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vcdf1001\anac\SIE\GFST\GTSG\GTSG COMUM\03 Instrução\02 Processos_RBAC 110\Certificação de Instrutores\"/>
    </mc:Choice>
  </mc:AlternateContent>
  <bookViews>
    <workbookView xWindow="0" yWindow="0" windowWidth="24000" windowHeight="9735"/>
  </bookViews>
  <sheets>
    <sheet name="RECURSOS INSTRUCIONAIS" sheetId="1" r:id="rId1"/>
    <sheet name="ASPECTO.DIDÁTICO.COMPORTAMENTAL" sheetId="2" r:id="rId2"/>
    <sheet name="PLANO DE AULA" sheetId="3" r:id="rId3"/>
    <sheet name="ASPECTOS TÉCNICOS" sheetId="4" r:id="rId4"/>
  </sheets>
  <definedNames>
    <definedName name="_xlnm.Print_Area" localSheetId="1">ASPECTO.DIDÁTICO.COMPORTAMENTAL!$B$2:$K$233</definedName>
    <definedName name="_xlnm.Print_Area" localSheetId="3">'ASPECTOS TÉCNICOS'!$B$2:$P$84</definedName>
    <definedName name="_xlnm.Print_Area" localSheetId="2">'PLANO DE AULA'!$B$2:$K$55</definedName>
    <definedName name="_xlnm.Print_Area" localSheetId="0">'RECURSOS INSTRUCIONAIS'!$B$2:$N$64</definedName>
  </definedNames>
  <calcPr calcId="152511" iterateDelta="252"/>
</workbook>
</file>

<file path=xl/calcChain.xml><?xml version="1.0" encoding="utf-8"?>
<calcChain xmlns="http://schemas.openxmlformats.org/spreadsheetml/2006/main">
  <c r="L61" i="4" l="1"/>
  <c r="L60" i="4"/>
  <c r="L59" i="4"/>
  <c r="K61" i="4"/>
  <c r="K60" i="4"/>
  <c r="K59" i="4"/>
  <c r="J61" i="4"/>
  <c r="J60" i="4"/>
  <c r="J59" i="4"/>
  <c r="I61" i="4"/>
  <c r="I60" i="4"/>
  <c r="I59" i="4"/>
  <c r="P14" i="4"/>
  <c r="P15" i="4"/>
  <c r="H77" i="3" l="1"/>
  <c r="H51" i="3"/>
  <c r="H50" i="3"/>
  <c r="H49" i="3"/>
  <c r="H45" i="3"/>
  <c r="H44" i="3"/>
  <c r="H43" i="3"/>
  <c r="H39" i="3"/>
  <c r="H38" i="3"/>
  <c r="H37" i="3"/>
  <c r="H33" i="3"/>
  <c r="H32" i="3"/>
  <c r="H31" i="3"/>
  <c r="H27" i="3"/>
  <c r="H26" i="3"/>
  <c r="H25" i="3"/>
  <c r="H21" i="3"/>
  <c r="H20" i="3"/>
  <c r="H19" i="3"/>
  <c r="H15" i="3"/>
  <c r="H14" i="3"/>
  <c r="H13" i="3"/>
  <c r="J136" i="2"/>
  <c r="J135" i="2"/>
  <c r="J134" i="2"/>
  <c r="J133" i="2"/>
  <c r="J222" i="2"/>
  <c r="J221" i="2"/>
  <c r="J220" i="2"/>
  <c r="J219" i="2"/>
  <c r="J199" i="2"/>
  <c r="J198" i="2"/>
  <c r="J197" i="2"/>
  <c r="J196" i="2"/>
  <c r="J121" i="2"/>
  <c r="J120" i="2"/>
  <c r="J119" i="2"/>
  <c r="J118" i="2"/>
  <c r="J112" i="2"/>
  <c r="J111" i="2"/>
  <c r="J110" i="2"/>
  <c r="J109" i="2"/>
  <c r="J105" i="2"/>
  <c r="J104" i="2"/>
  <c r="J103" i="2"/>
  <c r="J102" i="2"/>
  <c r="J274" i="2" s="1"/>
  <c r="J29" i="2"/>
  <c r="J28" i="2"/>
  <c r="J27" i="2"/>
  <c r="J26" i="2"/>
  <c r="J74" i="2"/>
  <c r="J95" i="2"/>
  <c r="J81" i="2"/>
  <c r="J16" i="2"/>
  <c r="J228" i="2"/>
  <c r="J227" i="2"/>
  <c r="J226" i="2"/>
  <c r="J214" i="2"/>
  <c r="J213" i="2"/>
  <c r="J212" i="2"/>
  <c r="J205" i="2"/>
  <c r="J204" i="2"/>
  <c r="J203" i="2"/>
  <c r="J191" i="2"/>
  <c r="J190" i="2"/>
  <c r="J189" i="2"/>
  <c r="J184" i="2"/>
  <c r="J183" i="2"/>
  <c r="J182" i="2"/>
  <c r="J175" i="2"/>
  <c r="J174" i="2"/>
  <c r="J173" i="2"/>
  <c r="J168" i="2"/>
  <c r="J167" i="2"/>
  <c r="J166" i="2"/>
  <c r="J161" i="2"/>
  <c r="J160" i="2"/>
  <c r="J159" i="2"/>
  <c r="J154" i="2"/>
  <c r="J153" i="2"/>
  <c r="J152" i="2"/>
  <c r="J142" i="2"/>
  <c r="J141" i="2"/>
  <c r="J140" i="2"/>
  <c r="J128" i="2"/>
  <c r="J127" i="2"/>
  <c r="J126" i="2"/>
  <c r="J97" i="2"/>
  <c r="J96" i="2"/>
  <c r="J90" i="2"/>
  <c r="J89" i="2"/>
  <c r="J88" i="2"/>
  <c r="J83" i="2"/>
  <c r="J82" i="2"/>
  <c r="J76" i="2"/>
  <c r="J75" i="2"/>
  <c r="J67" i="2"/>
  <c r="J66" i="2"/>
  <c r="J65" i="2"/>
  <c r="J60" i="2"/>
  <c r="J59" i="2"/>
  <c r="J58" i="2"/>
  <c r="J53" i="2"/>
  <c r="J52" i="2"/>
  <c r="J51" i="2"/>
  <c r="J44" i="2"/>
  <c r="J43" i="2"/>
  <c r="J42" i="2"/>
  <c r="J35" i="2"/>
  <c r="J34" i="2"/>
  <c r="J33" i="2"/>
  <c r="M62" i="1"/>
  <c r="M61" i="1"/>
  <c r="M60" i="1"/>
  <c r="M57" i="1"/>
  <c r="M56" i="1"/>
  <c r="M55" i="1"/>
  <c r="M54" i="1"/>
  <c r="M50" i="1"/>
  <c r="M49" i="1"/>
  <c r="M48" i="1"/>
  <c r="M44" i="1"/>
  <c r="M43" i="1"/>
  <c r="M42" i="1"/>
  <c r="M38" i="1"/>
  <c r="M37" i="1"/>
  <c r="M36" i="1"/>
  <c r="M32" i="1"/>
  <c r="M31" i="1"/>
  <c r="M30" i="1"/>
  <c r="M26" i="1"/>
  <c r="M25" i="1"/>
  <c r="M24" i="1"/>
  <c r="M20" i="1"/>
  <c r="M19" i="1"/>
  <c r="M18" i="1"/>
  <c r="M15" i="1"/>
  <c r="M14" i="1"/>
  <c r="M13" i="1"/>
  <c r="M12" i="1"/>
  <c r="M60" i="4" l="1"/>
  <c r="M61" i="4"/>
  <c r="M59" i="4"/>
  <c r="P47" i="4"/>
  <c r="P46" i="4"/>
  <c r="P45" i="4"/>
  <c r="P44" i="4"/>
  <c r="P41" i="4"/>
  <c r="P40" i="4"/>
  <c r="P39" i="4"/>
  <c r="P38" i="4"/>
  <c r="P35" i="4"/>
  <c r="P34" i="4"/>
  <c r="P33" i="4"/>
  <c r="P32" i="4"/>
  <c r="P29" i="4"/>
  <c r="P28" i="4"/>
  <c r="P27" i="4"/>
  <c r="P26" i="4"/>
  <c r="P23" i="4"/>
  <c r="P22" i="4"/>
  <c r="P21" i="4"/>
  <c r="P20" i="4"/>
  <c r="P17" i="4"/>
  <c r="P16" i="4"/>
  <c r="H52" i="3"/>
  <c r="H40" i="3"/>
  <c r="H34" i="3"/>
  <c r="H28" i="3"/>
  <c r="H22" i="3"/>
  <c r="H16" i="3"/>
  <c r="M51" i="1"/>
  <c r="M45" i="1"/>
  <c r="M39" i="1"/>
  <c r="M33" i="1"/>
  <c r="J229" i="2"/>
  <c r="J215" i="2"/>
  <c r="J206" i="2"/>
  <c r="J192" i="2"/>
  <c r="J185" i="2"/>
  <c r="J176" i="2"/>
  <c r="J169" i="2"/>
  <c r="J162" i="2"/>
  <c r="J155" i="2"/>
  <c r="J143" i="2"/>
  <c r="P125" i="4" l="1"/>
  <c r="J129" i="2"/>
  <c r="J98" i="2"/>
  <c r="J91" i="2"/>
  <c r="J84" i="2"/>
  <c r="J77" i="2"/>
  <c r="J68" i="2"/>
  <c r="J61" i="2"/>
  <c r="J54" i="2"/>
  <c r="J45" i="2"/>
  <c r="J36" i="2"/>
  <c r="J17" i="2"/>
  <c r="H46" i="3" l="1"/>
  <c r="M27" i="1" l="1"/>
  <c r="M21" i="1" l="1"/>
</calcChain>
</file>

<file path=xl/sharedStrings.xml><?xml version="1.0" encoding="utf-8"?>
<sst xmlns="http://schemas.openxmlformats.org/spreadsheetml/2006/main" count="530" uniqueCount="294">
  <si>
    <t>i)</t>
  </si>
  <si>
    <t>Contribuição da motivação para a demonstração da aplicabilidade do tema</t>
  </si>
  <si>
    <t>Eficácia da motivação</t>
  </si>
  <si>
    <t>ii)</t>
  </si>
  <si>
    <t>Os objetivos foram apenas lidos integralmente.</t>
  </si>
  <si>
    <t>Os objetivos foram explanados.</t>
  </si>
  <si>
    <t>iii)</t>
  </si>
  <si>
    <t>A quantidade de tópicos foi proporcional ao tempo total da aula.</t>
  </si>
  <si>
    <t>Leitura dos objetivos</t>
  </si>
  <si>
    <t>A quantidade de objetivos foi desproporcional ao tempo de aula, entretanto, sua redação foi clara, descrevendo, cada qual, apenas um comportamento observável.</t>
  </si>
  <si>
    <t>Leitura dos tópicos do roteiro</t>
  </si>
  <si>
    <t>Os tópicos foram brevemente explanados, contribuindo para que a audiência obtivesse noção dos assuntos que seriam debatidos.</t>
  </si>
  <si>
    <t>Os tópicos foram apenas lidos, sem quaisquer explanações.</t>
  </si>
  <si>
    <t>Participação da audiência</t>
  </si>
  <si>
    <t>Transição entre tópicos do roteiro</t>
  </si>
  <si>
    <t>Em todo momento, foi estabelecida transição entre tópicos e slides de forma verbal e/ou visual.</t>
  </si>
  <si>
    <t>A maior parte do tempo, foi estabelecida transição entre tópicos e slides de forma verbal e/ou visual.</t>
  </si>
  <si>
    <t>Em apenas alguns momentos foram estabelecidas transições entre os tópicos e slides.</t>
  </si>
  <si>
    <t>iv)</t>
  </si>
  <si>
    <t>Esclarecimentos de siglas, termos e conceitos não familiares à audiência</t>
  </si>
  <si>
    <t>Todos os termos, siglas e conceitos foram devidamente esclarecidos.</t>
  </si>
  <si>
    <t>Utilização de exemplos, analogias, citações, informações de fontes como jornais, revistas, livros, etc. para fundamentar a exposição</t>
  </si>
  <si>
    <t>v)</t>
  </si>
  <si>
    <t>vi)</t>
  </si>
  <si>
    <t>Envolvimento da audiência</t>
  </si>
  <si>
    <t>Envolveu a audiência durante toda a aula, capturando sua atenção.</t>
  </si>
  <si>
    <t xml:space="preserve">Em alguns momentos a audiência se demonstrou dispersa. </t>
  </si>
  <si>
    <t>Não envolveu a audiência em nenhum momento da aula.</t>
  </si>
  <si>
    <t>Esclarecimento de dúvidas</t>
  </si>
  <si>
    <t>Em momento algum perguntou se a audiência tinha dúvidas.</t>
  </si>
  <si>
    <t>Releitura dos tópicos do roteiro</t>
  </si>
  <si>
    <t>Releitura dos objetivos</t>
  </si>
  <si>
    <r>
      <t xml:space="preserve">     </t>
    </r>
    <r>
      <rPr>
        <b/>
        <sz val="11"/>
        <color indexed="8"/>
        <rFont val="Calibri"/>
        <family val="2"/>
      </rPr>
      <t xml:space="preserve">      </t>
    </r>
    <r>
      <rPr>
        <b/>
        <sz val="8"/>
        <color indexed="8"/>
        <rFont val="Calibri"/>
        <family val="2"/>
      </rPr>
      <t xml:space="preserve"> c)      ROTEIRO</t>
    </r>
  </si>
  <si>
    <r>
      <t xml:space="preserve">     </t>
    </r>
    <r>
      <rPr>
        <b/>
        <sz val="11"/>
        <color indexed="8"/>
        <rFont val="Calibri"/>
        <family val="2"/>
      </rPr>
      <t xml:space="preserve">      </t>
    </r>
    <r>
      <rPr>
        <b/>
        <sz val="8"/>
        <color indexed="8"/>
        <rFont val="Calibri"/>
        <family val="2"/>
      </rPr>
      <t xml:space="preserve"> 2)     DESENVOLVIMENTO</t>
    </r>
  </si>
  <si>
    <r>
      <t xml:space="preserve">     </t>
    </r>
    <r>
      <rPr>
        <b/>
        <sz val="11"/>
        <color indexed="8"/>
        <rFont val="Calibri"/>
        <family val="2"/>
      </rPr>
      <t xml:space="preserve">      </t>
    </r>
    <r>
      <rPr>
        <b/>
        <sz val="8"/>
        <color indexed="8"/>
        <rFont val="Calibri"/>
        <family val="2"/>
      </rPr>
      <t xml:space="preserve"> 3)     CONCLUSÃO</t>
    </r>
  </si>
  <si>
    <t>Contribuição da remotivação para a demonstração da aplicabilidade do tema</t>
  </si>
  <si>
    <t xml:space="preserve">Fecho </t>
  </si>
  <si>
    <t xml:space="preserve">Segurança </t>
  </si>
  <si>
    <t xml:space="preserve">Gestos </t>
  </si>
  <si>
    <t xml:space="preserve">Movimentação </t>
  </si>
  <si>
    <t>Realiza gestos adequados, econômicos e sem maneirismos.</t>
  </si>
  <si>
    <t>Gesticula excessivamente, porém sem maneirismos.</t>
  </si>
  <si>
    <t>Não se movimentou durante quase toda a aula ou apresentou movimentação pendular.</t>
  </si>
  <si>
    <t>Suas mãos permaneceram paradas durante quase todo o tempo.</t>
  </si>
  <si>
    <t>Contato visual com a audiência</t>
  </si>
  <si>
    <t>Volume de voz</t>
  </si>
  <si>
    <t>Modulação de voz</t>
  </si>
  <si>
    <t xml:space="preserve">Uso de normas gramaticais </t>
  </si>
  <si>
    <t xml:space="preserve">O tempo foi corretamente distribuído entre as etapas da aula (introdução - 10%; desenvolvimento - 80% e conclusão - 10%). </t>
  </si>
  <si>
    <t>Os objetivos não foram lidos.</t>
  </si>
  <si>
    <t>Nome:</t>
  </si>
  <si>
    <t xml:space="preserve">Tema da aula: </t>
  </si>
  <si>
    <t xml:space="preserve">1. </t>
  </si>
  <si>
    <t>Padronização das fontes</t>
  </si>
  <si>
    <t>A variação das formas, tamanhos e cores das  fontes nos slides serviu para apontar as diferentes categorias da aula (títulos, subtópicos, exemplos, citações,  etc.)</t>
  </si>
  <si>
    <t>A variação das fontes não seguiu qualquer padrão, o que prejudicou a organização das informações escritas.</t>
  </si>
  <si>
    <t xml:space="preserve">2. </t>
  </si>
  <si>
    <t>Concisão das informações</t>
  </si>
  <si>
    <t>Apenas trechos relevantes de informação foram apresentados, porém sem topicalização.</t>
  </si>
  <si>
    <t>3.</t>
  </si>
  <si>
    <t>Marginação e paragrafação</t>
  </si>
  <si>
    <t>Foi notada a presença de uma margem real ou imaginária, a partir da qual não se introduziu qualquer elemento gráfico ou imagem.</t>
  </si>
  <si>
    <t>4.</t>
  </si>
  <si>
    <t>Foram empregados efeitos de modo econômico e suficiente para correlacionar a exibição das informações escritas com a explanação.</t>
  </si>
  <si>
    <t>Não foi empregado qualquer efeito, o que levou a audiência a antecipar-se na leitura de informações escritas antes mesmo que fossem discutidas.</t>
  </si>
  <si>
    <t>Foi empregada grande quantidade de efeitos, o que distraiu a audiência.</t>
  </si>
  <si>
    <t>5.</t>
  </si>
  <si>
    <t>Uso da imagem e elementos gráficos</t>
  </si>
  <si>
    <t>6.</t>
  </si>
  <si>
    <t>Clareza, legibilidade e visibilidade</t>
  </si>
  <si>
    <t>7.</t>
  </si>
  <si>
    <t>Organização das informações</t>
  </si>
  <si>
    <t>As informações relativas à estrutura da aula  foram devidamente  apresentadas em cada slide (assunto geral, tópico, subtópicos), o que contribuiu para demarcar transições. Igualmente cada slide só apresentava uma idéia.</t>
  </si>
  <si>
    <t>8.</t>
  </si>
  <si>
    <t>Detalhamento das siglas</t>
  </si>
  <si>
    <t xml:space="preserve">Penalidade por erros ortográficos </t>
  </si>
  <si>
    <t>Acima de 5</t>
  </si>
  <si>
    <t xml:space="preserve">3 ou 4 </t>
  </si>
  <si>
    <t>0 a 2</t>
  </si>
  <si>
    <r>
      <rPr>
        <b/>
        <sz val="9"/>
        <color indexed="8"/>
        <rFont val="Calibri"/>
        <family val="2"/>
      </rPr>
      <t>Não</t>
    </r>
    <r>
      <rPr>
        <sz val="9"/>
        <color indexed="8"/>
        <rFont val="Calibri"/>
        <family val="2"/>
      </rPr>
      <t xml:space="preserve"> houve qualquer adequação na escolha do tipo e tamanho de fonte e/ou  plano de fundo e/ou quantidade e distribuição das imagens nos slides.</t>
    </r>
  </si>
  <si>
    <t>FORMULÁRIO DE AVALIAÇÃO DE AULA PRÁTICA - RECURSOS INSTRUCIONAIS</t>
  </si>
  <si>
    <t>FORMULÁRIO DE AVALIAÇÃO DE AULA PRÁTICA - PLANO DE AULA</t>
  </si>
  <si>
    <t>1.    Quantidade de tópicos</t>
  </si>
  <si>
    <t>2.    Estrutura lógica (sequenciação e inclusão hierárquica dos tópicos)</t>
  </si>
  <si>
    <t>3.    Clareza dos objetivos</t>
  </si>
  <si>
    <t>5.   Recursos instrucionais (adequação e variação)</t>
  </si>
  <si>
    <t>6.   Estratégia avaliativa</t>
  </si>
  <si>
    <t>7.   Distribuição do tempo</t>
  </si>
  <si>
    <t>Alguns requisitos normativos foram omitidos, porém, foi feita relação entre os requisitos apresentados e os tópicos do roteiro.</t>
  </si>
  <si>
    <t>Uso de animações</t>
  </si>
  <si>
    <t>A fundamentação legal e/ou teórica do tema foi omitida ou apresentada de forma inespecífica.</t>
  </si>
  <si>
    <t>Os requisitos normativos foram  devidamente explanados e aplicados.</t>
  </si>
  <si>
    <t>2.Abrangência da apresentação</t>
  </si>
  <si>
    <t>1.   Fundamentação legal e/ou teórica (Considerar referências específicas à artigos, seção, itens de legislação)</t>
  </si>
  <si>
    <t xml:space="preserve">3. Conhecimento dos requisitos normativos </t>
  </si>
  <si>
    <t>6. Estabelecimento de correlações entre o tema abordado e outros da área</t>
  </si>
  <si>
    <t>Foi estabelecida uma relação entre o tema da aula e outros temas da área AVSEC.</t>
  </si>
  <si>
    <t>Propriedade no uso de termos técnicos</t>
  </si>
  <si>
    <t>Conhecimento da fundamentação legal</t>
  </si>
  <si>
    <t>Objetividade da resposta</t>
  </si>
  <si>
    <t>Completude da resposta</t>
  </si>
  <si>
    <t>Pergunta 1</t>
  </si>
  <si>
    <t>Pergunta 2</t>
  </si>
  <si>
    <t>pergunta 3</t>
  </si>
  <si>
    <t>7. Desempenho diante das perguntas</t>
  </si>
  <si>
    <r>
      <t xml:space="preserve">O tema foi </t>
    </r>
    <r>
      <rPr>
        <b/>
        <sz val="10"/>
        <color indexed="8"/>
        <rFont val="Calibri"/>
        <family val="2"/>
      </rPr>
      <t>explorado em toda a sua amplitude</t>
    </r>
    <r>
      <rPr>
        <sz val="10"/>
        <color indexed="8"/>
        <rFont val="Calibri"/>
        <family val="2"/>
      </rPr>
      <t>, de forma que os procedimentos de segurança e as respectivas fundamentações legais foram devidamente abordados.</t>
    </r>
  </si>
  <si>
    <r>
      <t xml:space="preserve">O candidato demonstrou </t>
    </r>
    <r>
      <rPr>
        <b/>
        <sz val="10"/>
        <color indexed="8"/>
        <rFont val="Calibri"/>
        <family val="2"/>
      </rPr>
      <t>nenhuma vivência</t>
    </r>
    <r>
      <rPr>
        <sz val="10"/>
        <color indexed="8"/>
        <rFont val="Calibri"/>
        <family val="2"/>
      </rPr>
      <t xml:space="preserve"> do assunto abordado.</t>
    </r>
  </si>
  <si>
    <t>Observações</t>
  </si>
  <si>
    <t>A fundamentação legal e/ou teórica do tema foi apresentada integralmente e devidamente relacionada a cada tópico do roteiro.</t>
  </si>
  <si>
    <t>A fundamentação legal e/ou teórica do tema foi apresentada integralmente, porém, desvinculada dos tópicos do roteiro.</t>
  </si>
  <si>
    <t>Movimentou-se parte da aula, permanecendo estático durante outra parte.</t>
  </si>
  <si>
    <t>x</t>
  </si>
  <si>
    <t>Os slides apresentavam frases longas, não havendo distinção entre o que era relevante e acessório.</t>
  </si>
  <si>
    <t>Os slides apresentavam textos longos, que desestimulavam completamente sua leitura durante a apresentação.</t>
  </si>
  <si>
    <r>
      <t>A ausência de variação</t>
    </r>
    <r>
      <rPr>
        <b/>
        <sz val="9"/>
        <color indexed="8"/>
        <rFont val="Calibri"/>
        <family val="2"/>
      </rPr>
      <t xml:space="preserve"> não</t>
    </r>
    <r>
      <rPr>
        <sz val="9"/>
        <color indexed="8"/>
        <rFont val="Calibri"/>
        <family val="2"/>
      </rPr>
      <t xml:space="preserve"> interferiu negativamente na organização e transmissão da mensagem escrita.</t>
    </r>
  </si>
  <si>
    <r>
      <t>A ausência de variação</t>
    </r>
    <r>
      <rPr>
        <sz val="9"/>
        <color indexed="8"/>
        <rFont val="Calibri"/>
        <family val="2"/>
      </rPr>
      <t xml:space="preserve"> interferiu negativamente na organização e transmissão da mensagem escrita.</t>
    </r>
  </si>
  <si>
    <t>As informações foram apresentadas de modo conciso e, onde coube, devidamente topicalizadas.</t>
  </si>
  <si>
    <t>Foi notada a presença de uma margem real ou imaginária, porém em alguns slides havia textos ou figuras fora dessa margem.</t>
  </si>
  <si>
    <r>
      <rPr>
        <b/>
        <sz val="9"/>
        <color indexed="8"/>
        <rFont val="Calibri"/>
        <family val="2"/>
      </rPr>
      <t>Não</t>
    </r>
    <r>
      <rPr>
        <sz val="9"/>
        <color indexed="8"/>
        <rFont val="Calibri"/>
        <family val="2"/>
      </rPr>
      <t xml:space="preserve"> foi notada a presença de uma margem real ou imaginária, porém essa ausência não prejudicou o aspecto visual da apresentação.</t>
    </r>
  </si>
  <si>
    <r>
      <rPr>
        <b/>
        <sz val="9"/>
        <color indexed="8"/>
        <rFont val="Calibri"/>
        <family val="2"/>
      </rPr>
      <t>Não</t>
    </r>
    <r>
      <rPr>
        <sz val="9"/>
        <color indexed="8"/>
        <rFont val="Calibri"/>
        <family val="2"/>
      </rPr>
      <t xml:space="preserve"> foi notada a presença de uma margem real ou imaginária, prejudicando completamente o aspecto visual da apresentação.</t>
    </r>
  </si>
  <si>
    <t>Foram empregados efeitos desconectados do ritmo da apresentação.</t>
  </si>
  <si>
    <t>Foram empregadas imagens elucidativas, relacionadas ao assunto e elementos gráficos que contribuíram para melhor entendimento do tema.</t>
  </si>
  <si>
    <t>Não foram empregadas imagens e/ou elementos gráficos para elucidar o tema abordado.</t>
  </si>
  <si>
    <t>Foram empregadas imagens e/ou elementos gráficos, porém tais recursos foram utilizados de modo aleatório, sem relação com o tema.</t>
  </si>
  <si>
    <t>Foram empregadas imagens e/ou elementos gráficos em excesso, de modo que prejudicou a inserção de informações importantes.</t>
  </si>
  <si>
    <r>
      <t>Houve</t>
    </r>
    <r>
      <rPr>
        <b/>
        <sz val="9"/>
        <color indexed="8"/>
        <rFont val="Calibri"/>
        <family val="2"/>
      </rPr>
      <t xml:space="preserve"> </t>
    </r>
    <r>
      <rPr>
        <b/>
        <u/>
        <sz val="9"/>
        <color indexed="8"/>
        <rFont val="Calibri"/>
        <family val="2"/>
      </rPr>
      <t>total</t>
    </r>
    <r>
      <rPr>
        <sz val="9"/>
        <color indexed="8"/>
        <rFont val="Calibri"/>
        <family val="2"/>
      </rPr>
      <t xml:space="preserve"> adequação na escolha do tipo e tamanho de fonte, plano de fundo, quantidade e distribuição das imagens nos slides.</t>
    </r>
  </si>
  <si>
    <r>
      <t>Alguns slides não apresentaram adequação</t>
    </r>
    <r>
      <rPr>
        <sz val="9"/>
        <color indexed="8"/>
        <rFont val="Calibri"/>
        <family val="2"/>
      </rPr>
      <t xml:space="preserve"> na escolha do tipo e tamanho de fonte, plano de fundo, quantidade e distribuição das imagens, porém sem prejuízo significativo para a apresentação.</t>
    </r>
  </si>
  <si>
    <r>
      <t>Alguns slides não apresentaram adequação</t>
    </r>
    <r>
      <rPr>
        <sz val="9"/>
        <color indexed="8"/>
        <rFont val="Calibri"/>
        <family val="2"/>
      </rPr>
      <t xml:space="preserve"> na escolha do tipo e tamanho de fonte, plano de fundo, quantidade e distribuição das imagens, prejudicando significativamente a apresentação.</t>
    </r>
  </si>
  <si>
    <t>As informações relativas à estrutura da aula  foram devidamente  apresentadas em cada slide (assunto geral, tópico, subtópicos), o que contribuiu para demarcar transições, porém alguns slides apresentavam mais de uma ideia.</t>
  </si>
  <si>
    <t>Os slides não discriminavam toda a estrutura da aula, porém cada slide só apresentava uma ideia.</t>
  </si>
  <si>
    <t xml:space="preserve">Os slides não discriminavam qualquer informação da estrutura da aula, omitindo até mesmo o subtópico em pauta e um mesmo slide apresentava mais de um assunto ou ideia. </t>
  </si>
  <si>
    <t>As siglas foram apresentadas acompanhadas de sua descrição apenas no primeiro uso.</t>
  </si>
  <si>
    <t>As siglas foram apresentadas acompanhadas de sua descrição, pelo menos em algum momento da apresentação.</t>
  </si>
  <si>
    <t>As siglas foram apresentadas desacompanhadas de sua descrição ao longo de toda a apresentação.</t>
  </si>
  <si>
    <t>Não foram apresentadas siglas, de modo que os textos ficaram desnecessariamente longos.</t>
  </si>
  <si>
    <r>
      <t>1)</t>
    </r>
    <r>
      <rPr>
        <b/>
        <sz val="8"/>
        <color indexed="8"/>
        <rFont val="Times New Roman"/>
        <family val="1"/>
      </rPr>
      <t xml:space="preserve">      </t>
    </r>
    <r>
      <rPr>
        <b/>
        <sz val="8"/>
        <color indexed="8"/>
        <rFont val="Calibri"/>
        <family val="2"/>
      </rPr>
      <t>INTRODUÇÃO (motivação, objetivos, roteiro e referência normativa)</t>
    </r>
  </si>
  <si>
    <t>Foi realizada a apresentação pessoal, de modo que a turma pôde conhecer a experiência prévia do instrutor.</t>
  </si>
  <si>
    <t>Não foi realizada qualquer apresentação pessoal.</t>
  </si>
  <si>
    <t>A relação entre o recurso motivacional escolhido e o tema foi totalmente adequada.</t>
  </si>
  <si>
    <t>A relação entre o recurso motivacional escolhido e o tema não foi suficientemente clara, porém o instrutor o fez verbalmente.</t>
  </si>
  <si>
    <t>A relação entre o recurso motivacional escolhido e o tema não foi suficientemente clara e o instrutor não logrou êxito em fazê-lo de forma verbal.</t>
  </si>
  <si>
    <t xml:space="preserve">A motivação contribuiu definitivamente para despertar o interesse para o assunto.   </t>
  </si>
  <si>
    <t xml:space="preserve">A motivação pouco contribuiu para despertar o interesse para o assunto.   </t>
  </si>
  <si>
    <t xml:space="preserve">A motivação não contribuiu para despertar o interesse para o assunto.   </t>
  </si>
  <si>
    <t>A motivação não contribuiu para despertar o interesse para o assunto e ainda gerou desmotivação para o tema.</t>
  </si>
  <si>
    <t>Os objetivos foram lidos, seguidos de uma pequena explanação.</t>
  </si>
  <si>
    <t>Foi anunciada a possibilidade de participação da audiência.</t>
  </si>
  <si>
    <t>Não foi anunciada a possibilidade de participação da audiência, porém o instrutor se demonstrou aberto aos questionamentos dos alunos.</t>
  </si>
  <si>
    <r>
      <t xml:space="preserve">Foi anunciada a possibilidade de participação da audiência, porém o instrutor </t>
    </r>
    <r>
      <rPr>
        <b/>
        <sz val="8"/>
        <color theme="1"/>
        <rFont val="Calibri"/>
        <family val="2"/>
        <scheme val="minor"/>
      </rPr>
      <t xml:space="preserve">não </t>
    </r>
    <r>
      <rPr>
        <sz val="8"/>
        <color theme="1"/>
        <rFont val="Calibri"/>
        <family val="2"/>
        <scheme val="minor"/>
      </rPr>
      <t>se demonstrou aberto aos questionamentos dos alunos.</t>
    </r>
  </si>
  <si>
    <t>O instrutor vetou qualquer possibilidade de participação da audiência.</t>
  </si>
  <si>
    <t>Os tópicos  foram exageradamente explanados, antecipando em demasiado o assunto a ser abordado.</t>
  </si>
  <si>
    <t>Os tópicos foram insuficientemente explanados, o que não permitiu a audiência obter noção precisa dos assuntos que seriam debatidos.</t>
  </si>
  <si>
    <t>Referência Normativa</t>
  </si>
  <si>
    <t>Não foi anunciada toda a referência normativa.</t>
  </si>
  <si>
    <t>Foi anunciada toda a referência normativa e esta foi devidamente vinculada ao tema da aula.</t>
  </si>
  <si>
    <t>Foi anunciada referência normativa que não tinha vinculação com o tema da aula.</t>
  </si>
  <si>
    <t>Não foi anunciada nenhuma referência normativa.</t>
  </si>
  <si>
    <t>Em nenhum momento foram estabelecidas transições entre os tópicos e slides.</t>
  </si>
  <si>
    <t>Encadeamento lógico de ideias</t>
  </si>
  <si>
    <t>O tema foi explanado sem clareza, lógica e objetividade.</t>
  </si>
  <si>
    <t>O tema foi totalmente explanado de forma clara, lógica e objetiva.</t>
  </si>
  <si>
    <t>O tema foi parcialmente explanado de forma clara, lógica e objetiva, porém sem prejuízo ao entendimento do assunto.</t>
  </si>
  <si>
    <t>O tema foi parcialmente explanado de forma clara, lógica e objetiva, prejudicando o entendimento do assunto.</t>
  </si>
  <si>
    <t>Apenas alguns termos, siglas e conceitos foram esclarecidos.</t>
  </si>
  <si>
    <t xml:space="preserve">A maior parte dos termos, siglas e conceitos foi esclarecida. </t>
  </si>
  <si>
    <t>Nenhum dos termos, siglas e conceitos foi esclarecido.</t>
  </si>
  <si>
    <t>Utilizou pelo menos um dos elementos acima durante a aula.</t>
  </si>
  <si>
    <t>Utilizou mais de um dos elementos acima durante a aula.</t>
  </si>
  <si>
    <t>Utilizou algum dos elementos acima, porém sem vinculação com o tema.</t>
  </si>
  <si>
    <t>Não utilizou nenhum dos elementos acima durante a aula.</t>
  </si>
  <si>
    <t>Perguntou, somente após a releitura do roteiro, se a audiência tinha dúvidas.</t>
  </si>
  <si>
    <t>Perguntou, ao final de cada tópico e após a releitura do roteiro, se a audiência tinha dúvidas.</t>
  </si>
  <si>
    <t>Perguntou, pelo menos uma vez durante a aula e após a releitura do roteiro, se a audiência tinha dúvidas.</t>
  </si>
  <si>
    <t>Envolveu a audiência durante a maior parte da aula.</t>
  </si>
  <si>
    <t>Os tópicos foram brevemente explanados ou a turma foi arguida a respeito dos assuntos da aula, contribuindo para que a audiência checasse sua aprendizagem.</t>
  </si>
  <si>
    <r>
      <t xml:space="preserve">Os tópicos foram insuficientemente explanados ou a turma </t>
    </r>
    <r>
      <rPr>
        <b/>
        <sz val="8"/>
        <color theme="1"/>
        <rFont val="Calibri"/>
        <family val="2"/>
        <scheme val="minor"/>
      </rPr>
      <t>não</t>
    </r>
    <r>
      <rPr>
        <sz val="8"/>
        <color theme="1"/>
        <rFont val="Calibri"/>
        <family val="2"/>
        <scheme val="minor"/>
      </rPr>
      <t xml:space="preserve"> foi arguida a respeito dos assuntos da aula, de modo que não foi possível checar sua aprendizagem.</t>
    </r>
  </si>
  <si>
    <t>Os tópicos  foram exageradamente explanados, introduzindo ideias que não haviam sido abordadas durante a aula.</t>
  </si>
  <si>
    <t>A relação entre o recurso remotivacional escolhido e o tema foi totalmente adequada.</t>
  </si>
  <si>
    <t>A relação entre o recurso remotivacional escolhido e o tema não foi suficientemente clara, porém o instrutor o fez verbalmente.</t>
  </si>
  <si>
    <t>A relação entre o recurso remotivacional escolhido e o tema não foi suficientemente clara e o instrutor não logrou êxito em fazê-lo de forma verbal.</t>
  </si>
  <si>
    <r>
      <t xml:space="preserve">Não houve relação alguma entre o recurso remotivacional escolhido e o tema, mesmo após a intervenção do instrutor </t>
    </r>
    <r>
      <rPr>
        <b/>
        <sz val="8"/>
        <color theme="1"/>
        <rFont val="Calibri"/>
        <family val="2"/>
        <scheme val="minor"/>
      </rPr>
      <t>OU</t>
    </r>
    <r>
      <rPr>
        <sz val="8"/>
        <color theme="1"/>
        <rFont val="Calibri"/>
        <family val="2"/>
        <scheme val="minor"/>
      </rPr>
      <t xml:space="preserve"> não foi apresentada qualquer remotivação.</t>
    </r>
  </si>
  <si>
    <t>Não houve relação alguma entre o recurso motivacional escolhido e o tema, mesmo após a intervenção do instrutor OU não foi apresentada qualquer motivação.</t>
  </si>
  <si>
    <t xml:space="preserve">O fecho escolhido foi adequado ao assunto, não introduzindo ideias novas. </t>
  </si>
  <si>
    <t xml:space="preserve">O fecho escolhido foi adequado ao assunto, porém foram introduzidas ideias novas. </t>
  </si>
  <si>
    <t>O fecho escolhido foi parcialmente adequado ao assunto, necessitando da explanação do instrutor para seu entendimento.</t>
  </si>
  <si>
    <t>O fecho não teve relação alguma com o tema, mesmo após a explanação do instrutor.</t>
  </si>
  <si>
    <r>
      <t xml:space="preserve">     </t>
    </r>
    <r>
      <rPr>
        <b/>
        <sz val="11"/>
        <color indexed="8"/>
        <rFont val="Calibri"/>
        <family val="2"/>
      </rPr>
      <t xml:space="preserve">      </t>
    </r>
    <r>
      <rPr>
        <b/>
        <sz val="8"/>
        <color indexed="8"/>
        <rFont val="Calibri"/>
        <family val="2"/>
      </rPr>
      <t xml:space="preserve"> A)     COMPORTAMENTO</t>
    </r>
  </si>
  <si>
    <r>
      <t xml:space="preserve">     </t>
    </r>
    <r>
      <rPr>
        <b/>
        <sz val="11"/>
        <color indexed="8"/>
        <rFont val="Calibri"/>
        <family val="2"/>
      </rPr>
      <t xml:space="preserve">      </t>
    </r>
    <r>
      <rPr>
        <b/>
        <sz val="8"/>
        <color indexed="8"/>
        <rFont val="Calibri"/>
        <family val="2"/>
      </rPr>
      <t xml:space="preserve"> B)     COMUNICAÇÃO</t>
    </r>
  </si>
  <si>
    <t>C) PLANEJAMENTO</t>
  </si>
  <si>
    <r>
      <t xml:space="preserve">     </t>
    </r>
    <r>
      <rPr>
        <b/>
        <sz val="11"/>
        <color indexed="8"/>
        <rFont val="Calibri"/>
        <family val="2"/>
      </rPr>
      <t xml:space="preserve">      </t>
    </r>
    <r>
      <rPr>
        <b/>
        <sz val="8"/>
        <color indexed="8"/>
        <rFont val="Calibri"/>
        <family val="2"/>
      </rPr>
      <t xml:space="preserve"> i)     PLANO DE AULA</t>
    </r>
  </si>
  <si>
    <r>
      <t xml:space="preserve">     </t>
    </r>
    <r>
      <rPr>
        <b/>
        <sz val="11"/>
        <color indexed="8"/>
        <rFont val="Calibri"/>
        <family val="2"/>
      </rPr>
      <t xml:space="preserve">      </t>
    </r>
    <r>
      <rPr>
        <b/>
        <sz val="8"/>
        <color indexed="8"/>
        <rFont val="Calibri"/>
        <family val="2"/>
      </rPr>
      <t xml:space="preserve"> ii)     RECURSOS INSTRUCIONAIS</t>
    </r>
  </si>
  <si>
    <r>
      <t xml:space="preserve">     </t>
    </r>
    <r>
      <rPr>
        <b/>
        <sz val="11"/>
        <color indexed="8"/>
        <rFont val="Calibri"/>
        <family val="2"/>
      </rPr>
      <t xml:space="preserve">      </t>
    </r>
    <r>
      <rPr>
        <b/>
        <sz val="8"/>
        <color indexed="8"/>
        <rFont val="Calibri"/>
        <family val="2"/>
      </rPr>
      <t xml:space="preserve"> iii)     DISTRIBUIÇÃO DO TEMPO</t>
    </r>
  </si>
  <si>
    <t>Transmite segurança, demonstrando amplo conhecimento do assunto.</t>
  </si>
  <si>
    <t>Transmite segurança, porém demonstrou pouca vivência em alguns tópicos do assunto.</t>
  </si>
  <si>
    <t>Diante da maioria dos assuntos, demonstrou insegurança.</t>
  </si>
  <si>
    <r>
      <rPr>
        <b/>
        <sz val="8"/>
        <color indexed="8"/>
        <rFont val="Calibri"/>
        <family val="2"/>
      </rPr>
      <t>Não</t>
    </r>
    <r>
      <rPr>
        <sz val="8"/>
        <color indexed="8"/>
        <rFont val="Calibri"/>
        <family val="2"/>
      </rPr>
      <t xml:space="preserve"> transmitiu segurança ao longo de toda a aula, demonstrando total falta de conhecimento do assunto. </t>
    </r>
  </si>
  <si>
    <t>Apresentou volume de voz compatível com o ambiente.</t>
  </si>
  <si>
    <t>Modulou a voz de acordo com a ideia apresentada.</t>
  </si>
  <si>
    <t>Modulou a voz de forma inadequada, prejudicando o entendimento do assunto.</t>
  </si>
  <si>
    <t>Deslocou-se com naturalidade diante da audiência.</t>
  </si>
  <si>
    <t xml:space="preserve">Movimentou-se excessivamente. </t>
  </si>
  <si>
    <t xml:space="preserve">Seu repertório gestual é constituído de maneirismos, prejudicando a atenção dos alunos. </t>
  </si>
  <si>
    <r>
      <t>Manteve contato visual com a audiência</t>
    </r>
    <r>
      <rPr>
        <b/>
        <sz val="8"/>
        <color indexed="8"/>
        <rFont val="Calibri"/>
        <family val="2"/>
      </rPr>
      <t xml:space="preserve"> a maior parte do tempo.</t>
    </r>
  </si>
  <si>
    <t>Manteve contato visual com a audiência durante o tempo necessário e suficiente para interagir com a turma.</t>
  </si>
  <si>
    <t xml:space="preserve">Manteve pouquíssimo contato visual com a audiência. </t>
  </si>
  <si>
    <t>Não manteve contato visual com a audiência em nenhum momento.</t>
  </si>
  <si>
    <t>Apresentou volume de voz alta demais para o ambiente, fazendo com que os alunos se incomodassem com o tom de voz.</t>
  </si>
  <si>
    <t>Apresentou volume de voz baixa demais para o ambiente, fazendo com que os alunos não compreendessem o que era falado.</t>
  </si>
  <si>
    <t>Apresentou oscilação no volume de voz (ora voz alta demais, ora voz baixa demais).</t>
  </si>
  <si>
    <t>Modulou a voz em desacordo com a ideia apresentada, porém sem prejuízo para o entendimento do assunto.</t>
  </si>
  <si>
    <t>Apresentou voz monocórdica, sem qualquer variação, levando os alunos à sonolência.</t>
  </si>
  <si>
    <t>Articulação das palavras e ritmo da fala</t>
  </si>
  <si>
    <t>Articulou as palavras de maneira clara e completa, apresentando ritmo adequado ao entendimento.</t>
  </si>
  <si>
    <t>Articulou as palavras de maneira clara e completa, apresentando ritmo lento demais para o entendimento da audiência.</t>
  </si>
  <si>
    <t>Articulou as palavras sem clareza e de maneira incompleta, apresentando ritmo acelerado demais para o entendimento da audiência.</t>
  </si>
  <si>
    <t>Articulou as palavras de forma completa, porém sem muita clareza e apresentando ritmo acelerado demais para o entendimento da audiência.</t>
  </si>
  <si>
    <t>Usou corretamente todas as normas gramaticais, sem vícios de linguagem.</t>
  </si>
  <si>
    <t xml:space="preserve">Usou corretamente algumas normas gramaticais, apresentando poucos vícios de linguagem. </t>
  </si>
  <si>
    <t xml:space="preserve">Usou incorretamente algumas normas gramaticais, apresentando muitos vícios de linguagem. </t>
  </si>
  <si>
    <t xml:space="preserve">Não usou corretamente as normas gramaticais e os vícios de linguagem comprometeram totalmente a aula. </t>
  </si>
  <si>
    <t>Operacionalizou integralmente o plano de aula, cumprindo todas as etapas do desenvolvimento, executando as estratégias previstas e na sequência pré-estabelecida.</t>
  </si>
  <si>
    <t>Operacionalizou integralmente o plano de aula, cumprindo todas as etapas do desenvolvimento, executando as estratégias previstas, porém fora da sequência pré-estabelecida.</t>
  </si>
  <si>
    <t>Operacionalizou  parcialmente o plano de aula, cumprindo as etapas do desenvolvimento, porém não executando as  estratégias previstas ou executando fora da sequência pré-estabelecida.</t>
  </si>
  <si>
    <t>Não operacionalizou o plano de aula.</t>
  </si>
  <si>
    <t>Posicionou-se  devidamente ao lado da projeção, lendo todas as informações escritas, demonstrando conhecimento da sequência dos assuntos nos slides. Da mesma forma, fez uso de outros recursos  tais como flipchart, reálias, quadro, etc.</t>
  </si>
  <si>
    <t>Posicionou-se  devidamente ao lado da projeção, lendo todas as informações escritas, demonstrando conhecimento da sequência dos assuntos nos slides, porém não fez uso de outros recursos tais como flipchart, reálias, quadro, etc.</t>
  </si>
  <si>
    <r>
      <t xml:space="preserve">Posicionou-se devidamente ao lado da projeção, entretanto, deixou de ler </t>
    </r>
    <r>
      <rPr>
        <b/>
        <sz val="8"/>
        <color indexed="8"/>
        <rFont val="Calibri"/>
        <family val="2"/>
      </rPr>
      <t>algumas</t>
    </r>
    <r>
      <rPr>
        <sz val="8"/>
        <color indexed="8"/>
        <rFont val="Calibri"/>
        <family val="2"/>
      </rPr>
      <t xml:space="preserve">  informações escritas </t>
    </r>
    <r>
      <rPr>
        <b/>
        <sz val="8"/>
        <color indexed="8"/>
        <rFont val="Calibri"/>
        <family val="2"/>
      </rPr>
      <t>e/ou</t>
    </r>
    <r>
      <rPr>
        <sz val="8"/>
        <color indexed="8"/>
        <rFont val="Calibri"/>
        <family val="2"/>
      </rPr>
      <t xml:space="preserve"> demonstrou  desconhecimento da sequência de </t>
    </r>
    <r>
      <rPr>
        <b/>
        <sz val="8"/>
        <color indexed="8"/>
        <rFont val="Calibri"/>
        <family val="2"/>
      </rPr>
      <t>alguns</t>
    </r>
    <r>
      <rPr>
        <sz val="8"/>
        <color indexed="8"/>
        <rFont val="Calibri"/>
        <family val="2"/>
      </rPr>
      <t xml:space="preserve"> assuntos nos slides </t>
    </r>
    <r>
      <rPr>
        <b/>
        <sz val="8"/>
        <color indexed="8"/>
        <rFont val="Calibri"/>
        <family val="2"/>
      </rPr>
      <t>e/ou</t>
    </r>
    <r>
      <rPr>
        <sz val="8"/>
        <color indexed="8"/>
        <rFont val="Calibri"/>
        <family val="2"/>
      </rPr>
      <t xml:space="preserve"> não fez uso de outros recursos tais como flipchart, reálias, quadro, etc.</t>
    </r>
  </si>
  <si>
    <r>
      <t>Posicionou-se em frente à projeção</t>
    </r>
    <r>
      <rPr>
        <b/>
        <sz val="8"/>
        <color indexed="8"/>
        <rFont val="Calibri"/>
        <family val="2"/>
      </rPr>
      <t xml:space="preserve"> e/ou</t>
    </r>
    <r>
      <rPr>
        <sz val="8"/>
        <color indexed="8"/>
        <rFont val="Calibri"/>
        <family val="2"/>
      </rPr>
      <t xml:space="preserve"> deixou de ler </t>
    </r>
    <r>
      <rPr>
        <b/>
        <sz val="8"/>
        <color indexed="8"/>
        <rFont val="Calibri"/>
        <family val="2"/>
      </rPr>
      <t>muitas</t>
    </r>
    <r>
      <rPr>
        <sz val="8"/>
        <color indexed="8"/>
        <rFont val="Calibri"/>
        <family val="2"/>
      </rPr>
      <t xml:space="preserve"> informações escritas </t>
    </r>
    <r>
      <rPr>
        <b/>
        <sz val="8"/>
        <color indexed="8"/>
        <rFont val="Calibri"/>
        <family val="2"/>
      </rPr>
      <t>e/ou</t>
    </r>
    <r>
      <rPr>
        <sz val="8"/>
        <color indexed="8"/>
        <rFont val="Calibri"/>
        <family val="2"/>
      </rPr>
      <t xml:space="preserve"> demonstrou</t>
    </r>
    <r>
      <rPr>
        <b/>
        <sz val="8"/>
        <color indexed="8"/>
        <rFont val="Calibri"/>
        <family val="2"/>
      </rPr>
      <t xml:space="preserve"> total </t>
    </r>
    <r>
      <rPr>
        <sz val="8"/>
        <color indexed="8"/>
        <rFont val="Calibri"/>
        <family val="2"/>
      </rPr>
      <t xml:space="preserve">desconhecimento da sequência dos assuntos nos slides </t>
    </r>
    <r>
      <rPr>
        <b/>
        <sz val="8"/>
        <color indexed="8"/>
        <rFont val="Calibri"/>
        <family val="2"/>
      </rPr>
      <t>e/ou</t>
    </r>
    <r>
      <rPr>
        <sz val="8"/>
        <color indexed="8"/>
        <rFont val="Calibri"/>
        <family val="2"/>
      </rPr>
      <t xml:space="preserve"> não fez uso de outros recursos.</t>
    </r>
  </si>
  <si>
    <t xml:space="preserve">O tempo foi incorretamente distribuído entre as etapas da aula, sendo o desenvolvimento muito superior a 80%. </t>
  </si>
  <si>
    <t xml:space="preserve">O tempo foi incorretamente distribuído entre as etapas da aula, sendo o desenvolvimento muito inferior a 80%. </t>
  </si>
  <si>
    <t>Uma das etapas (introdução, desenvolvimento ou conclusão) foi totalmente suprimida.</t>
  </si>
  <si>
    <r>
      <t xml:space="preserve">A quantidade de tópicos foi </t>
    </r>
    <r>
      <rPr>
        <b/>
        <sz val="8"/>
        <color theme="1"/>
        <rFont val="Calibri"/>
        <family val="2"/>
        <scheme val="minor"/>
      </rPr>
      <t>menor</t>
    </r>
    <r>
      <rPr>
        <sz val="8"/>
        <color theme="1"/>
        <rFont val="Calibri"/>
        <family val="2"/>
        <scheme val="minor"/>
      </rPr>
      <t xml:space="preserve"> do que o ideal para o tempo total da aula, não abordando temas importantes do assunto.</t>
    </r>
  </si>
  <si>
    <r>
      <t xml:space="preserve">A quantidade de tópicos foi </t>
    </r>
    <r>
      <rPr>
        <b/>
        <sz val="8"/>
        <color theme="1"/>
        <rFont val="Calibri"/>
        <family val="2"/>
        <scheme val="minor"/>
      </rPr>
      <t>maior</t>
    </r>
    <r>
      <rPr>
        <sz val="8"/>
        <color theme="1"/>
        <rFont val="Calibri"/>
        <family val="2"/>
        <scheme val="minor"/>
      </rPr>
      <t xml:space="preserve"> do que o ideal, extrapolando o tempo total da aula.</t>
    </r>
  </si>
  <si>
    <t>A quantidade de tópicos não foi proporcional ao tempo total da aula, porém não houve prejuízo ao entendimento do assunto.</t>
  </si>
  <si>
    <t xml:space="preserve">A aula foi estruturada de uma forma lógica: ficou clara a relação de cada tópico com o tema, bem como a relação entre os tópicos. </t>
  </si>
  <si>
    <t xml:space="preserve">A aula não foi estruturada de uma forma lógica: ficou clara a relação de cada tópico com o tema, porém não ficou clara a relação entre os tópicos. </t>
  </si>
  <si>
    <t xml:space="preserve">A aula não foi estruturada de uma forma lógica: não ficou clara a relação de cada tópico com o tema, porém ficou clara a relação entre os tópicos. </t>
  </si>
  <si>
    <t>A aula não foi estruturada de uma forma lógica: não ficou clara a relação de cada tópico com o tema nem a relação entre os tópicos.</t>
  </si>
  <si>
    <t xml:space="preserve">Os objetivos foram claros e concisos, em quantidade proporcional ao tempo de aula e descrevendo, cada qual, apenas uma competência observável a ser formada no aluno. </t>
  </si>
  <si>
    <t xml:space="preserve">Os objetivos foram claros e concisos, em quantidade proporcional ao tempo de aula, porém descrevendo em alguns casos, mais de uma competência observável a ser formada no aluno. </t>
  </si>
  <si>
    <t>Os objetivos não foram claros e precisos, não descrevendo objetivamente as competências a serem formadas no aluno.</t>
  </si>
  <si>
    <r>
      <t xml:space="preserve">As estratégias de abordagem dos tópicos </t>
    </r>
    <r>
      <rPr>
        <b/>
        <sz val="8"/>
        <color theme="1"/>
        <rFont val="Calibri"/>
        <family val="2"/>
        <scheme val="minor"/>
      </rPr>
      <t>foram</t>
    </r>
    <r>
      <rPr>
        <sz val="8"/>
        <color theme="1"/>
        <rFont val="Calibri"/>
        <family val="2"/>
        <scheme val="minor"/>
      </rPr>
      <t xml:space="preserve"> </t>
    </r>
    <r>
      <rPr>
        <b/>
        <sz val="8"/>
        <color theme="1"/>
        <rFont val="Calibri"/>
        <family val="2"/>
        <scheme val="minor"/>
      </rPr>
      <t>detalhadamente</t>
    </r>
    <r>
      <rPr>
        <sz val="8"/>
        <color theme="1"/>
        <rFont val="Calibri"/>
        <family val="2"/>
        <scheme val="minor"/>
      </rPr>
      <t xml:space="preserve"> </t>
    </r>
    <r>
      <rPr>
        <b/>
        <sz val="8"/>
        <color indexed="8"/>
        <rFont val="Calibri"/>
        <family val="2"/>
      </rPr>
      <t>descritas</t>
    </r>
    <r>
      <rPr>
        <sz val="8"/>
        <color indexed="8"/>
        <rFont val="Calibri"/>
        <family val="2"/>
      </rPr>
      <t>, de modo que possibilitam a operacionalização do plano de aula por qualquer instrutor.</t>
    </r>
  </si>
  <si>
    <t>4.   Adequação das estratégias de abordagem dos tópicos e precisão de sua descrição no plano de aula.</t>
  </si>
  <si>
    <r>
      <t xml:space="preserve">As estratégias de abordagem dos tópicos </t>
    </r>
    <r>
      <rPr>
        <b/>
        <sz val="8"/>
        <color theme="1"/>
        <rFont val="Calibri"/>
        <family val="2"/>
        <scheme val="minor"/>
      </rPr>
      <t xml:space="preserve">foram descritas de maneira bastante imprecisa, </t>
    </r>
    <r>
      <rPr>
        <sz val="8"/>
        <color theme="1"/>
        <rFont val="Calibri"/>
        <family val="2"/>
        <scheme val="minor"/>
      </rPr>
      <t>de modo que impossibilitam a operacionalização do plano de aula até mesmo pelo próprio autor.</t>
    </r>
  </si>
  <si>
    <r>
      <t xml:space="preserve">As estratégias de abordagem dos tópicos </t>
    </r>
    <r>
      <rPr>
        <b/>
        <sz val="8"/>
        <color theme="1"/>
        <rFont val="Calibri"/>
        <family val="2"/>
        <scheme val="minor"/>
      </rPr>
      <t xml:space="preserve">foram parcialmente </t>
    </r>
    <r>
      <rPr>
        <b/>
        <sz val="8"/>
        <color indexed="8"/>
        <rFont val="Calibri"/>
        <family val="2"/>
      </rPr>
      <t>descritas</t>
    </r>
    <r>
      <rPr>
        <sz val="8"/>
        <color indexed="8"/>
        <rFont val="Calibri"/>
        <family val="2"/>
      </rPr>
      <t>, de modo que possibilitam a operacionalização do plano de aula por alguns instrutores.</t>
    </r>
  </si>
  <si>
    <r>
      <t xml:space="preserve">As estratégias de abordagem dos tópicos </t>
    </r>
    <r>
      <rPr>
        <b/>
        <sz val="8"/>
        <color theme="1"/>
        <rFont val="Calibri"/>
        <family val="2"/>
        <scheme val="minor"/>
      </rPr>
      <t xml:space="preserve">foram </t>
    </r>
    <r>
      <rPr>
        <b/>
        <sz val="8"/>
        <color indexed="8"/>
        <rFont val="Calibri"/>
        <family val="2"/>
      </rPr>
      <t xml:space="preserve">descritas de maneira imprecisa, </t>
    </r>
    <r>
      <rPr>
        <sz val="8"/>
        <color indexed="8"/>
        <rFont val="Calibri"/>
        <family val="2"/>
      </rPr>
      <t>de modo que dificultam a operacionalização do plano de aula por outro instrutor.</t>
    </r>
  </si>
  <si>
    <t xml:space="preserve">O tempo foi corretamente distribuído na proposição de cada etapa da aula (introdução - 10%; desenvolvimento - 80% e conclusão - 10%). </t>
  </si>
  <si>
    <t xml:space="preserve">O tempo foi incorretamente distribuído na proposição de cada etapa da aula, sendo o desenvolvimento muito superior a 80%. </t>
  </si>
  <si>
    <t xml:space="preserve">O tempo foi incorretamente distribuído  na proposição de cada etapa da aula, sendo o desenvolvimento muito inferior a 80%. </t>
  </si>
  <si>
    <t>Uma das etapas (introdução, desenvolvimento ou conclusão) foi totalmente suprimida do plano de aula apresentado.</t>
  </si>
  <si>
    <r>
      <t xml:space="preserve">Os recursos instrucionais propostos foram adequados e variados, contribuindo para a boa exploração do tema. Ex: foi proposto vídeo e reálias </t>
    </r>
    <r>
      <rPr>
        <b/>
        <u/>
        <sz val="8"/>
        <color theme="1"/>
        <rFont val="Calibri"/>
        <family val="2"/>
        <scheme val="minor"/>
      </rPr>
      <t>OU</t>
    </r>
    <r>
      <rPr>
        <sz val="8"/>
        <color theme="1"/>
        <rFont val="Calibri"/>
        <family val="2"/>
        <scheme val="minor"/>
      </rPr>
      <t xml:space="preserve"> flipchart e simulacros, etc. </t>
    </r>
  </si>
  <si>
    <t>Foi proposto apenas um recurso instrucional, adequado, porém insuficiente para o bom entendimento do tema.</t>
  </si>
  <si>
    <t>Foi proposto apenas um recurso instrucional, inadequado e insuficiente para o bom entendimento do tema.</t>
  </si>
  <si>
    <t>Não foi proposto qualquer recurso instrucional.</t>
  </si>
  <si>
    <t>A estratégia avaliativa proposta foi adequada e proporcional ao tempo de aula.</t>
  </si>
  <si>
    <t>A estratégia avaliativa proposta foi adequada porém desproporcional ao tempo de aula.</t>
  </si>
  <si>
    <t>A estratégia avaliativa proposta foi inadequada e desproporcional ao tempo de aula.</t>
  </si>
  <si>
    <t>Não foi proposta  nenhuma estratégia avaliativa.</t>
  </si>
  <si>
    <r>
      <t xml:space="preserve">O tema foi </t>
    </r>
    <r>
      <rPr>
        <b/>
        <sz val="10"/>
        <color indexed="8"/>
        <rFont val="Calibri"/>
        <family val="2"/>
      </rPr>
      <t>explorado parcialmente</t>
    </r>
    <r>
      <rPr>
        <sz val="10"/>
        <color indexed="8"/>
        <rFont val="Calibri"/>
        <family val="2"/>
      </rPr>
      <t>, de forma que um procedimento de segurança e respectiva fundamentação legal deixou de ser abordado.</t>
    </r>
  </si>
  <si>
    <r>
      <t xml:space="preserve">O tema foi </t>
    </r>
    <r>
      <rPr>
        <b/>
        <sz val="10"/>
        <color indexed="8"/>
        <rFont val="Calibri"/>
        <family val="2"/>
      </rPr>
      <t>insuficientemente explorado</t>
    </r>
    <r>
      <rPr>
        <sz val="10"/>
        <color indexed="8"/>
        <rFont val="Calibri"/>
        <family val="2"/>
      </rPr>
      <t>, de forma que dois procedimentos de segurança e respectivas fundamentações legais deixaram de ser abordados.</t>
    </r>
  </si>
  <si>
    <r>
      <t xml:space="preserve">O tema foi </t>
    </r>
    <r>
      <rPr>
        <b/>
        <sz val="10"/>
        <color indexed="8"/>
        <rFont val="Calibri"/>
        <family val="2"/>
      </rPr>
      <t>insuficientemente explorado</t>
    </r>
    <r>
      <rPr>
        <sz val="10"/>
        <color indexed="8"/>
        <rFont val="Calibri"/>
        <family val="2"/>
      </rPr>
      <t xml:space="preserve">, de forma que três ou mais procedimentos de segurança e as respectivas fundamentações legais não foram aborados. </t>
    </r>
  </si>
  <si>
    <t>Os requisitos normativos foram explanados e aplicados, entretanto, foram cometidos muitos equívocos.</t>
  </si>
  <si>
    <t>Os requisitos normativos foram explanados e aplicados, entretanto, foram cometidos alguns equívocos.</t>
  </si>
  <si>
    <t>Os requisitos normativos não foram explanados nem aplicados.</t>
  </si>
  <si>
    <t xml:space="preserve">4. Relevância da explanação (Considerar exclusivamente as informações não contidas nos slides, apresentadas oralmente.) </t>
  </si>
  <si>
    <t>As informações adicionadas oralmente foram verdadeiramente relevantes para a compreensão do tema.</t>
  </si>
  <si>
    <t>As informações adicionadas oralmente foram pouco relevantes para a compreensão do tema.</t>
  </si>
  <si>
    <t>As informações adicionadas oralmente foram totalmente irrelevantes para a compreensão do tema.</t>
  </si>
  <si>
    <t>Não foram adicionadas informações além daquelas já descritas nos slides.</t>
  </si>
  <si>
    <t>5. Experiência</t>
  </si>
  <si>
    <r>
      <t xml:space="preserve">Foram apresentados exemplos práticos de aplicação da norma que atestaram </t>
    </r>
    <r>
      <rPr>
        <b/>
        <sz val="10"/>
        <color indexed="8"/>
        <rFont val="Calibri"/>
        <family val="2"/>
      </rPr>
      <t>ampla vivência</t>
    </r>
    <r>
      <rPr>
        <sz val="10"/>
        <color indexed="8"/>
        <rFont val="Calibri"/>
        <family val="2"/>
      </rPr>
      <t xml:space="preserve"> do assunto abordado pelo candidato.</t>
    </r>
  </si>
  <si>
    <t>Não foram apresentados quaisquer exemplos práticos.</t>
  </si>
  <si>
    <r>
      <t xml:space="preserve">O candidato demonstrou ter </t>
    </r>
    <r>
      <rPr>
        <b/>
        <sz val="10"/>
        <color indexed="8"/>
        <rFont val="Calibri"/>
        <family val="2"/>
      </rPr>
      <t>pouca vivência</t>
    </r>
    <r>
      <rPr>
        <sz val="10"/>
        <color indexed="8"/>
        <rFont val="Calibri"/>
        <family val="2"/>
      </rPr>
      <t xml:space="preserve"> do assunto abordado.</t>
    </r>
  </si>
  <si>
    <t>Foi estabelecida uma relação entre o tema da aula e outros temas da área AVSEC, porém faltou clareza na contextualização.</t>
  </si>
  <si>
    <t>Não foi estabelecida uma relação entre o tema da aula e outros temas da área AVSEC, ficando a aula totalmente fora de contexto.</t>
  </si>
  <si>
    <t>Não foi estabelecida uma relação entre o tema da aula e outros temas da área AVSEC, entretanto não houve prejuízo para o entendimento da aula no contexto AVSEC.</t>
  </si>
  <si>
    <t xml:space="preserve">Nome:                                                  </t>
  </si>
  <si>
    <t>Tema da aula:</t>
  </si>
  <si>
    <t xml:space="preserve">O avaliador deverá marcar uma das alternativas abaixo para cadas uma das perguntas realizadas. Caso alguma das perguntas </t>
  </si>
  <si>
    <t>não seja necessária, frente ao ótimo desempenho do candidato, ele terá direito a nota integral do item.</t>
  </si>
  <si>
    <r>
      <t>b)</t>
    </r>
    <r>
      <rPr>
        <b/>
        <sz val="8"/>
        <color indexed="8"/>
        <rFont val="Calibri"/>
        <family val="2"/>
        <scheme val="minor"/>
      </rPr>
      <t>    OBJETIVOS</t>
    </r>
  </si>
  <si>
    <r>
      <t>a)</t>
    </r>
    <r>
      <rPr>
        <b/>
        <sz val="8"/>
        <color indexed="8"/>
        <rFont val="Calibri"/>
        <family val="2"/>
        <scheme val="minor"/>
      </rPr>
      <t>        MOTIVAÇÃO</t>
    </r>
  </si>
  <si>
    <t>Bom - B - 0,1</t>
  </si>
  <si>
    <t>Mediano - M - 0,075</t>
  </si>
  <si>
    <t>Ruim -R - 0,05</t>
  </si>
  <si>
    <t>Muito Ruim - MR - 0,025</t>
  </si>
  <si>
    <t>RESULTADO FINAL MÁXIMA</t>
  </si>
  <si>
    <t>RESULTADO PARCIAL MÁXIMA</t>
  </si>
  <si>
    <t>NOTA FINAL MÁXIMA</t>
  </si>
  <si>
    <t>FORMULÁRIO DE AVALIAÇÃO DA AULA PRÁTICA - ASPECTOS TÉCNICOS</t>
  </si>
  <si>
    <t xml:space="preserve"> 1)      APRESENTAÇÃO PESSOAL</t>
  </si>
  <si>
    <t>Muito Bom - MB - 0,125</t>
  </si>
  <si>
    <t>MB</t>
  </si>
  <si>
    <t>FORMULÁRIO DE AVALIAÇÃO DE AULA PRÁTICA - ASPECTOS DIDÁTICOS E COMPORTAMENTAIS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</si>
</sst>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0" x14ac:knownFonts="1">
    <font>
      <sz val="11"/>
      <color theme="1"/>
      <name val="Calibri"/>
      <family val="2"/>
      <scheme val="minor"/>
    </font>
    <font>
      <b/>
      <sz val="11"/>
      <color indexed="8"/>
      <name val="Calibri"/>
      <family val="2"/>
    </font>
    <font>
      <sz val="8"/>
      <color indexed="8"/>
      <name val="Calibri"/>
      <family val="2"/>
    </font>
    <font>
      <b/>
      <sz val="8"/>
      <color indexed="8"/>
      <name val="Calibri"/>
      <family val="2"/>
    </font>
    <font>
      <b/>
      <sz val="8"/>
      <color indexed="8"/>
      <name val="Times New Roman"/>
      <family val="1"/>
    </font>
    <font>
      <sz val="9"/>
      <color indexed="8"/>
      <name val="Calibri"/>
      <family val="2"/>
    </font>
    <font>
      <b/>
      <sz val="9"/>
      <color indexed="8"/>
      <name val="Calibri"/>
      <family val="2"/>
    </font>
    <font>
      <sz val="10"/>
      <color indexed="8"/>
      <name val="Calibri"/>
      <family val="2"/>
    </font>
    <font>
      <b/>
      <sz val="10"/>
      <color indexed="8"/>
      <name val="Calibri"/>
      <family val="2"/>
    </font>
    <font>
      <b/>
      <sz val="11"/>
      <color theme="1"/>
      <name val="Calibri"/>
      <family val="2"/>
      <scheme val="minor"/>
    </font>
    <font>
      <sz val="8"/>
      <color theme="1"/>
      <name val="Calibri"/>
      <family val="2"/>
      <scheme val="minor"/>
    </font>
    <font>
      <b/>
      <sz val="8"/>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b/>
      <sz val="10"/>
      <color theme="1"/>
      <name val="Calibri"/>
      <family val="2"/>
      <scheme val="minor"/>
    </font>
    <font>
      <b/>
      <u/>
      <sz val="9"/>
      <color indexed="8"/>
      <name val="Calibri"/>
      <family val="2"/>
    </font>
    <font>
      <b/>
      <u/>
      <sz val="8"/>
      <color theme="1"/>
      <name val="Calibri"/>
      <family val="2"/>
      <scheme val="minor"/>
    </font>
    <font>
      <sz val="9"/>
      <name val="Calibri"/>
      <family val="2"/>
      <scheme val="minor"/>
    </font>
    <font>
      <b/>
      <sz val="8"/>
      <color indexed="8"/>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17">
    <xf numFmtId="0" fontId="0" fillId="0" borderId="0" xfId="0"/>
    <xf numFmtId="0" fontId="0" fillId="0" borderId="0" xfId="0" applyBorder="1"/>
    <xf numFmtId="0" fontId="10" fillId="0" borderId="0" xfId="0" applyFont="1" applyBorder="1"/>
    <xf numFmtId="0" fontId="11" fillId="0" borderId="0" xfId="0" applyFont="1" applyBorder="1" applyAlignment="1">
      <alignment horizontal="left" indent="5"/>
    </xf>
    <xf numFmtId="0" fontId="10" fillId="0" borderId="0" xfId="0" applyFont="1" applyBorder="1" applyAlignment="1">
      <alignment horizontal="left" vertical="top" indent="5"/>
    </xf>
    <xf numFmtId="0" fontId="10" fillId="0" borderId="0" xfId="0" applyFont="1" applyBorder="1" applyAlignment="1">
      <alignment horizontal="left" indent="15"/>
    </xf>
    <xf numFmtId="0" fontId="0" fillId="0" borderId="0" xfId="0" applyBorder="1" applyAlignment="1">
      <alignment horizontal="center" vertical="center"/>
    </xf>
    <xf numFmtId="0" fontId="10" fillId="0" borderId="0" xfId="0" applyFont="1" applyBorder="1" applyAlignment="1">
      <alignment horizontal="justify" wrapText="1"/>
    </xf>
    <xf numFmtId="0" fontId="0" fillId="3" borderId="0" xfId="0" applyFill="1" applyBorder="1" applyAlignment="1">
      <alignment horizontal="center"/>
    </xf>
    <xf numFmtId="0" fontId="0" fillId="3" borderId="0" xfId="0" applyFill="1" applyBorder="1" applyAlignment="1">
      <alignment horizontal="center" vertical="center"/>
    </xf>
    <xf numFmtId="0" fontId="11" fillId="0" borderId="0" xfId="0" applyFont="1" applyBorder="1"/>
    <xf numFmtId="0" fontId="10" fillId="0" borderId="0" xfId="0" applyFont="1"/>
    <xf numFmtId="0" fontId="0" fillId="0" borderId="1" xfId="0" applyBorder="1"/>
    <xf numFmtId="0" fontId="12" fillId="0" borderId="0" xfId="0" applyFont="1" applyBorder="1"/>
    <xf numFmtId="0" fontId="12" fillId="0" borderId="0" xfId="0" applyFont="1" applyBorder="1" applyAlignment="1">
      <alignment horizontal="left"/>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xf numFmtId="0" fontId="12" fillId="0" borderId="0" xfId="0" applyFont="1" applyFill="1" applyBorder="1" applyAlignment="1">
      <alignment horizontal="left"/>
    </xf>
    <xf numFmtId="0" fontId="12" fillId="0" borderId="0" xfId="0" applyFont="1" applyFill="1" applyBorder="1" applyAlignment="1">
      <alignment horizontal="center"/>
    </xf>
    <xf numFmtId="0" fontId="10" fillId="0" borderId="0" xfId="0" applyFont="1" applyBorder="1" applyAlignment="1">
      <alignment horizontal="left" wrapText="1"/>
    </xf>
    <xf numFmtId="0" fontId="0" fillId="0" borderId="0" xfId="0" applyBorder="1" applyAlignment="1">
      <alignment horizontal="left"/>
    </xf>
    <xf numFmtId="0" fontId="10" fillId="0" borderId="0" xfId="0" applyFont="1" applyBorder="1" applyAlignment="1">
      <alignment horizontal="left" vertical="center"/>
    </xf>
    <xf numFmtId="0" fontId="13" fillId="0" borderId="0" xfId="0" applyFont="1" applyAlignment="1">
      <alignment horizontal="right"/>
    </xf>
    <xf numFmtId="0" fontId="11" fillId="0" borderId="0" xfId="0" applyFont="1"/>
    <xf numFmtId="0" fontId="11" fillId="0" borderId="0" xfId="0" applyFont="1" applyBorder="1"/>
    <xf numFmtId="0" fontId="10" fillId="0" borderId="0" xfId="0" applyFont="1" applyBorder="1" applyAlignment="1">
      <alignment horizontal="left" vertical="center" wrapText="1"/>
    </xf>
    <xf numFmtId="0" fontId="14" fillId="0" borderId="0" xfId="0" applyFont="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0" xfId="0" applyFont="1" applyBorder="1" applyAlignment="1">
      <alignment horizontal="left" vertical="center"/>
    </xf>
    <xf numFmtId="0" fontId="14" fillId="0" borderId="0" xfId="0" applyFont="1" applyBorder="1" applyAlignment="1">
      <alignment horizontal="left" vertical="top" indent="5"/>
    </xf>
    <xf numFmtId="0" fontId="14" fillId="0" borderId="0" xfId="0" applyFont="1" applyBorder="1" applyAlignment="1">
      <alignment horizontal="left" wrapText="1"/>
    </xf>
    <xf numFmtId="0" fontId="14" fillId="0" borderId="0" xfId="0" applyFont="1" applyBorder="1" applyAlignment="1">
      <alignment horizontal="left"/>
    </xf>
    <xf numFmtId="0" fontId="14" fillId="2" borderId="2" xfId="0" applyFont="1" applyFill="1" applyBorder="1" applyAlignment="1">
      <alignment horizontal="center" vertical="center"/>
    </xf>
    <xf numFmtId="0" fontId="14" fillId="0" borderId="0" xfId="0" applyFont="1" applyAlignment="1">
      <alignment vertical="center"/>
    </xf>
    <xf numFmtId="0" fontId="14" fillId="0" borderId="0" xfId="0" applyFont="1" applyBorder="1" applyAlignment="1">
      <alignment horizontal="left" vertical="center" wrapText="1"/>
    </xf>
    <xf numFmtId="0" fontId="15" fillId="0" borderId="0" xfId="0" applyFont="1" applyBorder="1" applyAlignment="1">
      <alignment horizontal="center"/>
    </xf>
    <xf numFmtId="49" fontId="0" fillId="0" borderId="0" xfId="0" applyNumberFormat="1" applyFont="1" applyBorder="1" applyAlignment="1">
      <alignment horizontal="center" vertical="center"/>
    </xf>
    <xf numFmtId="0" fontId="9" fillId="0" borderId="0" xfId="0" applyFont="1"/>
    <xf numFmtId="0" fontId="14" fillId="0" borderId="4" xfId="0" applyFont="1" applyBorder="1" applyAlignment="1">
      <alignment horizontal="center" vertical="center" wrapText="1"/>
    </xf>
    <xf numFmtId="0" fontId="14" fillId="0" borderId="2" xfId="0" applyFont="1" applyBorder="1"/>
    <xf numFmtId="0" fontId="14" fillId="0" borderId="5" xfId="0" applyFont="1" applyBorder="1"/>
    <xf numFmtId="0" fontId="14" fillId="0" borderId="0" xfId="0" applyFont="1" applyBorder="1"/>
    <xf numFmtId="0" fontId="15" fillId="0" borderId="6" xfId="0" applyFont="1" applyBorder="1" applyAlignment="1">
      <alignment horizontal="center" vertical="center" wrapText="1"/>
    </xf>
    <xf numFmtId="49" fontId="14" fillId="0" borderId="6"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2" xfId="0" applyNumberFormat="1" applyFont="1" applyBorder="1" applyAlignment="1">
      <alignment horizontal="center" vertical="center"/>
    </xf>
    <xf numFmtId="0" fontId="15" fillId="0" borderId="2" xfId="0" applyFont="1" applyBorder="1"/>
    <xf numFmtId="0" fontId="11"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horizontal="left" vertical="top" indent="5"/>
    </xf>
    <xf numFmtId="0" fontId="10" fillId="0" borderId="0" xfId="0" applyFont="1" applyFill="1" applyBorder="1" applyAlignment="1">
      <alignment horizontal="left" wrapText="1"/>
    </xf>
    <xf numFmtId="0" fontId="0" fillId="0" borderId="0" xfId="0" applyAlignment="1">
      <alignment vertical="top"/>
    </xf>
    <xf numFmtId="164" fontId="0" fillId="2" borderId="1" xfId="0" applyNumberFormat="1" applyFill="1" applyBorder="1"/>
    <xf numFmtId="0" fontId="18" fillId="0" borderId="0" xfId="0" applyFont="1" applyBorder="1"/>
    <xf numFmtId="0" fontId="14" fillId="0" borderId="0" xfId="0" applyFont="1" applyFill="1" applyBorder="1" applyAlignment="1">
      <alignment horizontal="left" vertical="center"/>
    </xf>
    <xf numFmtId="0" fontId="0" fillId="2" borderId="2" xfId="0" applyFill="1" applyBorder="1" applyAlignment="1">
      <alignment horizontal="center" vertical="center"/>
    </xf>
    <xf numFmtId="0" fontId="12" fillId="2" borderId="2" xfId="0" applyFont="1" applyFill="1" applyBorder="1" applyAlignment="1">
      <alignment horizontal="center" vertical="center"/>
    </xf>
    <xf numFmtId="0" fontId="10" fillId="0" borderId="0" xfId="0" applyFont="1" applyBorder="1" applyAlignment="1">
      <alignment wrapText="1"/>
    </xf>
    <xf numFmtId="0" fontId="11" fillId="0" borderId="0" xfId="0" applyFont="1" applyBorder="1"/>
    <xf numFmtId="0" fontId="10" fillId="0" borderId="2" xfId="0" applyFont="1" applyBorder="1"/>
    <xf numFmtId="0" fontId="12" fillId="0" borderId="0" xfId="0" applyFont="1" applyBorder="1" applyAlignment="1"/>
    <xf numFmtId="0" fontId="12" fillId="0" borderId="2" xfId="0" applyFont="1" applyBorder="1" applyAlignment="1">
      <alignment horizontal="center"/>
    </xf>
    <xf numFmtId="0" fontId="12" fillId="2" borderId="2" xfId="0" applyFont="1" applyFill="1" applyBorder="1" applyAlignment="1">
      <alignment horizontal="center" vertical="center" wrapText="1"/>
    </xf>
    <xf numFmtId="16" fontId="12" fillId="0" borderId="2" xfId="0" applyNumberFormat="1" applyFont="1" applyBorder="1" applyAlignment="1">
      <alignment horizontal="center"/>
    </xf>
    <xf numFmtId="2" fontId="14" fillId="2" borderId="2" xfId="0" applyNumberFormat="1" applyFont="1" applyFill="1" applyBorder="1"/>
    <xf numFmtId="165" fontId="14" fillId="0" borderId="2" xfId="0" applyNumberFormat="1" applyFont="1" applyBorder="1"/>
    <xf numFmtId="0" fontId="11" fillId="0" borderId="0" xfId="0" applyFont="1" applyBorder="1" applyAlignment="1">
      <alignment horizontal="left"/>
    </xf>
    <xf numFmtId="0" fontId="12" fillId="0" borderId="2" xfId="0" applyFont="1" applyBorder="1" applyAlignment="1">
      <alignment horizontal="left"/>
    </xf>
    <xf numFmtId="0" fontId="12" fillId="3" borderId="2" xfId="0" applyFont="1" applyFill="1" applyBorder="1" applyAlignment="1">
      <alignment horizontal="justify" vertical="center" wrapText="1"/>
    </xf>
    <xf numFmtId="0" fontId="12" fillId="0" borderId="0" xfId="0" applyFont="1" applyBorder="1" applyAlignment="1">
      <alignment horizontal="left"/>
    </xf>
    <xf numFmtId="0" fontId="5" fillId="0" borderId="2" xfId="0" applyFont="1" applyBorder="1" applyAlignment="1">
      <alignment horizontal="justify" vertical="center"/>
    </xf>
    <xf numFmtId="0" fontId="12" fillId="0" borderId="2" xfId="0" applyFont="1" applyBorder="1" applyAlignment="1">
      <alignment horizontal="justify" vertical="center"/>
    </xf>
    <xf numFmtId="0" fontId="12" fillId="0" borderId="2" xfId="0" applyFont="1" applyBorder="1" applyAlignment="1">
      <alignment horizontal="left" wrapText="1"/>
    </xf>
    <xf numFmtId="0" fontId="12" fillId="0" borderId="2" xfId="0" applyFont="1" applyBorder="1" applyAlignment="1">
      <alignment horizontal="justify" vertical="center" wrapText="1"/>
    </xf>
    <xf numFmtId="0" fontId="12" fillId="0" borderId="2" xfId="0" applyFont="1" applyBorder="1" applyAlignment="1">
      <alignment horizontal="justify" wrapText="1"/>
    </xf>
    <xf numFmtId="0" fontId="12" fillId="3" borderId="2" xfId="0" applyFont="1" applyFill="1" applyBorder="1" applyAlignment="1">
      <alignment horizontal="justify" wrapText="1"/>
    </xf>
    <xf numFmtId="0" fontId="13" fillId="0" borderId="0" xfId="0" applyFont="1" applyBorder="1" applyAlignment="1">
      <alignment horizontal="center"/>
    </xf>
    <xf numFmtId="0" fontId="11" fillId="0" borderId="0" xfId="0" applyFont="1" applyBorder="1" applyAlignment="1">
      <alignment horizontal="left"/>
    </xf>
    <xf numFmtId="0" fontId="10" fillId="0" borderId="2" xfId="0" applyFont="1" applyBorder="1" applyAlignment="1">
      <alignment horizontal="justify" wrapText="1"/>
    </xf>
    <xf numFmtId="0" fontId="10" fillId="0" borderId="2" xfId="0" applyFont="1" applyBorder="1" applyAlignment="1">
      <alignment horizontal="left" wrapText="1"/>
    </xf>
    <xf numFmtId="0" fontId="10" fillId="0" borderId="2" xfId="0" applyFont="1" applyBorder="1" applyAlignment="1">
      <alignment horizontal="left"/>
    </xf>
    <xf numFmtId="0" fontId="10" fillId="0" borderId="0" xfId="0" applyFont="1" applyBorder="1" applyAlignment="1">
      <alignment wrapText="1"/>
    </xf>
    <xf numFmtId="0" fontId="10" fillId="0" borderId="2" xfId="0" applyFont="1" applyBorder="1" applyAlignment="1">
      <alignment horizontal="left" vertical="center" wrapText="1"/>
    </xf>
    <xf numFmtId="0" fontId="10" fillId="0" borderId="2" xfId="0" applyFont="1" applyBorder="1" applyAlignment="1">
      <alignment wrapText="1"/>
    </xf>
    <xf numFmtId="0" fontId="10" fillId="0" borderId="2" xfId="0" applyFont="1" applyBorder="1"/>
    <xf numFmtId="0" fontId="2" fillId="0" borderId="2" xfId="0" applyFont="1" applyBorder="1" applyAlignment="1">
      <alignment horizontal="justify" wrapText="1"/>
    </xf>
    <xf numFmtId="0" fontId="10" fillId="0" borderId="2" xfId="0" applyFont="1" applyBorder="1" applyAlignment="1">
      <alignment horizontal="justify" vertical="center" wrapText="1"/>
    </xf>
    <xf numFmtId="0" fontId="10" fillId="0" borderId="2" xfId="0" applyFont="1" applyFill="1" applyBorder="1" applyAlignment="1">
      <alignment horizontal="left"/>
    </xf>
    <xf numFmtId="0" fontId="10" fillId="0" borderId="2" xfId="0" applyFont="1" applyFill="1" applyBorder="1" applyAlignment="1">
      <alignment horizontal="justify" vertical="center" wrapText="1"/>
    </xf>
    <xf numFmtId="0" fontId="10" fillId="0" borderId="2" xfId="0" applyFont="1" applyBorder="1" applyAlignment="1">
      <alignment horizontal="justify" vertical="justify" wrapText="1"/>
    </xf>
    <xf numFmtId="0" fontId="14" fillId="0" borderId="2" xfId="0" applyFont="1" applyBorder="1" applyAlignment="1">
      <alignment horizontal="justify" vertical="center" wrapText="1"/>
    </xf>
    <xf numFmtId="0" fontId="14" fillId="0" borderId="2" xfId="0" applyFont="1" applyBorder="1" applyAlignment="1">
      <alignment horizontal="left" vertical="top" wrapText="1"/>
    </xf>
    <xf numFmtId="0" fontId="14" fillId="0" borderId="2" xfId="0" applyFont="1" applyBorder="1" applyAlignment="1">
      <alignment horizontal="justify" vertical="center"/>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5" fillId="0" borderId="0" xfId="0" applyFont="1" applyBorder="1" applyAlignment="1">
      <alignment horizontal="center" vertical="center"/>
    </xf>
    <xf numFmtId="0" fontId="11" fillId="0" borderId="2" xfId="0" applyFont="1" applyBorder="1" applyAlignment="1">
      <alignment horizontal="justify" vertical="center" wrapText="1"/>
    </xf>
    <xf numFmtId="0" fontId="12" fillId="0" borderId="2" xfId="0" applyFont="1" applyBorder="1" applyAlignment="1">
      <alignment horizontal="center"/>
    </xf>
    <xf numFmtId="0" fontId="11" fillId="0" borderId="2" xfId="0" applyFont="1" applyBorder="1" applyAlignment="1">
      <alignment horizontal="center" vertical="center" wrapText="1"/>
    </xf>
    <xf numFmtId="165" fontId="12" fillId="2" borderId="2" xfId="0" applyNumberFormat="1" applyFont="1" applyFill="1" applyBorder="1" applyAlignment="1">
      <alignment horizontal="center" vertical="center"/>
    </xf>
    <xf numFmtId="165" fontId="0" fillId="2" borderId="2" xfId="0" applyNumberFormat="1" applyFill="1" applyBorder="1" applyAlignment="1">
      <alignment horizontal="center"/>
    </xf>
    <xf numFmtId="165" fontId="11" fillId="0" borderId="0" xfId="0" applyNumberFormat="1" applyFont="1" applyBorder="1"/>
    <xf numFmtId="165" fontId="0" fillId="0" borderId="0" xfId="0" applyNumberFormat="1" applyBorder="1"/>
    <xf numFmtId="165" fontId="0" fillId="0" borderId="0" xfId="0" applyNumberFormat="1" applyBorder="1" applyAlignment="1">
      <alignment horizontal="center"/>
    </xf>
    <xf numFmtId="165" fontId="0" fillId="3" borderId="0" xfId="0" applyNumberFormat="1" applyFill="1" applyBorder="1" applyAlignment="1">
      <alignment horizontal="center"/>
    </xf>
    <xf numFmtId="165" fontId="0" fillId="2" borderId="2" xfId="0" applyNumberFormat="1" applyFill="1" applyBorder="1" applyAlignment="1">
      <alignment horizontal="center" vertical="center"/>
    </xf>
    <xf numFmtId="165" fontId="0" fillId="0" borderId="0" xfId="0" applyNumberFormat="1"/>
    <xf numFmtId="2" fontId="0" fillId="0" borderId="0" xfId="0" applyNumberFormat="1"/>
    <xf numFmtId="165" fontId="0" fillId="0" borderId="0" xfId="0" applyNumberFormat="1" applyBorder="1" applyAlignment="1">
      <alignment horizontal="left"/>
    </xf>
    <xf numFmtId="165" fontId="14" fillId="2" borderId="2" xfId="0" applyNumberFormat="1" applyFont="1" applyFill="1" applyBorder="1" applyAlignment="1">
      <alignment horizontal="center" vertical="center"/>
    </xf>
    <xf numFmtId="165" fontId="14" fillId="0" borderId="0" xfId="0" applyNumberFormat="1" applyFont="1" applyAlignment="1">
      <alignment vertical="center"/>
    </xf>
    <xf numFmtId="165" fontId="14" fillId="0" borderId="0" xfId="0" applyNumberFormat="1" applyFont="1" applyBorder="1" applyAlignment="1">
      <alignment horizontal="left" vertical="center"/>
    </xf>
    <xf numFmtId="165" fontId="14"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nac.gov.br/Default.aspx"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nac.gov.br/Default.aspx"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nac.gov.br/Default.aspx"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nac.gov.br/Default.aspx" TargetMode="External"/></Relationships>
</file>

<file path=xl/drawings/drawing1.xml><?xml version="1.0" encoding="utf-8"?>
<xdr:wsDr xmlns:xdr="http://schemas.openxmlformats.org/drawingml/2006/spreadsheetDrawing" xmlns:a="http://schemas.openxmlformats.org/drawingml/2006/main">
  <xdr:twoCellAnchor>
    <xdr:from>
      <xdr:col>2</xdr:col>
      <xdr:colOff>66675</xdr:colOff>
      <xdr:row>2</xdr:row>
      <xdr:rowOff>0</xdr:rowOff>
    </xdr:from>
    <xdr:to>
      <xdr:col>6</xdr:col>
      <xdr:colOff>333375</xdr:colOff>
      <xdr:row>4</xdr:row>
      <xdr:rowOff>152400</xdr:rowOff>
    </xdr:to>
    <xdr:pic>
      <xdr:nvPicPr>
        <xdr:cNvPr id="1299" name="Imagem 1" descr="ANAC - Agência Nacional de Aviação Civil - Brasil">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525" y="0"/>
          <a:ext cx="2200275" cy="533400"/>
        </a:xfrm>
        <a:prstGeom prst="rect">
          <a:avLst/>
        </a:prstGeom>
        <a:noFill/>
        <a:ln w="9525">
          <a:noFill/>
          <a:miter lim="800000"/>
          <a:headEnd/>
          <a:tailEnd/>
        </a:ln>
      </xdr:spPr>
    </xdr:pic>
    <xdr:clientData/>
  </xdr:twoCellAnchor>
  <xdr:twoCellAnchor>
    <xdr:from>
      <xdr:col>6</xdr:col>
      <xdr:colOff>400050</xdr:colOff>
      <xdr:row>1</xdr:row>
      <xdr:rowOff>57150</xdr:rowOff>
    </xdr:from>
    <xdr:to>
      <xdr:col>12</xdr:col>
      <xdr:colOff>188117</xdr:colOff>
      <xdr:row>4</xdr:row>
      <xdr:rowOff>238125</xdr:rowOff>
    </xdr:to>
    <xdr:sp macro="" textlink="">
      <xdr:nvSpPr>
        <xdr:cNvPr id="1029" name="Text Box 5"/>
        <xdr:cNvSpPr txBox="1">
          <a:spLocks noChangeArrowheads="1"/>
        </xdr:cNvSpPr>
      </xdr:nvSpPr>
      <xdr:spPr bwMode="auto">
        <a:xfrm>
          <a:off x="3124200" y="247650"/>
          <a:ext cx="4436267" cy="752475"/>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lnSpc>
              <a:spcPts val="1200"/>
            </a:lnSpc>
            <a:defRPr sz="1000"/>
          </a:pPr>
          <a:r>
            <a:rPr lang="pt-BR" sz="800" b="1" i="0" strike="noStrike">
              <a:solidFill>
                <a:srgbClr val="000000"/>
              </a:solidFill>
              <a:latin typeface="Arial"/>
              <a:cs typeface="Arial"/>
            </a:rPr>
            <a:t>SUPERINTENDÊNCIA DE INFRAESTRUTURA AEROPORTUÁRIA (SIA)</a:t>
          </a:r>
        </a:p>
        <a:p>
          <a:pPr algn="l" rtl="0">
            <a:lnSpc>
              <a:spcPts val="1200"/>
            </a:lnSpc>
            <a:defRPr sz="1000"/>
          </a:pPr>
          <a:r>
            <a:rPr lang="pt-BR" sz="800" b="1" i="0" strike="noStrike">
              <a:solidFill>
                <a:srgbClr val="000000"/>
              </a:solidFill>
              <a:latin typeface="Arial"/>
              <a:cs typeface="Arial"/>
            </a:rPr>
            <a:t>GERÊNCIA</a:t>
          </a:r>
          <a:r>
            <a:rPr lang="pt-BR" sz="800" b="1" i="0" strike="noStrike" baseline="0">
              <a:solidFill>
                <a:srgbClr val="000000"/>
              </a:solidFill>
              <a:latin typeface="Arial"/>
              <a:cs typeface="Arial"/>
            </a:rPr>
            <a:t> DE SEGURANÇA DA AVIAÇÃO CIVIL CONTRA ATOS DE INTERFERÊNCIA ILÍCITA (GSAC)</a:t>
          </a:r>
        </a:p>
        <a:p>
          <a:pPr algn="l" rtl="0">
            <a:lnSpc>
              <a:spcPts val="1200"/>
            </a:lnSpc>
            <a:defRPr sz="1000"/>
          </a:pPr>
          <a:r>
            <a:rPr lang="pt-BR" sz="800" b="1" i="0" strike="noStrike" baseline="0">
              <a:solidFill>
                <a:srgbClr val="000000"/>
              </a:solidFill>
              <a:latin typeface="Arial"/>
              <a:cs typeface="Arial"/>
            </a:rPr>
            <a:t>GERÊNCIA TÉCNICA DE CERTIFICAÇÃO AVSEC (GTCA)</a:t>
          </a:r>
          <a:endParaRPr lang="pt-BR" sz="800" b="1" i="0" strike="noStrike">
            <a:solidFill>
              <a:srgbClr val="000000"/>
            </a:solidFill>
            <a:latin typeface="Calibri"/>
            <a:cs typeface="Calibri"/>
          </a:endParaRPr>
        </a:p>
        <a:p>
          <a:pPr algn="l" rtl="0">
            <a:lnSpc>
              <a:spcPts val="1300"/>
            </a:lnSpc>
            <a:defRPr sz="1000"/>
          </a:pPr>
          <a:endParaRPr lang="pt-BR" sz="1050" b="0" i="0" strike="noStrike">
            <a:solidFill>
              <a:srgbClr val="000000"/>
            </a:solidFill>
            <a:latin typeface="Arial Black"/>
          </a:endParaRPr>
        </a:p>
      </xdr:txBody>
    </xdr:sp>
    <xdr:clientData/>
  </xdr:twoCellAnchor>
  <xdr:twoCellAnchor>
    <xdr:from>
      <xdr:col>9</xdr:col>
      <xdr:colOff>76200</xdr:colOff>
      <xdr:row>4</xdr:row>
      <xdr:rowOff>200026</xdr:rowOff>
    </xdr:from>
    <xdr:to>
      <xdr:col>13</xdr:col>
      <xdr:colOff>1</xdr:colOff>
      <xdr:row>7</xdr:row>
      <xdr:rowOff>57151</xdr:rowOff>
    </xdr:to>
    <xdr:sp macro="" textlink="">
      <xdr:nvSpPr>
        <xdr:cNvPr id="2" name="CaixaDeTexto 1"/>
        <xdr:cNvSpPr txBox="1"/>
      </xdr:nvSpPr>
      <xdr:spPr>
        <a:xfrm>
          <a:off x="4019550" y="771526"/>
          <a:ext cx="3143251"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pt-BR" sz="1000" b="1" i="1">
              <a:solidFill>
                <a:srgbClr val="FF0000"/>
              </a:solidFill>
            </a:rPr>
            <a:t>Observação</a:t>
          </a:r>
          <a:r>
            <a:rPr lang="pt-BR" sz="1000" i="1">
              <a:solidFill>
                <a:srgbClr val="FF0000"/>
              </a:solidFill>
            </a:rPr>
            <a:t>: os valores indicados abaixo representam</a:t>
          </a:r>
          <a:r>
            <a:rPr lang="pt-BR" sz="1000" i="1" baseline="0">
              <a:solidFill>
                <a:srgbClr val="FF0000"/>
              </a:solidFill>
            </a:rPr>
            <a:t> a pontuação atribuída ao item. O avaliador da ANAC irá selecionar um dos itens de cada quesito avaliativo.</a:t>
          </a:r>
          <a:endParaRPr lang="pt-BR" sz="1000" i="1">
            <a:solidFill>
              <a:srgbClr val="FF0000"/>
            </a:solidFill>
          </a:endParaRPr>
        </a:p>
      </xdr:txBody>
    </xdr:sp>
    <xdr:clientData/>
  </xdr:twoCellAnchor>
  <xdr:twoCellAnchor>
    <xdr:from>
      <xdr:col>12</xdr:col>
      <xdr:colOff>133350</xdr:colOff>
      <xdr:row>7</xdr:row>
      <xdr:rowOff>28575</xdr:rowOff>
    </xdr:from>
    <xdr:to>
      <xdr:col>12</xdr:col>
      <xdr:colOff>200025</xdr:colOff>
      <xdr:row>10</xdr:row>
      <xdr:rowOff>152400</xdr:rowOff>
    </xdr:to>
    <xdr:cxnSp macro="">
      <xdr:nvCxnSpPr>
        <xdr:cNvPr id="4" name="Conector de seta reta 3"/>
        <xdr:cNvCxnSpPr/>
      </xdr:nvCxnSpPr>
      <xdr:spPr>
        <a:xfrm>
          <a:off x="6896100" y="1352550"/>
          <a:ext cx="66675" cy="514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76200</xdr:colOff>
      <xdr:row>2</xdr:row>
      <xdr:rowOff>28575</xdr:rowOff>
    </xdr:from>
    <xdr:to>
      <xdr:col>5</xdr:col>
      <xdr:colOff>352425</xdr:colOff>
      <xdr:row>4</xdr:row>
      <xdr:rowOff>114300</xdr:rowOff>
    </xdr:to>
    <xdr:pic>
      <xdr:nvPicPr>
        <xdr:cNvPr id="2258" name="Imagem 1" descr="ANAC - Agência Nacional de Aviação Civil - Brasil">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6300" y="371475"/>
          <a:ext cx="1600200" cy="428625"/>
        </a:xfrm>
        <a:prstGeom prst="rect">
          <a:avLst/>
        </a:prstGeom>
        <a:noFill/>
        <a:ln w="9525">
          <a:noFill/>
          <a:miter lim="800000"/>
          <a:headEnd/>
          <a:tailEnd/>
        </a:ln>
      </xdr:spPr>
    </xdr:pic>
    <xdr:clientData/>
  </xdr:twoCellAnchor>
  <xdr:twoCellAnchor>
    <xdr:from>
      <xdr:col>6</xdr:col>
      <xdr:colOff>199160</xdr:colOff>
      <xdr:row>6</xdr:row>
      <xdr:rowOff>103910</xdr:rowOff>
    </xdr:from>
    <xdr:to>
      <xdr:col>9</xdr:col>
      <xdr:colOff>121228</xdr:colOff>
      <xdr:row>10</xdr:row>
      <xdr:rowOff>121228</xdr:rowOff>
    </xdr:to>
    <xdr:sp macro="" textlink="">
      <xdr:nvSpPr>
        <xdr:cNvPr id="4" name="CaixaDeTexto 3"/>
        <xdr:cNvSpPr txBox="1"/>
      </xdr:nvSpPr>
      <xdr:spPr>
        <a:xfrm>
          <a:off x="3628160" y="692728"/>
          <a:ext cx="3203863" cy="606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pt-BR" sz="1000" b="1" i="1">
              <a:solidFill>
                <a:srgbClr val="FF0000"/>
              </a:solidFill>
            </a:rPr>
            <a:t>Observação</a:t>
          </a:r>
          <a:r>
            <a:rPr lang="pt-BR" sz="1000" i="1">
              <a:solidFill>
                <a:srgbClr val="FF0000"/>
              </a:solidFill>
            </a:rPr>
            <a:t>: os valores indicados abaixo representam</a:t>
          </a:r>
          <a:r>
            <a:rPr lang="pt-BR" sz="1000" i="1" baseline="0">
              <a:solidFill>
                <a:srgbClr val="FF0000"/>
              </a:solidFill>
            </a:rPr>
            <a:t> a pontuação atribuída ao item. O avaliador da ANAC irá selecionar um dos itens de cada quesito avaliativo.</a:t>
          </a:r>
          <a:endParaRPr lang="pt-BR" sz="1000" i="1">
            <a:solidFill>
              <a:srgbClr val="FF0000"/>
            </a:solidFill>
          </a:endParaRPr>
        </a:p>
      </xdr:txBody>
    </xdr:sp>
    <xdr:clientData/>
  </xdr:twoCellAnchor>
  <xdr:twoCellAnchor>
    <xdr:from>
      <xdr:col>8</xdr:col>
      <xdr:colOff>1870364</xdr:colOff>
      <xdr:row>10</xdr:row>
      <xdr:rowOff>9526</xdr:rowOff>
    </xdr:from>
    <xdr:to>
      <xdr:col>9</xdr:col>
      <xdr:colOff>164522</xdr:colOff>
      <xdr:row>14</xdr:row>
      <xdr:rowOff>77932</xdr:rowOff>
    </xdr:to>
    <xdr:cxnSp macro="">
      <xdr:nvCxnSpPr>
        <xdr:cNvPr id="5" name="Conector de seta reta 4"/>
        <xdr:cNvCxnSpPr/>
      </xdr:nvCxnSpPr>
      <xdr:spPr>
        <a:xfrm>
          <a:off x="6511637" y="1187162"/>
          <a:ext cx="190499" cy="110749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533400</xdr:colOff>
      <xdr:row>1</xdr:row>
      <xdr:rowOff>76200</xdr:rowOff>
    </xdr:from>
    <xdr:to>
      <xdr:col>9</xdr:col>
      <xdr:colOff>378617</xdr:colOff>
      <xdr:row>6</xdr:row>
      <xdr:rowOff>66675</xdr:rowOff>
    </xdr:to>
    <xdr:sp macro="" textlink="">
      <xdr:nvSpPr>
        <xdr:cNvPr id="7" name="Text Box 5"/>
        <xdr:cNvSpPr txBox="1">
          <a:spLocks noChangeArrowheads="1"/>
        </xdr:cNvSpPr>
      </xdr:nvSpPr>
      <xdr:spPr bwMode="auto">
        <a:xfrm>
          <a:off x="2657475" y="247650"/>
          <a:ext cx="4436267" cy="752475"/>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lnSpc>
              <a:spcPts val="1200"/>
            </a:lnSpc>
            <a:defRPr sz="1000"/>
          </a:pPr>
          <a:r>
            <a:rPr lang="pt-BR" sz="800" b="1" i="0" strike="noStrike">
              <a:solidFill>
                <a:srgbClr val="000000"/>
              </a:solidFill>
              <a:latin typeface="Arial"/>
              <a:cs typeface="Arial"/>
            </a:rPr>
            <a:t>SUPERINTENDÊNCIA DE INFRAESTRUTURA AEROPORTUÁRIA (SIA)</a:t>
          </a:r>
        </a:p>
        <a:p>
          <a:pPr algn="l" rtl="0">
            <a:lnSpc>
              <a:spcPts val="1200"/>
            </a:lnSpc>
            <a:defRPr sz="1000"/>
          </a:pPr>
          <a:r>
            <a:rPr lang="pt-BR" sz="800" b="1" i="0" strike="noStrike">
              <a:solidFill>
                <a:srgbClr val="000000"/>
              </a:solidFill>
              <a:latin typeface="Arial"/>
              <a:cs typeface="Arial"/>
            </a:rPr>
            <a:t>GERÊNCIA</a:t>
          </a:r>
          <a:r>
            <a:rPr lang="pt-BR" sz="800" b="1" i="0" strike="noStrike" baseline="0">
              <a:solidFill>
                <a:srgbClr val="000000"/>
              </a:solidFill>
              <a:latin typeface="Arial"/>
              <a:cs typeface="Arial"/>
            </a:rPr>
            <a:t> DE SEGURANÇA DA AVIAÇÃO CIVIL CONTRA ATOS DE INTERFERÊNCIA ILÍCITA (GSAC)</a:t>
          </a:r>
        </a:p>
        <a:p>
          <a:pPr algn="l" rtl="0">
            <a:lnSpc>
              <a:spcPts val="1200"/>
            </a:lnSpc>
            <a:defRPr sz="1000"/>
          </a:pPr>
          <a:r>
            <a:rPr lang="pt-BR" sz="800" b="1" i="0" strike="noStrike" baseline="0">
              <a:solidFill>
                <a:srgbClr val="000000"/>
              </a:solidFill>
              <a:latin typeface="Arial"/>
              <a:cs typeface="Arial"/>
            </a:rPr>
            <a:t>GERÊNCIA TÉCNICA DE CERTIFICAÇÃO AVSEC (GTCA)</a:t>
          </a:r>
          <a:endParaRPr lang="pt-BR" sz="800" b="1" i="0" strike="noStrike">
            <a:solidFill>
              <a:srgbClr val="000000"/>
            </a:solidFill>
            <a:latin typeface="Calibri"/>
            <a:cs typeface="Calibri"/>
          </a:endParaRPr>
        </a:p>
        <a:p>
          <a:pPr algn="l" rtl="0">
            <a:lnSpc>
              <a:spcPts val="1300"/>
            </a:lnSpc>
            <a:defRPr sz="1000"/>
          </a:pPr>
          <a:endParaRPr lang="pt-BR" sz="1050" b="0" i="0" strike="noStrike">
            <a:solidFill>
              <a:srgbClr val="000000"/>
            </a:solidFill>
            <a:latin typeface="Arial Black"/>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200025</xdr:colOff>
      <xdr:row>5</xdr:row>
      <xdr:rowOff>171450</xdr:rowOff>
    </xdr:from>
    <xdr:to>
      <xdr:col>10</xdr:col>
      <xdr:colOff>9526</xdr:colOff>
      <xdr:row>8</xdr:row>
      <xdr:rowOff>171450</xdr:rowOff>
    </xdr:to>
    <xdr:sp macro="" textlink="">
      <xdr:nvSpPr>
        <xdr:cNvPr id="7" name="CaixaDeTexto 6"/>
        <xdr:cNvSpPr txBox="1"/>
      </xdr:nvSpPr>
      <xdr:spPr>
        <a:xfrm>
          <a:off x="3171825" y="847725"/>
          <a:ext cx="3143251"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pt-BR" sz="1000" b="1" i="1">
              <a:solidFill>
                <a:srgbClr val="FF0000"/>
              </a:solidFill>
            </a:rPr>
            <a:t>Observação</a:t>
          </a:r>
          <a:r>
            <a:rPr lang="pt-BR" sz="1000" i="1">
              <a:solidFill>
                <a:srgbClr val="FF0000"/>
              </a:solidFill>
            </a:rPr>
            <a:t>: os valores indicados abaixo representam</a:t>
          </a:r>
          <a:r>
            <a:rPr lang="pt-BR" sz="1000" i="1" baseline="0">
              <a:solidFill>
                <a:srgbClr val="FF0000"/>
              </a:solidFill>
            </a:rPr>
            <a:t> a pontuação atribuída ao item. O avaliador da ANAC irá selecionar um dos itens de cada quesito avaliativo.</a:t>
          </a:r>
          <a:endParaRPr lang="pt-BR" sz="1000" i="1">
            <a:solidFill>
              <a:srgbClr val="FF0000"/>
            </a:solidFill>
          </a:endParaRPr>
        </a:p>
      </xdr:txBody>
    </xdr:sp>
    <xdr:clientData/>
  </xdr:twoCellAnchor>
  <xdr:twoCellAnchor>
    <xdr:from>
      <xdr:col>7</xdr:col>
      <xdr:colOff>104775</xdr:colOff>
      <xdr:row>8</xdr:row>
      <xdr:rowOff>142874</xdr:rowOff>
    </xdr:from>
    <xdr:to>
      <xdr:col>7</xdr:col>
      <xdr:colOff>161925</xdr:colOff>
      <xdr:row>11</xdr:row>
      <xdr:rowOff>123825</xdr:rowOff>
    </xdr:to>
    <xdr:cxnSp macro="">
      <xdr:nvCxnSpPr>
        <xdr:cNvPr id="8" name="Conector de seta reta 7"/>
        <xdr:cNvCxnSpPr/>
      </xdr:nvCxnSpPr>
      <xdr:spPr>
        <a:xfrm>
          <a:off x="6048375" y="1428749"/>
          <a:ext cx="57150" cy="5715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2</xdr:row>
      <xdr:rowOff>9525</xdr:rowOff>
    </xdr:from>
    <xdr:to>
      <xdr:col>4</xdr:col>
      <xdr:colOff>104775</xdr:colOff>
      <xdr:row>4</xdr:row>
      <xdr:rowOff>57150</xdr:rowOff>
    </xdr:to>
    <xdr:pic>
      <xdr:nvPicPr>
        <xdr:cNvPr id="9" name="Imagem 1" descr="ANAC - Agência Nacional de Aviação Civil - Brasil">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7175" y="390525"/>
          <a:ext cx="1600200" cy="428625"/>
        </a:xfrm>
        <a:prstGeom prst="rect">
          <a:avLst/>
        </a:prstGeom>
        <a:noFill/>
        <a:ln w="9525">
          <a:noFill/>
          <a:miter lim="800000"/>
          <a:headEnd/>
          <a:tailEnd/>
        </a:ln>
      </xdr:spPr>
    </xdr:pic>
    <xdr:clientData/>
  </xdr:twoCellAnchor>
  <xdr:twoCellAnchor>
    <xdr:from>
      <xdr:col>4</xdr:col>
      <xdr:colOff>285750</xdr:colOff>
      <xdr:row>1</xdr:row>
      <xdr:rowOff>76200</xdr:rowOff>
    </xdr:from>
    <xdr:to>
      <xdr:col>10</xdr:col>
      <xdr:colOff>92867</xdr:colOff>
      <xdr:row>4</xdr:row>
      <xdr:rowOff>257175</xdr:rowOff>
    </xdr:to>
    <xdr:sp macro="" textlink="">
      <xdr:nvSpPr>
        <xdr:cNvPr id="10" name="Text Box 5"/>
        <xdr:cNvSpPr txBox="1">
          <a:spLocks noChangeArrowheads="1"/>
        </xdr:cNvSpPr>
      </xdr:nvSpPr>
      <xdr:spPr bwMode="auto">
        <a:xfrm>
          <a:off x="2038350" y="266700"/>
          <a:ext cx="4436267" cy="752475"/>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lnSpc>
              <a:spcPts val="1200"/>
            </a:lnSpc>
            <a:defRPr sz="1000"/>
          </a:pPr>
          <a:r>
            <a:rPr lang="pt-BR" sz="800" b="1" i="0" strike="noStrike">
              <a:solidFill>
                <a:srgbClr val="000000"/>
              </a:solidFill>
              <a:latin typeface="Arial"/>
              <a:cs typeface="Arial"/>
            </a:rPr>
            <a:t>SUPERINTENDÊNCIA DE INFRAESTRUTURA AEROPORTUÁRIA (SIA)</a:t>
          </a:r>
        </a:p>
        <a:p>
          <a:pPr algn="l" rtl="0">
            <a:lnSpc>
              <a:spcPts val="1200"/>
            </a:lnSpc>
            <a:defRPr sz="1000"/>
          </a:pPr>
          <a:r>
            <a:rPr lang="pt-BR" sz="800" b="1" i="0" strike="noStrike">
              <a:solidFill>
                <a:srgbClr val="000000"/>
              </a:solidFill>
              <a:latin typeface="Arial"/>
              <a:cs typeface="Arial"/>
            </a:rPr>
            <a:t>GERÊNCIA</a:t>
          </a:r>
          <a:r>
            <a:rPr lang="pt-BR" sz="800" b="1" i="0" strike="noStrike" baseline="0">
              <a:solidFill>
                <a:srgbClr val="000000"/>
              </a:solidFill>
              <a:latin typeface="Arial"/>
              <a:cs typeface="Arial"/>
            </a:rPr>
            <a:t> DE SEGURANÇA DA AVIAÇÃO CIVIL CONTRA ATOS DE INTERFERÊNCIA ILÍCITA (GSAC)</a:t>
          </a:r>
        </a:p>
        <a:p>
          <a:pPr algn="l" rtl="0">
            <a:lnSpc>
              <a:spcPts val="1200"/>
            </a:lnSpc>
            <a:defRPr sz="1000"/>
          </a:pPr>
          <a:r>
            <a:rPr lang="pt-BR" sz="800" b="1" i="0" strike="noStrike" baseline="0">
              <a:solidFill>
                <a:srgbClr val="000000"/>
              </a:solidFill>
              <a:latin typeface="Arial"/>
              <a:cs typeface="Arial"/>
            </a:rPr>
            <a:t>GERÊNCIA TÉCNICA DE CERTIFICAÇÃO AVSEC (GTCA)</a:t>
          </a:r>
          <a:endParaRPr lang="pt-BR" sz="800" b="1" i="0" strike="noStrike">
            <a:solidFill>
              <a:srgbClr val="000000"/>
            </a:solidFill>
            <a:latin typeface="Calibri"/>
            <a:cs typeface="Calibri"/>
          </a:endParaRPr>
        </a:p>
        <a:p>
          <a:pPr algn="l" rtl="0">
            <a:lnSpc>
              <a:spcPts val="1300"/>
            </a:lnSpc>
            <a:defRPr sz="1000"/>
          </a:pPr>
          <a:endParaRPr lang="pt-BR" sz="1050" b="0" i="0" strike="noStrike">
            <a:solidFill>
              <a:srgbClr val="000000"/>
            </a:solidFill>
            <a:latin typeface="Arial Black"/>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770283</xdr:colOff>
      <xdr:row>6</xdr:row>
      <xdr:rowOff>41413</xdr:rowOff>
    </xdr:from>
    <xdr:to>
      <xdr:col>15</xdr:col>
      <xdr:colOff>327164</xdr:colOff>
      <xdr:row>8</xdr:row>
      <xdr:rowOff>112643</xdr:rowOff>
    </xdr:to>
    <xdr:sp macro="" textlink="">
      <xdr:nvSpPr>
        <xdr:cNvPr id="4" name="CaixaDeTexto 3"/>
        <xdr:cNvSpPr txBox="1"/>
      </xdr:nvSpPr>
      <xdr:spPr>
        <a:xfrm>
          <a:off x="3304761" y="927652"/>
          <a:ext cx="3143251"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pt-BR" sz="1000" b="1" i="1">
              <a:solidFill>
                <a:srgbClr val="FF0000"/>
              </a:solidFill>
            </a:rPr>
            <a:t>Observação</a:t>
          </a:r>
          <a:r>
            <a:rPr lang="pt-BR" sz="1000" i="1">
              <a:solidFill>
                <a:srgbClr val="FF0000"/>
              </a:solidFill>
            </a:rPr>
            <a:t>: os valores indicados abaixo representam</a:t>
          </a:r>
          <a:r>
            <a:rPr lang="pt-BR" sz="1000" i="1" baseline="0">
              <a:solidFill>
                <a:srgbClr val="FF0000"/>
              </a:solidFill>
            </a:rPr>
            <a:t> a pontuação atribuída ao item. O avaliador da ANAC irá selecionar um dos itens de cada quesito avaliativo.</a:t>
          </a:r>
          <a:endParaRPr lang="pt-BR" sz="1000" i="1">
            <a:solidFill>
              <a:srgbClr val="FF0000"/>
            </a:solidFill>
          </a:endParaRPr>
        </a:p>
      </xdr:txBody>
    </xdr:sp>
    <xdr:clientData/>
  </xdr:twoCellAnchor>
  <xdr:twoCellAnchor>
    <xdr:from>
      <xdr:col>15</xdr:col>
      <xdr:colOff>60463</xdr:colOff>
      <xdr:row>8</xdr:row>
      <xdr:rowOff>84067</xdr:rowOff>
    </xdr:from>
    <xdr:to>
      <xdr:col>15</xdr:col>
      <xdr:colOff>198782</xdr:colOff>
      <xdr:row>12</xdr:row>
      <xdr:rowOff>99391</xdr:rowOff>
    </xdr:to>
    <xdr:cxnSp macro="">
      <xdr:nvCxnSpPr>
        <xdr:cNvPr id="5" name="Conector de seta reta 4"/>
        <xdr:cNvCxnSpPr/>
      </xdr:nvCxnSpPr>
      <xdr:spPr>
        <a:xfrm>
          <a:off x="6181311" y="1508676"/>
          <a:ext cx="138319" cy="8518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554936</xdr:colOff>
      <xdr:row>51</xdr:row>
      <xdr:rowOff>190499</xdr:rowOff>
    </xdr:from>
    <xdr:to>
      <xdr:col>15</xdr:col>
      <xdr:colOff>111817</xdr:colOff>
      <xdr:row>56</xdr:row>
      <xdr:rowOff>115956</xdr:rowOff>
    </xdr:to>
    <xdr:sp macro="" textlink="">
      <xdr:nvSpPr>
        <xdr:cNvPr id="7" name="CaixaDeTexto 6"/>
        <xdr:cNvSpPr txBox="1"/>
      </xdr:nvSpPr>
      <xdr:spPr>
        <a:xfrm>
          <a:off x="3089414" y="12415629"/>
          <a:ext cx="3143251" cy="8779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pt-BR" sz="1000" b="1" i="1">
              <a:solidFill>
                <a:srgbClr val="FF0000"/>
              </a:solidFill>
            </a:rPr>
            <a:t>Observação</a:t>
          </a:r>
          <a:r>
            <a:rPr lang="pt-BR" sz="1000" i="1">
              <a:solidFill>
                <a:srgbClr val="FF0000"/>
              </a:solidFill>
            </a:rPr>
            <a:t>: os valores indicados ao lado representam</a:t>
          </a:r>
          <a:r>
            <a:rPr lang="pt-BR" sz="1000" i="1" baseline="0">
              <a:solidFill>
                <a:srgbClr val="FF0000"/>
              </a:solidFill>
            </a:rPr>
            <a:t> a pontuação atribuída a cada nível de desempenho (de Muito Ruim a Excelente). A nota final associada a uma pergunta será o resultado da soma dos valores dos níveis de desempenho anotados pelo avaliador da ANAC.</a:t>
          </a:r>
        </a:p>
        <a:p>
          <a:pPr algn="just"/>
          <a:endParaRPr lang="pt-BR" sz="1000" i="1">
            <a:solidFill>
              <a:srgbClr val="FF0000"/>
            </a:solidFill>
          </a:endParaRPr>
        </a:p>
      </xdr:txBody>
    </xdr:sp>
    <xdr:clientData/>
  </xdr:twoCellAnchor>
  <xdr:twoCellAnchor>
    <xdr:from>
      <xdr:col>4</xdr:col>
      <xdr:colOff>157369</xdr:colOff>
      <xdr:row>51</xdr:row>
      <xdr:rowOff>124240</xdr:rowOff>
    </xdr:from>
    <xdr:to>
      <xdr:col>5</xdr:col>
      <xdr:colOff>463826</xdr:colOff>
      <xdr:row>52</xdr:row>
      <xdr:rowOff>140805</xdr:rowOff>
    </xdr:to>
    <xdr:cxnSp macro="">
      <xdr:nvCxnSpPr>
        <xdr:cNvPr id="8" name="Conector de seta reta 7"/>
        <xdr:cNvCxnSpPr/>
      </xdr:nvCxnSpPr>
      <xdr:spPr>
        <a:xfrm flipH="1" flipV="1">
          <a:off x="1855304" y="12349370"/>
          <a:ext cx="1143000" cy="2070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588065</xdr:colOff>
      <xdr:row>53</xdr:row>
      <xdr:rowOff>91109</xdr:rowOff>
    </xdr:from>
    <xdr:to>
      <xdr:col>5</xdr:col>
      <xdr:colOff>438979</xdr:colOff>
      <xdr:row>55</xdr:row>
      <xdr:rowOff>57979</xdr:rowOff>
    </xdr:to>
    <xdr:cxnSp macro="">
      <xdr:nvCxnSpPr>
        <xdr:cNvPr id="12" name="Conector de seta reta 11"/>
        <xdr:cNvCxnSpPr/>
      </xdr:nvCxnSpPr>
      <xdr:spPr>
        <a:xfrm flipH="1">
          <a:off x="1656522" y="12697239"/>
          <a:ext cx="1316935" cy="3478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223631</xdr:colOff>
      <xdr:row>2</xdr:row>
      <xdr:rowOff>7868</xdr:rowOff>
    </xdr:from>
    <xdr:to>
      <xdr:col>4</xdr:col>
      <xdr:colOff>382657</xdr:colOff>
      <xdr:row>4</xdr:row>
      <xdr:rowOff>55493</xdr:rowOff>
    </xdr:to>
    <xdr:pic>
      <xdr:nvPicPr>
        <xdr:cNvPr id="10" name="Imagem 1" descr="ANAC - Agência Nacional de Aviação Civil - Brasil">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392" y="388868"/>
          <a:ext cx="1600200" cy="428625"/>
        </a:xfrm>
        <a:prstGeom prst="rect">
          <a:avLst/>
        </a:prstGeom>
        <a:noFill/>
        <a:ln w="9525">
          <a:noFill/>
          <a:miter lim="800000"/>
          <a:headEnd/>
          <a:tailEnd/>
        </a:ln>
      </xdr:spPr>
    </xdr:pic>
    <xdr:clientData/>
  </xdr:twoCellAnchor>
  <xdr:twoCellAnchor>
    <xdr:from>
      <xdr:col>4</xdr:col>
      <xdr:colOff>563632</xdr:colOff>
      <xdr:row>1</xdr:row>
      <xdr:rowOff>74543</xdr:rowOff>
    </xdr:from>
    <xdr:to>
      <xdr:col>15</xdr:col>
      <xdr:colOff>386486</xdr:colOff>
      <xdr:row>5</xdr:row>
      <xdr:rowOff>7040</xdr:rowOff>
    </xdr:to>
    <xdr:sp macro="" textlink="">
      <xdr:nvSpPr>
        <xdr:cNvPr id="11" name="Text Box 5"/>
        <xdr:cNvSpPr txBox="1">
          <a:spLocks noChangeArrowheads="1"/>
        </xdr:cNvSpPr>
      </xdr:nvSpPr>
      <xdr:spPr bwMode="auto">
        <a:xfrm>
          <a:off x="2261567" y="265043"/>
          <a:ext cx="4436267" cy="752475"/>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lnSpc>
              <a:spcPts val="1200"/>
            </a:lnSpc>
            <a:defRPr sz="1000"/>
          </a:pPr>
          <a:r>
            <a:rPr lang="pt-BR" sz="800" b="1" i="0" strike="noStrike">
              <a:solidFill>
                <a:srgbClr val="000000"/>
              </a:solidFill>
              <a:latin typeface="Arial"/>
              <a:cs typeface="Arial"/>
            </a:rPr>
            <a:t>SUPERINTENDÊNCIA DE INFRAESTRUTURA AEROPORTUÁRIA (SIA)</a:t>
          </a:r>
        </a:p>
        <a:p>
          <a:pPr algn="l" rtl="0">
            <a:lnSpc>
              <a:spcPts val="1200"/>
            </a:lnSpc>
            <a:defRPr sz="1000"/>
          </a:pPr>
          <a:r>
            <a:rPr lang="pt-BR" sz="800" b="1" i="0" strike="noStrike">
              <a:solidFill>
                <a:srgbClr val="000000"/>
              </a:solidFill>
              <a:latin typeface="Arial"/>
              <a:cs typeface="Arial"/>
            </a:rPr>
            <a:t>GERÊNCIA</a:t>
          </a:r>
          <a:r>
            <a:rPr lang="pt-BR" sz="800" b="1" i="0" strike="noStrike" baseline="0">
              <a:solidFill>
                <a:srgbClr val="000000"/>
              </a:solidFill>
              <a:latin typeface="Arial"/>
              <a:cs typeface="Arial"/>
            </a:rPr>
            <a:t> DE SEGURANÇA DA AVIAÇÃO CIVIL CONTRA ATOS DE INTERFERÊNCIA ILÍCITA (GSAC)</a:t>
          </a:r>
        </a:p>
        <a:p>
          <a:pPr algn="l" rtl="0">
            <a:lnSpc>
              <a:spcPts val="1200"/>
            </a:lnSpc>
            <a:defRPr sz="1000"/>
          </a:pPr>
          <a:r>
            <a:rPr lang="pt-BR" sz="800" b="1" i="0" strike="noStrike" baseline="0">
              <a:solidFill>
                <a:srgbClr val="000000"/>
              </a:solidFill>
              <a:latin typeface="Arial"/>
              <a:cs typeface="Arial"/>
            </a:rPr>
            <a:t>GERÊNCIA TÉCNICA DE CERTIFICAÇÃO AVSEC (GTCA)</a:t>
          </a:r>
          <a:endParaRPr lang="pt-BR" sz="800" b="1" i="0" strike="noStrike">
            <a:solidFill>
              <a:srgbClr val="000000"/>
            </a:solidFill>
            <a:latin typeface="Calibri"/>
            <a:cs typeface="Calibri"/>
          </a:endParaRPr>
        </a:p>
        <a:p>
          <a:pPr algn="l" rtl="0">
            <a:lnSpc>
              <a:spcPts val="1300"/>
            </a:lnSpc>
            <a:defRPr sz="1000"/>
          </a:pPr>
          <a:endParaRPr lang="pt-BR" sz="1050" b="0" i="0" strike="noStrike">
            <a:solidFill>
              <a:srgbClr val="000000"/>
            </a:solidFill>
            <a:latin typeface="Arial Black"/>
          </a:endParaRPr>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262"/>
  <sheetViews>
    <sheetView showGridLines="0" tabSelected="1" showRuler="0" view="pageBreakPreview" zoomScaleSheetLayoutView="100" workbookViewId="0">
      <selection activeCell="A5" sqref="A5"/>
    </sheetView>
  </sheetViews>
  <sheetFormatPr defaultRowHeight="15" x14ac:dyDescent="0.25"/>
  <cols>
    <col min="2" max="2" width="2.7109375" customWidth="1"/>
    <col min="3" max="3" width="5.7109375" customWidth="1"/>
    <col min="4" max="4" width="5" customWidth="1"/>
    <col min="12" max="12" width="24" customWidth="1"/>
    <col min="13" max="13" width="6" customWidth="1"/>
    <col min="14" max="14" width="2.140625" customWidth="1"/>
    <col min="15" max="15" width="8.42578125" customWidth="1"/>
    <col min="16" max="16" width="9.140625" hidden="1" customWidth="1"/>
  </cols>
  <sheetData>
    <row r="3" spans="2:16" x14ac:dyDescent="0.25">
      <c r="B3" s="1"/>
      <c r="C3" s="13"/>
      <c r="D3" s="13"/>
      <c r="E3" s="13"/>
      <c r="F3" s="13"/>
      <c r="G3" s="13"/>
      <c r="H3" s="13"/>
      <c r="I3" s="13"/>
      <c r="J3" s="13"/>
      <c r="K3" s="13"/>
      <c r="L3" s="13"/>
      <c r="M3" s="13"/>
      <c r="N3" s="13"/>
    </row>
    <row r="4" spans="2:16" x14ac:dyDescent="0.25">
      <c r="B4" s="1"/>
      <c r="C4" s="13"/>
      <c r="D4" s="13"/>
      <c r="E4" s="13"/>
      <c r="F4" s="13"/>
      <c r="G4" s="13"/>
      <c r="H4" s="13"/>
      <c r="I4" s="13"/>
      <c r="J4" s="13"/>
      <c r="K4" s="13"/>
      <c r="L4" s="13"/>
      <c r="M4" s="13"/>
      <c r="N4" s="13"/>
    </row>
    <row r="5" spans="2:16" ht="26.25" customHeight="1" x14ac:dyDescent="0.25">
      <c r="B5" s="1"/>
      <c r="C5" s="13" t="s">
        <v>50</v>
      </c>
      <c r="D5" s="13"/>
      <c r="E5" s="13"/>
      <c r="F5" s="13"/>
      <c r="G5" s="13"/>
      <c r="H5" s="13"/>
      <c r="I5" s="13"/>
      <c r="J5" s="13"/>
      <c r="K5" s="13"/>
      <c r="L5" s="13"/>
      <c r="M5" s="13"/>
      <c r="N5" s="13"/>
    </row>
    <row r="6" spans="2:16" ht="16.5" customHeight="1" x14ac:dyDescent="0.25">
      <c r="B6" s="1"/>
      <c r="C6" s="13" t="s">
        <v>51</v>
      </c>
      <c r="D6" s="13"/>
      <c r="E6" s="13"/>
      <c r="F6" s="13"/>
      <c r="G6" s="13"/>
      <c r="H6" s="13"/>
      <c r="I6" s="13"/>
      <c r="J6" s="13"/>
      <c r="K6" s="13"/>
      <c r="L6" s="13"/>
      <c r="M6" s="13"/>
      <c r="N6" s="13"/>
    </row>
    <row r="7" spans="2:16" ht="16.5" customHeight="1" x14ac:dyDescent="0.25">
      <c r="B7" s="1"/>
      <c r="C7" s="13"/>
      <c r="D7" s="13"/>
      <c r="E7" s="13"/>
      <c r="F7" s="13"/>
      <c r="G7" s="13"/>
      <c r="H7" s="13"/>
      <c r="I7" s="13"/>
      <c r="J7" s="13"/>
      <c r="K7" s="13"/>
      <c r="L7" s="13"/>
      <c r="M7" s="13"/>
      <c r="N7" s="13"/>
    </row>
    <row r="8" spans="2:16" ht="10.5" customHeight="1" x14ac:dyDescent="0.25">
      <c r="B8" s="1"/>
      <c r="C8" s="13"/>
      <c r="D8" s="13"/>
      <c r="E8" s="13"/>
      <c r="F8" s="13"/>
      <c r="G8" s="13"/>
      <c r="H8" s="13"/>
      <c r="I8" s="13"/>
      <c r="J8" s="13"/>
      <c r="K8" s="13"/>
      <c r="L8" s="13"/>
      <c r="M8" s="13"/>
      <c r="N8" s="13"/>
    </row>
    <row r="9" spans="2:16" x14ac:dyDescent="0.25">
      <c r="B9" s="1"/>
      <c r="C9" s="78" t="s">
        <v>80</v>
      </c>
      <c r="D9" s="78"/>
      <c r="E9" s="78"/>
      <c r="F9" s="78"/>
      <c r="G9" s="78"/>
      <c r="H9" s="78"/>
      <c r="I9" s="78"/>
      <c r="J9" s="78"/>
      <c r="K9" s="78"/>
      <c r="L9" s="78"/>
      <c r="M9" s="13"/>
      <c r="N9" s="13"/>
    </row>
    <row r="10" spans="2:16" ht="5.25" customHeight="1" thickBot="1" x14ac:dyDescent="0.3">
      <c r="B10" s="1"/>
      <c r="C10" s="13"/>
      <c r="D10" s="13"/>
      <c r="E10" s="13"/>
      <c r="F10" s="13"/>
      <c r="G10" s="13"/>
      <c r="H10" s="13"/>
      <c r="I10" s="13"/>
      <c r="J10" s="13"/>
      <c r="K10" s="13"/>
      <c r="L10" s="13"/>
      <c r="M10" s="13"/>
      <c r="N10" s="13"/>
    </row>
    <row r="11" spans="2:16" ht="15.75" thickBot="1" x14ac:dyDescent="0.3">
      <c r="B11" s="1"/>
      <c r="C11" s="13"/>
      <c r="D11" s="13" t="s">
        <v>52</v>
      </c>
      <c r="E11" s="71" t="s">
        <v>53</v>
      </c>
      <c r="F11" s="71"/>
      <c r="G11" s="71"/>
      <c r="H11" s="71"/>
      <c r="I11" s="71"/>
      <c r="J11" s="71"/>
      <c r="K11" s="71"/>
      <c r="L11" s="71"/>
      <c r="M11" s="71"/>
      <c r="N11" s="14"/>
      <c r="O11" s="1"/>
      <c r="P11" s="12"/>
    </row>
    <row r="12" spans="2:16" ht="25.5" customHeight="1" x14ac:dyDescent="0.25">
      <c r="B12" s="1"/>
      <c r="C12" s="58" t="s">
        <v>111</v>
      </c>
      <c r="D12" s="76" t="s">
        <v>54</v>
      </c>
      <c r="E12" s="76"/>
      <c r="F12" s="76"/>
      <c r="G12" s="76"/>
      <c r="H12" s="76"/>
      <c r="I12" s="76"/>
      <c r="J12" s="76"/>
      <c r="K12" s="76"/>
      <c r="L12" s="76"/>
      <c r="M12" s="103">
        <f>IF(C12="x",0.3*0.4,"")</f>
        <v>0.12</v>
      </c>
      <c r="N12" s="16"/>
      <c r="O12" s="1"/>
    </row>
    <row r="13" spans="2:16" ht="25.5" customHeight="1" x14ac:dyDescent="0.25">
      <c r="B13" s="1"/>
      <c r="C13" s="58" t="s">
        <v>111</v>
      </c>
      <c r="D13" s="69" t="s">
        <v>114</v>
      </c>
      <c r="E13" s="69"/>
      <c r="F13" s="69"/>
      <c r="G13" s="69"/>
      <c r="H13" s="69"/>
      <c r="I13" s="69"/>
      <c r="J13" s="69"/>
      <c r="K13" s="69"/>
      <c r="L13" s="69"/>
      <c r="M13" s="103">
        <f>IF(C13="x",0.21*0.4,"")</f>
        <v>8.4000000000000005E-2</v>
      </c>
      <c r="N13" s="16"/>
      <c r="O13" s="1"/>
    </row>
    <row r="14" spans="2:16" ht="24" customHeight="1" x14ac:dyDescent="0.25">
      <c r="B14" s="1"/>
      <c r="C14" s="58" t="s">
        <v>111</v>
      </c>
      <c r="D14" s="69" t="s">
        <v>115</v>
      </c>
      <c r="E14" s="69"/>
      <c r="F14" s="69"/>
      <c r="G14" s="69"/>
      <c r="H14" s="69"/>
      <c r="I14" s="69"/>
      <c r="J14" s="69"/>
      <c r="K14" s="69"/>
      <c r="L14" s="69"/>
      <c r="M14" s="103">
        <f>IF(C14="x",0.1*0.4,"")</f>
        <v>4.0000000000000008E-2</v>
      </c>
      <c r="N14" s="16"/>
      <c r="O14" s="1"/>
    </row>
    <row r="15" spans="2:16" ht="25.5" customHeight="1" x14ac:dyDescent="0.25">
      <c r="B15" s="1"/>
      <c r="C15" s="58" t="s">
        <v>111</v>
      </c>
      <c r="D15" s="69" t="s">
        <v>55</v>
      </c>
      <c r="E15" s="69"/>
      <c r="F15" s="69"/>
      <c r="G15" s="69"/>
      <c r="H15" s="69"/>
      <c r="I15" s="69"/>
      <c r="J15" s="69"/>
      <c r="K15" s="69"/>
      <c r="L15" s="69"/>
      <c r="M15" s="103">
        <f>IF(C15="x",0*0.4,"")</f>
        <v>0</v>
      </c>
      <c r="N15" s="16"/>
      <c r="O15" s="1"/>
    </row>
    <row r="16" spans="2:16" ht="3" customHeight="1" x14ac:dyDescent="0.25">
      <c r="B16" s="1"/>
      <c r="C16" s="15"/>
      <c r="D16" s="13"/>
      <c r="E16" s="13"/>
      <c r="F16" s="13"/>
      <c r="G16" s="13"/>
      <c r="H16" s="13"/>
      <c r="I16" s="13"/>
      <c r="J16" s="13"/>
      <c r="K16" s="13"/>
      <c r="L16" s="13"/>
      <c r="M16" s="13"/>
      <c r="N16" s="17"/>
      <c r="O16" s="1"/>
    </row>
    <row r="17" spans="2:15" x14ac:dyDescent="0.25">
      <c r="B17" s="1"/>
      <c r="C17" s="15"/>
      <c r="D17" s="13" t="s">
        <v>56</v>
      </c>
      <c r="E17" s="71" t="s">
        <v>57</v>
      </c>
      <c r="F17" s="71"/>
      <c r="G17" s="71"/>
      <c r="H17" s="71"/>
      <c r="I17" s="71"/>
      <c r="J17" s="71"/>
      <c r="K17" s="71"/>
      <c r="L17" s="71"/>
      <c r="M17" s="71"/>
      <c r="N17" s="18"/>
    </row>
    <row r="18" spans="2:15" ht="18" customHeight="1" x14ac:dyDescent="0.25">
      <c r="B18" s="1"/>
      <c r="C18" s="58" t="s">
        <v>111</v>
      </c>
      <c r="D18" s="74" t="s">
        <v>116</v>
      </c>
      <c r="E18" s="74"/>
      <c r="F18" s="74"/>
      <c r="G18" s="74"/>
      <c r="H18" s="74"/>
      <c r="I18" s="74"/>
      <c r="J18" s="74"/>
      <c r="K18" s="74"/>
      <c r="L18" s="74"/>
      <c r="M18" s="103">
        <f>IF(C18="x",0.5*0.4,"")</f>
        <v>0.2</v>
      </c>
      <c r="N18" s="16"/>
    </row>
    <row r="19" spans="2:15" ht="18" customHeight="1" x14ac:dyDescent="0.25">
      <c r="B19" s="1"/>
      <c r="C19" s="58" t="s">
        <v>111</v>
      </c>
      <c r="D19" s="69" t="s">
        <v>58</v>
      </c>
      <c r="E19" s="69"/>
      <c r="F19" s="69"/>
      <c r="G19" s="69"/>
      <c r="H19" s="69"/>
      <c r="I19" s="69"/>
      <c r="J19" s="69"/>
      <c r="K19" s="69"/>
      <c r="L19" s="69"/>
      <c r="M19" s="103">
        <f>IF(C19="x",0.35*0.4,"")</f>
        <v>0.13999999999999999</v>
      </c>
      <c r="N19" s="16"/>
    </row>
    <row r="20" spans="2:15" ht="18" customHeight="1" x14ac:dyDescent="0.25">
      <c r="B20" s="1"/>
      <c r="C20" s="58" t="s">
        <v>111</v>
      </c>
      <c r="D20" s="69" t="s">
        <v>112</v>
      </c>
      <c r="E20" s="69"/>
      <c r="F20" s="69"/>
      <c r="G20" s="69"/>
      <c r="H20" s="69"/>
      <c r="I20" s="69"/>
      <c r="J20" s="69"/>
      <c r="K20" s="69"/>
      <c r="L20" s="69"/>
      <c r="M20" s="103">
        <f>IF(C20="x",0.18*0.4,"")</f>
        <v>7.1999999999999995E-2</v>
      </c>
      <c r="N20" s="16"/>
    </row>
    <row r="21" spans="2:15" ht="17.25" customHeight="1" x14ac:dyDescent="0.25">
      <c r="B21" s="1"/>
      <c r="C21" s="58" t="s">
        <v>111</v>
      </c>
      <c r="D21" s="69" t="s">
        <v>113</v>
      </c>
      <c r="E21" s="69"/>
      <c r="F21" s="69"/>
      <c r="G21" s="69"/>
      <c r="H21" s="69"/>
      <c r="I21" s="69"/>
      <c r="J21" s="69"/>
      <c r="K21" s="69"/>
      <c r="L21" s="69"/>
      <c r="M21" s="103">
        <f>IF(C21="x",0,"")</f>
        <v>0</v>
      </c>
      <c r="N21" s="16"/>
    </row>
    <row r="22" spans="2:15" ht="4.5" customHeight="1" x14ac:dyDescent="0.25">
      <c r="B22" s="1"/>
      <c r="C22" s="15"/>
      <c r="D22" s="13"/>
      <c r="E22" s="13"/>
      <c r="F22" s="13"/>
      <c r="G22" s="13"/>
      <c r="H22" s="13"/>
      <c r="I22" s="13"/>
      <c r="J22" s="13"/>
      <c r="K22" s="13"/>
      <c r="L22" s="13"/>
      <c r="M22" s="13"/>
      <c r="N22" s="17"/>
    </row>
    <row r="23" spans="2:15" ht="12" customHeight="1" x14ac:dyDescent="0.25">
      <c r="B23" s="1"/>
      <c r="C23" s="15"/>
      <c r="D23" s="13" t="s">
        <v>59</v>
      </c>
      <c r="E23" s="71" t="s">
        <v>60</v>
      </c>
      <c r="F23" s="71"/>
      <c r="G23" s="71"/>
      <c r="H23" s="71"/>
      <c r="I23" s="71"/>
      <c r="J23" s="71"/>
      <c r="K23" s="71"/>
      <c r="L23" s="71"/>
      <c r="M23" s="71"/>
      <c r="N23" s="18"/>
      <c r="O23" s="1"/>
    </row>
    <row r="24" spans="2:15" ht="26.25" customHeight="1" x14ac:dyDescent="0.25">
      <c r="B24" s="1"/>
      <c r="C24" s="58" t="s">
        <v>111</v>
      </c>
      <c r="D24" s="76" t="s">
        <v>61</v>
      </c>
      <c r="E24" s="76"/>
      <c r="F24" s="76"/>
      <c r="G24" s="76"/>
      <c r="H24" s="76"/>
      <c r="I24" s="76"/>
      <c r="J24" s="76"/>
      <c r="K24" s="76"/>
      <c r="L24" s="76"/>
      <c r="M24" s="103">
        <f>IF(C24="x",0.2*0.4,"")</f>
        <v>8.0000000000000016E-2</v>
      </c>
      <c r="N24" s="16"/>
    </row>
    <row r="25" spans="2:15" ht="26.25" customHeight="1" x14ac:dyDescent="0.25">
      <c r="B25" s="1"/>
      <c r="C25" s="58" t="s">
        <v>111</v>
      </c>
      <c r="D25" s="72" t="s">
        <v>117</v>
      </c>
      <c r="E25" s="73"/>
      <c r="F25" s="73"/>
      <c r="G25" s="73"/>
      <c r="H25" s="73"/>
      <c r="I25" s="73"/>
      <c r="J25" s="73"/>
      <c r="K25" s="73"/>
      <c r="L25" s="73"/>
      <c r="M25" s="103">
        <f>IF(C25="x",0.14*0.4,"")</f>
        <v>5.6000000000000008E-2</v>
      </c>
      <c r="N25" s="16"/>
    </row>
    <row r="26" spans="2:15" ht="26.25" customHeight="1" x14ac:dyDescent="0.25">
      <c r="B26" s="1"/>
      <c r="C26" s="58" t="s">
        <v>111</v>
      </c>
      <c r="D26" s="72" t="s">
        <v>118</v>
      </c>
      <c r="E26" s="73"/>
      <c r="F26" s="73"/>
      <c r="G26" s="73"/>
      <c r="H26" s="73"/>
      <c r="I26" s="73"/>
      <c r="J26" s="73"/>
      <c r="K26" s="73"/>
      <c r="L26" s="73"/>
      <c r="M26" s="103">
        <f>IF(C26="x",0.07*0.4,"")</f>
        <v>2.8000000000000004E-2</v>
      </c>
      <c r="N26" s="16"/>
    </row>
    <row r="27" spans="2:15" ht="22.5" customHeight="1" x14ac:dyDescent="0.25">
      <c r="B27" s="1"/>
      <c r="C27" s="58" t="s">
        <v>111</v>
      </c>
      <c r="D27" s="72" t="s">
        <v>119</v>
      </c>
      <c r="E27" s="73"/>
      <c r="F27" s="73"/>
      <c r="G27" s="73"/>
      <c r="H27" s="73"/>
      <c r="I27" s="73"/>
      <c r="J27" s="73"/>
      <c r="K27" s="73"/>
      <c r="L27" s="73"/>
      <c r="M27" s="103">
        <f>IF(C27="x",0,"")</f>
        <v>0</v>
      </c>
      <c r="N27" s="16"/>
    </row>
    <row r="28" spans="2:15" ht="4.5" customHeight="1" x14ac:dyDescent="0.25">
      <c r="B28" s="1"/>
      <c r="C28" s="15"/>
      <c r="D28" s="13"/>
      <c r="E28" s="13"/>
      <c r="F28" s="13"/>
      <c r="G28" s="13"/>
      <c r="H28" s="13"/>
      <c r="I28" s="13"/>
      <c r="J28" s="13"/>
      <c r="K28" s="13"/>
      <c r="L28" s="13"/>
      <c r="M28" s="13"/>
      <c r="N28" s="17"/>
    </row>
    <row r="29" spans="2:15" x14ac:dyDescent="0.25">
      <c r="B29" s="1"/>
      <c r="C29" s="15"/>
      <c r="D29" s="13" t="s">
        <v>62</v>
      </c>
      <c r="E29" s="71" t="s">
        <v>89</v>
      </c>
      <c r="F29" s="71"/>
      <c r="G29" s="71"/>
      <c r="H29" s="71"/>
      <c r="I29" s="71"/>
      <c r="J29" s="71"/>
      <c r="K29" s="71"/>
      <c r="L29" s="71"/>
      <c r="M29" s="71"/>
      <c r="N29" s="18"/>
    </row>
    <row r="30" spans="2:15" ht="24.75" customHeight="1" x14ac:dyDescent="0.25">
      <c r="B30" s="1"/>
      <c r="C30" s="58" t="s">
        <v>111</v>
      </c>
      <c r="D30" s="76" t="s">
        <v>63</v>
      </c>
      <c r="E30" s="76"/>
      <c r="F30" s="76"/>
      <c r="G30" s="76"/>
      <c r="H30" s="76"/>
      <c r="I30" s="76"/>
      <c r="J30" s="76"/>
      <c r="K30" s="76"/>
      <c r="L30" s="76"/>
      <c r="M30" s="103">
        <f>IF(C30="x",0.2*0.4,"")</f>
        <v>8.0000000000000016E-2</v>
      </c>
      <c r="N30" s="19"/>
    </row>
    <row r="31" spans="2:15" ht="25.5" customHeight="1" x14ac:dyDescent="0.25">
      <c r="B31" s="1"/>
      <c r="C31" s="58" t="s">
        <v>111</v>
      </c>
      <c r="D31" s="75" t="s">
        <v>120</v>
      </c>
      <c r="E31" s="75"/>
      <c r="F31" s="75"/>
      <c r="G31" s="75"/>
      <c r="H31" s="75"/>
      <c r="I31" s="75"/>
      <c r="J31" s="75"/>
      <c r="K31" s="75"/>
      <c r="L31" s="75"/>
      <c r="M31" s="103">
        <f>IF(C31="x",0.14*0.4,"")</f>
        <v>5.6000000000000008E-2</v>
      </c>
      <c r="N31" s="19"/>
    </row>
    <row r="32" spans="2:15" ht="25.5" customHeight="1" x14ac:dyDescent="0.25">
      <c r="B32" s="1"/>
      <c r="C32" s="58" t="s">
        <v>111</v>
      </c>
      <c r="D32" s="74" t="s">
        <v>64</v>
      </c>
      <c r="E32" s="74"/>
      <c r="F32" s="74"/>
      <c r="G32" s="74"/>
      <c r="H32" s="74"/>
      <c r="I32" s="74"/>
      <c r="J32" s="74"/>
      <c r="K32" s="74"/>
      <c r="L32" s="74"/>
      <c r="M32" s="103">
        <f>IF(C32="x",0.07*0.4,"")</f>
        <v>2.8000000000000004E-2</v>
      </c>
      <c r="N32" s="19"/>
    </row>
    <row r="33" spans="2:14" ht="20.25" customHeight="1" x14ac:dyDescent="0.25">
      <c r="B33" s="1"/>
      <c r="C33" s="58" t="s">
        <v>111</v>
      </c>
      <c r="D33" s="74" t="s">
        <v>65</v>
      </c>
      <c r="E33" s="74"/>
      <c r="F33" s="74"/>
      <c r="G33" s="74"/>
      <c r="H33" s="74"/>
      <c r="I33" s="74"/>
      <c r="J33" s="74"/>
      <c r="K33" s="74"/>
      <c r="L33" s="74"/>
      <c r="M33" s="103">
        <f>IF(C33="x",0,"")</f>
        <v>0</v>
      </c>
      <c r="N33" s="19"/>
    </row>
    <row r="34" spans="2:14" ht="3.75" customHeight="1" x14ac:dyDescent="0.25">
      <c r="B34" s="1"/>
      <c r="C34" s="15"/>
      <c r="D34" s="13"/>
      <c r="E34" s="13"/>
      <c r="F34" s="13"/>
      <c r="G34" s="13"/>
      <c r="H34" s="13"/>
      <c r="I34" s="13"/>
      <c r="J34" s="13"/>
      <c r="K34" s="13"/>
      <c r="L34" s="13"/>
      <c r="M34" s="13"/>
      <c r="N34" s="17"/>
    </row>
    <row r="35" spans="2:14" x14ac:dyDescent="0.25">
      <c r="B35" s="1"/>
      <c r="C35" s="15"/>
      <c r="D35" s="13" t="s">
        <v>66</v>
      </c>
      <c r="E35" s="71" t="s">
        <v>67</v>
      </c>
      <c r="F35" s="71"/>
      <c r="G35" s="71"/>
      <c r="H35" s="71"/>
      <c r="I35" s="71"/>
      <c r="J35" s="71"/>
      <c r="K35" s="71"/>
      <c r="L35" s="71"/>
      <c r="M35" s="71"/>
      <c r="N35" s="18"/>
    </row>
    <row r="36" spans="2:14" ht="25.5" customHeight="1" x14ac:dyDescent="0.25">
      <c r="B36" s="1"/>
      <c r="C36" s="58" t="s">
        <v>111</v>
      </c>
      <c r="D36" s="76" t="s">
        <v>121</v>
      </c>
      <c r="E36" s="76"/>
      <c r="F36" s="76"/>
      <c r="G36" s="76"/>
      <c r="H36" s="76"/>
      <c r="I36" s="76"/>
      <c r="J36" s="76"/>
      <c r="K36" s="76"/>
      <c r="L36" s="76"/>
      <c r="M36" s="103">
        <f>IF(C36="x",0.3*0.4,"")</f>
        <v>0.12</v>
      </c>
      <c r="N36" s="16"/>
    </row>
    <row r="37" spans="2:14" ht="25.5" customHeight="1" x14ac:dyDescent="0.25">
      <c r="B37" s="1"/>
      <c r="C37" s="58" t="s">
        <v>111</v>
      </c>
      <c r="D37" s="75" t="s">
        <v>122</v>
      </c>
      <c r="E37" s="75"/>
      <c r="F37" s="75"/>
      <c r="G37" s="75"/>
      <c r="H37" s="75"/>
      <c r="I37" s="75"/>
      <c r="J37" s="75"/>
      <c r="K37" s="75"/>
      <c r="L37" s="75"/>
      <c r="M37" s="103">
        <f>IF(C37="x",0.21*0.4,"")</f>
        <v>8.4000000000000005E-2</v>
      </c>
      <c r="N37" s="16"/>
    </row>
    <row r="38" spans="2:14" ht="25.5" customHeight="1" x14ac:dyDescent="0.25">
      <c r="B38" s="1"/>
      <c r="C38" s="58" t="s">
        <v>111</v>
      </c>
      <c r="D38" s="75" t="s">
        <v>124</v>
      </c>
      <c r="E38" s="75"/>
      <c r="F38" s="75"/>
      <c r="G38" s="75"/>
      <c r="H38" s="75"/>
      <c r="I38" s="75"/>
      <c r="J38" s="75"/>
      <c r="K38" s="75"/>
      <c r="L38" s="75"/>
      <c r="M38" s="103">
        <f>IF(C38="x",0.1*0.4,"")</f>
        <v>4.0000000000000008E-2</v>
      </c>
      <c r="N38" s="16"/>
    </row>
    <row r="39" spans="2:14" ht="26.25" customHeight="1" x14ac:dyDescent="0.25">
      <c r="B39" s="1"/>
      <c r="C39" s="58" t="s">
        <v>111</v>
      </c>
      <c r="D39" s="76" t="s">
        <v>123</v>
      </c>
      <c r="E39" s="76"/>
      <c r="F39" s="76"/>
      <c r="G39" s="76"/>
      <c r="H39" s="76"/>
      <c r="I39" s="76"/>
      <c r="J39" s="76"/>
      <c r="K39" s="76"/>
      <c r="L39" s="76"/>
      <c r="M39" s="103">
        <f>IF(C39="x",0,"")</f>
        <v>0</v>
      </c>
      <c r="N39" s="16"/>
    </row>
    <row r="40" spans="2:14" ht="6" customHeight="1" x14ac:dyDescent="0.25">
      <c r="B40" s="1"/>
      <c r="C40" s="15"/>
      <c r="D40" s="13"/>
      <c r="E40" s="13"/>
      <c r="F40" s="13"/>
      <c r="G40" s="13"/>
      <c r="H40" s="13"/>
      <c r="I40" s="13"/>
      <c r="J40" s="13"/>
      <c r="K40" s="13"/>
      <c r="L40" s="13"/>
      <c r="M40" s="13"/>
      <c r="N40" s="17"/>
    </row>
    <row r="41" spans="2:14" x14ac:dyDescent="0.25">
      <c r="B41" s="1"/>
      <c r="C41" s="15"/>
      <c r="D41" s="13" t="s">
        <v>68</v>
      </c>
      <c r="E41" s="71" t="s">
        <v>69</v>
      </c>
      <c r="F41" s="71"/>
      <c r="G41" s="71"/>
      <c r="H41" s="71"/>
      <c r="I41" s="71"/>
      <c r="J41" s="71"/>
      <c r="K41" s="71"/>
      <c r="L41" s="71"/>
      <c r="M41" s="71"/>
      <c r="N41" s="18"/>
    </row>
    <row r="42" spans="2:14" ht="24" customHeight="1" x14ac:dyDescent="0.25">
      <c r="B42" s="1"/>
      <c r="C42" s="58" t="s">
        <v>111</v>
      </c>
      <c r="D42" s="76" t="s">
        <v>125</v>
      </c>
      <c r="E42" s="76"/>
      <c r="F42" s="76"/>
      <c r="G42" s="76"/>
      <c r="H42" s="76"/>
      <c r="I42" s="76"/>
      <c r="J42" s="76"/>
      <c r="K42" s="76"/>
      <c r="L42" s="76"/>
      <c r="M42" s="103">
        <f>IF(C42="x",0.5*0.4,"")</f>
        <v>0.2</v>
      </c>
      <c r="N42" s="16"/>
    </row>
    <row r="43" spans="2:14" ht="24" customHeight="1" x14ac:dyDescent="0.25">
      <c r="B43" s="1"/>
      <c r="C43" s="58" t="s">
        <v>111</v>
      </c>
      <c r="D43" s="76" t="s">
        <v>126</v>
      </c>
      <c r="E43" s="76"/>
      <c r="F43" s="76"/>
      <c r="G43" s="76"/>
      <c r="H43" s="76"/>
      <c r="I43" s="76"/>
      <c r="J43" s="76"/>
      <c r="K43" s="76"/>
      <c r="L43" s="76"/>
      <c r="M43" s="103">
        <f>IF(C43="x",0.35*0.4,"")</f>
        <v>0.13999999999999999</v>
      </c>
      <c r="N43" s="16"/>
    </row>
    <row r="44" spans="2:14" ht="26.25" customHeight="1" x14ac:dyDescent="0.25">
      <c r="B44" s="1"/>
      <c r="C44" s="58" t="s">
        <v>111</v>
      </c>
      <c r="D44" s="76" t="s">
        <v>127</v>
      </c>
      <c r="E44" s="76"/>
      <c r="F44" s="76"/>
      <c r="G44" s="76"/>
      <c r="H44" s="76"/>
      <c r="I44" s="76"/>
      <c r="J44" s="76"/>
      <c r="K44" s="76"/>
      <c r="L44" s="76"/>
      <c r="M44" s="103">
        <f>IF(C44="x",0.18*0.4,"")</f>
        <v>7.1999999999999995E-2</v>
      </c>
      <c r="N44" s="16"/>
    </row>
    <row r="45" spans="2:14" ht="24" customHeight="1" x14ac:dyDescent="0.25">
      <c r="B45" s="1"/>
      <c r="C45" s="58" t="s">
        <v>111</v>
      </c>
      <c r="D45" s="76" t="s">
        <v>79</v>
      </c>
      <c r="E45" s="76"/>
      <c r="F45" s="76"/>
      <c r="G45" s="76"/>
      <c r="H45" s="76"/>
      <c r="I45" s="76"/>
      <c r="J45" s="76"/>
      <c r="K45" s="76"/>
      <c r="L45" s="76"/>
      <c r="M45" s="103">
        <f>IF(C45="x",0,"")</f>
        <v>0</v>
      </c>
      <c r="N45" s="16"/>
    </row>
    <row r="46" spans="2:14" ht="7.5" customHeight="1" x14ac:dyDescent="0.25">
      <c r="B46" s="1"/>
      <c r="C46" s="15"/>
      <c r="D46" s="13"/>
      <c r="E46" s="13"/>
      <c r="F46" s="13"/>
      <c r="G46" s="13"/>
      <c r="H46" s="13"/>
      <c r="I46" s="13"/>
      <c r="J46" s="13"/>
      <c r="K46" s="13"/>
      <c r="L46" s="13"/>
      <c r="M46" s="13"/>
      <c r="N46" s="13"/>
    </row>
    <row r="47" spans="2:14" x14ac:dyDescent="0.25">
      <c r="B47" s="1"/>
      <c r="C47" s="15"/>
      <c r="D47" s="13" t="s">
        <v>70</v>
      </c>
      <c r="E47" s="71" t="s">
        <v>71</v>
      </c>
      <c r="F47" s="71"/>
      <c r="G47" s="71"/>
      <c r="H47" s="71"/>
      <c r="I47" s="71"/>
      <c r="J47" s="71"/>
      <c r="K47" s="71"/>
      <c r="L47" s="71"/>
      <c r="M47" s="71"/>
      <c r="N47" s="14"/>
    </row>
    <row r="48" spans="2:14" ht="24" customHeight="1" x14ac:dyDescent="0.25">
      <c r="B48" s="1"/>
      <c r="C48" s="58" t="s">
        <v>111</v>
      </c>
      <c r="D48" s="76" t="s">
        <v>72</v>
      </c>
      <c r="E48" s="76"/>
      <c r="F48" s="76"/>
      <c r="G48" s="76"/>
      <c r="H48" s="76"/>
      <c r="I48" s="76"/>
      <c r="J48" s="76"/>
      <c r="K48" s="76"/>
      <c r="L48" s="76"/>
      <c r="M48" s="103">
        <f>IF(C48="x",0.4*0.4,"")</f>
        <v>0.16000000000000003</v>
      </c>
      <c r="N48" s="16"/>
    </row>
    <row r="49" spans="2:15" ht="24" customHeight="1" x14ac:dyDescent="0.25">
      <c r="B49" s="1"/>
      <c r="C49" s="58" t="s">
        <v>111</v>
      </c>
      <c r="D49" s="76" t="s">
        <v>128</v>
      </c>
      <c r="E49" s="76"/>
      <c r="F49" s="76"/>
      <c r="G49" s="76"/>
      <c r="H49" s="76"/>
      <c r="I49" s="76"/>
      <c r="J49" s="76"/>
      <c r="K49" s="76"/>
      <c r="L49" s="76"/>
      <c r="M49" s="103">
        <f>IF(C49="x",0.28*0.4,"")</f>
        <v>0.11200000000000002</v>
      </c>
      <c r="N49" s="16"/>
    </row>
    <row r="50" spans="2:15" ht="26.25" customHeight="1" x14ac:dyDescent="0.25">
      <c r="B50" s="1"/>
      <c r="C50" s="58" t="s">
        <v>111</v>
      </c>
      <c r="D50" s="70" t="s">
        <v>129</v>
      </c>
      <c r="E50" s="70"/>
      <c r="F50" s="70"/>
      <c r="G50" s="70"/>
      <c r="H50" s="70"/>
      <c r="I50" s="70"/>
      <c r="J50" s="70"/>
      <c r="K50" s="70"/>
      <c r="L50" s="70"/>
      <c r="M50" s="103">
        <f>IF(C50="x",0.14*0.4,"")</f>
        <v>5.6000000000000008E-2</v>
      </c>
      <c r="N50" s="16"/>
    </row>
    <row r="51" spans="2:15" ht="26.25" customHeight="1" x14ac:dyDescent="0.25">
      <c r="B51" s="1"/>
      <c r="C51" s="58" t="s">
        <v>111</v>
      </c>
      <c r="D51" s="77" t="s">
        <v>130</v>
      </c>
      <c r="E51" s="77"/>
      <c r="F51" s="77"/>
      <c r="G51" s="77"/>
      <c r="H51" s="77"/>
      <c r="I51" s="77"/>
      <c r="J51" s="77"/>
      <c r="K51" s="77"/>
      <c r="L51" s="77"/>
      <c r="M51" s="103">
        <f>IF(C51="x",0,"")</f>
        <v>0</v>
      </c>
      <c r="N51" s="16"/>
    </row>
    <row r="52" spans="2:15" ht="8.25" customHeight="1" x14ac:dyDescent="0.25">
      <c r="B52" s="1"/>
      <c r="C52" s="15"/>
      <c r="D52" s="13"/>
      <c r="E52" s="13"/>
      <c r="F52" s="13"/>
      <c r="G52" s="13"/>
      <c r="H52" s="13"/>
      <c r="I52" s="13"/>
      <c r="J52" s="13"/>
      <c r="K52" s="13"/>
      <c r="L52" s="13"/>
      <c r="M52" s="13"/>
      <c r="N52" s="13"/>
    </row>
    <row r="53" spans="2:15" x14ac:dyDescent="0.25">
      <c r="B53" s="1"/>
      <c r="C53" s="15"/>
      <c r="D53" s="13" t="s">
        <v>73</v>
      </c>
      <c r="E53" s="71" t="s">
        <v>74</v>
      </c>
      <c r="F53" s="71"/>
      <c r="G53" s="71"/>
      <c r="H53" s="71"/>
      <c r="I53" s="71"/>
      <c r="J53" s="71"/>
      <c r="K53" s="71"/>
      <c r="L53" s="71"/>
      <c r="M53" s="71"/>
      <c r="N53" s="14"/>
    </row>
    <row r="54" spans="2:15" x14ac:dyDescent="0.25">
      <c r="B54" s="1"/>
      <c r="C54" s="58" t="s">
        <v>111</v>
      </c>
      <c r="D54" s="76" t="s">
        <v>131</v>
      </c>
      <c r="E54" s="76"/>
      <c r="F54" s="76"/>
      <c r="G54" s="76"/>
      <c r="H54" s="76"/>
      <c r="I54" s="76"/>
      <c r="J54" s="76"/>
      <c r="K54" s="76"/>
      <c r="L54" s="76"/>
      <c r="M54" s="103">
        <f>IF(C54="x",0.1*0.4,0)</f>
        <v>4.0000000000000008E-2</v>
      </c>
      <c r="N54" s="16"/>
    </row>
    <row r="55" spans="2:15" x14ac:dyDescent="0.25">
      <c r="B55" s="1"/>
      <c r="C55" s="58" t="s">
        <v>111</v>
      </c>
      <c r="D55" s="76" t="s">
        <v>132</v>
      </c>
      <c r="E55" s="76"/>
      <c r="F55" s="76"/>
      <c r="G55" s="76"/>
      <c r="H55" s="76"/>
      <c r="I55" s="76"/>
      <c r="J55" s="76"/>
      <c r="K55" s="76"/>
      <c r="L55" s="76"/>
      <c r="M55" s="103">
        <f>IF(C55="x",0.07*0.4,"")</f>
        <v>2.8000000000000004E-2</v>
      </c>
      <c r="N55" s="16"/>
    </row>
    <row r="56" spans="2:15" x14ac:dyDescent="0.25">
      <c r="B56" s="1"/>
      <c r="C56" s="58" t="s">
        <v>111</v>
      </c>
      <c r="D56" s="76" t="s">
        <v>134</v>
      </c>
      <c r="E56" s="76"/>
      <c r="F56" s="76"/>
      <c r="G56" s="76"/>
      <c r="H56" s="76"/>
      <c r="I56" s="76"/>
      <c r="J56" s="76"/>
      <c r="K56" s="76"/>
      <c r="L56" s="76"/>
      <c r="M56" s="103">
        <f>IF(C56="x",0.035*0.4,"")</f>
        <v>1.4000000000000002E-2</v>
      </c>
      <c r="N56" s="16"/>
    </row>
    <row r="57" spans="2:15" x14ac:dyDescent="0.25">
      <c r="B57" s="1"/>
      <c r="C57" s="58" t="s">
        <v>111</v>
      </c>
      <c r="D57" s="76" t="s">
        <v>133</v>
      </c>
      <c r="E57" s="76"/>
      <c r="F57" s="76"/>
      <c r="G57" s="76"/>
      <c r="H57" s="76"/>
      <c r="I57" s="76"/>
      <c r="J57" s="76"/>
      <c r="K57" s="76"/>
      <c r="L57" s="76"/>
      <c r="M57" s="103">
        <f>IF(C57="x",0*0.4,"")</f>
        <v>0</v>
      </c>
      <c r="N57" s="16"/>
    </row>
    <row r="58" spans="2:15" x14ac:dyDescent="0.25">
      <c r="B58" s="1"/>
      <c r="C58" s="13"/>
      <c r="D58" s="13"/>
      <c r="E58" s="13"/>
      <c r="F58" s="13"/>
      <c r="G58" s="13"/>
      <c r="H58" s="13"/>
      <c r="I58" s="13"/>
      <c r="J58" s="13"/>
      <c r="K58" s="101" t="s">
        <v>287</v>
      </c>
      <c r="L58" s="101"/>
      <c r="M58" s="103">
        <v>1</v>
      </c>
      <c r="N58" s="16"/>
      <c r="O58" s="1"/>
    </row>
    <row r="59" spans="2:15" x14ac:dyDescent="0.25">
      <c r="B59" s="1"/>
      <c r="C59" s="13"/>
      <c r="D59" s="13"/>
      <c r="E59" s="13"/>
      <c r="F59" s="13"/>
      <c r="G59" s="13"/>
      <c r="H59" s="13"/>
      <c r="I59" s="13"/>
      <c r="J59" s="13"/>
      <c r="K59" s="62"/>
      <c r="L59" s="62"/>
      <c r="M59" s="16"/>
      <c r="N59" s="16"/>
      <c r="O59" s="1"/>
    </row>
    <row r="60" spans="2:15" ht="16.5" customHeight="1" x14ac:dyDescent="0.25">
      <c r="B60" s="1"/>
      <c r="C60" s="13"/>
      <c r="D60" s="13"/>
      <c r="E60" s="13"/>
      <c r="F60" s="13"/>
      <c r="G60" s="13"/>
      <c r="H60" s="13"/>
      <c r="I60" s="13"/>
      <c r="J60" s="102" t="s">
        <v>75</v>
      </c>
      <c r="K60" s="58" t="s">
        <v>111</v>
      </c>
      <c r="L60" s="63" t="s">
        <v>76</v>
      </c>
      <c r="M60" s="103">
        <f>IF(K60="x",-0.5*0.4,"")</f>
        <v>-0.2</v>
      </c>
      <c r="N60" s="16"/>
      <c r="O60" s="1"/>
    </row>
    <row r="61" spans="2:15" x14ac:dyDescent="0.25">
      <c r="B61" s="1"/>
      <c r="C61" s="13"/>
      <c r="D61" s="13"/>
      <c r="E61" s="13"/>
      <c r="F61" s="13"/>
      <c r="G61" s="13"/>
      <c r="H61" s="13"/>
      <c r="I61" s="13"/>
      <c r="J61" s="102"/>
      <c r="K61" s="64" t="s">
        <v>111</v>
      </c>
      <c r="L61" s="65" t="s">
        <v>77</v>
      </c>
      <c r="M61" s="103">
        <f>IF(K61="x",-0.3*0.4,"")</f>
        <v>-0.12</v>
      </c>
      <c r="N61" s="16"/>
      <c r="O61" s="1"/>
    </row>
    <row r="62" spans="2:15" x14ac:dyDescent="0.25">
      <c r="B62" s="1"/>
      <c r="C62" s="13"/>
      <c r="D62" s="13"/>
      <c r="E62" s="13"/>
      <c r="F62" s="13"/>
      <c r="G62" s="13"/>
      <c r="H62" s="13"/>
      <c r="I62" s="13"/>
      <c r="J62" s="102"/>
      <c r="K62" s="64" t="s">
        <v>111</v>
      </c>
      <c r="L62" s="63" t="s">
        <v>78</v>
      </c>
      <c r="M62" s="103">
        <f>IF(K62="x",-0.15*0.4,"")</f>
        <v>-0.06</v>
      </c>
      <c r="N62" s="16"/>
      <c r="O62" s="1"/>
    </row>
    <row r="63" spans="2:15" x14ac:dyDescent="0.25">
      <c r="B63" s="1"/>
      <c r="C63" s="13"/>
      <c r="D63" s="13"/>
      <c r="E63" s="13"/>
      <c r="F63" s="13"/>
      <c r="G63" s="13"/>
      <c r="H63" s="13"/>
      <c r="I63" s="13"/>
      <c r="J63" s="13"/>
      <c r="K63" s="101" t="s">
        <v>286</v>
      </c>
      <c r="L63" s="101"/>
      <c r="M63" s="103">
        <v>1</v>
      </c>
      <c r="N63" s="16"/>
      <c r="O63" s="1"/>
    </row>
    <row r="64" spans="2:15" x14ac:dyDescent="0.25">
      <c r="B64" s="1"/>
      <c r="C64" s="10"/>
      <c r="D64" s="10"/>
      <c r="E64" s="2"/>
      <c r="F64" s="2"/>
      <c r="G64" s="2"/>
      <c r="H64" s="2"/>
      <c r="I64" s="2"/>
      <c r="J64" s="2"/>
      <c r="K64" s="2"/>
      <c r="L64" s="2"/>
      <c r="M64" s="2"/>
      <c r="N64" s="2"/>
    </row>
    <row r="65" spans="2:14" ht="15.75" customHeight="1" x14ac:dyDescent="0.25">
      <c r="B65" s="1"/>
      <c r="C65" s="2"/>
      <c r="D65" s="2"/>
      <c r="E65" s="2"/>
      <c r="F65" s="2"/>
      <c r="G65" s="2"/>
      <c r="H65" s="2"/>
      <c r="I65" s="2"/>
      <c r="J65" s="2"/>
      <c r="K65" s="2"/>
      <c r="L65" s="2"/>
      <c r="M65" s="2"/>
      <c r="N65" s="2"/>
    </row>
    <row r="66" spans="2:14" x14ac:dyDescent="0.25">
      <c r="B66" s="1"/>
      <c r="C66" s="2"/>
      <c r="D66" s="2"/>
      <c r="E66" s="2"/>
      <c r="F66" s="2"/>
      <c r="G66" s="2"/>
      <c r="H66" s="2"/>
      <c r="I66" s="2"/>
      <c r="J66" s="2"/>
      <c r="K66" s="2"/>
      <c r="L66" s="2"/>
      <c r="M66" s="2"/>
      <c r="N66" s="2"/>
    </row>
    <row r="67" spans="2:14" x14ac:dyDescent="0.25">
      <c r="B67" s="1"/>
      <c r="C67" s="2"/>
      <c r="D67" s="2"/>
      <c r="E67" s="2"/>
      <c r="F67" s="2"/>
      <c r="G67" s="2"/>
      <c r="H67" s="2"/>
      <c r="I67" s="2"/>
      <c r="J67" s="2"/>
      <c r="K67" s="2"/>
      <c r="L67" s="2"/>
      <c r="M67" s="2"/>
      <c r="N67" s="2"/>
    </row>
    <row r="68" spans="2:14" x14ac:dyDescent="0.25">
      <c r="B68" s="1"/>
      <c r="C68" s="2"/>
      <c r="D68" s="2"/>
      <c r="E68" s="2"/>
      <c r="F68" s="2"/>
      <c r="G68" s="2"/>
      <c r="H68" s="2"/>
      <c r="I68" s="2"/>
      <c r="J68" s="2"/>
      <c r="K68" s="2"/>
      <c r="L68" s="2"/>
      <c r="M68" s="2"/>
      <c r="N68" s="2"/>
    </row>
    <row r="69" spans="2:14" x14ac:dyDescent="0.25">
      <c r="B69" s="1"/>
      <c r="C69" s="2"/>
      <c r="D69" s="2"/>
      <c r="E69" s="2"/>
      <c r="F69" s="2"/>
      <c r="G69" s="2"/>
      <c r="H69" s="2"/>
      <c r="I69" s="2"/>
      <c r="J69" s="2"/>
      <c r="K69" s="2"/>
      <c r="L69" s="2"/>
      <c r="M69" s="2"/>
      <c r="N69" s="2"/>
    </row>
    <row r="70" spans="2:14" x14ac:dyDescent="0.25">
      <c r="C70" s="11"/>
      <c r="D70" s="11"/>
      <c r="E70" s="11"/>
      <c r="F70" s="11"/>
      <c r="G70" s="11"/>
      <c r="H70" s="11"/>
      <c r="I70" s="11"/>
      <c r="J70" s="11"/>
      <c r="K70" s="11"/>
      <c r="L70" s="11"/>
      <c r="M70" s="11"/>
      <c r="N70" s="11"/>
    </row>
    <row r="71" spans="2:14" x14ac:dyDescent="0.25">
      <c r="C71" s="11"/>
      <c r="D71" s="11"/>
      <c r="E71" s="11"/>
      <c r="F71" s="11"/>
      <c r="G71" s="11"/>
      <c r="H71" s="11"/>
      <c r="I71" s="11"/>
      <c r="J71" s="11"/>
      <c r="K71" s="11"/>
      <c r="L71" s="11"/>
      <c r="M71" s="11"/>
      <c r="N71" s="11"/>
    </row>
    <row r="72" spans="2:14" x14ac:dyDescent="0.25">
      <c r="C72" s="11"/>
      <c r="D72" s="11"/>
      <c r="E72" s="11"/>
      <c r="F72" s="11"/>
      <c r="G72" s="11"/>
      <c r="H72" s="11"/>
      <c r="I72" s="11"/>
      <c r="J72" s="11"/>
      <c r="K72" s="11"/>
      <c r="L72" s="11"/>
      <c r="M72" s="11"/>
      <c r="N72" s="11"/>
    </row>
    <row r="73" spans="2:14" x14ac:dyDescent="0.25">
      <c r="C73" s="11"/>
      <c r="D73" s="11"/>
      <c r="E73" s="11"/>
      <c r="F73" s="11"/>
      <c r="G73" s="11"/>
      <c r="H73" s="11"/>
      <c r="I73" s="11"/>
      <c r="J73" s="11"/>
      <c r="K73" s="11"/>
      <c r="L73" s="11"/>
      <c r="M73" s="11"/>
      <c r="N73" s="11"/>
    </row>
    <row r="74" spans="2:14" x14ac:dyDescent="0.25">
      <c r="C74" s="11"/>
      <c r="D74" s="11"/>
      <c r="E74" s="11"/>
      <c r="F74" s="11"/>
      <c r="G74" s="11"/>
      <c r="H74" s="11"/>
      <c r="I74" s="11"/>
      <c r="J74" s="11"/>
      <c r="K74" s="11"/>
      <c r="L74" s="11"/>
      <c r="M74" s="11"/>
      <c r="N74" s="11"/>
    </row>
    <row r="75" spans="2:14" x14ac:dyDescent="0.25">
      <c r="C75" s="11"/>
      <c r="D75" s="11"/>
      <c r="E75" s="11"/>
      <c r="F75" s="11"/>
      <c r="G75" s="11"/>
      <c r="H75" s="11"/>
      <c r="I75" s="11"/>
      <c r="J75" s="11"/>
      <c r="K75" s="11"/>
      <c r="L75" s="11"/>
      <c r="M75" s="11"/>
      <c r="N75" s="11"/>
    </row>
    <row r="76" spans="2:14" x14ac:dyDescent="0.25">
      <c r="C76" s="11"/>
      <c r="D76" s="11"/>
      <c r="E76" s="11"/>
      <c r="F76" s="11"/>
      <c r="G76" s="11"/>
      <c r="H76" s="11"/>
      <c r="I76" s="11"/>
      <c r="J76" s="11"/>
      <c r="K76" s="11"/>
      <c r="L76" s="11"/>
      <c r="M76" s="11"/>
      <c r="N76" s="11"/>
    </row>
    <row r="77" spans="2:14" x14ac:dyDescent="0.25">
      <c r="C77" s="11"/>
      <c r="D77" s="11"/>
      <c r="E77" s="11"/>
      <c r="F77" s="11"/>
      <c r="G77" s="11"/>
      <c r="H77" s="11"/>
      <c r="I77" s="11"/>
      <c r="J77" s="11"/>
      <c r="K77" s="11"/>
      <c r="L77" s="11"/>
      <c r="M77" s="11"/>
      <c r="N77" s="11"/>
    </row>
    <row r="78" spans="2:14" x14ac:dyDescent="0.25">
      <c r="C78" s="11"/>
      <c r="D78" s="11"/>
      <c r="E78" s="11"/>
      <c r="F78" s="11"/>
      <c r="G78" s="11"/>
      <c r="H78" s="11"/>
      <c r="I78" s="11"/>
      <c r="J78" s="11"/>
      <c r="K78" s="11"/>
      <c r="L78" s="11"/>
      <c r="M78" s="11"/>
      <c r="N78" s="11"/>
    </row>
    <row r="79" spans="2:14" x14ac:dyDescent="0.25">
      <c r="C79" s="11"/>
      <c r="D79" s="11"/>
      <c r="E79" s="11"/>
      <c r="F79" s="11"/>
      <c r="G79" s="11"/>
      <c r="H79" s="11"/>
      <c r="I79" s="11"/>
      <c r="J79" s="11"/>
      <c r="K79" s="11"/>
      <c r="L79" s="11"/>
      <c r="M79" s="11"/>
      <c r="N79" s="11"/>
    </row>
    <row r="80" spans="2:14" x14ac:dyDescent="0.25">
      <c r="C80" s="11"/>
      <c r="D80" s="11"/>
      <c r="E80" s="11"/>
      <c r="F80" s="11"/>
      <c r="G80" s="11"/>
      <c r="H80" s="11"/>
      <c r="I80" s="11"/>
      <c r="J80" s="11"/>
      <c r="K80" s="11"/>
      <c r="L80" s="11"/>
      <c r="M80" s="11"/>
      <c r="N80" s="11"/>
    </row>
    <row r="81" spans="3:14" x14ac:dyDescent="0.25">
      <c r="C81" s="11"/>
      <c r="D81" s="11"/>
      <c r="E81" s="11"/>
      <c r="F81" s="11"/>
      <c r="G81" s="11"/>
      <c r="H81" s="11"/>
      <c r="I81" s="11"/>
      <c r="J81" s="11"/>
      <c r="K81" s="11"/>
      <c r="L81" s="11"/>
      <c r="M81" s="11"/>
      <c r="N81" s="11"/>
    </row>
    <row r="82" spans="3:14" x14ac:dyDescent="0.25">
      <c r="C82" s="11"/>
      <c r="D82" s="11"/>
      <c r="E82" s="11"/>
      <c r="F82" s="11"/>
      <c r="G82" s="11"/>
      <c r="H82" s="11"/>
      <c r="I82" s="11"/>
      <c r="J82" s="11"/>
      <c r="K82" s="11"/>
      <c r="L82" s="11"/>
      <c r="M82" s="11"/>
      <c r="N82" s="11"/>
    </row>
    <row r="83" spans="3:14" x14ac:dyDescent="0.25">
      <c r="C83" s="11"/>
      <c r="D83" s="11"/>
      <c r="E83" s="11"/>
      <c r="F83" s="11"/>
      <c r="G83" s="11"/>
      <c r="H83" s="11"/>
      <c r="I83" s="11"/>
      <c r="J83" s="11"/>
      <c r="K83" s="11"/>
      <c r="L83" s="11"/>
      <c r="M83" s="11"/>
      <c r="N83" s="11"/>
    </row>
    <row r="84" spans="3:14" x14ac:dyDescent="0.25">
      <c r="C84" s="11"/>
      <c r="D84" s="11"/>
      <c r="E84" s="11"/>
      <c r="F84" s="11"/>
      <c r="G84" s="11"/>
      <c r="H84" s="11"/>
      <c r="I84" s="11"/>
      <c r="J84" s="11"/>
      <c r="K84" s="11"/>
      <c r="L84" s="11"/>
      <c r="M84" s="11"/>
      <c r="N84" s="11"/>
    </row>
    <row r="85" spans="3:14" x14ac:dyDescent="0.25">
      <c r="C85" s="11"/>
      <c r="D85" s="11"/>
      <c r="E85" s="11"/>
      <c r="F85" s="11"/>
      <c r="G85" s="11"/>
      <c r="H85" s="11"/>
      <c r="I85" s="11"/>
      <c r="J85" s="11"/>
      <c r="K85" s="11"/>
      <c r="L85" s="11"/>
      <c r="M85" s="11"/>
      <c r="N85" s="11"/>
    </row>
    <row r="86" spans="3:14" x14ac:dyDescent="0.25">
      <c r="C86" s="11"/>
      <c r="D86" s="11"/>
      <c r="E86" s="11"/>
      <c r="F86" s="11"/>
      <c r="G86" s="11"/>
      <c r="H86" s="11"/>
      <c r="I86" s="11"/>
      <c r="J86" s="11"/>
      <c r="K86" s="11"/>
      <c r="L86" s="11"/>
      <c r="M86" s="11"/>
      <c r="N86" s="11"/>
    </row>
    <row r="87" spans="3:14" x14ac:dyDescent="0.25">
      <c r="C87" s="11"/>
      <c r="D87" s="11"/>
      <c r="E87" s="11"/>
      <c r="F87" s="11"/>
      <c r="G87" s="11"/>
      <c r="H87" s="11"/>
      <c r="I87" s="11"/>
      <c r="J87" s="11"/>
      <c r="K87" s="11"/>
      <c r="L87" s="11"/>
      <c r="M87" s="11"/>
      <c r="N87" s="11"/>
    </row>
    <row r="88" spans="3:14" x14ac:dyDescent="0.25">
      <c r="C88" s="11"/>
      <c r="D88" s="11"/>
      <c r="E88" s="11"/>
      <c r="F88" s="11"/>
      <c r="G88" s="11"/>
      <c r="H88" s="11"/>
      <c r="I88" s="11"/>
      <c r="J88" s="11"/>
      <c r="K88" s="11"/>
      <c r="L88" s="11"/>
      <c r="M88" s="11"/>
      <c r="N88" s="11"/>
    </row>
    <row r="89" spans="3:14" x14ac:dyDescent="0.25">
      <c r="C89" s="11"/>
      <c r="D89" s="11"/>
      <c r="E89" s="11"/>
      <c r="F89" s="11"/>
      <c r="G89" s="11"/>
      <c r="H89" s="11"/>
      <c r="I89" s="11"/>
      <c r="J89" s="11"/>
      <c r="K89" s="11"/>
      <c r="L89" s="11"/>
      <c r="M89" s="11"/>
      <c r="N89" s="11"/>
    </row>
    <row r="90" spans="3:14" x14ac:dyDescent="0.25">
      <c r="C90" s="11"/>
      <c r="D90" s="11"/>
      <c r="E90" s="11"/>
      <c r="F90" s="11"/>
      <c r="G90" s="11"/>
      <c r="H90" s="11"/>
      <c r="I90" s="11"/>
      <c r="J90" s="11"/>
      <c r="K90" s="11"/>
      <c r="L90" s="11"/>
      <c r="M90" s="11"/>
      <c r="N90" s="11"/>
    </row>
    <row r="91" spans="3:14" x14ac:dyDescent="0.25">
      <c r="C91" s="11"/>
      <c r="D91" s="11"/>
      <c r="E91" s="11"/>
      <c r="F91" s="11"/>
      <c r="G91" s="11"/>
      <c r="H91" s="11"/>
      <c r="I91" s="11"/>
      <c r="J91" s="11"/>
      <c r="K91" s="11"/>
      <c r="L91" s="11"/>
      <c r="M91" s="11"/>
      <c r="N91" s="11"/>
    </row>
    <row r="92" spans="3:14" x14ac:dyDescent="0.25">
      <c r="C92" s="11"/>
      <c r="D92" s="11"/>
      <c r="E92" s="11"/>
      <c r="F92" s="11"/>
      <c r="G92" s="11"/>
      <c r="H92" s="11"/>
      <c r="I92" s="11"/>
      <c r="J92" s="11"/>
      <c r="K92" s="11"/>
      <c r="L92" s="11"/>
      <c r="M92" s="11"/>
      <c r="N92" s="11"/>
    </row>
    <row r="93" spans="3:14" x14ac:dyDescent="0.25">
      <c r="C93" s="11"/>
      <c r="D93" s="11"/>
      <c r="E93" s="11"/>
      <c r="F93" s="11"/>
      <c r="G93" s="11"/>
      <c r="H93" s="11"/>
      <c r="I93" s="11"/>
      <c r="J93" s="11"/>
      <c r="K93" s="11"/>
      <c r="L93" s="11"/>
      <c r="M93" s="11"/>
      <c r="N93" s="11"/>
    </row>
    <row r="94" spans="3:14" x14ac:dyDescent="0.25">
      <c r="C94" s="11"/>
      <c r="D94" s="11"/>
      <c r="E94" s="11"/>
      <c r="F94" s="11"/>
      <c r="G94" s="11"/>
      <c r="H94" s="11"/>
      <c r="I94" s="11"/>
      <c r="J94" s="11"/>
      <c r="K94" s="11"/>
      <c r="L94" s="11"/>
      <c r="M94" s="11"/>
      <c r="N94" s="11"/>
    </row>
    <row r="95" spans="3:14" x14ac:dyDescent="0.25">
      <c r="C95" s="11"/>
      <c r="D95" s="11"/>
      <c r="E95" s="11"/>
      <c r="F95" s="11"/>
      <c r="G95" s="11"/>
      <c r="H95" s="11"/>
      <c r="I95" s="11"/>
      <c r="J95" s="11"/>
      <c r="K95" s="11"/>
      <c r="L95" s="11"/>
      <c r="M95" s="11"/>
      <c r="N95" s="11"/>
    </row>
    <row r="96" spans="3:14" x14ac:dyDescent="0.25">
      <c r="C96" s="11"/>
      <c r="D96" s="11"/>
      <c r="E96" s="11"/>
      <c r="F96" s="11"/>
      <c r="G96" s="11"/>
      <c r="H96" s="11"/>
      <c r="I96" s="11"/>
      <c r="J96" s="11"/>
      <c r="K96" s="11"/>
      <c r="L96" s="11"/>
      <c r="M96" s="11"/>
      <c r="N96" s="11"/>
    </row>
    <row r="97" spans="3:14" x14ac:dyDescent="0.25">
      <c r="C97" s="11"/>
      <c r="D97" s="11"/>
      <c r="E97" s="11"/>
      <c r="F97" s="11"/>
      <c r="G97" s="11"/>
      <c r="H97" s="11"/>
      <c r="I97" s="11"/>
      <c r="J97" s="11"/>
      <c r="K97" s="11"/>
      <c r="L97" s="11"/>
      <c r="M97" s="11"/>
      <c r="N97" s="11"/>
    </row>
    <row r="98" spans="3:14" x14ac:dyDescent="0.25">
      <c r="C98" s="11"/>
      <c r="D98" s="11"/>
      <c r="E98" s="11"/>
      <c r="F98" s="11"/>
      <c r="G98" s="11"/>
      <c r="H98" s="11"/>
      <c r="I98" s="11"/>
      <c r="J98" s="11"/>
      <c r="K98" s="11"/>
      <c r="L98" s="11"/>
      <c r="M98" s="11"/>
      <c r="N98" s="11"/>
    </row>
    <row r="99" spans="3:14" x14ac:dyDescent="0.25">
      <c r="C99" s="11"/>
      <c r="D99" s="11"/>
      <c r="E99" s="11"/>
      <c r="F99" s="11"/>
      <c r="G99" s="11"/>
      <c r="H99" s="11"/>
      <c r="I99" s="11"/>
      <c r="J99" s="11"/>
      <c r="K99" s="11"/>
      <c r="L99" s="11"/>
      <c r="M99" s="11"/>
      <c r="N99" s="11"/>
    </row>
    <row r="100" spans="3:14" x14ac:dyDescent="0.25">
      <c r="C100" s="11"/>
      <c r="D100" s="11"/>
      <c r="E100" s="11"/>
      <c r="F100" s="11"/>
      <c r="G100" s="11"/>
      <c r="H100" s="11"/>
      <c r="I100" s="11"/>
      <c r="J100" s="11"/>
      <c r="K100" s="11"/>
      <c r="L100" s="11"/>
      <c r="M100" s="11"/>
      <c r="N100" s="11"/>
    </row>
    <row r="101" spans="3:14" x14ac:dyDescent="0.25">
      <c r="C101" s="11"/>
      <c r="D101" s="11"/>
      <c r="E101" s="11"/>
      <c r="F101" s="11"/>
      <c r="G101" s="11"/>
      <c r="H101" s="11"/>
      <c r="I101" s="11"/>
      <c r="J101" s="11"/>
      <c r="K101" s="11"/>
      <c r="L101" s="11"/>
      <c r="M101" s="11"/>
      <c r="N101" s="11"/>
    </row>
    <row r="102" spans="3:14" x14ac:dyDescent="0.25">
      <c r="C102" s="11"/>
      <c r="D102" s="11"/>
      <c r="E102" s="11"/>
      <c r="F102" s="11"/>
      <c r="G102" s="11"/>
      <c r="H102" s="11"/>
      <c r="I102" s="11"/>
      <c r="J102" s="11"/>
      <c r="K102" s="11"/>
      <c r="L102" s="11"/>
      <c r="M102" s="11"/>
      <c r="N102" s="11"/>
    </row>
    <row r="103" spans="3:14" x14ac:dyDescent="0.25">
      <c r="C103" s="11"/>
      <c r="D103" s="11"/>
      <c r="E103" s="11"/>
      <c r="F103" s="11"/>
      <c r="G103" s="11"/>
      <c r="H103" s="11"/>
      <c r="I103" s="11"/>
      <c r="J103" s="11"/>
      <c r="K103" s="11"/>
      <c r="L103" s="11"/>
      <c r="M103" s="11"/>
      <c r="N103" s="11"/>
    </row>
    <row r="104" spans="3:14" x14ac:dyDescent="0.25">
      <c r="C104" s="11"/>
      <c r="D104" s="11"/>
      <c r="E104" s="11"/>
      <c r="F104" s="11"/>
      <c r="G104" s="11"/>
      <c r="H104" s="11"/>
      <c r="I104" s="11"/>
      <c r="J104" s="11"/>
      <c r="K104" s="11"/>
      <c r="L104" s="11"/>
      <c r="M104" s="11"/>
      <c r="N104" s="11"/>
    </row>
    <row r="105" spans="3:14" x14ac:dyDescent="0.25">
      <c r="C105" s="11"/>
      <c r="D105" s="11"/>
      <c r="E105" s="11"/>
      <c r="F105" s="11"/>
      <c r="G105" s="11"/>
      <c r="H105" s="11"/>
      <c r="I105" s="11"/>
      <c r="J105" s="11"/>
      <c r="K105" s="11"/>
      <c r="L105" s="11"/>
      <c r="M105" s="11"/>
      <c r="N105" s="11"/>
    </row>
    <row r="106" spans="3:14" x14ac:dyDescent="0.25">
      <c r="C106" s="11"/>
      <c r="D106" s="11"/>
      <c r="E106" s="11"/>
      <c r="F106" s="11"/>
      <c r="G106" s="11"/>
      <c r="H106" s="11"/>
      <c r="I106" s="11"/>
      <c r="J106" s="11"/>
      <c r="K106" s="11"/>
      <c r="L106" s="11"/>
      <c r="M106" s="11"/>
      <c r="N106" s="11"/>
    </row>
    <row r="107" spans="3:14" x14ac:dyDescent="0.25">
      <c r="C107" s="11"/>
      <c r="D107" s="11"/>
      <c r="E107" s="11"/>
      <c r="F107" s="11"/>
      <c r="G107" s="11"/>
      <c r="H107" s="11"/>
      <c r="I107" s="11"/>
      <c r="J107" s="11"/>
      <c r="K107" s="11"/>
      <c r="L107" s="11"/>
      <c r="M107" s="11"/>
      <c r="N107" s="11"/>
    </row>
    <row r="108" spans="3:14" x14ac:dyDescent="0.25">
      <c r="C108" s="11"/>
      <c r="D108" s="11"/>
      <c r="E108" s="11"/>
      <c r="F108" s="11"/>
      <c r="G108" s="11"/>
      <c r="H108" s="11"/>
      <c r="I108" s="11"/>
      <c r="J108" s="11"/>
      <c r="K108" s="11"/>
      <c r="L108" s="11"/>
      <c r="M108" s="11"/>
      <c r="N108" s="11"/>
    </row>
    <row r="109" spans="3:14" x14ac:dyDescent="0.25">
      <c r="C109" s="11"/>
      <c r="D109" s="11"/>
      <c r="E109" s="11"/>
      <c r="F109" s="11"/>
      <c r="G109" s="11"/>
      <c r="H109" s="11"/>
      <c r="I109" s="11"/>
      <c r="J109" s="11"/>
      <c r="K109" s="11"/>
      <c r="L109" s="11"/>
      <c r="M109" s="11"/>
      <c r="N109" s="11"/>
    </row>
    <row r="110" spans="3:14" x14ac:dyDescent="0.25">
      <c r="C110" s="11"/>
      <c r="D110" s="11"/>
      <c r="E110" s="11"/>
      <c r="F110" s="11"/>
      <c r="G110" s="11"/>
      <c r="H110" s="11"/>
      <c r="I110" s="11"/>
      <c r="J110" s="11"/>
      <c r="K110" s="11"/>
      <c r="L110" s="11"/>
      <c r="M110" s="11"/>
      <c r="N110" s="11"/>
    </row>
    <row r="111" spans="3:14" x14ac:dyDescent="0.25">
      <c r="C111" s="11"/>
      <c r="D111" s="11"/>
      <c r="E111" s="11"/>
      <c r="F111" s="11"/>
      <c r="G111" s="11"/>
      <c r="H111" s="11"/>
      <c r="I111" s="11"/>
      <c r="J111" s="11"/>
      <c r="K111" s="11"/>
      <c r="L111" s="11"/>
      <c r="M111" s="11"/>
      <c r="N111" s="11"/>
    </row>
    <row r="112" spans="3:14" x14ac:dyDescent="0.25">
      <c r="C112" s="11"/>
      <c r="D112" s="11"/>
      <c r="E112" s="11"/>
      <c r="F112" s="11"/>
      <c r="G112" s="11"/>
      <c r="H112" s="11"/>
      <c r="I112" s="11"/>
      <c r="J112" s="11"/>
      <c r="K112" s="11"/>
      <c r="L112" s="11"/>
      <c r="M112" s="11"/>
      <c r="N112" s="11"/>
    </row>
    <row r="113" spans="3:14" x14ac:dyDescent="0.25">
      <c r="C113" s="11"/>
      <c r="D113" s="11"/>
      <c r="E113" s="11"/>
      <c r="F113" s="11"/>
      <c r="G113" s="11"/>
      <c r="H113" s="11"/>
      <c r="I113" s="11"/>
      <c r="J113" s="11"/>
      <c r="K113" s="11"/>
      <c r="L113" s="11"/>
      <c r="M113" s="11"/>
      <c r="N113" s="11"/>
    </row>
    <row r="114" spans="3:14" x14ac:dyDescent="0.25">
      <c r="C114" s="11"/>
      <c r="D114" s="11"/>
      <c r="E114" s="11"/>
      <c r="F114" s="11"/>
      <c r="G114" s="11"/>
      <c r="H114" s="11"/>
      <c r="I114" s="11"/>
      <c r="J114" s="11"/>
      <c r="K114" s="11"/>
      <c r="L114" s="11"/>
      <c r="M114" s="11"/>
      <c r="N114" s="11"/>
    </row>
    <row r="115" spans="3:14" x14ac:dyDescent="0.25">
      <c r="C115" s="11"/>
      <c r="D115" s="11"/>
      <c r="E115" s="11"/>
      <c r="F115" s="11"/>
      <c r="G115" s="11"/>
      <c r="H115" s="11"/>
      <c r="I115" s="11"/>
      <c r="J115" s="11"/>
      <c r="K115" s="11"/>
      <c r="L115" s="11"/>
      <c r="M115" s="11"/>
      <c r="N115" s="11"/>
    </row>
    <row r="116" spans="3:14" x14ac:dyDescent="0.25">
      <c r="C116" s="11"/>
      <c r="D116" s="11"/>
      <c r="E116" s="11"/>
      <c r="F116" s="11"/>
      <c r="G116" s="11"/>
      <c r="H116" s="11"/>
      <c r="I116" s="11"/>
      <c r="J116" s="11"/>
      <c r="K116" s="11"/>
      <c r="L116" s="11"/>
      <c r="M116" s="11"/>
      <c r="N116" s="11"/>
    </row>
    <row r="117" spans="3:14" x14ac:dyDescent="0.25">
      <c r="C117" s="11"/>
      <c r="D117" s="11"/>
      <c r="E117" s="11"/>
      <c r="F117" s="11"/>
      <c r="G117" s="11"/>
      <c r="H117" s="11"/>
      <c r="I117" s="11"/>
      <c r="J117" s="11"/>
      <c r="K117" s="11"/>
      <c r="L117" s="11"/>
      <c r="M117" s="11"/>
      <c r="N117" s="11"/>
    </row>
    <row r="118" spans="3:14" x14ac:dyDescent="0.25">
      <c r="C118" s="11"/>
      <c r="D118" s="11"/>
      <c r="E118" s="11"/>
      <c r="F118" s="11"/>
      <c r="G118" s="11"/>
      <c r="H118" s="11"/>
      <c r="I118" s="11"/>
      <c r="J118" s="11"/>
      <c r="K118" s="11"/>
      <c r="L118" s="11"/>
      <c r="M118" s="11"/>
      <c r="N118" s="11"/>
    </row>
    <row r="119" spans="3:14" x14ac:dyDescent="0.25">
      <c r="C119" s="11"/>
      <c r="D119" s="11"/>
      <c r="E119" s="11"/>
      <c r="F119" s="11"/>
      <c r="G119" s="11"/>
      <c r="H119" s="11"/>
      <c r="I119" s="11"/>
      <c r="J119" s="11"/>
      <c r="K119" s="11"/>
      <c r="L119" s="11"/>
      <c r="M119" s="11"/>
      <c r="N119" s="11"/>
    </row>
    <row r="120" spans="3:14" x14ac:dyDescent="0.25">
      <c r="C120" s="11"/>
      <c r="D120" s="11"/>
      <c r="E120" s="11"/>
      <c r="F120" s="11"/>
      <c r="G120" s="11"/>
      <c r="H120" s="11"/>
      <c r="I120" s="11"/>
      <c r="J120" s="11"/>
      <c r="K120" s="11"/>
      <c r="L120" s="11"/>
      <c r="M120" s="11"/>
      <c r="N120" s="11"/>
    </row>
    <row r="121" spans="3:14" x14ac:dyDescent="0.25">
      <c r="C121" s="11"/>
      <c r="D121" s="11"/>
      <c r="E121" s="11"/>
      <c r="F121" s="11"/>
      <c r="G121" s="11"/>
      <c r="H121" s="11"/>
      <c r="I121" s="11"/>
      <c r="J121" s="11"/>
      <c r="K121" s="11"/>
      <c r="L121" s="11"/>
      <c r="M121" s="11"/>
      <c r="N121" s="11"/>
    </row>
    <row r="122" spans="3:14" x14ac:dyDescent="0.25">
      <c r="C122" s="11"/>
      <c r="D122" s="11"/>
      <c r="E122" s="11"/>
      <c r="F122" s="11"/>
      <c r="G122" s="11"/>
      <c r="H122" s="11"/>
      <c r="I122" s="11"/>
      <c r="J122" s="11"/>
      <c r="K122" s="11"/>
      <c r="L122" s="11"/>
      <c r="M122" s="11"/>
      <c r="N122" s="11"/>
    </row>
    <row r="123" spans="3:14" x14ac:dyDescent="0.25">
      <c r="C123" s="11"/>
      <c r="D123" s="11"/>
      <c r="E123" s="11"/>
      <c r="F123" s="11"/>
      <c r="G123" s="11"/>
      <c r="H123" s="11"/>
      <c r="I123" s="11"/>
      <c r="J123" s="11"/>
      <c r="K123" s="11"/>
      <c r="L123" s="11"/>
      <c r="M123" s="11"/>
      <c r="N123" s="11"/>
    </row>
    <row r="124" spans="3:14" x14ac:dyDescent="0.25">
      <c r="C124" s="11"/>
      <c r="D124" s="11"/>
      <c r="E124" s="11"/>
      <c r="F124" s="11"/>
      <c r="G124" s="11"/>
      <c r="H124" s="11"/>
      <c r="I124" s="11"/>
      <c r="J124" s="11"/>
      <c r="K124" s="11"/>
      <c r="L124" s="11"/>
      <c r="M124" s="11"/>
      <c r="N124" s="11"/>
    </row>
    <row r="125" spans="3:14" x14ac:dyDescent="0.25">
      <c r="C125" s="11"/>
      <c r="D125" s="11"/>
      <c r="E125" s="11"/>
      <c r="F125" s="11"/>
      <c r="G125" s="11"/>
      <c r="H125" s="11"/>
      <c r="I125" s="11"/>
      <c r="J125" s="11"/>
      <c r="K125" s="11"/>
      <c r="L125" s="11"/>
      <c r="M125" s="11"/>
      <c r="N125" s="11"/>
    </row>
    <row r="126" spans="3:14" x14ac:dyDescent="0.25">
      <c r="C126" s="11"/>
      <c r="D126" s="11"/>
      <c r="E126" s="11"/>
      <c r="F126" s="11"/>
      <c r="G126" s="11"/>
      <c r="H126" s="11"/>
      <c r="I126" s="11"/>
      <c r="J126" s="11"/>
      <c r="K126" s="11"/>
      <c r="L126" s="11"/>
      <c r="M126" s="11"/>
      <c r="N126" s="11"/>
    </row>
    <row r="127" spans="3:14" x14ac:dyDescent="0.25">
      <c r="C127" s="11"/>
      <c r="D127" s="11"/>
      <c r="E127" s="11"/>
      <c r="F127" s="11"/>
      <c r="G127" s="11"/>
      <c r="H127" s="11"/>
      <c r="I127" s="11"/>
      <c r="J127" s="11"/>
      <c r="K127" s="11"/>
      <c r="L127" s="11"/>
      <c r="M127" s="11"/>
      <c r="N127" s="11"/>
    </row>
    <row r="128" spans="3:14" x14ac:dyDescent="0.25">
      <c r="C128" s="11"/>
      <c r="D128" s="11"/>
      <c r="E128" s="11"/>
      <c r="F128" s="11"/>
      <c r="G128" s="11"/>
      <c r="H128" s="11"/>
      <c r="I128" s="11"/>
      <c r="J128" s="11"/>
      <c r="K128" s="11"/>
      <c r="L128" s="11"/>
      <c r="M128" s="11"/>
      <c r="N128" s="11"/>
    </row>
    <row r="129" spans="3:14" x14ac:dyDescent="0.25">
      <c r="C129" s="11"/>
      <c r="D129" s="11"/>
      <c r="E129" s="11"/>
      <c r="F129" s="11"/>
      <c r="G129" s="11"/>
      <c r="H129" s="11"/>
      <c r="I129" s="11"/>
      <c r="J129" s="11"/>
      <c r="K129" s="11"/>
      <c r="L129" s="11"/>
      <c r="M129" s="11"/>
      <c r="N129" s="11"/>
    </row>
    <row r="130" spans="3:14" x14ac:dyDescent="0.25">
      <c r="C130" s="11"/>
      <c r="D130" s="11"/>
      <c r="E130" s="11"/>
      <c r="F130" s="11"/>
      <c r="G130" s="11"/>
      <c r="H130" s="11"/>
      <c r="I130" s="11"/>
      <c r="J130" s="11"/>
      <c r="K130" s="11"/>
      <c r="L130" s="11"/>
      <c r="M130" s="11"/>
      <c r="N130" s="11"/>
    </row>
    <row r="131" spans="3:14" x14ac:dyDescent="0.25">
      <c r="C131" s="11"/>
      <c r="D131" s="11"/>
      <c r="E131" s="11"/>
      <c r="F131" s="11"/>
      <c r="G131" s="11"/>
      <c r="H131" s="11"/>
      <c r="I131" s="11"/>
      <c r="J131" s="11"/>
      <c r="K131" s="11"/>
      <c r="L131" s="11"/>
      <c r="M131" s="11"/>
      <c r="N131" s="11"/>
    </row>
    <row r="132" spans="3:14" x14ac:dyDescent="0.25">
      <c r="C132" s="11"/>
      <c r="D132" s="11"/>
      <c r="E132" s="11"/>
      <c r="F132" s="11"/>
      <c r="G132" s="11"/>
      <c r="H132" s="11"/>
      <c r="I132" s="11"/>
      <c r="J132" s="11"/>
      <c r="K132" s="11"/>
      <c r="L132" s="11"/>
      <c r="M132" s="11"/>
      <c r="N132" s="11"/>
    </row>
    <row r="133" spans="3:14" x14ac:dyDescent="0.25">
      <c r="C133" s="11"/>
      <c r="D133" s="11"/>
      <c r="E133" s="11"/>
      <c r="F133" s="11"/>
      <c r="G133" s="11"/>
      <c r="H133" s="11"/>
      <c r="I133" s="11"/>
      <c r="J133" s="11"/>
      <c r="K133" s="11"/>
      <c r="L133" s="11"/>
      <c r="M133" s="11"/>
      <c r="N133" s="11"/>
    </row>
    <row r="134" spans="3:14" x14ac:dyDescent="0.25">
      <c r="C134" s="11"/>
      <c r="D134" s="11"/>
      <c r="E134" s="11"/>
      <c r="F134" s="11"/>
      <c r="G134" s="11"/>
      <c r="H134" s="11"/>
      <c r="I134" s="11"/>
      <c r="J134" s="11"/>
      <c r="K134" s="11"/>
      <c r="L134" s="11"/>
      <c r="M134" s="11"/>
      <c r="N134" s="11"/>
    </row>
    <row r="135" spans="3:14" x14ac:dyDescent="0.25">
      <c r="C135" s="11"/>
      <c r="D135" s="11"/>
      <c r="E135" s="11"/>
      <c r="F135" s="11"/>
      <c r="G135" s="11"/>
      <c r="H135" s="11"/>
      <c r="I135" s="11"/>
      <c r="J135" s="11"/>
      <c r="K135" s="11"/>
      <c r="L135" s="11"/>
      <c r="M135" s="11"/>
      <c r="N135" s="11"/>
    </row>
    <row r="136" spans="3:14" x14ac:dyDescent="0.25">
      <c r="C136" s="11"/>
      <c r="D136" s="11"/>
      <c r="E136" s="11"/>
      <c r="F136" s="11"/>
      <c r="G136" s="11"/>
      <c r="H136" s="11"/>
      <c r="I136" s="11"/>
      <c r="J136" s="11"/>
      <c r="K136" s="11"/>
      <c r="L136" s="11"/>
      <c r="M136" s="11"/>
      <c r="N136" s="11"/>
    </row>
    <row r="137" spans="3:14" x14ac:dyDescent="0.25">
      <c r="C137" s="11"/>
      <c r="D137" s="11"/>
      <c r="E137" s="11"/>
      <c r="F137" s="11"/>
      <c r="G137" s="11"/>
      <c r="H137" s="11"/>
      <c r="I137" s="11"/>
      <c r="J137" s="11"/>
      <c r="K137" s="11"/>
      <c r="L137" s="11"/>
      <c r="M137" s="11"/>
      <c r="N137" s="11"/>
    </row>
    <row r="138" spans="3:14" x14ac:dyDescent="0.25">
      <c r="C138" s="11"/>
      <c r="D138" s="11"/>
      <c r="E138" s="11"/>
      <c r="F138" s="11"/>
      <c r="G138" s="11"/>
      <c r="H138" s="11"/>
      <c r="I138" s="11"/>
      <c r="J138" s="11"/>
      <c r="K138" s="11"/>
      <c r="L138" s="11"/>
      <c r="M138" s="11"/>
      <c r="N138" s="11"/>
    </row>
    <row r="139" spans="3:14" x14ac:dyDescent="0.25">
      <c r="C139" s="11"/>
      <c r="D139" s="11"/>
      <c r="E139" s="11"/>
      <c r="F139" s="11"/>
      <c r="G139" s="11"/>
      <c r="H139" s="11"/>
      <c r="I139" s="11"/>
      <c r="J139" s="11"/>
      <c r="K139" s="11"/>
      <c r="L139" s="11"/>
      <c r="M139" s="11"/>
      <c r="N139" s="11"/>
    </row>
    <row r="140" spans="3:14" x14ac:dyDescent="0.25">
      <c r="C140" s="11"/>
      <c r="D140" s="11"/>
      <c r="E140" s="11"/>
      <c r="F140" s="11"/>
      <c r="G140" s="11"/>
      <c r="H140" s="11"/>
      <c r="I140" s="11"/>
      <c r="J140" s="11"/>
      <c r="K140" s="11"/>
      <c r="L140" s="11"/>
      <c r="M140" s="11"/>
      <c r="N140" s="11"/>
    </row>
    <row r="141" spans="3:14" x14ac:dyDescent="0.25">
      <c r="C141" s="11"/>
      <c r="D141" s="11"/>
      <c r="E141" s="11"/>
      <c r="F141" s="11"/>
      <c r="G141" s="11"/>
      <c r="H141" s="11"/>
      <c r="I141" s="11"/>
      <c r="J141" s="11"/>
      <c r="K141" s="11"/>
      <c r="L141" s="11"/>
      <c r="M141" s="11"/>
      <c r="N141" s="11"/>
    </row>
    <row r="142" spans="3:14" x14ac:dyDescent="0.25">
      <c r="C142" s="11"/>
      <c r="D142" s="11"/>
      <c r="E142" s="11"/>
      <c r="F142" s="11"/>
      <c r="G142" s="11"/>
      <c r="H142" s="11"/>
      <c r="I142" s="11"/>
      <c r="J142" s="11"/>
      <c r="K142" s="11"/>
      <c r="L142" s="11"/>
      <c r="M142" s="11"/>
      <c r="N142" s="11"/>
    </row>
    <row r="143" spans="3:14" x14ac:dyDescent="0.25">
      <c r="C143" s="11"/>
      <c r="D143" s="11"/>
      <c r="E143" s="11"/>
      <c r="F143" s="11"/>
      <c r="G143" s="11"/>
      <c r="H143" s="11"/>
      <c r="I143" s="11"/>
      <c r="J143" s="11"/>
      <c r="K143" s="11"/>
      <c r="L143" s="11"/>
      <c r="M143" s="11"/>
      <c r="N143" s="11"/>
    </row>
    <row r="144" spans="3:14" x14ac:dyDescent="0.25">
      <c r="C144" s="11"/>
      <c r="D144" s="11"/>
      <c r="E144" s="11"/>
      <c r="F144" s="11"/>
      <c r="G144" s="11"/>
      <c r="H144" s="11"/>
      <c r="I144" s="11"/>
      <c r="J144" s="11"/>
      <c r="K144" s="11"/>
      <c r="L144" s="11"/>
      <c r="M144" s="11"/>
      <c r="N144" s="11"/>
    </row>
    <row r="145" spans="3:14" x14ac:dyDescent="0.25">
      <c r="C145" s="11"/>
      <c r="D145" s="11"/>
      <c r="E145" s="11"/>
      <c r="F145" s="11"/>
      <c r="G145" s="11"/>
      <c r="H145" s="11"/>
      <c r="I145" s="11"/>
      <c r="J145" s="11"/>
      <c r="K145" s="11"/>
      <c r="L145" s="11"/>
      <c r="M145" s="11"/>
      <c r="N145" s="11"/>
    </row>
    <row r="146" spans="3:14" x14ac:dyDescent="0.25">
      <c r="C146" s="11"/>
      <c r="D146" s="11"/>
      <c r="E146" s="11"/>
      <c r="F146" s="11"/>
      <c r="G146" s="11"/>
      <c r="H146" s="11"/>
      <c r="I146" s="11"/>
      <c r="J146" s="11"/>
      <c r="K146" s="11"/>
      <c r="L146" s="11"/>
      <c r="M146" s="11"/>
      <c r="N146" s="11"/>
    </row>
    <row r="147" spans="3:14" x14ac:dyDescent="0.25">
      <c r="C147" s="11"/>
      <c r="D147" s="11"/>
      <c r="E147" s="11"/>
      <c r="F147" s="11"/>
      <c r="G147" s="11"/>
      <c r="H147" s="11"/>
      <c r="I147" s="11"/>
      <c r="J147" s="11"/>
      <c r="K147" s="11"/>
      <c r="L147" s="11"/>
      <c r="M147" s="11"/>
      <c r="N147" s="11"/>
    </row>
    <row r="148" spans="3:14" x14ac:dyDescent="0.25">
      <c r="C148" s="11"/>
      <c r="D148" s="11"/>
      <c r="E148" s="11"/>
      <c r="F148" s="11"/>
      <c r="G148" s="11"/>
      <c r="H148" s="11"/>
      <c r="I148" s="11"/>
      <c r="J148" s="11"/>
      <c r="K148" s="11"/>
      <c r="L148" s="11"/>
      <c r="M148" s="11"/>
      <c r="N148" s="11"/>
    </row>
    <row r="149" spans="3:14" x14ac:dyDescent="0.25">
      <c r="C149" s="11"/>
      <c r="D149" s="11"/>
      <c r="E149" s="11"/>
      <c r="F149" s="11"/>
      <c r="G149" s="11"/>
      <c r="H149" s="11"/>
      <c r="I149" s="11"/>
      <c r="J149" s="11"/>
      <c r="K149" s="11"/>
      <c r="L149" s="11"/>
      <c r="M149" s="11"/>
      <c r="N149" s="11"/>
    </row>
    <row r="150" spans="3:14" x14ac:dyDescent="0.25">
      <c r="C150" s="11"/>
      <c r="D150" s="11"/>
      <c r="E150" s="11"/>
      <c r="F150" s="11"/>
      <c r="G150" s="11"/>
      <c r="H150" s="11"/>
      <c r="I150" s="11"/>
      <c r="J150" s="11"/>
      <c r="K150" s="11"/>
      <c r="L150" s="11"/>
      <c r="M150" s="11"/>
      <c r="N150" s="11"/>
    </row>
    <row r="151" spans="3:14" x14ac:dyDescent="0.25">
      <c r="C151" s="11"/>
      <c r="D151" s="11"/>
      <c r="E151" s="11"/>
      <c r="F151" s="11"/>
      <c r="G151" s="11"/>
      <c r="H151" s="11"/>
      <c r="I151" s="11"/>
      <c r="J151" s="11"/>
      <c r="K151" s="11"/>
      <c r="L151" s="11"/>
      <c r="M151" s="11"/>
      <c r="N151" s="11"/>
    </row>
    <row r="152" spans="3:14" x14ac:dyDescent="0.25">
      <c r="C152" s="11"/>
      <c r="D152" s="11"/>
      <c r="E152" s="11"/>
      <c r="F152" s="11"/>
      <c r="G152" s="11"/>
      <c r="H152" s="11"/>
      <c r="I152" s="11"/>
      <c r="J152" s="11"/>
      <c r="K152" s="11"/>
      <c r="L152" s="11"/>
      <c r="M152" s="11"/>
      <c r="N152" s="11"/>
    </row>
    <row r="153" spans="3:14" x14ac:dyDescent="0.25">
      <c r="C153" s="11"/>
      <c r="D153" s="11"/>
      <c r="E153" s="11"/>
      <c r="F153" s="11"/>
      <c r="G153" s="11"/>
      <c r="H153" s="11"/>
      <c r="I153" s="11"/>
      <c r="J153" s="11"/>
      <c r="K153" s="11"/>
      <c r="L153" s="11"/>
      <c r="M153" s="11"/>
      <c r="N153" s="11"/>
    </row>
    <row r="154" spans="3:14" x14ac:dyDescent="0.25">
      <c r="C154" s="11"/>
      <c r="D154" s="11"/>
      <c r="E154" s="11"/>
      <c r="F154" s="11"/>
      <c r="G154" s="11"/>
      <c r="H154" s="11"/>
      <c r="I154" s="11"/>
      <c r="J154" s="11"/>
      <c r="K154" s="11"/>
      <c r="L154" s="11"/>
      <c r="M154" s="11"/>
      <c r="N154" s="11"/>
    </row>
    <row r="155" spans="3:14" x14ac:dyDescent="0.25">
      <c r="C155" s="11"/>
      <c r="D155" s="11"/>
      <c r="E155" s="11"/>
      <c r="F155" s="11"/>
      <c r="G155" s="11"/>
      <c r="H155" s="11"/>
      <c r="I155" s="11"/>
      <c r="J155" s="11"/>
      <c r="K155" s="11"/>
      <c r="L155" s="11"/>
      <c r="M155" s="11"/>
      <c r="N155" s="11"/>
    </row>
    <row r="156" spans="3:14" x14ac:dyDescent="0.25">
      <c r="C156" s="11"/>
      <c r="D156" s="11"/>
      <c r="E156" s="11"/>
      <c r="F156" s="11"/>
      <c r="G156" s="11"/>
      <c r="H156" s="11"/>
      <c r="I156" s="11"/>
      <c r="J156" s="11"/>
      <c r="K156" s="11"/>
      <c r="L156" s="11"/>
      <c r="M156" s="11"/>
      <c r="N156" s="11"/>
    </row>
    <row r="157" spans="3:14" x14ac:dyDescent="0.25">
      <c r="C157" s="11"/>
      <c r="D157" s="11"/>
      <c r="E157" s="11"/>
      <c r="F157" s="11"/>
      <c r="G157" s="11"/>
      <c r="H157" s="11"/>
      <c r="I157" s="11"/>
      <c r="J157" s="11"/>
      <c r="K157" s="11"/>
      <c r="L157" s="11"/>
      <c r="M157" s="11"/>
      <c r="N157" s="11"/>
    </row>
    <row r="158" spans="3:14" x14ac:dyDescent="0.25">
      <c r="C158" s="11"/>
      <c r="D158" s="11"/>
      <c r="E158" s="11"/>
      <c r="F158" s="11"/>
      <c r="G158" s="11"/>
      <c r="H158" s="11"/>
      <c r="I158" s="11"/>
      <c r="J158" s="11"/>
      <c r="K158" s="11"/>
      <c r="L158" s="11"/>
      <c r="M158" s="11"/>
      <c r="N158" s="11"/>
    </row>
    <row r="159" spans="3:14" x14ac:dyDescent="0.25">
      <c r="C159" s="11"/>
      <c r="D159" s="11"/>
      <c r="E159" s="11"/>
      <c r="F159" s="11"/>
      <c r="G159" s="11"/>
      <c r="H159" s="11"/>
      <c r="I159" s="11"/>
      <c r="J159" s="11"/>
      <c r="K159" s="11"/>
      <c r="L159" s="11"/>
      <c r="M159" s="11"/>
      <c r="N159" s="11"/>
    </row>
    <row r="160" spans="3:14" x14ac:dyDescent="0.25">
      <c r="C160" s="11"/>
      <c r="D160" s="11"/>
      <c r="E160" s="11"/>
      <c r="F160" s="11"/>
      <c r="G160" s="11"/>
      <c r="H160" s="11"/>
      <c r="I160" s="11"/>
      <c r="J160" s="11"/>
      <c r="K160" s="11"/>
      <c r="L160" s="11"/>
      <c r="M160" s="11"/>
      <c r="N160" s="11"/>
    </row>
    <row r="161" spans="3:14" x14ac:dyDescent="0.25">
      <c r="C161" s="11"/>
      <c r="D161" s="11"/>
      <c r="E161" s="11"/>
      <c r="F161" s="11"/>
      <c r="G161" s="11"/>
      <c r="H161" s="11"/>
      <c r="I161" s="11"/>
      <c r="J161" s="11"/>
      <c r="K161" s="11"/>
      <c r="L161" s="11"/>
      <c r="M161" s="11"/>
      <c r="N161" s="11"/>
    </row>
    <row r="162" spans="3:14" x14ac:dyDescent="0.25">
      <c r="C162" s="11"/>
      <c r="D162" s="11"/>
      <c r="E162" s="11"/>
      <c r="F162" s="11"/>
      <c r="G162" s="11"/>
      <c r="H162" s="11"/>
      <c r="I162" s="11"/>
      <c r="J162" s="11"/>
      <c r="K162" s="11"/>
      <c r="L162" s="11"/>
      <c r="M162" s="11"/>
      <c r="N162" s="11"/>
    </row>
    <row r="163" spans="3:14" x14ac:dyDescent="0.25">
      <c r="C163" s="11"/>
      <c r="D163" s="11"/>
      <c r="E163" s="11"/>
      <c r="F163" s="11"/>
      <c r="G163" s="11"/>
      <c r="H163" s="11"/>
      <c r="I163" s="11"/>
      <c r="J163" s="11"/>
      <c r="K163" s="11"/>
      <c r="L163" s="11"/>
      <c r="M163" s="11"/>
      <c r="N163" s="11"/>
    </row>
    <row r="164" spans="3:14" x14ac:dyDescent="0.25">
      <c r="C164" s="11"/>
      <c r="D164" s="11"/>
      <c r="E164" s="11"/>
      <c r="F164" s="11"/>
      <c r="G164" s="11"/>
      <c r="H164" s="11"/>
      <c r="I164" s="11"/>
      <c r="J164" s="11"/>
      <c r="K164" s="11"/>
      <c r="L164" s="11"/>
      <c r="M164" s="11"/>
      <c r="N164" s="11"/>
    </row>
    <row r="165" spans="3:14" x14ac:dyDescent="0.25">
      <c r="C165" s="11"/>
      <c r="D165" s="11"/>
      <c r="E165" s="11"/>
      <c r="F165" s="11"/>
      <c r="G165" s="11"/>
      <c r="H165" s="11"/>
      <c r="I165" s="11"/>
      <c r="J165" s="11"/>
      <c r="K165" s="11"/>
      <c r="L165" s="11"/>
      <c r="M165" s="11"/>
      <c r="N165" s="11"/>
    </row>
    <row r="166" spans="3:14" x14ac:dyDescent="0.25">
      <c r="C166" s="11"/>
      <c r="D166" s="11"/>
      <c r="E166" s="11"/>
      <c r="F166" s="11"/>
      <c r="G166" s="11"/>
      <c r="H166" s="11"/>
      <c r="I166" s="11"/>
      <c r="J166" s="11"/>
      <c r="K166" s="11"/>
      <c r="L166" s="11"/>
      <c r="M166" s="11"/>
      <c r="N166" s="11"/>
    </row>
    <row r="167" spans="3:14" x14ac:dyDescent="0.25">
      <c r="C167" s="11"/>
      <c r="D167" s="11"/>
      <c r="E167" s="11"/>
      <c r="F167" s="11"/>
      <c r="G167" s="11"/>
      <c r="H167" s="11"/>
      <c r="I167" s="11"/>
      <c r="J167" s="11"/>
      <c r="K167" s="11"/>
      <c r="L167" s="11"/>
      <c r="M167" s="11"/>
      <c r="N167" s="11"/>
    </row>
    <row r="168" spans="3:14" x14ac:dyDescent="0.25">
      <c r="C168" s="11"/>
      <c r="D168" s="11"/>
      <c r="E168" s="11"/>
      <c r="F168" s="11"/>
      <c r="G168" s="11"/>
      <c r="H168" s="11"/>
      <c r="I168" s="11"/>
      <c r="J168" s="11"/>
      <c r="K168" s="11"/>
      <c r="L168" s="11"/>
      <c r="M168" s="11"/>
      <c r="N168" s="11"/>
    </row>
    <row r="169" spans="3:14" x14ac:dyDescent="0.25">
      <c r="C169" s="11"/>
      <c r="D169" s="11"/>
      <c r="E169" s="11"/>
      <c r="F169" s="11"/>
      <c r="G169" s="11"/>
      <c r="H169" s="11"/>
      <c r="I169" s="11"/>
      <c r="J169" s="11"/>
      <c r="K169" s="11"/>
      <c r="L169" s="11"/>
      <c r="M169" s="11"/>
      <c r="N169" s="11"/>
    </row>
    <row r="170" spans="3:14" x14ac:dyDescent="0.25">
      <c r="C170" s="11"/>
      <c r="D170" s="11"/>
      <c r="E170" s="11"/>
      <c r="F170" s="11"/>
      <c r="G170" s="11"/>
      <c r="H170" s="11"/>
      <c r="I170" s="11"/>
      <c r="J170" s="11"/>
      <c r="K170" s="11"/>
      <c r="L170" s="11"/>
      <c r="M170" s="11"/>
      <c r="N170" s="11"/>
    </row>
    <row r="171" spans="3:14" x14ac:dyDescent="0.25">
      <c r="C171" s="11"/>
      <c r="D171" s="11"/>
      <c r="E171" s="11"/>
      <c r="F171" s="11"/>
      <c r="G171" s="11"/>
      <c r="H171" s="11"/>
      <c r="I171" s="11"/>
      <c r="J171" s="11"/>
      <c r="K171" s="11"/>
      <c r="L171" s="11"/>
      <c r="M171" s="11"/>
      <c r="N171" s="11"/>
    </row>
    <row r="172" spans="3:14" x14ac:dyDescent="0.25">
      <c r="C172" s="11"/>
      <c r="D172" s="11"/>
      <c r="E172" s="11"/>
      <c r="F172" s="11"/>
      <c r="G172" s="11"/>
      <c r="H172" s="11"/>
      <c r="I172" s="11"/>
      <c r="J172" s="11"/>
      <c r="K172" s="11"/>
      <c r="L172" s="11"/>
      <c r="M172" s="11"/>
      <c r="N172" s="11"/>
    </row>
    <row r="173" spans="3:14" x14ac:dyDescent="0.25">
      <c r="C173" s="11"/>
      <c r="D173" s="11"/>
      <c r="E173" s="11"/>
      <c r="F173" s="11"/>
      <c r="G173" s="11"/>
      <c r="H173" s="11"/>
      <c r="I173" s="11"/>
      <c r="J173" s="11"/>
      <c r="K173" s="11"/>
      <c r="L173" s="11"/>
      <c r="M173" s="11"/>
      <c r="N173" s="11"/>
    </row>
    <row r="174" spans="3:14" x14ac:dyDescent="0.25">
      <c r="C174" s="11"/>
      <c r="D174" s="11"/>
      <c r="E174" s="11"/>
      <c r="F174" s="11"/>
      <c r="G174" s="11"/>
      <c r="H174" s="11"/>
      <c r="I174" s="11"/>
      <c r="J174" s="11"/>
      <c r="K174" s="11"/>
      <c r="L174" s="11"/>
      <c r="M174" s="11"/>
      <c r="N174" s="11"/>
    </row>
    <row r="175" spans="3:14" x14ac:dyDescent="0.25">
      <c r="C175" s="11"/>
      <c r="D175" s="11"/>
      <c r="E175" s="11"/>
      <c r="F175" s="11"/>
      <c r="G175" s="11"/>
      <c r="H175" s="11"/>
      <c r="I175" s="11"/>
      <c r="J175" s="11"/>
      <c r="K175" s="11"/>
      <c r="L175" s="11"/>
      <c r="M175" s="11"/>
      <c r="N175" s="11"/>
    </row>
    <row r="176" spans="3:14" x14ac:dyDescent="0.25">
      <c r="C176" s="11"/>
      <c r="D176" s="11"/>
      <c r="E176" s="11"/>
      <c r="F176" s="11"/>
      <c r="G176" s="11"/>
      <c r="H176" s="11"/>
      <c r="I176" s="11"/>
      <c r="J176" s="11"/>
      <c r="K176" s="11"/>
      <c r="L176" s="11"/>
      <c r="M176" s="11"/>
      <c r="N176" s="11"/>
    </row>
    <row r="177" spans="3:14" x14ac:dyDescent="0.25">
      <c r="C177" s="11"/>
      <c r="D177" s="11"/>
      <c r="E177" s="11"/>
      <c r="F177" s="11"/>
      <c r="G177" s="11"/>
      <c r="H177" s="11"/>
      <c r="I177" s="11"/>
      <c r="J177" s="11"/>
      <c r="K177" s="11"/>
      <c r="L177" s="11"/>
      <c r="M177" s="11"/>
      <c r="N177" s="11"/>
    </row>
    <row r="178" spans="3:14" x14ac:dyDescent="0.25">
      <c r="C178" s="11"/>
      <c r="D178" s="11"/>
      <c r="E178" s="11"/>
      <c r="F178" s="11"/>
      <c r="G178" s="11"/>
      <c r="H178" s="11"/>
      <c r="I178" s="11"/>
      <c r="J178" s="11"/>
      <c r="K178" s="11"/>
      <c r="L178" s="11"/>
      <c r="M178" s="11"/>
      <c r="N178" s="11"/>
    </row>
    <row r="179" spans="3:14" x14ac:dyDescent="0.25">
      <c r="C179" s="11"/>
      <c r="D179" s="11"/>
      <c r="E179" s="11"/>
      <c r="F179" s="11"/>
      <c r="G179" s="11"/>
      <c r="H179" s="11"/>
      <c r="I179" s="11"/>
      <c r="J179" s="11"/>
      <c r="K179" s="11"/>
      <c r="L179" s="11"/>
      <c r="M179" s="11"/>
      <c r="N179" s="11"/>
    </row>
    <row r="180" spans="3:14" x14ac:dyDescent="0.25">
      <c r="C180" s="11"/>
      <c r="D180" s="11"/>
      <c r="E180" s="11"/>
      <c r="F180" s="11"/>
      <c r="G180" s="11"/>
      <c r="H180" s="11"/>
      <c r="I180" s="11"/>
      <c r="J180" s="11"/>
      <c r="K180" s="11"/>
      <c r="L180" s="11"/>
      <c r="M180" s="11"/>
      <c r="N180" s="11"/>
    </row>
    <row r="181" spans="3:14" x14ac:dyDescent="0.25">
      <c r="C181" s="11"/>
      <c r="D181" s="11"/>
      <c r="E181" s="11"/>
      <c r="F181" s="11"/>
      <c r="G181" s="11"/>
      <c r="H181" s="11"/>
      <c r="I181" s="11"/>
      <c r="J181" s="11"/>
      <c r="K181" s="11"/>
      <c r="L181" s="11"/>
      <c r="M181" s="11"/>
      <c r="N181" s="11"/>
    </row>
    <row r="182" spans="3:14" x14ac:dyDescent="0.25">
      <c r="C182" s="11"/>
      <c r="D182" s="11"/>
      <c r="E182" s="11"/>
      <c r="F182" s="11"/>
      <c r="G182" s="11"/>
      <c r="H182" s="11"/>
      <c r="I182" s="11"/>
      <c r="J182" s="11"/>
      <c r="K182" s="11"/>
      <c r="L182" s="11"/>
      <c r="M182" s="11"/>
      <c r="N182" s="11"/>
    </row>
    <row r="183" spans="3:14" x14ac:dyDescent="0.25">
      <c r="C183" s="11"/>
      <c r="D183" s="11"/>
      <c r="E183" s="11"/>
      <c r="F183" s="11"/>
      <c r="G183" s="11"/>
      <c r="H183" s="11"/>
      <c r="I183" s="11"/>
      <c r="J183" s="11"/>
      <c r="K183" s="11"/>
      <c r="L183" s="11"/>
      <c r="M183" s="11"/>
      <c r="N183" s="11"/>
    </row>
    <row r="184" spans="3:14" x14ac:dyDescent="0.25">
      <c r="C184" s="11"/>
      <c r="D184" s="11"/>
      <c r="E184" s="11"/>
      <c r="F184" s="11"/>
      <c r="G184" s="11"/>
      <c r="H184" s="11"/>
      <c r="I184" s="11"/>
      <c r="J184" s="11"/>
      <c r="K184" s="11"/>
      <c r="L184" s="11"/>
      <c r="M184" s="11"/>
      <c r="N184" s="11"/>
    </row>
    <row r="185" spans="3:14" x14ac:dyDescent="0.25">
      <c r="C185" s="11"/>
      <c r="D185" s="11"/>
      <c r="E185" s="11"/>
      <c r="F185" s="11"/>
      <c r="G185" s="11"/>
      <c r="H185" s="11"/>
      <c r="I185" s="11"/>
      <c r="J185" s="11"/>
      <c r="K185" s="11"/>
      <c r="L185" s="11"/>
      <c r="M185" s="11"/>
      <c r="N185" s="11"/>
    </row>
    <row r="186" spans="3:14" x14ac:dyDescent="0.25">
      <c r="C186" s="11"/>
      <c r="D186" s="11"/>
      <c r="E186" s="11"/>
      <c r="F186" s="11"/>
      <c r="G186" s="11"/>
      <c r="H186" s="11"/>
      <c r="I186" s="11"/>
      <c r="J186" s="11"/>
      <c r="K186" s="11"/>
      <c r="L186" s="11"/>
      <c r="M186" s="11"/>
      <c r="N186" s="11"/>
    </row>
    <row r="187" spans="3:14" x14ac:dyDescent="0.25">
      <c r="C187" s="11"/>
      <c r="D187" s="11"/>
      <c r="E187" s="11"/>
      <c r="F187" s="11"/>
      <c r="G187" s="11"/>
      <c r="H187" s="11"/>
      <c r="I187" s="11"/>
      <c r="J187" s="11"/>
      <c r="K187" s="11"/>
      <c r="L187" s="11"/>
      <c r="M187" s="11"/>
      <c r="N187" s="11"/>
    </row>
    <row r="188" spans="3:14" x14ac:dyDescent="0.25">
      <c r="C188" s="11"/>
      <c r="D188" s="11"/>
      <c r="E188" s="11"/>
      <c r="F188" s="11"/>
      <c r="G188" s="11"/>
      <c r="H188" s="11"/>
      <c r="I188" s="11"/>
      <c r="J188" s="11"/>
      <c r="K188" s="11"/>
      <c r="L188" s="11"/>
      <c r="M188" s="11"/>
      <c r="N188" s="11"/>
    </row>
    <row r="189" spans="3:14" x14ac:dyDescent="0.25">
      <c r="C189" s="11"/>
      <c r="D189" s="11"/>
      <c r="E189" s="11"/>
      <c r="F189" s="11"/>
      <c r="G189" s="11"/>
      <c r="H189" s="11"/>
      <c r="I189" s="11"/>
      <c r="J189" s="11"/>
      <c r="K189" s="11"/>
      <c r="L189" s="11"/>
      <c r="M189" s="11"/>
      <c r="N189" s="11"/>
    </row>
    <row r="190" spans="3:14" x14ac:dyDescent="0.25">
      <c r="C190" s="11"/>
      <c r="D190" s="11"/>
      <c r="E190" s="11"/>
      <c r="F190" s="11"/>
      <c r="G190" s="11"/>
      <c r="H190" s="11"/>
      <c r="I190" s="11"/>
      <c r="J190" s="11"/>
      <c r="K190" s="11"/>
      <c r="L190" s="11"/>
      <c r="M190" s="11"/>
      <c r="N190" s="11"/>
    </row>
    <row r="191" spans="3:14" x14ac:dyDescent="0.25">
      <c r="C191" s="11"/>
      <c r="D191" s="11"/>
      <c r="E191" s="11"/>
      <c r="F191" s="11"/>
      <c r="G191" s="11"/>
      <c r="H191" s="11"/>
      <c r="I191" s="11"/>
      <c r="J191" s="11"/>
      <c r="K191" s="11"/>
      <c r="L191" s="11"/>
      <c r="M191" s="11"/>
      <c r="N191" s="11"/>
    </row>
    <row r="192" spans="3:14" x14ac:dyDescent="0.25">
      <c r="C192" s="11"/>
      <c r="D192" s="11"/>
      <c r="E192" s="11"/>
      <c r="F192" s="11"/>
      <c r="G192" s="11"/>
      <c r="H192" s="11"/>
      <c r="I192" s="11"/>
      <c r="J192" s="11"/>
      <c r="K192" s="11"/>
      <c r="L192" s="11"/>
      <c r="M192" s="11"/>
      <c r="N192" s="11"/>
    </row>
    <row r="193" spans="3:14" x14ac:dyDescent="0.25">
      <c r="C193" s="11"/>
      <c r="D193" s="11"/>
      <c r="E193" s="11"/>
      <c r="F193" s="11"/>
      <c r="G193" s="11"/>
      <c r="H193" s="11"/>
      <c r="I193" s="11"/>
      <c r="J193" s="11"/>
      <c r="K193" s="11"/>
      <c r="L193" s="11"/>
      <c r="M193" s="11"/>
      <c r="N193" s="11"/>
    </row>
    <row r="194" spans="3:14" x14ac:dyDescent="0.25">
      <c r="C194" s="11"/>
      <c r="D194" s="11"/>
      <c r="E194" s="11"/>
      <c r="F194" s="11"/>
      <c r="G194" s="11"/>
      <c r="H194" s="11"/>
      <c r="I194" s="11"/>
      <c r="J194" s="11"/>
      <c r="K194" s="11"/>
      <c r="L194" s="11"/>
      <c r="M194" s="11"/>
      <c r="N194" s="11"/>
    </row>
    <row r="195" spans="3:14" x14ac:dyDescent="0.25">
      <c r="C195" s="11"/>
      <c r="D195" s="11"/>
      <c r="E195" s="11"/>
      <c r="F195" s="11"/>
      <c r="G195" s="11"/>
      <c r="H195" s="11"/>
      <c r="I195" s="11"/>
      <c r="J195" s="11"/>
      <c r="K195" s="11"/>
      <c r="L195" s="11"/>
      <c r="M195" s="11"/>
      <c r="N195" s="11"/>
    </row>
    <row r="196" spans="3:14" x14ac:dyDescent="0.25">
      <c r="C196" s="11"/>
      <c r="D196" s="11"/>
      <c r="E196" s="11"/>
      <c r="F196" s="11"/>
      <c r="G196" s="11"/>
      <c r="H196" s="11"/>
      <c r="I196" s="11"/>
      <c r="J196" s="11"/>
      <c r="K196" s="11"/>
      <c r="L196" s="11"/>
      <c r="M196" s="11"/>
      <c r="N196" s="11"/>
    </row>
    <row r="197" spans="3:14" x14ac:dyDescent="0.25">
      <c r="C197" s="11"/>
      <c r="D197" s="11"/>
      <c r="E197" s="11"/>
      <c r="F197" s="11"/>
      <c r="G197" s="11"/>
      <c r="H197" s="11"/>
      <c r="I197" s="11"/>
      <c r="J197" s="11"/>
      <c r="K197" s="11"/>
      <c r="L197" s="11"/>
      <c r="M197" s="11"/>
      <c r="N197" s="11"/>
    </row>
    <row r="198" spans="3:14" x14ac:dyDescent="0.25">
      <c r="C198" s="11"/>
      <c r="D198" s="11"/>
      <c r="E198" s="11"/>
      <c r="F198" s="11"/>
      <c r="G198" s="11"/>
      <c r="H198" s="11"/>
      <c r="I198" s="11"/>
      <c r="J198" s="11"/>
      <c r="K198" s="11"/>
      <c r="L198" s="11"/>
      <c r="M198" s="11"/>
      <c r="N198" s="11"/>
    </row>
    <row r="199" spans="3:14" x14ac:dyDescent="0.25">
      <c r="C199" s="11"/>
      <c r="D199" s="11"/>
      <c r="E199" s="11"/>
      <c r="F199" s="11"/>
      <c r="G199" s="11"/>
      <c r="H199" s="11"/>
      <c r="I199" s="11"/>
      <c r="J199" s="11"/>
      <c r="K199" s="11"/>
      <c r="L199" s="11"/>
      <c r="M199" s="11"/>
      <c r="N199" s="11"/>
    </row>
    <row r="200" spans="3:14" x14ac:dyDescent="0.25">
      <c r="C200" s="11"/>
      <c r="D200" s="11"/>
      <c r="E200" s="11"/>
      <c r="F200" s="11"/>
      <c r="G200" s="11"/>
      <c r="H200" s="11"/>
      <c r="I200" s="11"/>
      <c r="J200" s="11"/>
      <c r="K200" s="11"/>
      <c r="L200" s="11"/>
      <c r="M200" s="11"/>
      <c r="N200" s="11"/>
    </row>
    <row r="201" spans="3:14" x14ac:dyDescent="0.25">
      <c r="C201" s="11"/>
      <c r="D201" s="11"/>
      <c r="E201" s="11"/>
      <c r="F201" s="11"/>
      <c r="G201" s="11"/>
      <c r="H201" s="11"/>
      <c r="I201" s="11"/>
      <c r="J201" s="11"/>
      <c r="K201" s="11"/>
      <c r="L201" s="11"/>
      <c r="M201" s="11"/>
      <c r="N201" s="11"/>
    </row>
    <row r="202" spans="3:14" x14ac:dyDescent="0.25">
      <c r="C202" s="11"/>
      <c r="D202" s="11"/>
      <c r="E202" s="11"/>
      <c r="F202" s="11"/>
      <c r="G202" s="11"/>
      <c r="H202" s="11"/>
      <c r="I202" s="11"/>
      <c r="J202" s="11"/>
      <c r="K202" s="11"/>
      <c r="L202" s="11"/>
      <c r="M202" s="11"/>
      <c r="N202" s="11"/>
    </row>
    <row r="203" spans="3:14" x14ac:dyDescent="0.25">
      <c r="C203" s="11"/>
      <c r="D203" s="11"/>
      <c r="E203" s="11"/>
      <c r="F203" s="11"/>
      <c r="G203" s="11"/>
      <c r="H203" s="11"/>
      <c r="I203" s="11"/>
      <c r="J203" s="11"/>
      <c r="K203" s="11"/>
      <c r="L203" s="11"/>
      <c r="M203" s="11"/>
      <c r="N203" s="11"/>
    </row>
    <row r="204" spans="3:14" x14ac:dyDescent="0.25">
      <c r="C204" s="11"/>
      <c r="D204" s="11"/>
      <c r="E204" s="11"/>
      <c r="F204" s="11"/>
      <c r="G204" s="11"/>
      <c r="H204" s="11"/>
      <c r="I204" s="11"/>
      <c r="J204" s="11"/>
      <c r="K204" s="11"/>
      <c r="L204" s="11"/>
      <c r="M204" s="11"/>
      <c r="N204" s="11"/>
    </row>
    <row r="205" spans="3:14" x14ac:dyDescent="0.25">
      <c r="C205" s="11"/>
      <c r="D205" s="11"/>
      <c r="E205" s="11"/>
      <c r="F205" s="11"/>
      <c r="G205" s="11"/>
      <c r="H205" s="11"/>
      <c r="I205" s="11"/>
      <c r="J205" s="11"/>
      <c r="K205" s="11"/>
      <c r="L205" s="11"/>
      <c r="M205" s="11"/>
      <c r="N205" s="11"/>
    </row>
    <row r="206" spans="3:14" x14ac:dyDescent="0.25">
      <c r="C206" s="11"/>
      <c r="D206" s="11"/>
      <c r="E206" s="11"/>
      <c r="F206" s="11"/>
      <c r="G206" s="11"/>
      <c r="H206" s="11"/>
      <c r="I206" s="11"/>
      <c r="J206" s="11"/>
      <c r="K206" s="11"/>
      <c r="L206" s="11"/>
      <c r="M206" s="11"/>
      <c r="N206" s="11"/>
    </row>
    <row r="207" spans="3:14" x14ac:dyDescent="0.25">
      <c r="C207" s="11"/>
      <c r="D207" s="11"/>
      <c r="E207" s="11"/>
      <c r="F207" s="11"/>
      <c r="G207" s="11"/>
      <c r="H207" s="11"/>
      <c r="I207" s="11"/>
      <c r="J207" s="11"/>
      <c r="K207" s="11"/>
      <c r="L207" s="11"/>
      <c r="M207" s="11"/>
      <c r="N207" s="11"/>
    </row>
    <row r="208" spans="3:14" x14ac:dyDescent="0.25">
      <c r="C208" s="11"/>
      <c r="D208" s="11"/>
      <c r="E208" s="11"/>
      <c r="F208" s="11"/>
      <c r="G208" s="11"/>
      <c r="H208" s="11"/>
      <c r="I208" s="11"/>
      <c r="J208" s="11"/>
      <c r="K208" s="11"/>
      <c r="L208" s="11"/>
      <c r="M208" s="11"/>
      <c r="N208" s="11"/>
    </row>
    <row r="209" spans="3:14" x14ac:dyDescent="0.25">
      <c r="C209" s="11"/>
      <c r="D209" s="11"/>
      <c r="E209" s="11"/>
      <c r="F209" s="11"/>
      <c r="G209" s="11"/>
      <c r="H209" s="11"/>
      <c r="I209" s="11"/>
      <c r="J209" s="11"/>
      <c r="K209" s="11"/>
      <c r="L209" s="11"/>
      <c r="M209" s="11"/>
      <c r="N209" s="11"/>
    </row>
    <row r="210" spans="3:14" x14ac:dyDescent="0.25">
      <c r="C210" s="11"/>
      <c r="D210" s="11"/>
      <c r="E210" s="11"/>
      <c r="F210" s="11"/>
      <c r="G210" s="11"/>
      <c r="H210" s="11"/>
      <c r="I210" s="11"/>
      <c r="J210" s="11"/>
      <c r="K210" s="11"/>
      <c r="L210" s="11"/>
      <c r="M210" s="11"/>
      <c r="N210" s="11"/>
    </row>
    <row r="211" spans="3:14" x14ac:dyDescent="0.25">
      <c r="C211" s="11"/>
      <c r="D211" s="11"/>
      <c r="E211" s="11"/>
      <c r="F211" s="11"/>
      <c r="G211" s="11"/>
      <c r="H211" s="11"/>
      <c r="I211" s="11"/>
      <c r="J211" s="11"/>
      <c r="K211" s="11"/>
      <c r="L211" s="11"/>
      <c r="M211" s="11"/>
      <c r="N211" s="11"/>
    </row>
    <row r="212" spans="3:14" x14ac:dyDescent="0.25">
      <c r="C212" s="11"/>
      <c r="D212" s="11"/>
      <c r="E212" s="11"/>
      <c r="F212" s="11"/>
      <c r="G212" s="11"/>
      <c r="H212" s="11"/>
      <c r="I212" s="11"/>
      <c r="J212" s="11"/>
      <c r="K212" s="11"/>
      <c r="L212" s="11"/>
      <c r="M212" s="11"/>
      <c r="N212" s="11"/>
    </row>
    <row r="213" spans="3:14" x14ac:dyDescent="0.25">
      <c r="C213" s="11"/>
      <c r="D213" s="11"/>
      <c r="E213" s="11"/>
      <c r="F213" s="11"/>
      <c r="G213" s="11"/>
      <c r="H213" s="11"/>
      <c r="I213" s="11"/>
      <c r="J213" s="11"/>
      <c r="K213" s="11"/>
      <c r="L213" s="11"/>
      <c r="M213" s="11"/>
      <c r="N213" s="11"/>
    </row>
    <row r="214" spans="3:14" x14ac:dyDescent="0.25">
      <c r="C214" s="11"/>
      <c r="D214" s="11"/>
      <c r="E214" s="11"/>
      <c r="F214" s="11"/>
      <c r="G214" s="11"/>
      <c r="H214" s="11"/>
      <c r="I214" s="11"/>
      <c r="J214" s="11"/>
      <c r="K214" s="11"/>
      <c r="L214" s="11"/>
      <c r="M214" s="11"/>
      <c r="N214" s="11"/>
    </row>
    <row r="215" spans="3:14" x14ac:dyDescent="0.25">
      <c r="C215" s="11"/>
      <c r="D215" s="11"/>
      <c r="E215" s="11"/>
      <c r="F215" s="11"/>
      <c r="G215" s="11"/>
      <c r="H215" s="11"/>
      <c r="I215" s="11"/>
      <c r="J215" s="11"/>
      <c r="K215" s="11"/>
      <c r="L215" s="11"/>
      <c r="M215" s="11"/>
      <c r="N215" s="11"/>
    </row>
    <row r="216" spans="3:14" x14ac:dyDescent="0.25">
      <c r="C216" s="11"/>
      <c r="D216" s="11"/>
      <c r="E216" s="11"/>
      <c r="F216" s="11"/>
      <c r="G216" s="11"/>
      <c r="H216" s="11"/>
      <c r="I216" s="11"/>
      <c r="J216" s="11"/>
      <c r="K216" s="11"/>
      <c r="L216" s="11"/>
      <c r="M216" s="11"/>
      <c r="N216" s="11"/>
    </row>
    <row r="217" spans="3:14" x14ac:dyDescent="0.25">
      <c r="C217" s="11"/>
      <c r="D217" s="11"/>
      <c r="E217" s="11"/>
      <c r="F217" s="11"/>
      <c r="G217" s="11"/>
      <c r="H217" s="11"/>
      <c r="I217" s="11"/>
      <c r="J217" s="11"/>
      <c r="K217" s="11"/>
      <c r="L217" s="11"/>
      <c r="M217" s="11"/>
      <c r="N217" s="11"/>
    </row>
    <row r="218" spans="3:14" x14ac:dyDescent="0.25">
      <c r="C218" s="11"/>
      <c r="D218" s="11"/>
      <c r="E218" s="11"/>
      <c r="F218" s="11"/>
      <c r="G218" s="11"/>
      <c r="H218" s="11"/>
      <c r="I218" s="11"/>
      <c r="J218" s="11"/>
      <c r="K218" s="11"/>
      <c r="L218" s="11"/>
      <c r="M218" s="11"/>
      <c r="N218" s="11"/>
    </row>
    <row r="219" spans="3:14" x14ac:dyDescent="0.25">
      <c r="C219" s="11"/>
      <c r="D219" s="11"/>
      <c r="E219" s="11"/>
      <c r="F219" s="11"/>
      <c r="G219" s="11"/>
      <c r="H219" s="11"/>
      <c r="I219" s="11"/>
      <c r="J219" s="11"/>
      <c r="K219" s="11"/>
      <c r="L219" s="11"/>
      <c r="M219" s="11"/>
      <c r="N219" s="11"/>
    </row>
    <row r="220" spans="3:14" x14ac:dyDescent="0.25">
      <c r="C220" s="11"/>
      <c r="D220" s="11"/>
      <c r="E220" s="11"/>
      <c r="F220" s="11"/>
      <c r="G220" s="11"/>
      <c r="H220" s="11"/>
      <c r="I220" s="11"/>
      <c r="J220" s="11"/>
      <c r="K220" s="11"/>
      <c r="L220" s="11"/>
      <c r="M220" s="11"/>
      <c r="N220" s="11"/>
    </row>
    <row r="221" spans="3:14" x14ac:dyDescent="0.25">
      <c r="C221" s="11"/>
      <c r="D221" s="11"/>
      <c r="E221" s="11"/>
      <c r="F221" s="11"/>
      <c r="G221" s="11"/>
      <c r="H221" s="11"/>
      <c r="I221" s="11"/>
      <c r="J221" s="11"/>
      <c r="K221" s="11"/>
      <c r="L221" s="11"/>
      <c r="M221" s="11"/>
      <c r="N221" s="11"/>
    </row>
    <row r="222" spans="3:14" x14ac:dyDescent="0.25">
      <c r="C222" s="11"/>
      <c r="D222" s="11"/>
      <c r="E222" s="11"/>
      <c r="F222" s="11"/>
      <c r="G222" s="11"/>
      <c r="H222" s="11"/>
      <c r="I222" s="11"/>
      <c r="J222" s="11"/>
      <c r="K222" s="11"/>
      <c r="L222" s="11"/>
      <c r="M222" s="11"/>
      <c r="N222" s="11"/>
    </row>
    <row r="223" spans="3:14" x14ac:dyDescent="0.25">
      <c r="C223" s="11"/>
      <c r="D223" s="11"/>
      <c r="E223" s="11"/>
      <c r="F223" s="11"/>
      <c r="G223" s="11"/>
      <c r="H223" s="11"/>
      <c r="I223" s="11"/>
      <c r="J223" s="11"/>
      <c r="K223" s="11"/>
      <c r="L223" s="11"/>
      <c r="M223" s="11"/>
      <c r="N223" s="11"/>
    </row>
    <row r="224" spans="3:14" x14ac:dyDescent="0.25">
      <c r="C224" s="11"/>
      <c r="D224" s="11"/>
      <c r="E224" s="11"/>
      <c r="F224" s="11"/>
      <c r="G224" s="11"/>
      <c r="H224" s="11"/>
      <c r="I224" s="11"/>
      <c r="J224" s="11"/>
      <c r="K224" s="11"/>
      <c r="L224" s="11"/>
      <c r="M224" s="11"/>
      <c r="N224" s="11"/>
    </row>
    <row r="225" spans="3:14" x14ac:dyDescent="0.25">
      <c r="C225" s="11"/>
      <c r="D225" s="11"/>
      <c r="E225" s="11"/>
      <c r="F225" s="11"/>
      <c r="G225" s="11"/>
      <c r="H225" s="11"/>
      <c r="I225" s="11"/>
      <c r="J225" s="11"/>
      <c r="K225" s="11"/>
      <c r="L225" s="11"/>
      <c r="M225" s="11"/>
      <c r="N225" s="11"/>
    </row>
    <row r="226" spans="3:14" x14ac:dyDescent="0.25">
      <c r="C226" s="11"/>
      <c r="D226" s="11"/>
      <c r="E226" s="11"/>
      <c r="F226" s="11"/>
      <c r="G226" s="11"/>
      <c r="H226" s="11"/>
      <c r="I226" s="11"/>
      <c r="J226" s="11"/>
      <c r="K226" s="11"/>
      <c r="L226" s="11"/>
      <c r="M226" s="11"/>
      <c r="N226" s="11"/>
    </row>
    <row r="227" spans="3:14" x14ac:dyDescent="0.25">
      <c r="C227" s="11"/>
      <c r="D227" s="11"/>
      <c r="E227" s="11"/>
      <c r="F227" s="11"/>
      <c r="G227" s="11"/>
      <c r="H227" s="11"/>
      <c r="I227" s="11"/>
      <c r="J227" s="11"/>
      <c r="K227" s="11"/>
      <c r="L227" s="11"/>
      <c r="M227" s="11"/>
      <c r="N227" s="11"/>
    </row>
    <row r="228" spans="3:14" x14ac:dyDescent="0.25">
      <c r="C228" s="11"/>
      <c r="D228" s="11"/>
      <c r="E228" s="11"/>
      <c r="F228" s="11"/>
      <c r="G228" s="11"/>
      <c r="H228" s="11"/>
      <c r="I228" s="11"/>
      <c r="J228" s="11"/>
      <c r="K228" s="11"/>
      <c r="L228" s="11"/>
      <c r="M228" s="11"/>
      <c r="N228" s="11"/>
    </row>
    <row r="229" spans="3:14" x14ac:dyDescent="0.25">
      <c r="C229" s="11"/>
      <c r="D229" s="11"/>
      <c r="E229" s="11"/>
      <c r="F229" s="11"/>
      <c r="G229" s="11"/>
      <c r="H229" s="11"/>
      <c r="I229" s="11"/>
      <c r="J229" s="11"/>
      <c r="K229" s="11"/>
      <c r="L229" s="11"/>
      <c r="M229" s="11"/>
      <c r="N229" s="11"/>
    </row>
    <row r="230" spans="3:14" x14ac:dyDescent="0.25">
      <c r="C230" s="11"/>
      <c r="D230" s="11"/>
      <c r="E230" s="11"/>
      <c r="F230" s="11"/>
      <c r="G230" s="11"/>
      <c r="H230" s="11"/>
      <c r="I230" s="11"/>
      <c r="J230" s="11"/>
      <c r="K230" s="11"/>
      <c r="L230" s="11"/>
      <c r="M230" s="11"/>
      <c r="N230" s="11"/>
    </row>
    <row r="231" spans="3:14" x14ac:dyDescent="0.25">
      <c r="C231" s="11"/>
      <c r="D231" s="11"/>
      <c r="E231" s="11"/>
      <c r="F231" s="11"/>
      <c r="G231" s="11"/>
      <c r="H231" s="11"/>
      <c r="I231" s="11"/>
      <c r="J231" s="11"/>
      <c r="K231" s="11"/>
      <c r="L231" s="11"/>
      <c r="M231" s="11"/>
      <c r="N231" s="11"/>
    </row>
    <row r="232" spans="3:14" x14ac:dyDescent="0.25">
      <c r="C232" s="11"/>
      <c r="D232" s="11"/>
      <c r="E232" s="11"/>
      <c r="F232" s="11"/>
      <c r="G232" s="11"/>
      <c r="H232" s="11"/>
      <c r="I232" s="11"/>
      <c r="J232" s="11"/>
      <c r="K232" s="11"/>
      <c r="L232" s="11"/>
      <c r="M232" s="11"/>
      <c r="N232" s="11"/>
    </row>
    <row r="233" spans="3:14" x14ac:dyDescent="0.25">
      <c r="C233" s="11"/>
      <c r="D233" s="11"/>
      <c r="E233" s="11"/>
      <c r="F233" s="11"/>
      <c r="G233" s="11"/>
      <c r="H233" s="11"/>
      <c r="I233" s="11"/>
      <c r="J233" s="11"/>
      <c r="K233" s="11"/>
      <c r="L233" s="11"/>
      <c r="M233" s="11"/>
      <c r="N233" s="11"/>
    </row>
    <row r="234" spans="3:14" x14ac:dyDescent="0.25">
      <c r="C234" s="11"/>
      <c r="D234" s="11"/>
      <c r="E234" s="11"/>
      <c r="F234" s="11"/>
      <c r="G234" s="11"/>
      <c r="H234" s="11"/>
      <c r="I234" s="11"/>
      <c r="J234" s="11"/>
      <c r="K234" s="11"/>
      <c r="L234" s="11"/>
      <c r="M234" s="11"/>
      <c r="N234" s="11"/>
    </row>
    <row r="235" spans="3:14" x14ac:dyDescent="0.25">
      <c r="C235" s="11"/>
      <c r="D235" s="11"/>
      <c r="E235" s="11"/>
      <c r="F235" s="11"/>
      <c r="G235" s="11"/>
      <c r="H235" s="11"/>
      <c r="I235" s="11"/>
      <c r="J235" s="11"/>
      <c r="K235" s="11"/>
      <c r="L235" s="11"/>
      <c r="M235" s="11"/>
      <c r="N235" s="11"/>
    </row>
    <row r="236" spans="3:14" x14ac:dyDescent="0.25">
      <c r="C236" s="11"/>
      <c r="D236" s="11"/>
      <c r="E236" s="11"/>
      <c r="F236" s="11"/>
      <c r="G236" s="11"/>
      <c r="H236" s="11"/>
      <c r="I236" s="11"/>
      <c r="J236" s="11"/>
      <c r="K236" s="11"/>
      <c r="L236" s="11"/>
      <c r="M236" s="11"/>
      <c r="N236" s="11"/>
    </row>
    <row r="237" spans="3:14" x14ac:dyDescent="0.25">
      <c r="C237" s="11"/>
      <c r="D237" s="11"/>
      <c r="E237" s="11"/>
      <c r="F237" s="11"/>
      <c r="G237" s="11"/>
      <c r="H237" s="11"/>
      <c r="I237" s="11"/>
      <c r="J237" s="11"/>
      <c r="K237" s="11"/>
      <c r="L237" s="11"/>
      <c r="M237" s="11"/>
      <c r="N237" s="11"/>
    </row>
    <row r="238" spans="3:14" x14ac:dyDescent="0.25">
      <c r="C238" s="11"/>
      <c r="D238" s="11"/>
      <c r="E238" s="11"/>
      <c r="F238" s="11"/>
      <c r="G238" s="11"/>
      <c r="H238" s="11"/>
      <c r="I238" s="11"/>
      <c r="J238" s="11"/>
      <c r="K238" s="11"/>
      <c r="L238" s="11"/>
      <c r="M238" s="11"/>
      <c r="N238" s="11"/>
    </row>
    <row r="239" spans="3:14" x14ac:dyDescent="0.25">
      <c r="C239" s="11"/>
      <c r="D239" s="11"/>
      <c r="E239" s="11"/>
      <c r="F239" s="11"/>
      <c r="G239" s="11"/>
      <c r="H239" s="11"/>
      <c r="I239" s="11"/>
      <c r="J239" s="11"/>
      <c r="K239" s="11"/>
      <c r="L239" s="11"/>
      <c r="M239" s="11"/>
      <c r="N239" s="11"/>
    </row>
    <row r="240" spans="3:14" x14ac:dyDescent="0.25">
      <c r="C240" s="11"/>
      <c r="D240" s="11"/>
      <c r="E240" s="11"/>
      <c r="F240" s="11"/>
      <c r="G240" s="11"/>
      <c r="H240" s="11"/>
      <c r="I240" s="11"/>
      <c r="J240" s="11"/>
      <c r="K240" s="11"/>
      <c r="L240" s="11"/>
      <c r="M240" s="11"/>
      <c r="N240" s="11"/>
    </row>
    <row r="241" spans="3:14" x14ac:dyDescent="0.25">
      <c r="C241" s="11"/>
      <c r="D241" s="11"/>
      <c r="E241" s="11"/>
      <c r="F241" s="11"/>
      <c r="G241" s="11"/>
      <c r="H241" s="11"/>
      <c r="I241" s="11"/>
      <c r="J241" s="11"/>
      <c r="K241" s="11"/>
      <c r="L241" s="11"/>
      <c r="M241" s="11"/>
      <c r="N241" s="11"/>
    </row>
    <row r="242" spans="3:14" x14ac:dyDescent="0.25">
      <c r="C242" s="11"/>
      <c r="D242" s="11"/>
      <c r="E242" s="11"/>
      <c r="F242" s="11"/>
      <c r="G242" s="11"/>
      <c r="H242" s="11"/>
      <c r="I242" s="11"/>
      <c r="J242" s="11"/>
      <c r="K242" s="11"/>
      <c r="L242" s="11"/>
      <c r="M242" s="11"/>
      <c r="N242" s="11"/>
    </row>
    <row r="243" spans="3:14" x14ac:dyDescent="0.25">
      <c r="C243" s="11"/>
      <c r="D243" s="11"/>
      <c r="E243" s="11"/>
      <c r="F243" s="11"/>
      <c r="G243" s="11"/>
      <c r="H243" s="11"/>
      <c r="I243" s="11"/>
      <c r="J243" s="11"/>
      <c r="K243" s="11"/>
      <c r="L243" s="11"/>
      <c r="M243" s="11"/>
      <c r="N243" s="11"/>
    </row>
    <row r="244" spans="3:14" x14ac:dyDescent="0.25">
      <c r="C244" s="11"/>
      <c r="D244" s="11"/>
      <c r="E244" s="11"/>
      <c r="F244" s="11"/>
      <c r="G244" s="11"/>
      <c r="H244" s="11"/>
      <c r="I244" s="11"/>
      <c r="J244" s="11"/>
      <c r="K244" s="11"/>
      <c r="L244" s="11"/>
      <c r="M244" s="11"/>
      <c r="N244" s="11"/>
    </row>
    <row r="245" spans="3:14" x14ac:dyDescent="0.25">
      <c r="C245" s="11"/>
      <c r="D245" s="11"/>
      <c r="E245" s="11"/>
      <c r="F245" s="11"/>
      <c r="G245" s="11"/>
      <c r="H245" s="11"/>
      <c r="I245" s="11"/>
      <c r="J245" s="11"/>
      <c r="K245" s="11"/>
      <c r="L245" s="11"/>
      <c r="M245" s="11"/>
      <c r="N245" s="11"/>
    </row>
    <row r="246" spans="3:14" x14ac:dyDescent="0.25">
      <c r="C246" s="11"/>
      <c r="D246" s="11"/>
      <c r="E246" s="11"/>
      <c r="F246" s="11"/>
      <c r="G246" s="11"/>
      <c r="H246" s="11"/>
      <c r="I246" s="11"/>
      <c r="J246" s="11"/>
      <c r="K246" s="11"/>
      <c r="L246" s="11"/>
      <c r="M246" s="11"/>
      <c r="N246" s="11"/>
    </row>
    <row r="247" spans="3:14" x14ac:dyDescent="0.25">
      <c r="C247" s="11"/>
      <c r="D247" s="11"/>
      <c r="E247" s="11"/>
      <c r="F247" s="11"/>
      <c r="G247" s="11"/>
      <c r="H247" s="11"/>
      <c r="I247" s="11"/>
      <c r="J247" s="11"/>
      <c r="K247" s="11"/>
      <c r="L247" s="11"/>
      <c r="M247" s="11"/>
      <c r="N247" s="11"/>
    </row>
    <row r="248" spans="3:14" x14ac:dyDescent="0.25">
      <c r="C248" s="11"/>
      <c r="D248" s="11"/>
      <c r="E248" s="11"/>
      <c r="F248" s="11"/>
      <c r="G248" s="11"/>
      <c r="H248" s="11"/>
      <c r="I248" s="11"/>
      <c r="J248" s="11"/>
      <c r="K248" s="11"/>
      <c r="L248" s="11"/>
      <c r="M248" s="11"/>
      <c r="N248" s="11"/>
    </row>
    <row r="249" spans="3:14" x14ac:dyDescent="0.25">
      <c r="C249" s="11"/>
      <c r="D249" s="11"/>
      <c r="E249" s="11"/>
      <c r="F249" s="11"/>
      <c r="G249" s="11"/>
      <c r="H249" s="11"/>
      <c r="I249" s="11"/>
      <c r="J249" s="11"/>
      <c r="K249" s="11"/>
      <c r="L249" s="11"/>
      <c r="M249" s="11"/>
      <c r="N249" s="11"/>
    </row>
    <row r="250" spans="3:14" x14ac:dyDescent="0.25">
      <c r="C250" s="11"/>
      <c r="D250" s="11"/>
      <c r="E250" s="11"/>
      <c r="F250" s="11"/>
      <c r="G250" s="11"/>
      <c r="H250" s="11"/>
      <c r="I250" s="11"/>
      <c r="J250" s="11"/>
      <c r="K250" s="11"/>
      <c r="L250" s="11"/>
      <c r="M250" s="11"/>
      <c r="N250" s="11"/>
    </row>
    <row r="251" spans="3:14" x14ac:dyDescent="0.25">
      <c r="C251" s="11"/>
      <c r="D251" s="11"/>
      <c r="E251" s="11"/>
      <c r="F251" s="11"/>
      <c r="G251" s="11"/>
      <c r="H251" s="11"/>
      <c r="I251" s="11"/>
      <c r="J251" s="11"/>
      <c r="K251" s="11"/>
      <c r="L251" s="11"/>
      <c r="M251" s="11"/>
      <c r="N251" s="11"/>
    </row>
    <row r="252" spans="3:14" x14ac:dyDescent="0.25">
      <c r="C252" s="11"/>
      <c r="D252" s="11"/>
      <c r="E252" s="11"/>
      <c r="F252" s="11"/>
      <c r="G252" s="11"/>
      <c r="H252" s="11"/>
      <c r="I252" s="11"/>
      <c r="J252" s="11"/>
      <c r="K252" s="11"/>
      <c r="L252" s="11"/>
      <c r="M252" s="11"/>
      <c r="N252" s="11"/>
    </row>
    <row r="253" spans="3:14" x14ac:dyDescent="0.25">
      <c r="C253" s="11"/>
      <c r="D253" s="11"/>
      <c r="E253" s="11"/>
      <c r="F253" s="11"/>
      <c r="G253" s="11"/>
      <c r="H253" s="11"/>
      <c r="I253" s="11"/>
      <c r="J253" s="11"/>
      <c r="K253" s="11"/>
      <c r="L253" s="11"/>
      <c r="M253" s="11"/>
      <c r="N253" s="11"/>
    </row>
    <row r="254" spans="3:14" x14ac:dyDescent="0.25">
      <c r="C254" s="11"/>
      <c r="D254" s="11"/>
      <c r="E254" s="11"/>
      <c r="F254" s="11"/>
      <c r="G254" s="11"/>
      <c r="H254" s="11"/>
      <c r="I254" s="11"/>
      <c r="J254" s="11"/>
      <c r="K254" s="11"/>
      <c r="L254" s="11"/>
      <c r="M254" s="11"/>
      <c r="N254" s="11"/>
    </row>
    <row r="255" spans="3:14" x14ac:dyDescent="0.25">
      <c r="C255" s="11"/>
      <c r="D255" s="11"/>
      <c r="E255" s="11"/>
      <c r="F255" s="11"/>
      <c r="G255" s="11"/>
      <c r="H255" s="11"/>
      <c r="I255" s="11"/>
      <c r="J255" s="11"/>
      <c r="K255" s="11"/>
      <c r="L255" s="11"/>
      <c r="M255" s="11"/>
      <c r="N255" s="11"/>
    </row>
    <row r="256" spans="3:14" x14ac:dyDescent="0.25">
      <c r="C256" s="11"/>
      <c r="D256" s="11"/>
      <c r="E256" s="11"/>
      <c r="F256" s="11"/>
      <c r="G256" s="11"/>
      <c r="H256" s="11"/>
      <c r="I256" s="11"/>
      <c r="J256" s="11"/>
      <c r="K256" s="11"/>
      <c r="L256" s="11"/>
      <c r="M256" s="11"/>
      <c r="N256" s="11"/>
    </row>
    <row r="257" spans="3:14" x14ac:dyDescent="0.25">
      <c r="C257" s="11"/>
      <c r="D257" s="11"/>
      <c r="E257" s="11"/>
      <c r="F257" s="11"/>
      <c r="G257" s="11"/>
      <c r="H257" s="11"/>
      <c r="I257" s="11"/>
      <c r="J257" s="11"/>
      <c r="K257" s="11"/>
      <c r="L257" s="11"/>
      <c r="M257" s="11"/>
      <c r="N257" s="11"/>
    </row>
    <row r="258" spans="3:14" x14ac:dyDescent="0.25">
      <c r="C258" s="11"/>
      <c r="D258" s="11"/>
      <c r="E258" s="11"/>
      <c r="F258" s="11"/>
      <c r="G258" s="11"/>
      <c r="H258" s="11"/>
      <c r="I258" s="11"/>
      <c r="J258" s="11"/>
      <c r="K258" s="11"/>
      <c r="L258" s="11"/>
      <c r="M258" s="11"/>
      <c r="N258" s="11"/>
    </row>
    <row r="259" spans="3:14" x14ac:dyDescent="0.25">
      <c r="C259" s="11"/>
      <c r="D259" s="11"/>
      <c r="E259" s="11"/>
      <c r="F259" s="11"/>
      <c r="G259" s="11"/>
      <c r="H259" s="11"/>
      <c r="I259" s="11"/>
      <c r="J259" s="11"/>
      <c r="K259" s="11"/>
      <c r="L259" s="11"/>
      <c r="M259" s="11"/>
      <c r="N259" s="11"/>
    </row>
    <row r="260" spans="3:14" x14ac:dyDescent="0.25">
      <c r="C260" s="11"/>
      <c r="D260" s="11"/>
      <c r="E260" s="11"/>
      <c r="F260" s="11"/>
      <c r="G260" s="11"/>
      <c r="H260" s="11"/>
      <c r="I260" s="11"/>
      <c r="J260" s="11"/>
      <c r="K260" s="11"/>
      <c r="L260" s="11"/>
      <c r="M260" s="11"/>
      <c r="N260" s="11"/>
    </row>
    <row r="261" spans="3:14" x14ac:dyDescent="0.25">
      <c r="C261" s="11"/>
      <c r="D261" s="11"/>
      <c r="E261" s="11"/>
      <c r="F261" s="11"/>
      <c r="G261" s="11"/>
      <c r="H261" s="11"/>
      <c r="I261" s="11"/>
      <c r="J261" s="11"/>
      <c r="K261" s="11"/>
      <c r="L261" s="11"/>
      <c r="M261" s="11"/>
      <c r="N261" s="11"/>
    </row>
    <row r="262" spans="3:14" x14ac:dyDescent="0.25">
      <c r="C262" s="11"/>
      <c r="D262" s="11"/>
      <c r="E262" s="11"/>
      <c r="F262" s="11"/>
      <c r="G262" s="11"/>
      <c r="H262" s="11"/>
      <c r="I262" s="11"/>
      <c r="J262" s="11"/>
      <c r="K262" s="11"/>
      <c r="L262" s="11"/>
      <c r="M262" s="11"/>
      <c r="N262" s="11"/>
    </row>
  </sheetData>
  <mergeCells count="44">
    <mergeCell ref="J60:J62"/>
    <mergeCell ref="K58:L58"/>
    <mergeCell ref="K63:L63"/>
    <mergeCell ref="C9:L9"/>
    <mergeCell ref="E11:M11"/>
    <mergeCell ref="D12:L12"/>
    <mergeCell ref="D14:L14"/>
    <mergeCell ref="D15:L15"/>
    <mergeCell ref="E17:M17"/>
    <mergeCell ref="D18:L18"/>
    <mergeCell ref="D20:L20"/>
    <mergeCell ref="D21:L21"/>
    <mergeCell ref="E23:M23"/>
    <mergeCell ref="D24:L24"/>
    <mergeCell ref="D27:L27"/>
    <mergeCell ref="E29:M29"/>
    <mergeCell ref="D54:L54"/>
    <mergeCell ref="D57:L57"/>
    <mergeCell ref="D48:L48"/>
    <mergeCell ref="D30:L30"/>
    <mergeCell ref="D31:L31"/>
    <mergeCell ref="D33:L33"/>
    <mergeCell ref="E35:M35"/>
    <mergeCell ref="D36:L36"/>
    <mergeCell ref="D39:L39"/>
    <mergeCell ref="E41:M41"/>
    <mergeCell ref="D42:L42"/>
    <mergeCell ref="D45:L45"/>
    <mergeCell ref="E47:M47"/>
    <mergeCell ref="D55:L55"/>
    <mergeCell ref="D56:L56"/>
    <mergeCell ref="D51:L51"/>
    <mergeCell ref="D13:L13"/>
    <mergeCell ref="D19:L19"/>
    <mergeCell ref="D50:L50"/>
    <mergeCell ref="E53:M53"/>
    <mergeCell ref="D25:L25"/>
    <mergeCell ref="D26:L26"/>
    <mergeCell ref="D32:L32"/>
    <mergeCell ref="D37:L37"/>
    <mergeCell ref="D38:L38"/>
    <mergeCell ref="D44:L44"/>
    <mergeCell ref="D43:L43"/>
    <mergeCell ref="D49:L49"/>
  </mergeCells>
  <pageMargins left="0.66500000000000004" right="0.25374999999999998" top="0.75" bottom="0.75" header="0.3" footer="0.3"/>
  <pageSetup paperSize="9" scale="85" orientation="portrait" r:id="rId1"/>
  <rowBreaks count="1" manualBreakCount="1">
    <brk id="34"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74"/>
  <sheetViews>
    <sheetView showGridLines="0" view="pageBreakPreview" zoomScaleNormal="90" zoomScaleSheetLayoutView="100" workbookViewId="0">
      <selection activeCell="A4" sqref="A4"/>
    </sheetView>
  </sheetViews>
  <sheetFormatPr defaultRowHeight="14.1" customHeight="1" x14ac:dyDescent="0.25"/>
  <cols>
    <col min="2" max="2" width="2.85546875" customWidth="1"/>
    <col min="3" max="3" width="2.140625" customWidth="1"/>
    <col min="4" max="4" width="4.85546875" customWidth="1"/>
    <col min="5" max="5" width="12.85546875" customWidth="1"/>
    <col min="6" max="6" width="19.5703125" customWidth="1"/>
    <col min="7" max="7" width="11.7109375" customWidth="1"/>
    <col min="8" max="8" width="9.140625" customWidth="1"/>
    <col min="9" max="9" width="28.42578125" customWidth="1"/>
    <col min="10" max="10" width="6" bestFit="1" customWidth="1"/>
    <col min="11" max="11" width="1.7109375" customWidth="1"/>
  </cols>
  <sheetData>
    <row r="2" spans="2:11" ht="14.1" customHeight="1" x14ac:dyDescent="0.25">
      <c r="B2" s="1"/>
      <c r="C2" s="1"/>
      <c r="D2" s="1"/>
      <c r="E2" s="1"/>
      <c r="F2" s="1"/>
      <c r="G2" s="1"/>
      <c r="H2" s="1"/>
      <c r="I2" s="1"/>
      <c r="J2" s="1"/>
      <c r="K2" s="1"/>
    </row>
    <row r="3" spans="2:11" ht="14.1" customHeight="1" x14ac:dyDescent="0.25">
      <c r="B3" s="1"/>
      <c r="C3" s="1"/>
      <c r="D3" s="1"/>
      <c r="E3" s="1"/>
      <c r="F3" s="1"/>
      <c r="G3" s="1"/>
      <c r="H3" s="1"/>
      <c r="I3" s="1"/>
      <c r="J3" s="1"/>
      <c r="K3" s="1"/>
    </row>
    <row r="4" spans="2:11" ht="14.1" customHeight="1" x14ac:dyDescent="0.25">
      <c r="B4" s="1"/>
      <c r="C4" s="1"/>
      <c r="D4" s="1"/>
      <c r="E4" s="1"/>
      <c r="F4" s="1"/>
      <c r="G4" s="1"/>
      <c r="H4" s="1"/>
      <c r="I4" s="1"/>
      <c r="J4" s="1"/>
      <c r="K4" s="1"/>
    </row>
    <row r="5" spans="2:11" ht="9.75" customHeight="1" x14ac:dyDescent="0.25">
      <c r="B5" s="1"/>
      <c r="C5" s="5"/>
      <c r="D5" s="2"/>
      <c r="E5" s="2"/>
      <c r="F5" s="2"/>
      <c r="G5" s="2"/>
      <c r="H5" s="2"/>
      <c r="I5" s="2"/>
      <c r="J5" s="2"/>
      <c r="K5" s="2"/>
    </row>
    <row r="6" spans="2:11" ht="9.75" customHeight="1" x14ac:dyDescent="0.25">
      <c r="B6" s="1"/>
      <c r="C6" s="2"/>
      <c r="D6" s="2"/>
      <c r="E6" s="2"/>
      <c r="F6" s="2"/>
      <c r="G6" s="2"/>
      <c r="H6" s="2"/>
      <c r="I6" s="2"/>
      <c r="J6" s="2"/>
      <c r="K6" s="2"/>
    </row>
    <row r="7" spans="2:11" ht="9.75" customHeight="1" x14ac:dyDescent="0.25">
      <c r="B7" s="1"/>
      <c r="C7" s="2"/>
      <c r="D7" s="2"/>
      <c r="E7" s="2"/>
      <c r="F7" s="2"/>
      <c r="G7" s="2"/>
      <c r="H7" s="2"/>
      <c r="I7" s="2"/>
      <c r="J7" s="2"/>
      <c r="K7" s="2"/>
    </row>
    <row r="8" spans="2:11" ht="9.75" customHeight="1" x14ac:dyDescent="0.25">
      <c r="B8" s="1"/>
      <c r="C8" s="2"/>
      <c r="D8" s="2"/>
      <c r="E8" s="2"/>
      <c r="F8" s="2"/>
      <c r="G8" s="2"/>
      <c r="H8" s="2"/>
      <c r="I8" s="2"/>
      <c r="J8" s="2"/>
      <c r="K8" s="2"/>
    </row>
    <row r="9" spans="2:11" ht="14.1" customHeight="1" x14ac:dyDescent="0.25">
      <c r="B9" s="1"/>
      <c r="C9" s="55" t="s">
        <v>276</v>
      </c>
      <c r="D9" s="2"/>
      <c r="E9" s="2"/>
      <c r="F9" s="2"/>
      <c r="G9" s="2"/>
      <c r="H9" s="2"/>
      <c r="I9" s="2"/>
      <c r="J9" s="2"/>
      <c r="K9" s="2"/>
    </row>
    <row r="10" spans="2:11" ht="14.1" customHeight="1" x14ac:dyDescent="0.25">
      <c r="B10" s="1"/>
      <c r="C10" s="55" t="s">
        <v>277</v>
      </c>
      <c r="D10" s="2"/>
      <c r="E10" s="2"/>
      <c r="F10" s="2"/>
      <c r="G10" s="2"/>
      <c r="H10" s="2"/>
      <c r="I10" s="2"/>
      <c r="J10" s="2"/>
      <c r="K10" s="2"/>
    </row>
    <row r="11" spans="2:11" ht="14.1" customHeight="1" x14ac:dyDescent="0.25">
      <c r="B11" s="1"/>
      <c r="C11" s="2"/>
      <c r="D11" s="2"/>
      <c r="E11" s="2"/>
      <c r="F11" s="2"/>
      <c r="G11" s="2"/>
      <c r="H11" s="2"/>
      <c r="I11" s="2"/>
      <c r="J11" s="2"/>
      <c r="K11" s="2"/>
    </row>
    <row r="12" spans="2:11" ht="14.1" customHeight="1" x14ac:dyDescent="0.25">
      <c r="B12" s="78" t="s">
        <v>293</v>
      </c>
      <c r="C12" s="78"/>
      <c r="D12" s="78"/>
      <c r="E12" s="78"/>
      <c r="F12" s="78"/>
      <c r="G12" s="78"/>
      <c r="H12" s="78"/>
      <c r="I12" s="78"/>
      <c r="J12" s="78"/>
      <c r="K12" s="78"/>
    </row>
    <row r="13" spans="2:11" ht="14.1" customHeight="1" x14ac:dyDescent="0.25">
      <c r="B13" s="1"/>
      <c r="C13" s="2"/>
      <c r="D13" s="2"/>
      <c r="E13" s="2"/>
      <c r="F13" s="2"/>
      <c r="G13" s="2"/>
      <c r="H13" s="2"/>
      <c r="I13" s="2"/>
      <c r="J13" s="2"/>
      <c r="K13" s="2"/>
    </row>
    <row r="14" spans="2:11" ht="14.1" customHeight="1" x14ac:dyDescent="0.25">
      <c r="B14" s="1"/>
      <c r="C14" s="60"/>
      <c r="D14" s="3"/>
      <c r="E14" s="68" t="s">
        <v>290</v>
      </c>
      <c r="F14" s="3"/>
      <c r="G14" s="60"/>
      <c r="H14" s="60"/>
      <c r="I14" s="60"/>
      <c r="J14" s="60"/>
      <c r="K14" s="60"/>
    </row>
    <row r="15" spans="2:11" ht="14.1" customHeight="1" x14ac:dyDescent="0.25">
      <c r="B15" s="1"/>
      <c r="C15" s="60"/>
      <c r="D15" s="60"/>
      <c r="E15" s="60"/>
      <c r="F15" s="60"/>
      <c r="G15" s="60"/>
      <c r="H15" s="60"/>
      <c r="I15" s="60"/>
      <c r="J15" s="60"/>
      <c r="K15" s="60"/>
    </row>
    <row r="16" spans="2:11" ht="14.1" customHeight="1" x14ac:dyDescent="0.25">
      <c r="B16" s="1"/>
      <c r="C16" s="60"/>
      <c r="D16" s="57" t="s">
        <v>111</v>
      </c>
      <c r="E16" s="61" t="s">
        <v>136</v>
      </c>
      <c r="F16" s="61"/>
      <c r="G16" s="61"/>
      <c r="H16" s="61"/>
      <c r="I16" s="61"/>
      <c r="J16" s="104">
        <f>IF(D16="X",0.3-0.15,"")</f>
        <v>0.15</v>
      </c>
      <c r="K16" s="60"/>
    </row>
    <row r="17" spans="2:11" ht="14.1" customHeight="1" x14ac:dyDescent="0.25">
      <c r="B17" s="1"/>
      <c r="C17" s="60"/>
      <c r="D17" s="57" t="s">
        <v>111</v>
      </c>
      <c r="E17" s="82" t="s">
        <v>137</v>
      </c>
      <c r="F17" s="82"/>
      <c r="G17" s="82"/>
      <c r="H17" s="82"/>
      <c r="I17" s="82"/>
      <c r="J17" s="104">
        <f>IF(D17="X",0,"")</f>
        <v>0</v>
      </c>
      <c r="K17" s="60"/>
    </row>
    <row r="18" spans="2:11" ht="14.1" customHeight="1" x14ac:dyDescent="0.25">
      <c r="B18" s="1"/>
      <c r="C18" s="60"/>
      <c r="D18" s="60"/>
      <c r="E18" s="60"/>
      <c r="F18" s="60"/>
      <c r="G18" s="60"/>
      <c r="H18" s="60"/>
      <c r="I18" s="60"/>
      <c r="J18" s="105"/>
      <c r="K18" s="60"/>
    </row>
    <row r="19" spans="2:11" ht="9.75" customHeight="1" x14ac:dyDescent="0.25">
      <c r="B19" s="1"/>
      <c r="C19" s="1"/>
      <c r="D19" s="1"/>
      <c r="E19" s="1"/>
      <c r="F19" s="1"/>
      <c r="G19" s="1"/>
      <c r="H19" s="1"/>
      <c r="I19" s="1"/>
      <c r="J19" s="106"/>
      <c r="K19" s="1"/>
    </row>
    <row r="20" spans="2:11" ht="14.1" customHeight="1" x14ac:dyDescent="0.25">
      <c r="B20" s="1"/>
      <c r="C20" s="1"/>
      <c r="D20" s="1"/>
      <c r="E20" s="3" t="s">
        <v>135</v>
      </c>
      <c r="F20" s="3"/>
      <c r="G20" s="60"/>
      <c r="H20" s="60"/>
      <c r="I20" s="60"/>
      <c r="J20" s="106"/>
      <c r="K20" s="1"/>
    </row>
    <row r="21" spans="2:11" ht="7.5" customHeight="1" x14ac:dyDescent="0.25">
      <c r="B21" s="1"/>
      <c r="C21" s="1"/>
      <c r="D21" s="1"/>
      <c r="E21" s="1"/>
      <c r="F21" s="1"/>
      <c r="G21" s="1"/>
      <c r="H21" s="1"/>
      <c r="I21" s="1"/>
      <c r="J21" s="106"/>
      <c r="K21" s="1"/>
    </row>
    <row r="22" spans="2:11" ht="14.1" customHeight="1" x14ac:dyDescent="0.25">
      <c r="B22" s="1"/>
      <c r="C22" s="1"/>
      <c r="D22" s="6"/>
      <c r="E22" s="79" t="s">
        <v>281</v>
      </c>
      <c r="F22" s="79"/>
      <c r="G22" s="79"/>
      <c r="H22" s="79"/>
      <c r="I22" s="79"/>
      <c r="J22" s="107"/>
      <c r="K22" s="1"/>
    </row>
    <row r="23" spans="2:11" ht="2.25" customHeight="1" x14ac:dyDescent="0.25">
      <c r="B23" s="1"/>
      <c r="C23" s="1"/>
      <c r="D23" s="6"/>
      <c r="E23" s="2"/>
      <c r="F23" s="2"/>
      <c r="G23" s="2"/>
      <c r="H23" s="2"/>
      <c r="I23" s="2"/>
      <c r="J23" s="107"/>
      <c r="K23" s="1"/>
    </row>
    <row r="24" spans="2:11" ht="14.1" customHeight="1" x14ac:dyDescent="0.25">
      <c r="B24" s="1"/>
      <c r="C24" s="1"/>
      <c r="D24" s="6"/>
      <c r="E24" s="4" t="s">
        <v>0</v>
      </c>
      <c r="F24" s="83" t="s">
        <v>1</v>
      </c>
      <c r="G24" s="83"/>
      <c r="H24" s="83"/>
      <c r="I24" s="83"/>
      <c r="J24" s="107"/>
      <c r="K24" s="1"/>
    </row>
    <row r="25" spans="2:11" ht="14.1" customHeight="1" x14ac:dyDescent="0.25">
      <c r="B25" s="1"/>
      <c r="C25" s="1"/>
      <c r="D25" s="6"/>
      <c r="E25" s="2"/>
      <c r="F25" s="2"/>
      <c r="G25" s="2"/>
      <c r="H25" s="2"/>
      <c r="I25" s="2"/>
      <c r="J25" s="107"/>
      <c r="K25" s="1"/>
    </row>
    <row r="26" spans="2:11" ht="14.1" customHeight="1" x14ac:dyDescent="0.25">
      <c r="B26" s="1"/>
      <c r="C26" s="1"/>
      <c r="D26" s="57" t="s">
        <v>111</v>
      </c>
      <c r="E26" s="85" t="s">
        <v>138</v>
      </c>
      <c r="F26" s="85"/>
      <c r="G26" s="85"/>
      <c r="H26" s="85"/>
      <c r="I26" s="85"/>
      <c r="J26" s="104">
        <f>IF(D26="X",0.4*0.6,"")/2</f>
        <v>0.12</v>
      </c>
      <c r="K26" s="1"/>
    </row>
    <row r="27" spans="2:11" ht="24.75" customHeight="1" x14ac:dyDescent="0.25">
      <c r="B27" s="1"/>
      <c r="C27" s="1"/>
      <c r="D27" s="57" t="s">
        <v>111</v>
      </c>
      <c r="E27" s="85" t="s">
        <v>139</v>
      </c>
      <c r="F27" s="85"/>
      <c r="G27" s="85"/>
      <c r="H27" s="85"/>
      <c r="I27" s="85"/>
      <c r="J27" s="104">
        <f>IF(D27="X",0.3*0.6,"")/2</f>
        <v>0.09</v>
      </c>
      <c r="K27" s="1"/>
    </row>
    <row r="28" spans="2:11" ht="24.75" customHeight="1" x14ac:dyDescent="0.25">
      <c r="B28" s="1"/>
      <c r="C28" s="1"/>
      <c r="D28" s="57" t="s">
        <v>111</v>
      </c>
      <c r="E28" s="85" t="s">
        <v>140</v>
      </c>
      <c r="F28" s="85"/>
      <c r="G28" s="85"/>
      <c r="H28" s="85"/>
      <c r="I28" s="85"/>
      <c r="J28" s="104">
        <f>IF(D28="X",0.15*0.6,"")/2</f>
        <v>4.4999999999999998E-2</v>
      </c>
      <c r="K28" s="1"/>
    </row>
    <row r="29" spans="2:11" ht="25.5" customHeight="1" x14ac:dyDescent="0.25">
      <c r="B29" s="1"/>
      <c r="C29" s="1"/>
      <c r="D29" s="57" t="s">
        <v>111</v>
      </c>
      <c r="E29" s="85" t="s">
        <v>181</v>
      </c>
      <c r="F29" s="85"/>
      <c r="G29" s="85"/>
      <c r="H29" s="85"/>
      <c r="I29" s="85"/>
      <c r="J29" s="104">
        <f>IF(D29="X",0,"")</f>
        <v>0</v>
      </c>
      <c r="K29" s="1"/>
    </row>
    <row r="30" spans="2:11" ht="7.5" customHeight="1" x14ac:dyDescent="0.25">
      <c r="B30" s="1"/>
      <c r="C30" s="1"/>
      <c r="D30" s="6"/>
      <c r="E30" s="2"/>
      <c r="F30" s="2"/>
      <c r="G30" s="2"/>
      <c r="H30" s="2"/>
      <c r="I30" s="2"/>
      <c r="J30" s="107"/>
      <c r="K30" s="1"/>
    </row>
    <row r="31" spans="2:11" ht="14.1" customHeight="1" x14ac:dyDescent="0.25">
      <c r="B31" s="1"/>
      <c r="C31" s="1"/>
      <c r="D31" s="6"/>
      <c r="E31" s="4" t="s">
        <v>3</v>
      </c>
      <c r="F31" s="83" t="s">
        <v>2</v>
      </c>
      <c r="G31" s="83"/>
      <c r="H31" s="83"/>
      <c r="I31" s="83"/>
      <c r="J31" s="107"/>
      <c r="K31" s="1"/>
    </row>
    <row r="32" spans="2:11" ht="7.5" customHeight="1" x14ac:dyDescent="0.25">
      <c r="B32" s="1"/>
      <c r="C32" s="1"/>
      <c r="D32" s="6"/>
      <c r="E32" s="2"/>
      <c r="F32" s="2"/>
      <c r="G32" s="2"/>
      <c r="H32" s="2"/>
      <c r="I32" s="2"/>
      <c r="J32" s="107"/>
      <c r="K32" s="1"/>
    </row>
    <row r="33" spans="2:11" ht="14.1" customHeight="1" x14ac:dyDescent="0.25">
      <c r="B33" s="1"/>
      <c r="C33" s="1"/>
      <c r="D33" s="57" t="s">
        <v>111</v>
      </c>
      <c r="E33" s="82" t="s">
        <v>141</v>
      </c>
      <c r="F33" s="82"/>
      <c r="G33" s="82"/>
      <c r="H33" s="82"/>
      <c r="I33" s="82"/>
      <c r="J33" s="104">
        <f>IF(D33="X",0.3*0.6,"")/2</f>
        <v>0.09</v>
      </c>
      <c r="K33" s="1"/>
    </row>
    <row r="34" spans="2:11" ht="14.1" customHeight="1" x14ac:dyDescent="0.25">
      <c r="B34" s="1"/>
      <c r="C34" s="1"/>
      <c r="D34" s="57" t="s">
        <v>111</v>
      </c>
      <c r="E34" s="82" t="s">
        <v>142</v>
      </c>
      <c r="F34" s="82"/>
      <c r="G34" s="82"/>
      <c r="H34" s="82"/>
      <c r="I34" s="82"/>
      <c r="J34" s="104">
        <f>IF(D34="X",0.2*0.6,"")/2</f>
        <v>0.06</v>
      </c>
      <c r="K34" s="1"/>
    </row>
    <row r="35" spans="2:11" ht="14.1" customHeight="1" x14ac:dyDescent="0.25">
      <c r="B35" s="1"/>
      <c r="C35" s="1"/>
      <c r="D35" s="57" t="s">
        <v>111</v>
      </c>
      <c r="E35" s="85" t="s">
        <v>143</v>
      </c>
      <c r="F35" s="85"/>
      <c r="G35" s="85"/>
      <c r="H35" s="85"/>
      <c r="I35" s="85"/>
      <c r="J35" s="104">
        <f>IF(D35="X",0.08*0.6,"")/2</f>
        <v>2.4E-2</v>
      </c>
      <c r="K35" s="1"/>
    </row>
    <row r="36" spans="2:11" ht="15.75" x14ac:dyDescent="0.25">
      <c r="B36" s="1"/>
      <c r="C36" s="1"/>
      <c r="D36" s="57" t="s">
        <v>111</v>
      </c>
      <c r="E36" s="85" t="s">
        <v>144</v>
      </c>
      <c r="F36" s="85"/>
      <c r="G36" s="85"/>
      <c r="H36" s="85"/>
      <c r="I36" s="85"/>
      <c r="J36" s="104">
        <f>IF(D36="X",0,"")</f>
        <v>0</v>
      </c>
      <c r="K36" s="1"/>
    </row>
    <row r="37" spans="2:11" ht="5.25" customHeight="1" x14ac:dyDescent="0.25">
      <c r="B37" s="1"/>
      <c r="C37" s="1"/>
      <c r="D37" s="6"/>
      <c r="E37" s="1"/>
      <c r="F37" s="1"/>
      <c r="G37" s="1"/>
      <c r="H37" s="1"/>
      <c r="I37" s="1"/>
      <c r="J37" s="106"/>
      <c r="K37" s="1"/>
    </row>
    <row r="38" spans="2:11" ht="14.1" customHeight="1" x14ac:dyDescent="0.25">
      <c r="B38" s="1"/>
      <c r="C38" s="1"/>
      <c r="D38" s="6"/>
      <c r="E38" s="3" t="s">
        <v>280</v>
      </c>
      <c r="F38" s="60"/>
      <c r="G38" s="60"/>
      <c r="H38" s="1"/>
      <c r="I38" s="1"/>
      <c r="J38" s="106"/>
      <c r="K38" s="1"/>
    </row>
    <row r="39" spans="2:11" ht="9" customHeight="1" x14ac:dyDescent="0.25">
      <c r="B39" s="1"/>
      <c r="C39" s="1"/>
      <c r="D39" s="6"/>
      <c r="E39" s="1"/>
      <c r="F39" s="1"/>
      <c r="G39" s="1"/>
      <c r="H39" s="1"/>
      <c r="I39" s="1"/>
      <c r="J39" s="106"/>
      <c r="K39" s="1"/>
    </row>
    <row r="40" spans="2:11" ht="14.1" customHeight="1" x14ac:dyDescent="0.25">
      <c r="B40" s="1"/>
      <c r="C40" s="1"/>
      <c r="D40" s="6"/>
      <c r="E40" s="4" t="s">
        <v>0</v>
      </c>
      <c r="F40" s="83" t="s">
        <v>8</v>
      </c>
      <c r="G40" s="83"/>
      <c r="H40" s="83"/>
      <c r="I40" s="83"/>
      <c r="J40" s="106"/>
      <c r="K40" s="1"/>
    </row>
    <row r="41" spans="2:11" ht="9" customHeight="1" x14ac:dyDescent="0.25">
      <c r="B41" s="1"/>
      <c r="C41" s="1"/>
      <c r="D41" s="6"/>
      <c r="E41" s="2"/>
      <c r="F41" s="2"/>
      <c r="G41" s="2"/>
      <c r="H41" s="2"/>
      <c r="I41" s="2"/>
      <c r="J41" s="106"/>
      <c r="K41" s="1"/>
    </row>
    <row r="42" spans="2:11" ht="14.1" customHeight="1" x14ac:dyDescent="0.25">
      <c r="B42" s="1"/>
      <c r="C42" s="1"/>
      <c r="D42" s="57" t="s">
        <v>111</v>
      </c>
      <c r="E42" s="82" t="s">
        <v>4</v>
      </c>
      <c r="F42" s="82"/>
      <c r="G42" s="82"/>
      <c r="H42" s="82"/>
      <c r="I42" s="82"/>
      <c r="J42" s="104">
        <f>IF(D42="X",0.1*0.6,"")/2</f>
        <v>0.03</v>
      </c>
      <c r="K42" s="1"/>
    </row>
    <row r="43" spans="2:11" ht="14.1" customHeight="1" x14ac:dyDescent="0.25">
      <c r="B43" s="1"/>
      <c r="C43" s="1"/>
      <c r="D43" s="57" t="s">
        <v>111</v>
      </c>
      <c r="E43" s="85" t="s">
        <v>145</v>
      </c>
      <c r="F43" s="85"/>
      <c r="G43" s="85"/>
      <c r="H43" s="85"/>
      <c r="I43" s="85"/>
      <c r="J43" s="104">
        <f>IF(D43="X",0.075*0.6,"")/2</f>
        <v>2.2499999999999999E-2</v>
      </c>
      <c r="K43" s="1"/>
    </row>
    <row r="44" spans="2:11" ht="14.1" customHeight="1" x14ac:dyDescent="0.25">
      <c r="B44" s="1"/>
      <c r="C44" s="1"/>
      <c r="D44" s="57" t="s">
        <v>111</v>
      </c>
      <c r="E44" s="85" t="s">
        <v>49</v>
      </c>
      <c r="F44" s="85"/>
      <c r="G44" s="85"/>
      <c r="H44" s="85"/>
      <c r="I44" s="85"/>
      <c r="J44" s="104">
        <f>IF(D44="X",0.04*0.6,"")/2</f>
        <v>1.2E-2</v>
      </c>
      <c r="K44" s="1"/>
    </row>
    <row r="45" spans="2:11" ht="14.1" customHeight="1" x14ac:dyDescent="0.25">
      <c r="B45" s="1"/>
      <c r="C45" s="1"/>
      <c r="D45" s="57" t="s">
        <v>111</v>
      </c>
      <c r="E45" s="82" t="s">
        <v>5</v>
      </c>
      <c r="F45" s="82"/>
      <c r="G45" s="82"/>
      <c r="H45" s="82"/>
      <c r="I45" s="82"/>
      <c r="J45" s="104">
        <f>IF(D45="X",0,"")</f>
        <v>0</v>
      </c>
      <c r="K45" s="1"/>
    </row>
    <row r="46" spans="2:11" ht="6.75" customHeight="1" x14ac:dyDescent="0.25">
      <c r="B46" s="1"/>
      <c r="C46" s="1"/>
      <c r="D46" s="6"/>
      <c r="E46" s="1"/>
      <c r="F46" s="1"/>
      <c r="G46" s="1"/>
      <c r="H46" s="1"/>
      <c r="I46" s="1"/>
      <c r="J46" s="106"/>
      <c r="K46" s="1"/>
    </row>
    <row r="47" spans="2:11" ht="12" customHeight="1" x14ac:dyDescent="0.25">
      <c r="B47" s="1"/>
      <c r="C47" s="1"/>
      <c r="D47" s="6"/>
      <c r="E47" s="1" t="s">
        <v>32</v>
      </c>
      <c r="F47" s="1"/>
      <c r="G47" s="1"/>
      <c r="H47" s="1"/>
      <c r="I47" s="1"/>
      <c r="J47" s="106"/>
      <c r="K47" s="1"/>
    </row>
    <row r="48" spans="2:11" ht="6" customHeight="1" x14ac:dyDescent="0.25">
      <c r="B48" s="1"/>
      <c r="C48" s="1"/>
      <c r="D48" s="6"/>
      <c r="E48" s="1"/>
      <c r="F48" s="1"/>
      <c r="G48" s="1"/>
      <c r="H48" s="1"/>
      <c r="I48" s="1"/>
      <c r="J48" s="106"/>
      <c r="K48" s="1"/>
    </row>
    <row r="49" spans="2:11" ht="13.5" customHeight="1" x14ac:dyDescent="0.25">
      <c r="B49" s="1"/>
      <c r="C49" s="1"/>
      <c r="D49" s="6"/>
      <c r="E49" s="4" t="s">
        <v>0</v>
      </c>
      <c r="F49" s="83" t="s">
        <v>13</v>
      </c>
      <c r="G49" s="83"/>
      <c r="H49" s="83"/>
      <c r="I49" s="83"/>
      <c r="J49" s="106"/>
      <c r="K49" s="1"/>
    </row>
    <row r="50" spans="2:11" ht="7.5" customHeight="1" x14ac:dyDescent="0.25">
      <c r="B50" s="1"/>
      <c r="C50" s="1"/>
      <c r="D50" s="6"/>
      <c r="E50" s="2"/>
      <c r="F50" s="2"/>
      <c r="G50" s="2"/>
      <c r="H50" s="2"/>
      <c r="I50" s="2"/>
      <c r="J50" s="106"/>
      <c r="K50" s="1"/>
    </row>
    <row r="51" spans="2:11" ht="15.75" customHeight="1" x14ac:dyDescent="0.25">
      <c r="B51" s="1"/>
      <c r="C51" s="1"/>
      <c r="D51" s="57" t="s">
        <v>111</v>
      </c>
      <c r="E51" s="86" t="s">
        <v>146</v>
      </c>
      <c r="F51" s="86"/>
      <c r="G51" s="86"/>
      <c r="H51" s="86"/>
      <c r="I51" s="86"/>
      <c r="J51" s="104">
        <f>IF(D51="X",0.1*0.6,"")/2</f>
        <v>0.03</v>
      </c>
      <c r="K51" s="1"/>
    </row>
    <row r="52" spans="2:11" ht="24.75" customHeight="1" x14ac:dyDescent="0.25">
      <c r="B52" s="1"/>
      <c r="C52" s="1"/>
      <c r="D52" s="57" t="s">
        <v>111</v>
      </c>
      <c r="E52" s="81" t="s">
        <v>147</v>
      </c>
      <c r="F52" s="81"/>
      <c r="G52" s="81"/>
      <c r="H52" s="81"/>
      <c r="I52" s="81"/>
      <c r="J52" s="104">
        <f>IF(D52="X",0.075*0.6,"")/2</f>
        <v>2.2499999999999999E-2</v>
      </c>
      <c r="K52" s="1"/>
    </row>
    <row r="53" spans="2:11" ht="24" customHeight="1" x14ac:dyDescent="0.25">
      <c r="B53" s="1"/>
      <c r="C53" s="1"/>
      <c r="D53" s="57" t="s">
        <v>111</v>
      </c>
      <c r="E53" s="81" t="s">
        <v>148</v>
      </c>
      <c r="F53" s="81"/>
      <c r="G53" s="81"/>
      <c r="H53" s="81"/>
      <c r="I53" s="81"/>
      <c r="J53" s="104">
        <f>IF(D53="X",0.04*0.6,"")/2</f>
        <v>1.2E-2</v>
      </c>
      <c r="K53" s="1"/>
    </row>
    <row r="54" spans="2:11" ht="15.75" customHeight="1" x14ac:dyDescent="0.25">
      <c r="B54" s="1"/>
      <c r="C54" s="1"/>
      <c r="D54" s="57" t="s">
        <v>111</v>
      </c>
      <c r="E54" s="85" t="s">
        <v>149</v>
      </c>
      <c r="F54" s="85"/>
      <c r="G54" s="85"/>
      <c r="H54" s="85"/>
      <c r="I54" s="85"/>
      <c r="J54" s="104">
        <f>IF(D54="X",0,"")</f>
        <v>0</v>
      </c>
      <c r="K54" s="1"/>
    </row>
    <row r="55" spans="2:11" ht="9" customHeight="1" x14ac:dyDescent="0.25">
      <c r="B55" s="1"/>
      <c r="C55" s="1"/>
      <c r="D55" s="6"/>
      <c r="E55" s="1"/>
      <c r="F55" s="1"/>
      <c r="G55" s="1"/>
      <c r="H55" s="1"/>
      <c r="I55" s="1"/>
      <c r="J55" s="106"/>
      <c r="K55" s="1"/>
    </row>
    <row r="56" spans="2:11" ht="14.1" customHeight="1" x14ac:dyDescent="0.25">
      <c r="B56" s="1"/>
      <c r="C56" s="1"/>
      <c r="D56" s="6"/>
      <c r="E56" s="4" t="s">
        <v>3</v>
      </c>
      <c r="F56" s="83" t="s">
        <v>10</v>
      </c>
      <c r="G56" s="83"/>
      <c r="H56" s="83"/>
      <c r="I56" s="83"/>
      <c r="J56" s="106"/>
      <c r="K56" s="1"/>
    </row>
    <row r="57" spans="2:11" ht="7.5" customHeight="1" x14ac:dyDescent="0.25">
      <c r="B57" s="1"/>
      <c r="C57" s="1"/>
      <c r="D57" s="6"/>
      <c r="E57" s="2"/>
      <c r="F57" s="2"/>
      <c r="G57" s="2"/>
      <c r="H57" s="2"/>
      <c r="I57" s="2"/>
      <c r="J57" s="106"/>
      <c r="K57" s="1"/>
    </row>
    <row r="58" spans="2:11" ht="24.75" customHeight="1" x14ac:dyDescent="0.25">
      <c r="B58" s="1"/>
      <c r="C58" s="1"/>
      <c r="D58" s="57" t="s">
        <v>111</v>
      </c>
      <c r="E58" s="81" t="s">
        <v>11</v>
      </c>
      <c r="F58" s="81"/>
      <c r="G58" s="81"/>
      <c r="H58" s="81"/>
      <c r="I58" s="81"/>
      <c r="J58" s="104">
        <f>IF(D58="X",0.4*0.6,"")/2</f>
        <v>0.12</v>
      </c>
      <c r="K58" s="1"/>
    </row>
    <row r="59" spans="2:11" ht="24.75" customHeight="1" x14ac:dyDescent="0.25">
      <c r="B59" s="1"/>
      <c r="C59" s="1"/>
      <c r="D59" s="57" t="s">
        <v>111</v>
      </c>
      <c r="E59" s="81" t="s">
        <v>151</v>
      </c>
      <c r="F59" s="81"/>
      <c r="G59" s="81"/>
      <c r="H59" s="81"/>
      <c r="I59" s="81"/>
      <c r="J59" s="104">
        <f>IF(D59="X",0.3*0.6,"")/2</f>
        <v>0.09</v>
      </c>
      <c r="K59" s="1"/>
    </row>
    <row r="60" spans="2:11" ht="15.75" x14ac:dyDescent="0.25">
      <c r="B60" s="1"/>
      <c r="C60" s="1"/>
      <c r="D60" s="57" t="s">
        <v>111</v>
      </c>
      <c r="E60" s="81" t="s">
        <v>150</v>
      </c>
      <c r="F60" s="81"/>
      <c r="G60" s="81"/>
      <c r="H60" s="81"/>
      <c r="I60" s="81"/>
      <c r="J60" s="104">
        <f>IF(D60="X",0.15*0.6,"")/2</f>
        <v>4.4999999999999998E-2</v>
      </c>
      <c r="K60" s="1"/>
    </row>
    <row r="61" spans="2:11" ht="15.75" x14ac:dyDescent="0.25">
      <c r="B61" s="1"/>
      <c r="C61" s="1"/>
      <c r="D61" s="57" t="s">
        <v>111</v>
      </c>
      <c r="E61" s="81" t="s">
        <v>12</v>
      </c>
      <c r="F61" s="81"/>
      <c r="G61" s="81"/>
      <c r="H61" s="81"/>
      <c r="I61" s="81"/>
      <c r="J61" s="104">
        <f>IF(D61="X",0,"")</f>
        <v>0</v>
      </c>
      <c r="K61" s="1"/>
    </row>
    <row r="62" spans="2:11" ht="15" x14ac:dyDescent="0.25">
      <c r="B62" s="1"/>
      <c r="C62" s="1"/>
      <c r="D62" s="6"/>
      <c r="E62" s="1"/>
      <c r="F62" s="1"/>
      <c r="G62" s="1"/>
      <c r="H62" s="1"/>
      <c r="I62" s="1"/>
      <c r="J62" s="106"/>
      <c r="K62" s="1"/>
    </row>
    <row r="63" spans="2:11" ht="15.75" customHeight="1" x14ac:dyDescent="0.25">
      <c r="B63" s="1"/>
      <c r="C63" s="1"/>
      <c r="D63" s="6"/>
      <c r="E63" s="4" t="s">
        <v>6</v>
      </c>
      <c r="F63" s="83" t="s">
        <v>152</v>
      </c>
      <c r="G63" s="83"/>
      <c r="H63" s="83"/>
      <c r="I63" s="83"/>
      <c r="J63" s="106"/>
      <c r="K63" s="1"/>
    </row>
    <row r="64" spans="2:11" ht="15.75" customHeight="1" x14ac:dyDescent="0.25">
      <c r="B64" s="1"/>
      <c r="C64" s="1"/>
      <c r="D64" s="6"/>
      <c r="E64" s="2"/>
      <c r="F64" s="2"/>
      <c r="G64" s="2"/>
      <c r="H64" s="2"/>
      <c r="I64" s="2"/>
      <c r="J64" s="106"/>
      <c r="K64" s="1"/>
    </row>
    <row r="65" spans="2:11" ht="15.75" customHeight="1" x14ac:dyDescent="0.25">
      <c r="B65" s="1"/>
      <c r="C65" s="1"/>
      <c r="D65" s="57" t="s">
        <v>111</v>
      </c>
      <c r="E65" s="81" t="s">
        <v>154</v>
      </c>
      <c r="F65" s="81"/>
      <c r="G65" s="81"/>
      <c r="H65" s="81"/>
      <c r="I65" s="81"/>
      <c r="J65" s="104">
        <f>IF(D65="X",0.5*0.6,"")/2</f>
        <v>0.15</v>
      </c>
      <c r="K65" s="1"/>
    </row>
    <row r="66" spans="2:11" ht="15.75" customHeight="1" x14ac:dyDescent="0.25">
      <c r="B66" s="1"/>
      <c r="C66" s="1"/>
      <c r="D66" s="57" t="s">
        <v>111</v>
      </c>
      <c r="E66" s="81" t="s">
        <v>153</v>
      </c>
      <c r="F66" s="81"/>
      <c r="G66" s="81"/>
      <c r="H66" s="81"/>
      <c r="I66" s="81"/>
      <c r="J66" s="104">
        <f>IF(D66="X",0.3*0.6,"")/2</f>
        <v>0.09</v>
      </c>
      <c r="K66" s="1"/>
    </row>
    <row r="67" spans="2:11" ht="15.75" x14ac:dyDescent="0.25">
      <c r="B67" s="1"/>
      <c r="C67" s="1"/>
      <c r="D67" s="57" t="s">
        <v>111</v>
      </c>
      <c r="E67" s="81" t="s">
        <v>155</v>
      </c>
      <c r="F67" s="81"/>
      <c r="G67" s="81"/>
      <c r="H67" s="81"/>
      <c r="I67" s="81"/>
      <c r="J67" s="104">
        <f>IF(D67="X",0.15*0.6,"")/2</f>
        <v>4.4999999999999998E-2</v>
      </c>
      <c r="K67" s="1"/>
    </row>
    <row r="68" spans="2:11" ht="17.25" customHeight="1" x14ac:dyDescent="0.25">
      <c r="B68" s="1"/>
      <c r="C68" s="1"/>
      <c r="D68" s="57" t="s">
        <v>111</v>
      </c>
      <c r="E68" s="81" t="s">
        <v>156</v>
      </c>
      <c r="F68" s="81"/>
      <c r="G68" s="81"/>
      <c r="H68" s="81"/>
      <c r="I68" s="81"/>
      <c r="J68" s="104">
        <f>IF(D68="X",0,"")</f>
        <v>0</v>
      </c>
      <c r="K68" s="1"/>
    </row>
    <row r="69" spans="2:11" ht="17.25" customHeight="1" x14ac:dyDescent="0.25">
      <c r="B69" s="1"/>
      <c r="C69" s="1"/>
      <c r="D69" s="6"/>
      <c r="E69" s="1"/>
      <c r="F69" s="1"/>
      <c r="G69" s="1"/>
      <c r="H69" s="1"/>
      <c r="I69" s="1"/>
      <c r="J69" s="106"/>
      <c r="K69" s="1"/>
    </row>
    <row r="70" spans="2:11" ht="14.1" customHeight="1" x14ac:dyDescent="0.25">
      <c r="B70" s="1"/>
      <c r="C70" s="1"/>
      <c r="D70" s="6"/>
      <c r="E70" s="1" t="s">
        <v>33</v>
      </c>
      <c r="F70" s="1"/>
      <c r="G70" s="1"/>
      <c r="H70" s="1"/>
      <c r="I70" s="1"/>
      <c r="J70" s="106"/>
      <c r="K70" s="1"/>
    </row>
    <row r="71" spans="2:11" ht="5.25" customHeight="1" x14ac:dyDescent="0.25">
      <c r="B71" s="1"/>
      <c r="C71" s="1"/>
      <c r="D71" s="6"/>
      <c r="E71" s="1"/>
      <c r="F71" s="1"/>
      <c r="G71" s="1"/>
      <c r="H71" s="1"/>
      <c r="I71" s="1"/>
      <c r="J71" s="106"/>
      <c r="K71" s="1"/>
    </row>
    <row r="72" spans="2:11" ht="14.1" customHeight="1" x14ac:dyDescent="0.25">
      <c r="B72" s="1"/>
      <c r="C72" s="1"/>
      <c r="D72" s="6"/>
      <c r="E72" s="4" t="s">
        <v>0</v>
      </c>
      <c r="F72" s="83" t="s">
        <v>14</v>
      </c>
      <c r="G72" s="83"/>
      <c r="H72" s="83"/>
      <c r="I72" s="83"/>
      <c r="J72" s="106"/>
      <c r="K72" s="1"/>
    </row>
    <row r="73" spans="2:11" ht="7.5" customHeight="1" x14ac:dyDescent="0.25">
      <c r="B73" s="1"/>
      <c r="C73" s="1"/>
      <c r="D73" s="6"/>
      <c r="E73" s="2"/>
      <c r="F73" s="2"/>
      <c r="G73" s="2"/>
      <c r="H73" s="2"/>
      <c r="I73" s="2"/>
      <c r="J73" s="106"/>
      <c r="K73" s="1"/>
    </row>
    <row r="74" spans="2:11" ht="14.1" customHeight="1" x14ac:dyDescent="0.25">
      <c r="B74" s="1"/>
      <c r="C74" s="1"/>
      <c r="D74" s="57" t="s">
        <v>111</v>
      </c>
      <c r="E74" s="81" t="s">
        <v>15</v>
      </c>
      <c r="F74" s="81"/>
      <c r="G74" s="81"/>
      <c r="H74" s="81"/>
      <c r="I74" s="81"/>
      <c r="J74" s="104">
        <f>IF(D74="X",0.5,"")/2</f>
        <v>0.25</v>
      </c>
      <c r="K74" s="1"/>
    </row>
    <row r="75" spans="2:11" ht="14.1" customHeight="1" x14ac:dyDescent="0.25">
      <c r="B75" s="1"/>
      <c r="C75" s="1"/>
      <c r="D75" s="57" t="s">
        <v>111</v>
      </c>
      <c r="E75" s="81" t="s">
        <v>16</v>
      </c>
      <c r="F75" s="81"/>
      <c r="G75" s="81"/>
      <c r="H75" s="81"/>
      <c r="I75" s="81"/>
      <c r="J75" s="104">
        <f>IF(D75="X",0.75*0.6,"")/2</f>
        <v>0.22499999999999998</v>
      </c>
      <c r="K75" s="1"/>
    </row>
    <row r="76" spans="2:11" ht="14.1" customHeight="1" x14ac:dyDescent="0.25">
      <c r="B76" s="1"/>
      <c r="C76" s="1"/>
      <c r="D76" s="57" t="s">
        <v>111</v>
      </c>
      <c r="E76" s="81" t="s">
        <v>17</v>
      </c>
      <c r="F76" s="81"/>
      <c r="G76" s="81"/>
      <c r="H76" s="81"/>
      <c r="I76" s="81"/>
      <c r="J76" s="104">
        <f>IF(D76="X",0.5*0.6,"")/2</f>
        <v>0.15</v>
      </c>
      <c r="K76" s="1"/>
    </row>
    <row r="77" spans="2:11" ht="14.1" customHeight="1" x14ac:dyDescent="0.25">
      <c r="B77" s="1"/>
      <c r="C77" s="1"/>
      <c r="D77" s="57" t="s">
        <v>111</v>
      </c>
      <c r="E77" s="81" t="s">
        <v>157</v>
      </c>
      <c r="F77" s="81"/>
      <c r="G77" s="81"/>
      <c r="H77" s="81"/>
      <c r="I77" s="81"/>
      <c r="J77" s="104">
        <f>IF(D77="X",0,"")</f>
        <v>0</v>
      </c>
      <c r="K77" s="1"/>
    </row>
    <row r="78" spans="2:11" ht="6.75" customHeight="1" x14ac:dyDescent="0.25">
      <c r="B78" s="1"/>
      <c r="C78" s="1"/>
      <c r="D78" s="6"/>
      <c r="E78" s="1"/>
      <c r="F78" s="1"/>
      <c r="G78" s="1"/>
      <c r="H78" s="1"/>
      <c r="I78" s="1"/>
      <c r="J78" s="106"/>
      <c r="K78" s="1"/>
    </row>
    <row r="79" spans="2:11" ht="14.1" customHeight="1" x14ac:dyDescent="0.25">
      <c r="B79" s="1"/>
      <c r="C79" s="1"/>
      <c r="D79" s="6"/>
      <c r="E79" s="4" t="s">
        <v>3</v>
      </c>
      <c r="F79" s="83" t="s">
        <v>158</v>
      </c>
      <c r="G79" s="83"/>
      <c r="H79" s="83"/>
      <c r="I79" s="83"/>
      <c r="J79" s="106"/>
      <c r="K79" s="1"/>
    </row>
    <row r="80" spans="2:11" ht="9" customHeight="1" x14ac:dyDescent="0.25">
      <c r="B80" s="1"/>
      <c r="C80" s="1"/>
      <c r="D80" s="6"/>
      <c r="E80" s="2"/>
      <c r="F80" s="2"/>
      <c r="G80" s="2"/>
      <c r="H80" s="2"/>
      <c r="I80" s="2"/>
      <c r="J80" s="106"/>
      <c r="K80" s="1"/>
    </row>
    <row r="81" spans="2:11" ht="14.1" customHeight="1" x14ac:dyDescent="0.25">
      <c r="B81" s="1"/>
      <c r="C81" s="1"/>
      <c r="D81" s="57" t="s">
        <v>111</v>
      </c>
      <c r="E81" s="81" t="s">
        <v>160</v>
      </c>
      <c r="F81" s="81"/>
      <c r="G81" s="81"/>
      <c r="H81" s="81"/>
      <c r="I81" s="81"/>
      <c r="J81" s="104">
        <f>IF(D81="X",0.5,"")/2</f>
        <v>0.25</v>
      </c>
      <c r="K81" s="1"/>
    </row>
    <row r="82" spans="2:11" ht="15.75" x14ac:dyDescent="0.25">
      <c r="B82" s="1"/>
      <c r="C82" s="1"/>
      <c r="D82" s="57" t="s">
        <v>111</v>
      </c>
      <c r="E82" s="80" t="s">
        <v>161</v>
      </c>
      <c r="F82" s="80"/>
      <c r="G82" s="80"/>
      <c r="H82" s="80"/>
      <c r="I82" s="80"/>
      <c r="J82" s="104">
        <f>IF(D82="X",0.75*0.6,"")/2</f>
        <v>0.22499999999999998</v>
      </c>
      <c r="K82" s="1"/>
    </row>
    <row r="83" spans="2:11" ht="15.75" x14ac:dyDescent="0.25">
      <c r="B83" s="1"/>
      <c r="C83" s="1"/>
      <c r="D83" s="57" t="s">
        <v>111</v>
      </c>
      <c r="E83" s="80" t="s">
        <v>162</v>
      </c>
      <c r="F83" s="80"/>
      <c r="G83" s="80"/>
      <c r="H83" s="80"/>
      <c r="I83" s="80"/>
      <c r="J83" s="104">
        <f>IF(D83="X",0.5*0.6,"")/2</f>
        <v>0.15</v>
      </c>
      <c r="K83" s="1"/>
    </row>
    <row r="84" spans="2:11" ht="14.1" customHeight="1" x14ac:dyDescent="0.25">
      <c r="B84" s="1"/>
      <c r="C84" s="1"/>
      <c r="D84" s="57" t="s">
        <v>111</v>
      </c>
      <c r="E84" s="81" t="s">
        <v>159</v>
      </c>
      <c r="F84" s="81"/>
      <c r="G84" s="81"/>
      <c r="H84" s="81"/>
      <c r="I84" s="81"/>
      <c r="J84" s="104">
        <f>IF(D84="X",0,"")</f>
        <v>0</v>
      </c>
      <c r="K84" s="1"/>
    </row>
    <row r="85" spans="2:11" ht="9" customHeight="1" x14ac:dyDescent="0.25">
      <c r="B85" s="1"/>
      <c r="C85" s="1"/>
      <c r="D85" s="6"/>
      <c r="E85" s="1"/>
      <c r="F85" s="1"/>
      <c r="G85" s="1"/>
      <c r="H85" s="1"/>
      <c r="I85" s="1"/>
      <c r="J85" s="106"/>
      <c r="K85" s="1"/>
    </row>
    <row r="86" spans="2:11" ht="14.1" customHeight="1" x14ac:dyDescent="0.25">
      <c r="B86" s="1"/>
      <c r="C86" s="1"/>
      <c r="D86" s="6"/>
      <c r="E86" s="4" t="s">
        <v>6</v>
      </c>
      <c r="F86" s="83" t="s">
        <v>19</v>
      </c>
      <c r="G86" s="83"/>
      <c r="H86" s="83"/>
      <c r="I86" s="83"/>
      <c r="J86" s="106"/>
      <c r="K86" s="1"/>
    </row>
    <row r="87" spans="2:11" ht="9" customHeight="1" x14ac:dyDescent="0.25">
      <c r="B87" s="1"/>
      <c r="C87" s="1"/>
      <c r="D87" s="6"/>
      <c r="E87" s="2"/>
      <c r="F87" s="2"/>
      <c r="G87" s="2"/>
      <c r="H87" s="2"/>
      <c r="I87" s="2"/>
      <c r="J87" s="106"/>
      <c r="K87" s="1"/>
    </row>
    <row r="88" spans="2:11" ht="14.1" customHeight="1" x14ac:dyDescent="0.25">
      <c r="B88" s="1"/>
      <c r="C88" s="1"/>
      <c r="D88" s="57" t="s">
        <v>111</v>
      </c>
      <c r="E88" s="81" t="s">
        <v>20</v>
      </c>
      <c r="F88" s="81"/>
      <c r="G88" s="81"/>
      <c r="H88" s="81"/>
      <c r="I88" s="81"/>
      <c r="J88" s="104">
        <f>IF(D88="X",0.5*0.6,"")/2</f>
        <v>0.15</v>
      </c>
      <c r="K88" s="1"/>
    </row>
    <row r="89" spans="2:11" ht="14.1" customHeight="1" x14ac:dyDescent="0.25">
      <c r="B89" s="1"/>
      <c r="C89" s="1"/>
      <c r="D89" s="57" t="s">
        <v>111</v>
      </c>
      <c r="E89" s="81" t="s">
        <v>164</v>
      </c>
      <c r="F89" s="81"/>
      <c r="G89" s="81"/>
      <c r="H89" s="81"/>
      <c r="I89" s="81"/>
      <c r="J89" s="104">
        <f>IF(D89="X",0.3*0.6,"")/2</f>
        <v>0.09</v>
      </c>
      <c r="K89" s="1"/>
    </row>
    <row r="90" spans="2:11" ht="14.1" customHeight="1" x14ac:dyDescent="0.25">
      <c r="B90" s="1"/>
      <c r="C90" s="1"/>
      <c r="D90" s="57" t="s">
        <v>111</v>
      </c>
      <c r="E90" s="81" t="s">
        <v>163</v>
      </c>
      <c r="F90" s="81"/>
      <c r="G90" s="81"/>
      <c r="H90" s="81"/>
      <c r="I90" s="81"/>
      <c r="J90" s="104">
        <f>IF(D90="X",0.15*0.6,"")/2</f>
        <v>4.4999999999999998E-2</v>
      </c>
      <c r="K90" s="1"/>
    </row>
    <row r="91" spans="2:11" ht="14.1" customHeight="1" x14ac:dyDescent="0.25">
      <c r="B91" s="1"/>
      <c r="C91" s="1"/>
      <c r="D91" s="57" t="s">
        <v>111</v>
      </c>
      <c r="E91" s="81" t="s">
        <v>165</v>
      </c>
      <c r="F91" s="81"/>
      <c r="G91" s="81"/>
      <c r="H91" s="81"/>
      <c r="I91" s="81"/>
      <c r="J91" s="104">
        <f>IF(D91="X",0,"")</f>
        <v>0</v>
      </c>
      <c r="K91" s="1"/>
    </row>
    <row r="92" spans="2:11" ht="9" customHeight="1" x14ac:dyDescent="0.25">
      <c r="B92" s="1"/>
      <c r="C92" s="1"/>
      <c r="D92" s="6"/>
      <c r="E92" s="1"/>
      <c r="F92" s="1"/>
      <c r="G92" s="1"/>
      <c r="H92" s="1"/>
      <c r="I92" s="1"/>
      <c r="J92" s="106"/>
      <c r="K92" s="1"/>
    </row>
    <row r="93" spans="2:11" ht="22.5" customHeight="1" x14ac:dyDescent="0.25">
      <c r="B93" s="1"/>
      <c r="C93" s="1"/>
      <c r="D93" s="6"/>
      <c r="E93" s="4" t="s">
        <v>18</v>
      </c>
      <c r="F93" s="83" t="s">
        <v>21</v>
      </c>
      <c r="G93" s="83"/>
      <c r="H93" s="83"/>
      <c r="I93" s="83"/>
      <c r="J93" s="106"/>
      <c r="K93" s="1"/>
    </row>
    <row r="94" spans="2:11" ht="9" customHeight="1" x14ac:dyDescent="0.25">
      <c r="B94" s="1"/>
      <c r="C94" s="1"/>
      <c r="D94" s="6"/>
      <c r="E94" s="2"/>
      <c r="F94" s="2"/>
      <c r="G94" s="2"/>
      <c r="H94" s="2"/>
      <c r="I94" s="2"/>
      <c r="J94" s="106"/>
      <c r="K94" s="1"/>
    </row>
    <row r="95" spans="2:11" ht="14.1" customHeight="1" x14ac:dyDescent="0.25">
      <c r="B95" s="1"/>
      <c r="C95" s="1"/>
      <c r="D95" s="57" t="s">
        <v>111</v>
      </c>
      <c r="E95" s="81" t="s">
        <v>167</v>
      </c>
      <c r="F95" s="81"/>
      <c r="G95" s="81"/>
      <c r="H95" s="81"/>
      <c r="I95" s="81"/>
      <c r="J95" s="104">
        <f>IF(D95="X",0.5,"")/2</f>
        <v>0.25</v>
      </c>
      <c r="K95" s="1"/>
    </row>
    <row r="96" spans="2:11" ht="14.1" customHeight="1" x14ac:dyDescent="0.25">
      <c r="B96" s="1"/>
      <c r="C96" s="1"/>
      <c r="D96" s="57" t="s">
        <v>111</v>
      </c>
      <c r="E96" s="81" t="s">
        <v>166</v>
      </c>
      <c r="F96" s="81"/>
      <c r="G96" s="81"/>
      <c r="H96" s="81"/>
      <c r="I96" s="81"/>
      <c r="J96" s="104">
        <f>IF(D96="X",0.75*0.6,"")/2</f>
        <v>0.22499999999999998</v>
      </c>
      <c r="K96" s="1"/>
    </row>
    <row r="97" spans="2:11" ht="14.1" customHeight="1" x14ac:dyDescent="0.25">
      <c r="B97" s="1"/>
      <c r="C97" s="1"/>
      <c r="D97" s="57" t="s">
        <v>111</v>
      </c>
      <c r="E97" s="81" t="s">
        <v>168</v>
      </c>
      <c r="F97" s="81"/>
      <c r="G97" s="81"/>
      <c r="H97" s="81"/>
      <c r="I97" s="81"/>
      <c r="J97" s="104">
        <f>IF(D97="X",0.5*0.6,"")/2</f>
        <v>0.15</v>
      </c>
      <c r="K97" s="1"/>
    </row>
    <row r="98" spans="2:11" ht="14.1" customHeight="1" x14ac:dyDescent="0.25">
      <c r="B98" s="1"/>
      <c r="C98" s="1"/>
      <c r="D98" s="57" t="s">
        <v>111</v>
      </c>
      <c r="E98" s="81" t="s">
        <v>169</v>
      </c>
      <c r="F98" s="81"/>
      <c r="G98" s="81"/>
      <c r="H98" s="81"/>
      <c r="I98" s="81"/>
      <c r="J98" s="104">
        <f>IF(D98="X",0,"")</f>
        <v>0</v>
      </c>
      <c r="K98" s="1"/>
    </row>
    <row r="99" spans="2:11" ht="9" customHeight="1" x14ac:dyDescent="0.25">
      <c r="B99" s="1"/>
      <c r="C99" s="1"/>
      <c r="D99" s="6"/>
      <c r="E99" s="1"/>
      <c r="F99" s="1"/>
      <c r="G99" s="1"/>
      <c r="H99" s="1"/>
      <c r="I99" s="1"/>
      <c r="J99" s="106"/>
      <c r="K99" s="1"/>
    </row>
    <row r="100" spans="2:11" ht="14.1" customHeight="1" x14ac:dyDescent="0.25">
      <c r="B100" s="1"/>
      <c r="C100" s="1"/>
      <c r="D100" s="6"/>
      <c r="E100" s="4" t="s">
        <v>22</v>
      </c>
      <c r="F100" s="83" t="s">
        <v>28</v>
      </c>
      <c r="G100" s="83"/>
      <c r="H100" s="83"/>
      <c r="I100" s="83"/>
      <c r="J100" s="106"/>
      <c r="K100" s="1"/>
    </row>
    <row r="101" spans="2:11" ht="9" customHeight="1" x14ac:dyDescent="0.25">
      <c r="B101" s="1"/>
      <c r="C101" s="1"/>
      <c r="D101" s="6"/>
      <c r="E101" s="2"/>
      <c r="F101" s="2"/>
      <c r="G101" s="2"/>
      <c r="H101" s="2"/>
      <c r="I101" s="2"/>
      <c r="J101" s="106"/>
      <c r="K101" s="1"/>
    </row>
    <row r="102" spans="2:11" ht="14.1" customHeight="1" x14ac:dyDescent="0.25">
      <c r="B102" s="1"/>
      <c r="C102" s="1"/>
      <c r="D102" s="57" t="s">
        <v>111</v>
      </c>
      <c r="E102" s="82" t="s">
        <v>171</v>
      </c>
      <c r="F102" s="82"/>
      <c r="G102" s="82"/>
      <c r="H102" s="82"/>
      <c r="I102" s="82"/>
      <c r="J102" s="104">
        <f>IF(D102="X",0.4*0.6,"")/2</f>
        <v>0.12</v>
      </c>
      <c r="K102" s="1"/>
    </row>
    <row r="103" spans="2:11" ht="14.1" customHeight="1" x14ac:dyDescent="0.25">
      <c r="B103" s="1"/>
      <c r="C103" s="1"/>
      <c r="D103" s="57" t="s">
        <v>111</v>
      </c>
      <c r="E103" s="82" t="s">
        <v>172</v>
      </c>
      <c r="F103" s="82"/>
      <c r="G103" s="82"/>
      <c r="H103" s="82"/>
      <c r="I103" s="82"/>
      <c r="J103" s="104">
        <f>IF(D103="X",0.3*0.6,"")/2</f>
        <v>0.09</v>
      </c>
      <c r="K103" s="1"/>
    </row>
    <row r="104" spans="2:11" ht="14.1" customHeight="1" x14ac:dyDescent="0.25">
      <c r="B104" s="1"/>
      <c r="C104" s="1"/>
      <c r="D104" s="57" t="s">
        <v>111</v>
      </c>
      <c r="E104" s="85" t="s">
        <v>170</v>
      </c>
      <c r="F104" s="85"/>
      <c r="G104" s="85"/>
      <c r="H104" s="85"/>
      <c r="I104" s="85"/>
      <c r="J104" s="104">
        <f>IF(D104="X",0.15*0.6,"")/2</f>
        <v>4.4999999999999998E-2</v>
      </c>
      <c r="K104" s="1"/>
    </row>
    <row r="105" spans="2:11" ht="14.1" customHeight="1" x14ac:dyDescent="0.25">
      <c r="B105" s="1"/>
      <c r="C105" s="1"/>
      <c r="D105" s="57" t="s">
        <v>111</v>
      </c>
      <c r="E105" s="85" t="s">
        <v>29</v>
      </c>
      <c r="F105" s="85"/>
      <c r="G105" s="85"/>
      <c r="H105" s="85"/>
      <c r="I105" s="85"/>
      <c r="J105" s="104">
        <f>IF(D105="X",0,"")</f>
        <v>0</v>
      </c>
      <c r="K105" s="1"/>
    </row>
    <row r="106" spans="2:11" ht="14.1" customHeight="1" x14ac:dyDescent="0.25">
      <c r="B106" s="1"/>
      <c r="C106" s="1"/>
      <c r="D106" s="6"/>
      <c r="E106" s="1"/>
      <c r="F106" s="1"/>
      <c r="G106" s="1"/>
      <c r="H106" s="1"/>
      <c r="I106" s="1"/>
      <c r="J106" s="106"/>
      <c r="K106" s="1"/>
    </row>
    <row r="107" spans="2:11" ht="14.1" customHeight="1" x14ac:dyDescent="0.25">
      <c r="B107" s="1"/>
      <c r="C107" s="1"/>
      <c r="D107" s="6"/>
      <c r="E107" s="4" t="s">
        <v>23</v>
      </c>
      <c r="F107" s="83" t="s">
        <v>24</v>
      </c>
      <c r="G107" s="83"/>
      <c r="H107" s="59"/>
      <c r="I107" s="59"/>
      <c r="J107" s="106"/>
      <c r="K107" s="1"/>
    </row>
    <row r="108" spans="2:11" ht="14.1" customHeight="1" x14ac:dyDescent="0.25">
      <c r="B108" s="1"/>
      <c r="C108" s="1"/>
      <c r="D108" s="6"/>
      <c r="E108" s="2"/>
      <c r="F108" s="2"/>
      <c r="G108" s="2"/>
      <c r="H108" s="2"/>
      <c r="I108" s="2"/>
      <c r="J108" s="106"/>
      <c r="K108" s="1"/>
    </row>
    <row r="109" spans="2:11" ht="14.1" customHeight="1" x14ac:dyDescent="0.25">
      <c r="B109" s="1"/>
      <c r="C109" s="1"/>
      <c r="D109" s="57" t="s">
        <v>111</v>
      </c>
      <c r="E109" s="81" t="s">
        <v>25</v>
      </c>
      <c r="F109" s="81"/>
      <c r="G109" s="81"/>
      <c r="H109" s="81"/>
      <c r="I109" s="81"/>
      <c r="J109" s="104">
        <f>IF(D109="X",0.4*0.6,"")/2</f>
        <v>0.12</v>
      </c>
      <c r="K109" s="1"/>
    </row>
    <row r="110" spans="2:11" ht="14.1" customHeight="1" x14ac:dyDescent="0.25">
      <c r="B110" s="1"/>
      <c r="C110" s="1"/>
      <c r="D110" s="57" t="s">
        <v>111</v>
      </c>
      <c r="E110" s="81" t="s">
        <v>173</v>
      </c>
      <c r="F110" s="81"/>
      <c r="G110" s="81"/>
      <c r="H110" s="81"/>
      <c r="I110" s="81"/>
      <c r="J110" s="104">
        <f>IF(D110="X",0.3*0.6,"")/2</f>
        <v>0.09</v>
      </c>
      <c r="K110" s="1"/>
    </row>
    <row r="111" spans="2:11" ht="14.1" customHeight="1" x14ac:dyDescent="0.25">
      <c r="B111" s="1"/>
      <c r="C111" s="1"/>
      <c r="D111" s="57" t="s">
        <v>111</v>
      </c>
      <c r="E111" s="81" t="s">
        <v>26</v>
      </c>
      <c r="F111" s="81"/>
      <c r="G111" s="81"/>
      <c r="H111" s="81"/>
      <c r="I111" s="81"/>
      <c r="J111" s="104">
        <f>IF(D111="X",0.15*0.6,"")/2</f>
        <v>4.4999999999999998E-2</v>
      </c>
      <c r="K111" s="1"/>
    </row>
    <row r="112" spans="2:11" ht="14.1" customHeight="1" x14ac:dyDescent="0.25">
      <c r="B112" s="1"/>
      <c r="C112" s="1"/>
      <c r="D112" s="57" t="s">
        <v>111</v>
      </c>
      <c r="E112" s="81" t="s">
        <v>27</v>
      </c>
      <c r="F112" s="81"/>
      <c r="G112" s="81"/>
      <c r="H112" s="81"/>
      <c r="I112" s="81"/>
      <c r="J112" s="104">
        <f>IF(D112="X",0,"")</f>
        <v>0</v>
      </c>
      <c r="K112" s="1"/>
    </row>
    <row r="113" spans="2:11" ht="8.25" customHeight="1" x14ac:dyDescent="0.25">
      <c r="B113" s="1"/>
      <c r="C113" s="1"/>
      <c r="D113" s="6"/>
      <c r="E113" s="1"/>
      <c r="F113" s="1"/>
      <c r="G113" s="1"/>
      <c r="H113" s="1"/>
      <c r="I113" s="1"/>
      <c r="J113" s="106"/>
      <c r="K113" s="1"/>
    </row>
    <row r="114" spans="2:11" ht="14.1" customHeight="1" x14ac:dyDescent="0.25">
      <c r="B114" s="1"/>
      <c r="C114" s="1"/>
      <c r="D114" s="6"/>
      <c r="E114" s="1" t="s">
        <v>34</v>
      </c>
      <c r="F114" s="1"/>
      <c r="G114" s="1"/>
      <c r="H114" s="1"/>
      <c r="I114" s="1"/>
      <c r="J114" s="106"/>
      <c r="K114" s="1"/>
    </row>
    <row r="115" spans="2:11" ht="9" customHeight="1" x14ac:dyDescent="0.25">
      <c r="B115" s="1"/>
      <c r="C115" s="1"/>
      <c r="D115" s="6"/>
      <c r="E115" s="1"/>
      <c r="F115" s="1"/>
      <c r="G115" s="1"/>
      <c r="H115" s="1"/>
      <c r="I115" s="1"/>
      <c r="J115" s="106"/>
      <c r="K115" s="1"/>
    </row>
    <row r="116" spans="2:11" ht="14.1" customHeight="1" x14ac:dyDescent="0.25">
      <c r="B116" s="1"/>
      <c r="C116" s="1"/>
      <c r="D116" s="6"/>
      <c r="E116" s="4" t="s">
        <v>0</v>
      </c>
      <c r="F116" s="83" t="s">
        <v>30</v>
      </c>
      <c r="G116" s="83"/>
      <c r="H116" s="83"/>
      <c r="I116" s="83"/>
      <c r="J116" s="106"/>
      <c r="K116" s="1"/>
    </row>
    <row r="117" spans="2:11" ht="7.5" customHeight="1" x14ac:dyDescent="0.25">
      <c r="B117" s="1"/>
      <c r="C117" s="1"/>
      <c r="D117" s="6"/>
      <c r="E117" s="2"/>
      <c r="F117" s="2"/>
      <c r="G117" s="2"/>
      <c r="H117" s="2"/>
      <c r="I117" s="2"/>
      <c r="J117" s="106"/>
      <c r="K117" s="1"/>
    </row>
    <row r="118" spans="2:11" ht="24.75" customHeight="1" x14ac:dyDescent="0.25">
      <c r="B118" s="1"/>
      <c r="C118" s="1"/>
      <c r="D118" s="57" t="s">
        <v>111</v>
      </c>
      <c r="E118" s="80" t="s">
        <v>174</v>
      </c>
      <c r="F118" s="80"/>
      <c r="G118" s="80"/>
      <c r="H118" s="80"/>
      <c r="I118" s="80"/>
      <c r="J118" s="104">
        <f>IF(D118="X",0.4*0.6,"")/2</f>
        <v>0.12</v>
      </c>
      <c r="K118" s="1"/>
    </row>
    <row r="119" spans="2:11" ht="24.75" customHeight="1" x14ac:dyDescent="0.25">
      <c r="B119" s="1"/>
      <c r="C119" s="1"/>
      <c r="D119" s="57" t="s">
        <v>111</v>
      </c>
      <c r="E119" s="80" t="s">
        <v>175</v>
      </c>
      <c r="F119" s="80"/>
      <c r="G119" s="80"/>
      <c r="H119" s="80"/>
      <c r="I119" s="80"/>
      <c r="J119" s="104">
        <f>IF(D119="X",0.3*0.6,"")/2</f>
        <v>0.09</v>
      </c>
      <c r="K119" s="1"/>
    </row>
    <row r="120" spans="2:11" ht="23.25" customHeight="1" x14ac:dyDescent="0.25">
      <c r="B120" s="1"/>
      <c r="C120" s="1"/>
      <c r="D120" s="57" t="s">
        <v>111</v>
      </c>
      <c r="E120" s="80" t="s">
        <v>176</v>
      </c>
      <c r="F120" s="80"/>
      <c r="G120" s="80"/>
      <c r="H120" s="80"/>
      <c r="I120" s="80"/>
      <c r="J120" s="104">
        <f>IF(D120="X",0.15*0.6,"")/2</f>
        <v>4.4999999999999998E-2</v>
      </c>
      <c r="K120" s="1"/>
    </row>
    <row r="121" spans="2:11" ht="21.75" customHeight="1" x14ac:dyDescent="0.25">
      <c r="B121" s="1"/>
      <c r="C121" s="1"/>
      <c r="D121" s="57" t="s">
        <v>111</v>
      </c>
      <c r="E121" s="80" t="s">
        <v>12</v>
      </c>
      <c r="F121" s="80"/>
      <c r="G121" s="80"/>
      <c r="H121" s="80"/>
      <c r="I121" s="80"/>
      <c r="J121" s="104">
        <f>IF(D121="X",0,"")</f>
        <v>0</v>
      </c>
      <c r="K121" s="1"/>
    </row>
    <row r="122" spans="2:11" ht="8.25" customHeight="1" x14ac:dyDescent="0.25">
      <c r="B122" s="1"/>
      <c r="C122" s="1"/>
      <c r="D122" s="9"/>
      <c r="E122" s="7"/>
      <c r="F122" s="7"/>
      <c r="G122" s="7"/>
      <c r="H122" s="7"/>
      <c r="I122" s="7"/>
      <c r="J122" s="108"/>
      <c r="K122" s="1"/>
    </row>
    <row r="123" spans="2:11" ht="7.5" customHeight="1" x14ac:dyDescent="0.25">
      <c r="B123" s="1"/>
      <c r="C123" s="1"/>
      <c r="D123" s="6"/>
      <c r="E123" s="1"/>
      <c r="F123" s="1"/>
      <c r="G123" s="1"/>
      <c r="H123" s="1"/>
      <c r="I123" s="1"/>
      <c r="J123" s="106"/>
      <c r="K123" s="1"/>
    </row>
    <row r="124" spans="2:11" ht="14.1" customHeight="1" x14ac:dyDescent="0.25">
      <c r="B124" s="1"/>
      <c r="C124" s="1"/>
      <c r="D124" s="6"/>
      <c r="E124" s="4" t="s">
        <v>3</v>
      </c>
      <c r="F124" s="83" t="s">
        <v>31</v>
      </c>
      <c r="G124" s="83"/>
      <c r="H124" s="83"/>
      <c r="I124" s="83"/>
      <c r="J124" s="106"/>
      <c r="K124" s="1"/>
    </row>
    <row r="125" spans="2:11" ht="7.5" customHeight="1" x14ac:dyDescent="0.25">
      <c r="B125" s="1"/>
      <c r="C125" s="1"/>
      <c r="D125" s="6"/>
      <c r="E125" s="2"/>
      <c r="F125" s="2"/>
      <c r="G125" s="2"/>
      <c r="H125" s="2"/>
      <c r="I125" s="2"/>
      <c r="J125" s="106"/>
      <c r="K125" s="1"/>
    </row>
    <row r="126" spans="2:11" ht="14.1" customHeight="1" x14ac:dyDescent="0.25">
      <c r="B126" s="1"/>
      <c r="C126" s="1"/>
      <c r="D126" s="57" t="s">
        <v>111</v>
      </c>
      <c r="E126" s="82" t="s">
        <v>4</v>
      </c>
      <c r="F126" s="82"/>
      <c r="G126" s="82"/>
      <c r="H126" s="82"/>
      <c r="I126" s="82"/>
      <c r="J126" s="104">
        <f>IF(D126="X",0.1*0.6,"")/2</f>
        <v>0.03</v>
      </c>
      <c r="K126" s="1"/>
    </row>
    <row r="127" spans="2:11" ht="14.1" customHeight="1" x14ac:dyDescent="0.25">
      <c r="B127" s="1"/>
      <c r="C127" s="1"/>
      <c r="D127" s="57" t="s">
        <v>111</v>
      </c>
      <c r="E127" s="85" t="s">
        <v>145</v>
      </c>
      <c r="F127" s="85"/>
      <c r="G127" s="85"/>
      <c r="H127" s="85"/>
      <c r="I127" s="85"/>
      <c r="J127" s="104">
        <f>IF(D127="X",0.075*0.6,"")/2</f>
        <v>2.2499999999999999E-2</v>
      </c>
      <c r="K127" s="1"/>
    </row>
    <row r="128" spans="2:11" ht="14.1" customHeight="1" x14ac:dyDescent="0.25">
      <c r="B128" s="1"/>
      <c r="C128" s="1"/>
      <c r="D128" s="57" t="s">
        <v>111</v>
      </c>
      <c r="E128" s="85" t="s">
        <v>49</v>
      </c>
      <c r="F128" s="85"/>
      <c r="G128" s="85"/>
      <c r="H128" s="85"/>
      <c r="I128" s="85"/>
      <c r="J128" s="104">
        <f>IF(D128="X",0.04*0.6,"")/2</f>
        <v>1.2E-2</v>
      </c>
      <c r="K128" s="1"/>
    </row>
    <row r="129" spans="2:11" ht="14.1" customHeight="1" x14ac:dyDescent="0.25">
      <c r="B129" s="1"/>
      <c r="C129" s="1"/>
      <c r="D129" s="57" t="s">
        <v>111</v>
      </c>
      <c r="E129" s="82" t="s">
        <v>5</v>
      </c>
      <c r="F129" s="82"/>
      <c r="G129" s="82"/>
      <c r="H129" s="82"/>
      <c r="I129" s="82"/>
      <c r="J129" s="104">
        <f>IF(D129="X",0,"")</f>
        <v>0</v>
      </c>
      <c r="K129" s="1"/>
    </row>
    <row r="130" spans="2:11" ht="9" customHeight="1" x14ac:dyDescent="0.25">
      <c r="B130" s="1"/>
      <c r="C130" s="1"/>
      <c r="D130" s="6"/>
      <c r="E130" s="1"/>
      <c r="F130" s="1"/>
      <c r="G130" s="1"/>
      <c r="H130" s="1"/>
      <c r="I130" s="1"/>
      <c r="J130" s="106"/>
      <c r="K130" s="1"/>
    </row>
    <row r="131" spans="2:11" ht="14.1" customHeight="1" x14ac:dyDescent="0.25">
      <c r="B131" s="1"/>
      <c r="C131" s="1"/>
      <c r="D131" s="6"/>
      <c r="E131" s="4" t="s">
        <v>6</v>
      </c>
      <c r="F131" s="83" t="s">
        <v>35</v>
      </c>
      <c r="G131" s="83"/>
      <c r="H131" s="83"/>
      <c r="I131" s="83"/>
      <c r="J131" s="106"/>
      <c r="K131" s="1"/>
    </row>
    <row r="132" spans="2:11" ht="9" customHeight="1" x14ac:dyDescent="0.25">
      <c r="B132" s="1"/>
      <c r="C132" s="1"/>
      <c r="D132" s="6"/>
      <c r="E132" s="2"/>
      <c r="F132" s="2"/>
      <c r="G132" s="2"/>
      <c r="H132" s="2"/>
      <c r="I132" s="2"/>
      <c r="J132" s="106"/>
      <c r="K132" s="1"/>
    </row>
    <row r="133" spans="2:11" ht="14.1" customHeight="1" x14ac:dyDescent="0.25">
      <c r="B133" s="1"/>
      <c r="C133" s="1"/>
      <c r="D133" s="57" t="s">
        <v>111</v>
      </c>
      <c r="E133" s="82" t="s">
        <v>177</v>
      </c>
      <c r="F133" s="82"/>
      <c r="G133" s="82"/>
      <c r="H133" s="82"/>
      <c r="I133" s="82"/>
      <c r="J133" s="104">
        <f>IF(D133="X",0.3*0.6,"")/2</f>
        <v>0.09</v>
      </c>
      <c r="K133" s="1"/>
    </row>
    <row r="134" spans="2:11" ht="25.5" customHeight="1" x14ac:dyDescent="0.25">
      <c r="B134" s="1"/>
      <c r="C134" s="1"/>
      <c r="D134" s="57" t="s">
        <v>111</v>
      </c>
      <c r="E134" s="85" t="s">
        <v>178</v>
      </c>
      <c r="F134" s="85"/>
      <c r="G134" s="85"/>
      <c r="H134" s="85"/>
      <c r="I134" s="85"/>
      <c r="J134" s="104">
        <f>IF(D134="X",0.2*0.6,"")/2</f>
        <v>0.06</v>
      </c>
      <c r="K134" s="1"/>
    </row>
    <row r="135" spans="2:11" ht="24.75" customHeight="1" x14ac:dyDescent="0.25">
      <c r="B135" s="1"/>
      <c r="C135" s="1"/>
      <c r="D135" s="57" t="s">
        <v>111</v>
      </c>
      <c r="E135" s="85" t="s">
        <v>179</v>
      </c>
      <c r="F135" s="85"/>
      <c r="G135" s="85"/>
      <c r="H135" s="85"/>
      <c r="I135" s="85"/>
      <c r="J135" s="104">
        <f>IF(D135="X",0.08*0.6,"")/2</f>
        <v>2.4E-2</v>
      </c>
      <c r="K135" s="1"/>
    </row>
    <row r="136" spans="2:11" ht="24.75" customHeight="1" x14ac:dyDescent="0.25">
      <c r="B136" s="1"/>
      <c r="C136" s="1"/>
      <c r="D136" s="57" t="s">
        <v>111</v>
      </c>
      <c r="E136" s="85" t="s">
        <v>180</v>
      </c>
      <c r="F136" s="85"/>
      <c r="G136" s="85"/>
      <c r="H136" s="85"/>
      <c r="I136" s="85"/>
      <c r="J136" s="104">
        <f>IF(D136="X",0,"")</f>
        <v>0</v>
      </c>
      <c r="K136" s="1"/>
    </row>
    <row r="137" spans="2:11" ht="9" customHeight="1" x14ac:dyDescent="0.25">
      <c r="B137" s="1"/>
      <c r="C137" s="1"/>
      <c r="D137" s="6"/>
      <c r="E137" s="1"/>
      <c r="F137" s="1"/>
      <c r="G137" s="1"/>
      <c r="H137" s="1"/>
      <c r="I137" s="1"/>
      <c r="J137" s="106"/>
      <c r="K137" s="1"/>
    </row>
    <row r="138" spans="2:11" ht="14.1" customHeight="1" x14ac:dyDescent="0.25">
      <c r="B138" s="1"/>
      <c r="C138" s="1"/>
      <c r="D138" s="6"/>
      <c r="E138" s="4" t="s">
        <v>18</v>
      </c>
      <c r="F138" s="83" t="s">
        <v>36</v>
      </c>
      <c r="G138" s="83"/>
      <c r="H138" s="83"/>
      <c r="I138" s="83"/>
      <c r="J138" s="106"/>
      <c r="K138" s="1"/>
    </row>
    <row r="139" spans="2:11" ht="9" customHeight="1" x14ac:dyDescent="0.25">
      <c r="B139" s="1"/>
      <c r="C139" s="1"/>
      <c r="D139" s="6"/>
      <c r="E139" s="2"/>
      <c r="F139" s="2"/>
      <c r="G139" s="2"/>
      <c r="H139" s="2"/>
      <c r="I139" s="2"/>
      <c r="J139" s="106"/>
      <c r="K139" s="1"/>
    </row>
    <row r="140" spans="2:11" ht="18.75" customHeight="1" x14ac:dyDescent="0.25">
      <c r="B140" s="1"/>
      <c r="C140" s="1"/>
      <c r="D140" s="57" t="s">
        <v>111</v>
      </c>
      <c r="E140" s="61" t="s">
        <v>182</v>
      </c>
      <c r="F140" s="61"/>
      <c r="G140" s="61"/>
      <c r="H140" s="61"/>
      <c r="I140" s="61"/>
      <c r="J140" s="104">
        <f>IF(D140="X",0.2*0.6,"")/2</f>
        <v>0.06</v>
      </c>
      <c r="K140" s="1"/>
    </row>
    <row r="141" spans="2:11" ht="18.75" customHeight="1" x14ac:dyDescent="0.25">
      <c r="B141" s="1"/>
      <c r="C141" s="1"/>
      <c r="D141" s="57" t="s">
        <v>111</v>
      </c>
      <c r="E141" s="80" t="s">
        <v>183</v>
      </c>
      <c r="F141" s="80"/>
      <c r="G141" s="80"/>
      <c r="H141" s="80"/>
      <c r="I141" s="80"/>
      <c r="J141" s="104">
        <f>IF(D141="X",0.14*0.6,"")/2</f>
        <v>4.2000000000000003E-2</v>
      </c>
      <c r="K141" s="1"/>
    </row>
    <row r="142" spans="2:11" ht="27" customHeight="1" x14ac:dyDescent="0.25">
      <c r="B142" s="1"/>
      <c r="C142" s="1"/>
      <c r="D142" s="57" t="s">
        <v>111</v>
      </c>
      <c r="E142" s="80" t="s">
        <v>184</v>
      </c>
      <c r="F142" s="80"/>
      <c r="G142" s="80"/>
      <c r="H142" s="80"/>
      <c r="I142" s="80"/>
      <c r="J142" s="104">
        <f>IF(D142="X",0.07*0.6,"")/2</f>
        <v>2.1000000000000001E-2</v>
      </c>
      <c r="K142" s="1"/>
    </row>
    <row r="143" spans="2:11" ht="23.25" customHeight="1" x14ac:dyDescent="0.25">
      <c r="B143" s="1"/>
      <c r="C143" s="1"/>
      <c r="D143" s="57" t="s">
        <v>111</v>
      </c>
      <c r="E143" s="80" t="s">
        <v>185</v>
      </c>
      <c r="F143" s="80"/>
      <c r="G143" s="80"/>
      <c r="H143" s="80"/>
      <c r="I143" s="80"/>
      <c r="J143" s="104">
        <f>IF(D143="X",0,"")</f>
        <v>0</v>
      </c>
      <c r="K143" s="1"/>
    </row>
    <row r="144" spans="2:11" ht="9" customHeight="1" x14ac:dyDescent="0.25">
      <c r="B144" s="1"/>
      <c r="C144" s="1"/>
      <c r="D144" s="6"/>
      <c r="E144" s="1"/>
      <c r="F144" s="1"/>
      <c r="G144" s="1"/>
      <c r="H144" s="1"/>
      <c r="I144" s="1"/>
      <c r="J144" s="106"/>
      <c r="K144" s="1"/>
    </row>
    <row r="145" spans="2:11" ht="9" customHeight="1" x14ac:dyDescent="0.25">
      <c r="B145" s="1"/>
      <c r="C145" s="1"/>
      <c r="D145" s="6"/>
      <c r="E145" s="1"/>
      <c r="F145" s="1"/>
      <c r="G145" s="1"/>
      <c r="H145" s="1"/>
      <c r="I145" s="1"/>
      <c r="J145" s="106"/>
      <c r="K145" s="1"/>
    </row>
    <row r="146" spans="2:11" ht="14.1" customHeight="1" x14ac:dyDescent="0.25">
      <c r="B146" s="1"/>
      <c r="C146" s="1"/>
      <c r="D146" s="49"/>
      <c r="E146" s="60"/>
      <c r="F146" s="60"/>
      <c r="G146" s="60"/>
      <c r="H146" s="1"/>
      <c r="I146" s="1"/>
      <c r="J146" s="106"/>
      <c r="K146" s="1"/>
    </row>
    <row r="147" spans="2:11" ht="9" customHeight="1" x14ac:dyDescent="0.25">
      <c r="B147" s="1"/>
      <c r="C147" s="1"/>
      <c r="D147" s="6"/>
      <c r="E147" s="1"/>
      <c r="F147" s="1"/>
      <c r="G147" s="1"/>
      <c r="H147" s="1"/>
      <c r="I147" s="1"/>
      <c r="J147" s="106"/>
      <c r="K147" s="1"/>
    </row>
    <row r="148" spans="2:11" ht="14.1" customHeight="1" x14ac:dyDescent="0.25">
      <c r="B148" s="1"/>
      <c r="C148" s="1"/>
      <c r="D148" s="6"/>
      <c r="E148" s="1" t="s">
        <v>186</v>
      </c>
      <c r="F148" s="1"/>
      <c r="G148" s="1"/>
      <c r="H148" s="1"/>
      <c r="I148" s="1"/>
      <c r="J148" s="106"/>
      <c r="K148" s="1"/>
    </row>
    <row r="149" spans="2:11" ht="9" customHeight="1" x14ac:dyDescent="0.25">
      <c r="B149" s="1"/>
      <c r="C149" s="1"/>
      <c r="D149" s="6"/>
      <c r="E149" s="1"/>
      <c r="F149" s="1"/>
      <c r="G149" s="1"/>
      <c r="H149" s="1"/>
      <c r="I149" s="1"/>
      <c r="J149" s="106"/>
      <c r="K149" s="1"/>
    </row>
    <row r="150" spans="2:11" ht="14.1" customHeight="1" x14ac:dyDescent="0.25">
      <c r="B150" s="1"/>
      <c r="C150" s="1"/>
      <c r="D150" s="6"/>
      <c r="E150" s="4" t="s">
        <v>0</v>
      </c>
      <c r="F150" s="83" t="s">
        <v>37</v>
      </c>
      <c r="G150" s="83"/>
      <c r="H150" s="83"/>
      <c r="I150" s="83"/>
      <c r="J150" s="106"/>
      <c r="K150" s="1"/>
    </row>
    <row r="151" spans="2:11" ht="9" customHeight="1" x14ac:dyDescent="0.25">
      <c r="B151" s="1"/>
      <c r="C151" s="1"/>
      <c r="D151" s="6"/>
      <c r="E151" s="2"/>
      <c r="F151" s="2"/>
      <c r="G151" s="2"/>
      <c r="H151" s="2"/>
      <c r="I151" s="2"/>
      <c r="J151" s="106"/>
      <c r="K151" s="1"/>
    </row>
    <row r="152" spans="2:11" ht="14.1" customHeight="1" x14ac:dyDescent="0.25">
      <c r="B152" s="1"/>
      <c r="C152" s="1"/>
      <c r="D152" s="57" t="s">
        <v>111</v>
      </c>
      <c r="E152" s="82" t="s">
        <v>192</v>
      </c>
      <c r="F152" s="82"/>
      <c r="G152" s="82"/>
      <c r="H152" s="82"/>
      <c r="I152" s="82"/>
      <c r="J152" s="104">
        <f>IF(D152="X",0.2*0.6,"")/2</f>
        <v>0.06</v>
      </c>
      <c r="K152" s="1"/>
    </row>
    <row r="153" spans="2:11" ht="14.1" customHeight="1" x14ac:dyDescent="0.25">
      <c r="B153" s="1"/>
      <c r="C153" s="1"/>
      <c r="D153" s="57" t="s">
        <v>111</v>
      </c>
      <c r="E153" s="80" t="s">
        <v>193</v>
      </c>
      <c r="F153" s="80"/>
      <c r="G153" s="80"/>
      <c r="H153" s="80"/>
      <c r="I153" s="80"/>
      <c r="J153" s="104">
        <f>IF(D153="X",0.14*0.6,"")/2</f>
        <v>4.2000000000000003E-2</v>
      </c>
      <c r="K153" s="1"/>
    </row>
    <row r="154" spans="2:11" ht="14.1" customHeight="1" x14ac:dyDescent="0.25">
      <c r="B154" s="1"/>
      <c r="C154" s="1"/>
      <c r="D154" s="57" t="s">
        <v>111</v>
      </c>
      <c r="E154" s="80" t="s">
        <v>194</v>
      </c>
      <c r="F154" s="80"/>
      <c r="G154" s="80"/>
      <c r="H154" s="80"/>
      <c r="I154" s="80"/>
      <c r="J154" s="104">
        <f>IF(D154="X",0.07*0.6,"")/2</f>
        <v>2.1000000000000001E-2</v>
      </c>
      <c r="K154" s="1"/>
    </row>
    <row r="155" spans="2:11" ht="14.1" customHeight="1" x14ac:dyDescent="0.25">
      <c r="B155" s="1"/>
      <c r="C155" s="1"/>
      <c r="D155" s="57" t="s">
        <v>111</v>
      </c>
      <c r="E155" s="87" t="s">
        <v>195</v>
      </c>
      <c r="F155" s="80"/>
      <c r="G155" s="80"/>
      <c r="H155" s="80"/>
      <c r="I155" s="80"/>
      <c r="J155" s="104">
        <f>IF(D155="X",0,"")</f>
        <v>0</v>
      </c>
      <c r="K155" s="1"/>
    </row>
    <row r="156" spans="2:11" ht="9" customHeight="1" x14ac:dyDescent="0.25">
      <c r="B156" s="1"/>
      <c r="C156" s="1"/>
      <c r="D156" s="6"/>
      <c r="E156" s="1"/>
      <c r="F156" s="1"/>
      <c r="G156" s="1"/>
      <c r="H156" s="1"/>
      <c r="I156" s="1"/>
      <c r="J156" s="106"/>
      <c r="K156" s="1"/>
    </row>
    <row r="157" spans="2:11" ht="14.1" customHeight="1" x14ac:dyDescent="0.25">
      <c r="B157" s="1"/>
      <c r="C157" s="1"/>
      <c r="D157" s="6"/>
      <c r="E157" s="4" t="s">
        <v>3</v>
      </c>
      <c r="F157" s="83" t="s">
        <v>39</v>
      </c>
      <c r="G157" s="83"/>
      <c r="H157" s="83"/>
      <c r="I157" s="83"/>
      <c r="J157" s="106"/>
      <c r="K157" s="1"/>
    </row>
    <row r="158" spans="2:11" ht="9" customHeight="1" x14ac:dyDescent="0.25">
      <c r="B158" s="1"/>
      <c r="C158" s="1"/>
      <c r="D158" s="6"/>
      <c r="E158" s="2"/>
      <c r="F158" s="2"/>
      <c r="G158" s="2"/>
      <c r="H158" s="2"/>
      <c r="I158" s="2"/>
      <c r="J158" s="106"/>
      <c r="K158" s="1"/>
    </row>
    <row r="159" spans="2:11" ht="14.1" customHeight="1" x14ac:dyDescent="0.25">
      <c r="B159" s="1"/>
      <c r="C159" s="1"/>
      <c r="D159" s="57" t="s">
        <v>111</v>
      </c>
      <c r="E159" s="82" t="s">
        <v>199</v>
      </c>
      <c r="F159" s="82"/>
      <c r="G159" s="82"/>
      <c r="H159" s="82"/>
      <c r="I159" s="82"/>
      <c r="J159" s="104">
        <f>IF(D159="X",0.2*0.6,"")/2</f>
        <v>0.06</v>
      </c>
      <c r="K159" s="1"/>
    </row>
    <row r="160" spans="2:11" ht="14.1" customHeight="1" x14ac:dyDescent="0.25">
      <c r="B160" s="1"/>
      <c r="C160" s="1"/>
      <c r="D160" s="57" t="s">
        <v>111</v>
      </c>
      <c r="E160" s="82" t="s">
        <v>200</v>
      </c>
      <c r="F160" s="82"/>
      <c r="G160" s="82"/>
      <c r="H160" s="82"/>
      <c r="I160" s="82"/>
      <c r="J160" s="104">
        <f>IF(D160="X",0.14*0.6,"")/2</f>
        <v>4.2000000000000003E-2</v>
      </c>
      <c r="K160" s="1"/>
    </row>
    <row r="161" spans="2:11" ht="14.1" customHeight="1" x14ac:dyDescent="0.25">
      <c r="B161" s="1"/>
      <c r="C161" s="1"/>
      <c r="D161" s="57" t="s">
        <v>111</v>
      </c>
      <c r="E161" s="80" t="s">
        <v>110</v>
      </c>
      <c r="F161" s="80"/>
      <c r="G161" s="80"/>
      <c r="H161" s="80"/>
      <c r="I161" s="80"/>
      <c r="J161" s="104">
        <f>IF(D161="X",0.07*0.6,"")/2</f>
        <v>2.1000000000000001E-2</v>
      </c>
      <c r="K161" s="1"/>
    </row>
    <row r="162" spans="2:11" ht="14.1" customHeight="1" x14ac:dyDescent="0.25">
      <c r="B162" s="1"/>
      <c r="C162" s="1"/>
      <c r="D162" s="57" t="s">
        <v>111</v>
      </c>
      <c r="E162" s="80" t="s">
        <v>42</v>
      </c>
      <c r="F162" s="80"/>
      <c r="G162" s="80"/>
      <c r="H162" s="80"/>
      <c r="I162" s="80"/>
      <c r="J162" s="104">
        <f>IF(D162="X",0,"")</f>
        <v>0</v>
      </c>
      <c r="K162" s="1"/>
    </row>
    <row r="163" spans="2:11" ht="9" customHeight="1" x14ac:dyDescent="0.25">
      <c r="B163" s="1"/>
      <c r="C163" s="1"/>
      <c r="D163" s="6"/>
      <c r="E163" s="4"/>
      <c r="F163" s="83"/>
      <c r="G163" s="83"/>
      <c r="H163" s="83"/>
      <c r="I163" s="83"/>
      <c r="J163" s="106"/>
      <c r="K163" s="1"/>
    </row>
    <row r="164" spans="2:11" ht="14.1" customHeight="1" x14ac:dyDescent="0.25">
      <c r="B164" s="1"/>
      <c r="C164" s="1"/>
      <c r="D164" s="6"/>
      <c r="E164" s="4" t="s">
        <v>6</v>
      </c>
      <c r="F164" s="83" t="s">
        <v>38</v>
      </c>
      <c r="G164" s="83"/>
      <c r="H164" s="83"/>
      <c r="I164" s="83"/>
      <c r="J164" s="106"/>
      <c r="K164" s="1"/>
    </row>
    <row r="165" spans="2:11" ht="9" customHeight="1" x14ac:dyDescent="0.25">
      <c r="B165" s="1"/>
      <c r="C165" s="1"/>
      <c r="D165" s="6"/>
      <c r="E165" s="1"/>
      <c r="F165" s="1"/>
      <c r="G165" s="1"/>
      <c r="H165" s="1"/>
      <c r="I165" s="1"/>
      <c r="J165" s="106"/>
      <c r="K165" s="1"/>
    </row>
    <row r="166" spans="2:11" ht="14.1" customHeight="1" x14ac:dyDescent="0.25">
      <c r="B166" s="1"/>
      <c r="C166" s="1"/>
      <c r="D166" s="57" t="s">
        <v>111</v>
      </c>
      <c r="E166" s="82" t="s">
        <v>40</v>
      </c>
      <c r="F166" s="82"/>
      <c r="G166" s="82"/>
      <c r="H166" s="82"/>
      <c r="I166" s="82"/>
      <c r="J166" s="104">
        <f>IF(D166="X",0.2*0.6,"")/2</f>
        <v>0.06</v>
      </c>
      <c r="K166" s="1"/>
    </row>
    <row r="167" spans="2:11" ht="14.1" customHeight="1" x14ac:dyDescent="0.25">
      <c r="B167" s="1"/>
      <c r="C167" s="1"/>
      <c r="D167" s="57" t="s">
        <v>111</v>
      </c>
      <c r="E167" s="82" t="s">
        <v>41</v>
      </c>
      <c r="F167" s="82"/>
      <c r="G167" s="82"/>
      <c r="H167" s="82"/>
      <c r="I167" s="82"/>
      <c r="J167" s="104">
        <f>IF(D167="X",0.14*0.6,"")/2</f>
        <v>4.2000000000000003E-2</v>
      </c>
      <c r="K167" s="1"/>
    </row>
    <row r="168" spans="2:11" ht="14.1" customHeight="1" x14ac:dyDescent="0.25">
      <c r="B168" s="1"/>
      <c r="C168" s="1"/>
      <c r="D168" s="57" t="s">
        <v>111</v>
      </c>
      <c r="E168" s="80" t="s">
        <v>43</v>
      </c>
      <c r="F168" s="80"/>
      <c r="G168" s="80"/>
      <c r="H168" s="80"/>
      <c r="I168" s="80"/>
      <c r="J168" s="104">
        <f>IF(D168="X",0.07*0.6,"")/2</f>
        <v>2.1000000000000001E-2</v>
      </c>
      <c r="K168" s="1"/>
    </row>
    <row r="169" spans="2:11" ht="14.1" customHeight="1" x14ac:dyDescent="0.25">
      <c r="B169" s="1"/>
      <c r="C169" s="1"/>
      <c r="D169" s="57" t="s">
        <v>111</v>
      </c>
      <c r="E169" s="80" t="s">
        <v>201</v>
      </c>
      <c r="F169" s="80"/>
      <c r="G169" s="80"/>
      <c r="H169" s="80"/>
      <c r="I169" s="80"/>
      <c r="J169" s="104">
        <f>IF(D169="X",0,"")</f>
        <v>0</v>
      </c>
      <c r="K169" s="1"/>
    </row>
    <row r="170" spans="2:11" ht="9" customHeight="1" x14ac:dyDescent="0.25">
      <c r="B170" s="1"/>
      <c r="C170" s="1"/>
      <c r="D170" s="6"/>
      <c r="E170" s="1"/>
      <c r="F170" s="1"/>
      <c r="G170" s="1"/>
      <c r="H170" s="1"/>
      <c r="I170" s="1"/>
      <c r="J170" s="106"/>
      <c r="K170" s="1"/>
    </row>
    <row r="171" spans="2:11" ht="14.1" customHeight="1" x14ac:dyDescent="0.25">
      <c r="B171" s="1"/>
      <c r="C171" s="1"/>
      <c r="D171" s="6"/>
      <c r="E171" s="4" t="s">
        <v>18</v>
      </c>
      <c r="F171" s="83" t="s">
        <v>44</v>
      </c>
      <c r="G171" s="83"/>
      <c r="H171" s="83"/>
      <c r="I171" s="83"/>
      <c r="J171" s="106"/>
      <c r="K171" s="1"/>
    </row>
    <row r="172" spans="2:11" ht="9" customHeight="1" x14ac:dyDescent="0.25">
      <c r="B172" s="1"/>
      <c r="C172" s="1"/>
      <c r="D172" s="6"/>
      <c r="E172" s="1"/>
      <c r="F172" s="1"/>
      <c r="G172" s="1"/>
      <c r="H172" s="1"/>
      <c r="I172" s="1"/>
      <c r="J172" s="106"/>
      <c r="K172" s="1"/>
    </row>
    <row r="173" spans="2:11" ht="14.1" customHeight="1" x14ac:dyDescent="0.25">
      <c r="B173" s="1"/>
      <c r="C173" s="1"/>
      <c r="D173" s="57" t="s">
        <v>111</v>
      </c>
      <c r="E173" s="82" t="s">
        <v>203</v>
      </c>
      <c r="F173" s="82"/>
      <c r="G173" s="82"/>
      <c r="H173" s="82"/>
      <c r="I173" s="82"/>
      <c r="J173" s="104">
        <f>IF(D173="X",0.2*0.6,"")/2</f>
        <v>0.06</v>
      </c>
      <c r="K173" s="1"/>
    </row>
    <row r="174" spans="2:11" ht="14.1" customHeight="1" x14ac:dyDescent="0.25">
      <c r="B174" s="1"/>
      <c r="C174" s="1"/>
      <c r="D174" s="57" t="s">
        <v>111</v>
      </c>
      <c r="E174" s="82" t="s">
        <v>202</v>
      </c>
      <c r="F174" s="82"/>
      <c r="G174" s="82"/>
      <c r="H174" s="82"/>
      <c r="I174" s="82"/>
      <c r="J174" s="104">
        <f>IF(D174="X",0.14*0.6,"")/2</f>
        <v>4.2000000000000003E-2</v>
      </c>
      <c r="K174" s="1"/>
    </row>
    <row r="175" spans="2:11" ht="14.1" customHeight="1" x14ac:dyDescent="0.25">
      <c r="B175" s="1"/>
      <c r="C175" s="1"/>
      <c r="D175" s="57" t="s">
        <v>111</v>
      </c>
      <c r="E175" s="87" t="s">
        <v>204</v>
      </c>
      <c r="F175" s="80"/>
      <c r="G175" s="80"/>
      <c r="H175" s="80"/>
      <c r="I175" s="80"/>
      <c r="J175" s="104">
        <f>IF(D175="X",0.07*0.6,"")/2</f>
        <v>2.1000000000000001E-2</v>
      </c>
      <c r="K175" s="1"/>
    </row>
    <row r="176" spans="2:11" ht="14.1" customHeight="1" x14ac:dyDescent="0.25">
      <c r="B176" s="1"/>
      <c r="C176" s="1"/>
      <c r="D176" s="57" t="s">
        <v>111</v>
      </c>
      <c r="E176" s="80" t="s">
        <v>205</v>
      </c>
      <c r="F176" s="80"/>
      <c r="G176" s="80"/>
      <c r="H176" s="80"/>
      <c r="I176" s="80"/>
      <c r="J176" s="104">
        <f>IF(D176="X",0,"")</f>
        <v>0</v>
      </c>
      <c r="K176" s="1"/>
    </row>
    <row r="177" spans="2:11" ht="16.5" customHeight="1" x14ac:dyDescent="0.25">
      <c r="B177" s="1"/>
      <c r="C177" s="1"/>
      <c r="D177" s="6"/>
      <c r="E177" s="1"/>
      <c r="F177" s="1"/>
      <c r="G177" s="1"/>
      <c r="H177" s="1"/>
      <c r="I177" s="1"/>
      <c r="J177" s="106"/>
      <c r="K177" s="1"/>
    </row>
    <row r="178" spans="2:11" ht="11.25" customHeight="1" x14ac:dyDescent="0.25">
      <c r="B178" s="1"/>
      <c r="C178" s="1"/>
      <c r="D178" s="6"/>
      <c r="E178" s="1" t="s">
        <v>187</v>
      </c>
      <c r="F178" s="1"/>
      <c r="G178" s="1"/>
      <c r="H178" s="1"/>
      <c r="I178" s="1"/>
      <c r="J178" s="106"/>
      <c r="K178" s="1"/>
    </row>
    <row r="179" spans="2:11" ht="9" customHeight="1" x14ac:dyDescent="0.25">
      <c r="B179" s="1"/>
      <c r="C179" s="1"/>
      <c r="D179" s="6"/>
      <c r="E179" s="1"/>
      <c r="F179" s="1"/>
      <c r="G179" s="1"/>
      <c r="H179" s="1"/>
      <c r="I179" s="1"/>
      <c r="J179" s="106"/>
      <c r="K179" s="1"/>
    </row>
    <row r="180" spans="2:11" ht="14.1" customHeight="1" x14ac:dyDescent="0.25">
      <c r="B180" s="1"/>
      <c r="C180" s="1"/>
      <c r="D180" s="6"/>
      <c r="E180" s="4" t="s">
        <v>0</v>
      </c>
      <c r="F180" s="83" t="s">
        <v>45</v>
      </c>
      <c r="G180" s="83"/>
      <c r="H180" s="83"/>
      <c r="I180" s="83"/>
      <c r="J180" s="106"/>
      <c r="K180" s="1"/>
    </row>
    <row r="181" spans="2:11" ht="14.1" customHeight="1" x14ac:dyDescent="0.25">
      <c r="B181" s="1"/>
      <c r="C181" s="1"/>
      <c r="D181" s="6"/>
      <c r="E181" s="1"/>
      <c r="F181" s="1"/>
      <c r="G181" s="1"/>
      <c r="H181" s="1"/>
      <c r="I181" s="1"/>
      <c r="J181" s="106"/>
      <c r="K181" s="1"/>
    </row>
    <row r="182" spans="2:11" ht="14.1" customHeight="1" x14ac:dyDescent="0.25">
      <c r="B182" s="1"/>
      <c r="C182" s="1"/>
      <c r="D182" s="57" t="s">
        <v>111</v>
      </c>
      <c r="E182" s="82" t="s">
        <v>196</v>
      </c>
      <c r="F182" s="82"/>
      <c r="G182" s="82"/>
      <c r="H182" s="82"/>
      <c r="I182" s="82"/>
      <c r="J182" s="104">
        <f>IF(D182="X",0.1*0.6,"")/2</f>
        <v>0.03</v>
      </c>
      <c r="K182" s="1"/>
    </row>
    <row r="183" spans="2:11" ht="15.75" x14ac:dyDescent="0.25">
      <c r="B183" s="1"/>
      <c r="C183" s="1"/>
      <c r="D183" s="57" t="s">
        <v>111</v>
      </c>
      <c r="E183" s="81" t="s">
        <v>206</v>
      </c>
      <c r="F183" s="81"/>
      <c r="G183" s="81"/>
      <c r="H183" s="81"/>
      <c r="I183" s="81"/>
      <c r="J183" s="104">
        <f>IF(D183="X",0.075*0.6,"")/2</f>
        <v>2.2499999999999999E-2</v>
      </c>
      <c r="K183" s="1"/>
    </row>
    <row r="184" spans="2:11" ht="26.25" customHeight="1" x14ac:dyDescent="0.25">
      <c r="B184" s="1"/>
      <c r="C184" s="1"/>
      <c r="D184" s="57" t="s">
        <v>111</v>
      </c>
      <c r="E184" s="81" t="s">
        <v>207</v>
      </c>
      <c r="F184" s="81"/>
      <c r="G184" s="81"/>
      <c r="H184" s="81"/>
      <c r="I184" s="81"/>
      <c r="J184" s="104">
        <f>IF(D184="X",0.04*0.6,"")/2</f>
        <v>1.2E-2</v>
      </c>
      <c r="K184" s="1"/>
    </row>
    <row r="185" spans="2:11" ht="14.1" customHeight="1" x14ac:dyDescent="0.25">
      <c r="B185" s="1"/>
      <c r="C185" s="1"/>
      <c r="D185" s="57" t="s">
        <v>111</v>
      </c>
      <c r="E185" s="89" t="s">
        <v>208</v>
      </c>
      <c r="F185" s="89"/>
      <c r="G185" s="89"/>
      <c r="H185" s="89"/>
      <c r="I185" s="89"/>
      <c r="J185" s="104">
        <f>IF(D185="X",0,"")</f>
        <v>0</v>
      </c>
      <c r="K185" s="1"/>
    </row>
    <row r="186" spans="2:11" ht="14.1" customHeight="1" x14ac:dyDescent="0.25">
      <c r="B186" s="1"/>
      <c r="C186" s="1"/>
      <c r="D186" s="6"/>
      <c r="E186" s="1"/>
      <c r="F186" s="1"/>
      <c r="G186" s="1"/>
      <c r="H186" s="1"/>
      <c r="I186" s="1"/>
      <c r="J186" s="106"/>
      <c r="K186" s="1"/>
    </row>
    <row r="187" spans="2:11" ht="14.1" customHeight="1" x14ac:dyDescent="0.25">
      <c r="B187" s="1"/>
      <c r="C187" s="1"/>
      <c r="D187" s="6"/>
      <c r="E187" s="4" t="s">
        <v>3</v>
      </c>
      <c r="F187" s="83" t="s">
        <v>46</v>
      </c>
      <c r="G187" s="83"/>
      <c r="H187" s="83"/>
      <c r="I187" s="83"/>
      <c r="J187" s="106"/>
      <c r="K187" s="1"/>
    </row>
    <row r="188" spans="2:11" ht="14.1" customHeight="1" x14ac:dyDescent="0.25">
      <c r="B188" s="1"/>
      <c r="C188" s="1"/>
      <c r="D188" s="6"/>
      <c r="E188" s="1"/>
      <c r="F188" s="1"/>
      <c r="G188" s="1"/>
      <c r="H188" s="1"/>
      <c r="I188" s="1"/>
      <c r="J188" s="106"/>
      <c r="K188" s="1"/>
    </row>
    <row r="189" spans="2:11" ht="14.1" customHeight="1" x14ac:dyDescent="0.25">
      <c r="B189" s="1"/>
      <c r="C189" s="1"/>
      <c r="D189" s="57" t="s">
        <v>111</v>
      </c>
      <c r="E189" s="82" t="s">
        <v>197</v>
      </c>
      <c r="F189" s="82"/>
      <c r="G189" s="82"/>
      <c r="H189" s="82"/>
      <c r="I189" s="82"/>
      <c r="J189" s="104">
        <f>IF(D189="X",0.1*0.6,"")/2</f>
        <v>0.03</v>
      </c>
      <c r="K189" s="1"/>
    </row>
    <row r="190" spans="2:11" ht="14.1" customHeight="1" x14ac:dyDescent="0.25">
      <c r="B190" s="1"/>
      <c r="C190" s="1"/>
      <c r="D190" s="57" t="s">
        <v>111</v>
      </c>
      <c r="E190" s="82" t="s">
        <v>209</v>
      </c>
      <c r="F190" s="82"/>
      <c r="G190" s="82"/>
      <c r="H190" s="82"/>
      <c r="I190" s="82"/>
      <c r="J190" s="104">
        <f>IF(D190="X",0.075*0.6,"")/2</f>
        <v>2.2499999999999999E-2</v>
      </c>
      <c r="K190" s="1"/>
    </row>
    <row r="191" spans="2:11" ht="14.1" customHeight="1" x14ac:dyDescent="0.25">
      <c r="B191" s="1"/>
      <c r="C191" s="1"/>
      <c r="D191" s="57" t="s">
        <v>111</v>
      </c>
      <c r="E191" s="82" t="s">
        <v>198</v>
      </c>
      <c r="F191" s="82"/>
      <c r="G191" s="82"/>
      <c r="H191" s="82"/>
      <c r="I191" s="82"/>
      <c r="J191" s="104">
        <f>IF(D191="X",0.04*0.6,"")/2</f>
        <v>1.2E-2</v>
      </c>
      <c r="K191" s="1"/>
    </row>
    <row r="192" spans="2:11" ht="14.1" customHeight="1" x14ac:dyDescent="0.25">
      <c r="B192" s="1"/>
      <c r="C192" s="1"/>
      <c r="D192" s="57" t="s">
        <v>111</v>
      </c>
      <c r="E192" s="82" t="s">
        <v>210</v>
      </c>
      <c r="F192" s="82"/>
      <c r="G192" s="82"/>
      <c r="H192" s="82"/>
      <c r="I192" s="82"/>
      <c r="J192" s="104">
        <f>IF(D192="X",0,"")</f>
        <v>0</v>
      </c>
      <c r="K192" s="1"/>
    </row>
    <row r="193" spans="2:11" ht="14.1" customHeight="1" x14ac:dyDescent="0.25">
      <c r="B193" s="1"/>
      <c r="C193" s="1"/>
      <c r="D193" s="6"/>
      <c r="E193" s="1"/>
      <c r="F193" s="1"/>
      <c r="G193" s="1"/>
      <c r="H193" s="1"/>
      <c r="I193" s="1"/>
      <c r="J193" s="106"/>
      <c r="K193" s="1"/>
    </row>
    <row r="194" spans="2:11" ht="14.1" customHeight="1" x14ac:dyDescent="0.25">
      <c r="B194" s="1"/>
      <c r="C194" s="1"/>
      <c r="D194" s="6"/>
      <c r="E194" s="4" t="s">
        <v>6</v>
      </c>
      <c r="F194" s="83" t="s">
        <v>211</v>
      </c>
      <c r="G194" s="83"/>
      <c r="H194" s="83"/>
      <c r="I194" s="83"/>
      <c r="J194" s="106"/>
      <c r="K194" s="1"/>
    </row>
    <row r="195" spans="2:11" ht="14.1" customHeight="1" x14ac:dyDescent="0.25">
      <c r="B195" s="1"/>
      <c r="C195" s="1"/>
      <c r="D195" s="6"/>
      <c r="E195" s="1"/>
      <c r="F195" s="1"/>
      <c r="G195" s="1"/>
      <c r="H195" s="1"/>
      <c r="I195" s="1"/>
      <c r="J195" s="106"/>
      <c r="K195" s="1"/>
    </row>
    <row r="196" spans="2:11" ht="14.1" customHeight="1" x14ac:dyDescent="0.25">
      <c r="B196" s="1"/>
      <c r="C196" s="1"/>
      <c r="D196" s="57" t="s">
        <v>111</v>
      </c>
      <c r="E196" s="82" t="s">
        <v>212</v>
      </c>
      <c r="F196" s="82"/>
      <c r="G196" s="82"/>
      <c r="H196" s="82"/>
      <c r="I196" s="82"/>
      <c r="J196" s="104">
        <f>IF(D196="X",0.4*0.6,"")/2</f>
        <v>0.12</v>
      </c>
      <c r="K196" s="1"/>
    </row>
    <row r="197" spans="2:11" ht="27.75" customHeight="1" x14ac:dyDescent="0.25">
      <c r="B197" s="1"/>
      <c r="C197" s="1"/>
      <c r="D197" s="57" t="s">
        <v>111</v>
      </c>
      <c r="E197" s="81" t="s">
        <v>213</v>
      </c>
      <c r="F197" s="81"/>
      <c r="G197" s="81"/>
      <c r="H197" s="81"/>
      <c r="I197" s="81"/>
      <c r="J197" s="104">
        <f>IF(D197="X",0.3*0.6,"")/2</f>
        <v>0.09</v>
      </c>
      <c r="K197" s="1"/>
    </row>
    <row r="198" spans="2:11" ht="28.5" customHeight="1" x14ac:dyDescent="0.25">
      <c r="B198" s="1"/>
      <c r="C198" s="1"/>
      <c r="D198" s="57" t="s">
        <v>111</v>
      </c>
      <c r="E198" s="81" t="s">
        <v>215</v>
      </c>
      <c r="F198" s="81"/>
      <c r="G198" s="81"/>
      <c r="H198" s="81"/>
      <c r="I198" s="81"/>
      <c r="J198" s="104">
        <f>IF(D198="X",0.15*0.6,"")/2</f>
        <v>4.4999999999999998E-2</v>
      </c>
      <c r="K198" s="1"/>
    </row>
    <row r="199" spans="2:11" ht="25.5" customHeight="1" x14ac:dyDescent="0.25">
      <c r="B199" s="1"/>
      <c r="C199" s="1"/>
      <c r="D199" s="57" t="s">
        <v>111</v>
      </c>
      <c r="E199" s="81" t="s">
        <v>214</v>
      </c>
      <c r="F199" s="81"/>
      <c r="G199" s="81"/>
      <c r="H199" s="81"/>
      <c r="I199" s="81"/>
      <c r="J199" s="104">
        <f>IF(D199="X",0,"")</f>
        <v>0</v>
      </c>
      <c r="K199" s="1"/>
    </row>
    <row r="200" spans="2:11" ht="10.5" customHeight="1" x14ac:dyDescent="0.25">
      <c r="B200" s="1"/>
      <c r="C200" s="1"/>
      <c r="D200" s="6"/>
      <c r="E200" s="1"/>
      <c r="F200" s="1"/>
      <c r="G200" s="1"/>
      <c r="H200" s="1"/>
      <c r="I200" s="1"/>
      <c r="J200" s="106"/>
      <c r="K200" s="1"/>
    </row>
    <row r="201" spans="2:11" ht="6" customHeight="1" x14ac:dyDescent="0.25">
      <c r="B201" s="1"/>
      <c r="C201" s="1"/>
      <c r="D201" s="6"/>
      <c r="E201" s="4"/>
      <c r="F201" s="59"/>
      <c r="G201" s="59"/>
      <c r="H201" s="59"/>
      <c r="I201" s="59"/>
      <c r="J201" s="106"/>
      <c r="K201" s="1"/>
    </row>
    <row r="202" spans="2:11" ht="14.1" customHeight="1" x14ac:dyDescent="0.25">
      <c r="B202" s="1"/>
      <c r="C202" s="1"/>
      <c r="D202" s="6"/>
      <c r="E202" s="4" t="s">
        <v>18</v>
      </c>
      <c r="F202" s="83" t="s">
        <v>47</v>
      </c>
      <c r="G202" s="83"/>
      <c r="H202" s="83"/>
      <c r="I202" s="83"/>
      <c r="J202" s="106"/>
      <c r="K202" s="1"/>
    </row>
    <row r="203" spans="2:11" ht="14.1" customHeight="1" x14ac:dyDescent="0.25">
      <c r="B203" s="1"/>
      <c r="C203" s="1"/>
      <c r="D203" s="57" t="s">
        <v>111</v>
      </c>
      <c r="E203" s="82" t="s">
        <v>216</v>
      </c>
      <c r="F203" s="82"/>
      <c r="G203" s="82"/>
      <c r="H203" s="82"/>
      <c r="I203" s="82"/>
      <c r="J203" s="104">
        <f>IF(D203="X",0.1*0.6,"")/2</f>
        <v>0.03</v>
      </c>
      <c r="K203" s="1"/>
    </row>
    <row r="204" spans="2:11" ht="14.1" customHeight="1" x14ac:dyDescent="0.25">
      <c r="B204" s="1"/>
      <c r="C204" s="1"/>
      <c r="D204" s="57" t="s">
        <v>111</v>
      </c>
      <c r="E204" s="82" t="s">
        <v>217</v>
      </c>
      <c r="F204" s="82"/>
      <c r="G204" s="82"/>
      <c r="H204" s="82"/>
      <c r="I204" s="82"/>
      <c r="J204" s="104">
        <f>IF(D204="X",0.075*0.6,"")/2</f>
        <v>2.2499999999999999E-2</v>
      </c>
      <c r="K204" s="1"/>
    </row>
    <row r="205" spans="2:11" ht="14.1" customHeight="1" x14ac:dyDescent="0.25">
      <c r="B205" s="1"/>
      <c r="C205" s="1"/>
      <c r="D205" s="57" t="s">
        <v>111</v>
      </c>
      <c r="E205" s="82" t="s">
        <v>218</v>
      </c>
      <c r="F205" s="82"/>
      <c r="G205" s="82"/>
      <c r="H205" s="82"/>
      <c r="I205" s="82"/>
      <c r="J205" s="104">
        <f>IF(D205="X",0.04*0.6,"")/2</f>
        <v>1.2E-2</v>
      </c>
      <c r="K205" s="1"/>
    </row>
    <row r="206" spans="2:11" ht="14.1" customHeight="1" x14ac:dyDescent="0.25">
      <c r="B206" s="1"/>
      <c r="C206" s="1"/>
      <c r="D206" s="57" t="s">
        <v>111</v>
      </c>
      <c r="E206" s="82" t="s">
        <v>219</v>
      </c>
      <c r="F206" s="82"/>
      <c r="G206" s="82"/>
      <c r="H206" s="82"/>
      <c r="I206" s="82"/>
      <c r="J206" s="104">
        <f>IF(D206="X",0,"")</f>
        <v>0</v>
      </c>
      <c r="K206" s="1"/>
    </row>
    <row r="207" spans="2:11" ht="14.1" customHeight="1" x14ac:dyDescent="0.25">
      <c r="B207" s="1"/>
      <c r="C207" s="1"/>
      <c r="D207" s="6"/>
      <c r="E207" s="1"/>
      <c r="F207" s="1"/>
      <c r="G207" s="1"/>
      <c r="H207" s="1"/>
      <c r="I207" s="1"/>
      <c r="J207" s="106"/>
      <c r="K207" s="1"/>
    </row>
    <row r="208" spans="2:11" ht="14.1" customHeight="1" x14ac:dyDescent="0.25">
      <c r="B208" s="1"/>
      <c r="C208" s="1"/>
      <c r="D208" s="49"/>
      <c r="E208" s="60" t="s">
        <v>188</v>
      </c>
      <c r="F208" s="60"/>
      <c r="G208" s="60"/>
      <c r="H208" s="1"/>
      <c r="I208" s="1"/>
      <c r="J208" s="106"/>
      <c r="K208" s="1"/>
    </row>
    <row r="209" spans="2:11" ht="8.25" customHeight="1" x14ac:dyDescent="0.25">
      <c r="B209" s="1"/>
      <c r="C209" s="1"/>
      <c r="D209" s="6"/>
      <c r="E209" s="1"/>
      <c r="F209" s="1"/>
      <c r="G209" s="1"/>
      <c r="H209" s="1"/>
      <c r="I209" s="1"/>
      <c r="J209" s="106"/>
      <c r="K209" s="1"/>
    </row>
    <row r="210" spans="2:11" ht="14.1" customHeight="1" x14ac:dyDescent="0.25">
      <c r="B210" s="1"/>
      <c r="C210" s="1"/>
      <c r="D210" s="6"/>
      <c r="E210" s="1" t="s">
        <v>189</v>
      </c>
      <c r="F210" s="1"/>
      <c r="G210" s="1"/>
      <c r="H210" s="1"/>
      <c r="I210" s="1"/>
      <c r="J210" s="106"/>
      <c r="K210" s="1"/>
    </row>
    <row r="211" spans="2:11" ht="6" customHeight="1" x14ac:dyDescent="0.25">
      <c r="B211" s="1"/>
      <c r="C211" s="1"/>
      <c r="D211" s="6"/>
      <c r="E211" s="1"/>
      <c r="F211" s="1"/>
      <c r="G211" s="1"/>
      <c r="H211" s="1"/>
      <c r="I211" s="1"/>
      <c r="J211" s="106"/>
      <c r="K211" s="1"/>
    </row>
    <row r="212" spans="2:11" ht="24.75" customHeight="1" x14ac:dyDescent="0.25">
      <c r="B212" s="1"/>
      <c r="C212" s="1"/>
      <c r="D212" s="57" t="s">
        <v>111</v>
      </c>
      <c r="E212" s="80" t="s">
        <v>220</v>
      </c>
      <c r="F212" s="80"/>
      <c r="G212" s="80"/>
      <c r="H212" s="80"/>
      <c r="I212" s="80"/>
      <c r="J212" s="104">
        <f>IF(D212="X",0.5*0.6,"")/2</f>
        <v>0.15</v>
      </c>
      <c r="K212" s="1"/>
    </row>
    <row r="213" spans="2:11" ht="24.75" customHeight="1" x14ac:dyDescent="0.25">
      <c r="B213" s="1"/>
      <c r="C213" s="1"/>
      <c r="D213" s="57" t="s">
        <v>111</v>
      </c>
      <c r="E213" s="80" t="s">
        <v>221</v>
      </c>
      <c r="F213" s="80"/>
      <c r="G213" s="80"/>
      <c r="H213" s="80"/>
      <c r="I213" s="80"/>
      <c r="J213" s="104">
        <f>IF(D213="X",0.3*0.6,"")/2</f>
        <v>0.09</v>
      </c>
      <c r="K213" s="1"/>
    </row>
    <row r="214" spans="2:11" ht="24.75" customHeight="1" x14ac:dyDescent="0.25">
      <c r="B214" s="1"/>
      <c r="C214" s="1"/>
      <c r="D214" s="57" t="s">
        <v>111</v>
      </c>
      <c r="E214" s="80" t="s">
        <v>222</v>
      </c>
      <c r="F214" s="80"/>
      <c r="G214" s="80"/>
      <c r="H214" s="80"/>
      <c r="I214" s="80"/>
      <c r="J214" s="104">
        <f>IF(D214="X",0.15*0.6,"")/2</f>
        <v>4.4999999999999998E-2</v>
      </c>
      <c r="K214" s="1"/>
    </row>
    <row r="215" spans="2:11" ht="15" x14ac:dyDescent="0.25">
      <c r="B215" s="1"/>
      <c r="C215" s="1"/>
      <c r="D215" s="57" t="s">
        <v>111</v>
      </c>
      <c r="E215" s="84" t="s">
        <v>223</v>
      </c>
      <c r="F215" s="84"/>
      <c r="G215" s="84"/>
      <c r="H215" s="84"/>
      <c r="I215" s="84"/>
      <c r="J215" s="104">
        <f>IF(D215="X",0,"")</f>
        <v>0</v>
      </c>
      <c r="K215" s="1"/>
    </row>
    <row r="216" spans="2:11" ht="10.5" customHeight="1" x14ac:dyDescent="0.25">
      <c r="B216" s="1"/>
      <c r="C216" s="1"/>
      <c r="D216" s="6"/>
      <c r="E216" s="1"/>
      <c r="F216" s="1"/>
      <c r="G216" s="1"/>
      <c r="H216" s="1"/>
      <c r="I216" s="1"/>
      <c r="J216" s="106"/>
      <c r="K216" s="1"/>
    </row>
    <row r="217" spans="2:11" ht="14.1" customHeight="1" x14ac:dyDescent="0.25">
      <c r="B217" s="1"/>
      <c r="C217" s="1"/>
      <c r="D217" s="6"/>
      <c r="E217" s="1" t="s">
        <v>190</v>
      </c>
      <c r="F217" s="1"/>
      <c r="G217" s="1"/>
      <c r="H217" s="1"/>
      <c r="I217" s="1"/>
      <c r="J217" s="106"/>
      <c r="K217" s="1"/>
    </row>
    <row r="218" spans="2:11" ht="9" customHeight="1" x14ac:dyDescent="0.25">
      <c r="B218" s="1"/>
      <c r="C218" s="1"/>
      <c r="D218" s="6"/>
      <c r="E218" s="1"/>
      <c r="F218" s="1"/>
      <c r="G218" s="1"/>
      <c r="H218" s="1"/>
      <c r="I218" s="1"/>
      <c r="J218" s="106"/>
      <c r="K218" s="1"/>
    </row>
    <row r="219" spans="2:11" ht="25.5" customHeight="1" x14ac:dyDescent="0.25">
      <c r="B219" s="1"/>
      <c r="C219" s="1"/>
      <c r="D219" s="57" t="s">
        <v>111</v>
      </c>
      <c r="E219" s="80" t="s">
        <v>224</v>
      </c>
      <c r="F219" s="80"/>
      <c r="G219" s="80"/>
      <c r="H219" s="80"/>
      <c r="I219" s="80"/>
      <c r="J219" s="104">
        <f>IF(D219="X",0.4*0.6,"")/2</f>
        <v>0.12</v>
      </c>
      <c r="K219" s="1"/>
    </row>
    <row r="220" spans="2:11" ht="27" customHeight="1" x14ac:dyDescent="0.25">
      <c r="B220" s="1"/>
      <c r="C220" s="1"/>
      <c r="D220" s="57" t="s">
        <v>111</v>
      </c>
      <c r="E220" s="80" t="s">
        <v>225</v>
      </c>
      <c r="F220" s="80"/>
      <c r="G220" s="80"/>
      <c r="H220" s="80"/>
      <c r="I220" s="80"/>
      <c r="J220" s="104">
        <f>IF(D220="X",0.3*0.6,"")/2</f>
        <v>0.09</v>
      </c>
      <c r="K220" s="1"/>
    </row>
    <row r="221" spans="2:11" ht="39" customHeight="1" x14ac:dyDescent="0.25">
      <c r="B221" s="1"/>
      <c r="C221" s="1"/>
      <c r="D221" s="57" t="s">
        <v>111</v>
      </c>
      <c r="E221" s="80" t="s">
        <v>226</v>
      </c>
      <c r="F221" s="80"/>
      <c r="G221" s="80"/>
      <c r="H221" s="80"/>
      <c r="I221" s="80"/>
      <c r="J221" s="104">
        <f>IF(D221="X",0.15*0.6,"")/2</f>
        <v>4.4999999999999998E-2</v>
      </c>
      <c r="K221" s="1"/>
    </row>
    <row r="222" spans="2:11" ht="28.5" customHeight="1" x14ac:dyDescent="0.25">
      <c r="B222" s="1"/>
      <c r="C222" s="1"/>
      <c r="D222" s="57" t="s">
        <v>111</v>
      </c>
      <c r="E222" s="80" t="s">
        <v>227</v>
      </c>
      <c r="F222" s="80"/>
      <c r="G222" s="80"/>
      <c r="H222" s="80"/>
      <c r="I222" s="80"/>
      <c r="J222" s="104">
        <f>IF(D222="X",0,"")</f>
        <v>0</v>
      </c>
      <c r="K222" s="1"/>
    </row>
    <row r="223" spans="2:11" ht="14.1" customHeight="1" x14ac:dyDescent="0.25">
      <c r="B223" s="1"/>
      <c r="C223" s="1"/>
      <c r="D223" s="6"/>
      <c r="E223" s="1"/>
      <c r="F223" s="1"/>
      <c r="G223" s="1"/>
      <c r="H223" s="1"/>
      <c r="I223" s="1"/>
      <c r="J223" s="106"/>
      <c r="K223" s="1"/>
    </row>
    <row r="224" spans="2:11" ht="14.1" customHeight="1" x14ac:dyDescent="0.25">
      <c r="B224" s="1"/>
      <c r="C224" s="1"/>
      <c r="D224" s="6"/>
      <c r="E224" s="1" t="s">
        <v>191</v>
      </c>
      <c r="F224" s="1"/>
      <c r="G224" s="1"/>
      <c r="H224" s="1"/>
      <c r="I224" s="1"/>
      <c r="J224" s="106"/>
      <c r="K224" s="1"/>
    </row>
    <row r="225" spans="2:11" ht="14.1" customHeight="1" x14ac:dyDescent="0.25">
      <c r="B225" s="1"/>
      <c r="C225" s="1"/>
      <c r="D225" s="6"/>
      <c r="E225" s="1"/>
      <c r="F225" s="1"/>
      <c r="G225" s="1"/>
      <c r="H225" s="1"/>
      <c r="I225" s="1"/>
      <c r="J225" s="106"/>
      <c r="K225" s="1"/>
    </row>
    <row r="226" spans="2:11" ht="27.75" customHeight="1" x14ac:dyDescent="0.25">
      <c r="B226" s="1"/>
      <c r="C226" s="1"/>
      <c r="D226" s="57" t="s">
        <v>111</v>
      </c>
      <c r="E226" s="80" t="s">
        <v>48</v>
      </c>
      <c r="F226" s="80"/>
      <c r="G226" s="80"/>
      <c r="H226" s="80"/>
      <c r="I226" s="80"/>
      <c r="J226" s="104">
        <f>IF(D226="X",0.5*0.6,"")/2</f>
        <v>0.15</v>
      </c>
      <c r="K226" s="1"/>
    </row>
    <row r="227" spans="2:11" ht="15.75" x14ac:dyDescent="0.25">
      <c r="B227" s="1"/>
      <c r="C227" s="1"/>
      <c r="D227" s="57" t="s">
        <v>111</v>
      </c>
      <c r="E227" s="80" t="s">
        <v>228</v>
      </c>
      <c r="F227" s="80"/>
      <c r="G227" s="80"/>
      <c r="H227" s="80"/>
      <c r="I227" s="80"/>
      <c r="J227" s="104">
        <f>IF(D227="X",0.3*0.6,"")/2</f>
        <v>0.09</v>
      </c>
      <c r="K227" s="1"/>
    </row>
    <row r="228" spans="2:11" ht="15.75" x14ac:dyDescent="0.25">
      <c r="B228" s="1"/>
      <c r="C228" s="1"/>
      <c r="D228" s="57" t="s">
        <v>111</v>
      </c>
      <c r="E228" s="80" t="s">
        <v>229</v>
      </c>
      <c r="F228" s="80"/>
      <c r="G228" s="80"/>
      <c r="H228" s="80"/>
      <c r="I228" s="80"/>
      <c r="J228" s="104">
        <f>IF(D228="X",0.15*0.6,"")/2</f>
        <v>4.4999999999999998E-2</v>
      </c>
      <c r="K228" s="1"/>
    </row>
    <row r="229" spans="2:11" ht="15" x14ac:dyDescent="0.25">
      <c r="B229" s="1"/>
      <c r="C229" s="1"/>
      <c r="D229" s="57" t="s">
        <v>111</v>
      </c>
      <c r="E229" s="88" t="s">
        <v>230</v>
      </c>
      <c r="F229" s="88"/>
      <c r="G229" s="88"/>
      <c r="H229" s="88"/>
      <c r="I229" s="88"/>
      <c r="J229" s="104">
        <f>IF(D229="X",0,"")</f>
        <v>0</v>
      </c>
      <c r="K229" s="1"/>
    </row>
    <row r="230" spans="2:11" ht="14.1" customHeight="1" x14ac:dyDescent="0.25">
      <c r="B230" s="1"/>
      <c r="C230" s="1"/>
      <c r="D230" s="1"/>
      <c r="E230" s="1"/>
      <c r="F230" s="1"/>
      <c r="G230" s="1"/>
      <c r="H230" s="1"/>
      <c r="I230" s="1"/>
      <c r="J230" s="106"/>
      <c r="K230" s="1"/>
    </row>
    <row r="231" spans="2:11" ht="14.1" customHeight="1" x14ac:dyDescent="0.25">
      <c r="B231" s="1"/>
      <c r="C231" s="1"/>
      <c r="D231" s="1"/>
      <c r="E231" s="1"/>
      <c r="F231" s="1"/>
      <c r="G231" s="100" t="s">
        <v>288</v>
      </c>
      <c r="H231" s="100"/>
      <c r="I231" s="100"/>
      <c r="J231" s="109">
        <v>3</v>
      </c>
      <c r="K231" s="1"/>
    </row>
    <row r="232" spans="2:11" ht="14.1" customHeight="1" x14ac:dyDescent="0.25">
      <c r="B232" s="1"/>
      <c r="C232" s="1"/>
      <c r="D232" s="9"/>
      <c r="E232" s="59"/>
      <c r="F232" s="59"/>
      <c r="G232" s="59"/>
      <c r="H232" s="59"/>
      <c r="I232" s="59"/>
      <c r="J232" s="8"/>
      <c r="K232" s="1"/>
    </row>
    <row r="233" spans="2:11" ht="14.1" customHeight="1" x14ac:dyDescent="0.25">
      <c r="B233" s="1"/>
      <c r="C233" s="1"/>
      <c r="D233" s="1"/>
      <c r="E233" s="1"/>
      <c r="F233" s="1"/>
      <c r="G233" s="1"/>
      <c r="H233" s="1"/>
      <c r="I233" s="1"/>
      <c r="J233" s="1"/>
      <c r="K233" s="1"/>
    </row>
    <row r="234" spans="2:11" ht="14.1" customHeight="1" x14ac:dyDescent="0.25">
      <c r="B234" s="1"/>
      <c r="C234" s="1"/>
      <c r="D234" s="1"/>
      <c r="E234" s="1"/>
      <c r="F234" s="1"/>
      <c r="G234" s="1"/>
      <c r="H234" s="1"/>
      <c r="I234" s="1"/>
      <c r="J234" s="1"/>
      <c r="K234" s="1"/>
    </row>
    <row r="274" spans="10:10" ht="14.1" customHeight="1" x14ac:dyDescent="0.25">
      <c r="J274" s="110">
        <f>SUM(J226,J219,J212,J203,J196,J189,J182,J173,J166,J159,J152,J140,J133,J126,J118,J109,J102,J95,J88,J81,J74,J65,J58,J51,J42,J33,J26,J16)</f>
        <v>3</v>
      </c>
    </row>
  </sheetData>
  <sheetProtection selectLockedCells="1"/>
  <mergeCells count="136">
    <mergeCell ref="B12:K12"/>
    <mergeCell ref="E133:I133"/>
    <mergeCell ref="E229:I229"/>
    <mergeCell ref="E228:I228"/>
    <mergeCell ref="E175:I175"/>
    <mergeCell ref="E212:I212"/>
    <mergeCell ref="E173:I173"/>
    <mergeCell ref="E182:I182"/>
    <mergeCell ref="E185:I185"/>
    <mergeCell ref="E141:I141"/>
    <mergeCell ref="E142:I142"/>
    <mergeCell ref="E153:I153"/>
    <mergeCell ref="E174:I174"/>
    <mergeCell ref="E183:I183"/>
    <mergeCell ref="G231:I231"/>
    <mergeCell ref="E152:I152"/>
    <mergeCell ref="E154:I154"/>
    <mergeCell ref="E159:I159"/>
    <mergeCell ref="E160:I160"/>
    <mergeCell ref="E155:I155"/>
    <mergeCell ref="F157:I157"/>
    <mergeCell ref="F171:I171"/>
    <mergeCell ref="E176:I176"/>
    <mergeCell ref="F163:I163"/>
    <mergeCell ref="E162:I162"/>
    <mergeCell ref="E166:I166"/>
    <mergeCell ref="E167:I167"/>
    <mergeCell ref="E168:I168"/>
    <mergeCell ref="E169:I169"/>
    <mergeCell ref="E60:I60"/>
    <mergeCell ref="E90:I90"/>
    <mergeCell ref="F56:I56"/>
    <mergeCell ref="F86:I86"/>
    <mergeCell ref="E74:I74"/>
    <mergeCell ref="E76:I76"/>
    <mergeCell ref="E81:I81"/>
    <mergeCell ref="E89:I89"/>
    <mergeCell ref="F79:I79"/>
    <mergeCell ref="E82:I82"/>
    <mergeCell ref="E35:I35"/>
    <mergeCell ref="F40:I40"/>
    <mergeCell ref="E44:I44"/>
    <mergeCell ref="E33:I33"/>
    <mergeCell ref="F24:I24"/>
    <mergeCell ref="E29:I29"/>
    <mergeCell ref="F31:I31"/>
    <mergeCell ref="E42:I42"/>
    <mergeCell ref="E77:I77"/>
    <mergeCell ref="E51:I51"/>
    <mergeCell ref="E27:I27"/>
    <mergeCell ref="E28:I28"/>
    <mergeCell ref="E43:I43"/>
    <mergeCell ref="E53:I53"/>
    <mergeCell ref="E52:I52"/>
    <mergeCell ref="E59:I59"/>
    <mergeCell ref="E75:I75"/>
    <mergeCell ref="F63:I63"/>
    <mergeCell ref="E65:I65"/>
    <mergeCell ref="E66:I66"/>
    <mergeCell ref="E67:I67"/>
    <mergeCell ref="E68:I68"/>
    <mergeCell ref="E45:I45"/>
    <mergeCell ref="E61:I61"/>
    <mergeCell ref="E17:I17"/>
    <mergeCell ref="E26:I26"/>
    <mergeCell ref="E84:I84"/>
    <mergeCell ref="F138:I138"/>
    <mergeCell ref="E143:I143"/>
    <mergeCell ref="E34:I34"/>
    <mergeCell ref="E36:I36"/>
    <mergeCell ref="F49:I49"/>
    <mergeCell ref="E54:I54"/>
    <mergeCell ref="F72:I72"/>
    <mergeCell ref="E95:I95"/>
    <mergeCell ref="E97:I97"/>
    <mergeCell ref="E109:I109"/>
    <mergeCell ref="F107:G107"/>
    <mergeCell ref="E129:I129"/>
    <mergeCell ref="E205:I205"/>
    <mergeCell ref="F116:I116"/>
    <mergeCell ref="E121:I121"/>
    <mergeCell ref="F124:I124"/>
    <mergeCell ref="E128:I128"/>
    <mergeCell ref="F131:I131"/>
    <mergeCell ref="F100:I100"/>
    <mergeCell ref="E105:I105"/>
    <mergeCell ref="E102:I102"/>
    <mergeCell ref="E91:I91"/>
    <mergeCell ref="F93:I93"/>
    <mergeCell ref="E98:I98"/>
    <mergeCell ref="E111:I111"/>
    <mergeCell ref="E83:I83"/>
    <mergeCell ref="E88:I88"/>
    <mergeCell ref="E58:I58"/>
    <mergeCell ref="E213:I213"/>
    <mergeCell ref="E214:I214"/>
    <mergeCell ref="E220:I220"/>
    <mergeCell ref="E136:I136"/>
    <mergeCell ref="E96:I96"/>
    <mergeCell ref="E103:I103"/>
    <mergeCell ref="E104:I104"/>
    <mergeCell ref="E110:I110"/>
    <mergeCell ref="E119:I119"/>
    <mergeCell ref="E127:I127"/>
    <mergeCell ref="E134:I134"/>
    <mergeCell ref="E135:I135"/>
    <mergeCell ref="E118:I118"/>
    <mergeCell ref="E120:I120"/>
    <mergeCell ref="E126:I126"/>
    <mergeCell ref="E112:I112"/>
    <mergeCell ref="F194:I194"/>
    <mergeCell ref="E196:I196"/>
    <mergeCell ref="E22:I22"/>
    <mergeCell ref="E227:I227"/>
    <mergeCell ref="E184:I184"/>
    <mergeCell ref="E190:I190"/>
    <mergeCell ref="E191:I191"/>
    <mergeCell ref="E197:I197"/>
    <mergeCell ref="E198:I198"/>
    <mergeCell ref="E204:I204"/>
    <mergeCell ref="F150:I150"/>
    <mergeCell ref="E161:I161"/>
    <mergeCell ref="F187:I187"/>
    <mergeCell ref="E189:I189"/>
    <mergeCell ref="E192:I192"/>
    <mergeCell ref="F180:I180"/>
    <mergeCell ref="F164:I164"/>
    <mergeCell ref="E219:I219"/>
    <mergeCell ref="E221:I221"/>
    <mergeCell ref="E222:I222"/>
    <mergeCell ref="E226:I226"/>
    <mergeCell ref="F202:I202"/>
    <mergeCell ref="E203:I203"/>
    <mergeCell ref="E206:I206"/>
    <mergeCell ref="E199:I199"/>
    <mergeCell ref="E215:I215"/>
  </mergeCells>
  <pageMargins left="0.23622047244094491" right="0.23622047244094491" top="0.74803149606299213" bottom="0.55118110236220474" header="0.31496062992125984" footer="0.31496062992125984"/>
  <pageSetup paperSize="9" scale="86" orientation="portrait" r:id="rId1"/>
  <rowBreaks count="4" manualBreakCount="4">
    <brk id="68" min="1" max="10" man="1"/>
    <brk id="112" min="1" max="10" man="1"/>
    <brk id="145" min="1" max="10" man="1"/>
    <brk id="207"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77"/>
  <sheetViews>
    <sheetView showGridLines="0" view="pageBreakPreview" zoomScaleSheetLayoutView="100" zoomScalePageLayoutView="80" workbookViewId="0">
      <selection activeCell="P19" sqref="P19"/>
    </sheetView>
  </sheetViews>
  <sheetFormatPr defaultRowHeight="15" x14ac:dyDescent="0.25"/>
  <cols>
    <col min="1" max="1" width="3.140625" customWidth="1"/>
    <col min="2" max="2" width="4.85546875" customWidth="1"/>
    <col min="7" max="7" width="44.5703125" customWidth="1"/>
    <col min="8" max="8" width="6.5703125" customWidth="1"/>
    <col min="9" max="10" width="9.140625" hidden="1" customWidth="1"/>
    <col min="11" max="11" width="2.140625" customWidth="1"/>
  </cols>
  <sheetData>
    <row r="2" spans="2:12" x14ac:dyDescent="0.25">
      <c r="B2" s="13"/>
      <c r="C2" s="13"/>
      <c r="D2" s="13"/>
      <c r="E2" s="13"/>
      <c r="F2" s="13"/>
      <c r="G2" s="13"/>
      <c r="H2" s="13"/>
      <c r="I2" s="13"/>
      <c r="J2" s="13"/>
      <c r="K2" s="13"/>
      <c r="L2" s="13"/>
    </row>
    <row r="3" spans="2:12" x14ac:dyDescent="0.25">
      <c r="B3" s="13"/>
      <c r="C3" s="13"/>
      <c r="D3" s="13"/>
      <c r="E3" s="13"/>
      <c r="F3" s="13"/>
      <c r="G3" s="13"/>
      <c r="H3" s="13"/>
      <c r="I3" s="13"/>
      <c r="J3" s="13"/>
      <c r="K3" s="13"/>
      <c r="L3" s="13"/>
    </row>
    <row r="4" spans="2:12" x14ac:dyDescent="0.25">
      <c r="B4" s="13"/>
      <c r="C4" s="13"/>
      <c r="D4" s="13"/>
      <c r="E4" s="13"/>
      <c r="F4" s="13"/>
      <c r="G4" s="13"/>
      <c r="H4" s="13"/>
      <c r="I4" s="13"/>
      <c r="J4" s="13"/>
      <c r="K4" s="13"/>
      <c r="L4" s="13"/>
    </row>
    <row r="5" spans="2:12" ht="23.25" customHeight="1" x14ac:dyDescent="0.25">
      <c r="B5" s="13"/>
      <c r="C5" s="13"/>
      <c r="D5" s="13"/>
      <c r="E5" s="13"/>
      <c r="F5" s="13"/>
      <c r="G5" s="13"/>
      <c r="H5" s="13"/>
      <c r="I5" s="13"/>
      <c r="J5" s="13"/>
      <c r="K5" s="13"/>
      <c r="L5" s="13"/>
    </row>
    <row r="6" spans="2:12" x14ac:dyDescent="0.25">
      <c r="B6" s="13" t="s">
        <v>50</v>
      </c>
      <c r="C6" s="13"/>
      <c r="D6" s="13"/>
      <c r="E6" s="13"/>
      <c r="F6" s="13"/>
      <c r="G6" s="13"/>
      <c r="H6" s="13"/>
      <c r="I6" s="13"/>
      <c r="J6" s="13"/>
      <c r="K6" s="13"/>
      <c r="L6" s="13"/>
    </row>
    <row r="7" spans="2:12" ht="16.5" customHeight="1" x14ac:dyDescent="0.25">
      <c r="B7" s="13" t="s">
        <v>51</v>
      </c>
      <c r="C7" s="13"/>
      <c r="D7" s="13"/>
      <c r="E7" s="13"/>
      <c r="F7" s="13"/>
      <c r="G7" s="13"/>
      <c r="H7" s="13"/>
      <c r="I7" s="13"/>
      <c r="J7" s="13"/>
      <c r="K7" s="13"/>
      <c r="L7" s="13"/>
    </row>
    <row r="8" spans="2:12" ht="16.5" customHeight="1" x14ac:dyDescent="0.25">
      <c r="B8" s="13"/>
      <c r="C8" s="13"/>
      <c r="D8" s="13"/>
      <c r="E8" s="13"/>
      <c r="F8" s="13"/>
      <c r="G8" s="13"/>
      <c r="H8" s="13"/>
      <c r="I8" s="13"/>
      <c r="J8" s="13"/>
      <c r="K8" s="13"/>
      <c r="L8" s="13"/>
    </row>
    <row r="9" spans="2:12" ht="16.5" customHeight="1" x14ac:dyDescent="0.25">
      <c r="B9" s="13"/>
      <c r="C9" s="13"/>
      <c r="D9" s="13"/>
      <c r="E9" s="13"/>
      <c r="F9" s="13"/>
      <c r="G9" s="13"/>
      <c r="H9" s="13"/>
      <c r="I9" s="13"/>
      <c r="J9" s="13"/>
      <c r="K9" s="13"/>
      <c r="L9" s="13"/>
    </row>
    <row r="10" spans="2:12" x14ac:dyDescent="0.25">
      <c r="B10" s="78" t="s">
        <v>81</v>
      </c>
      <c r="C10" s="78"/>
      <c r="D10" s="78"/>
      <c r="E10" s="78"/>
      <c r="F10" s="78"/>
      <c r="G10" s="78"/>
      <c r="H10" s="78"/>
      <c r="I10" s="78"/>
      <c r="J10" s="78"/>
      <c r="K10" s="78"/>
      <c r="L10" s="13"/>
    </row>
    <row r="12" spans="2:12" ht="15.75" customHeight="1" x14ac:dyDescent="0.25">
      <c r="B12" s="22" t="s">
        <v>82</v>
      </c>
      <c r="C12" s="4"/>
      <c r="D12" s="20"/>
      <c r="E12" s="20"/>
      <c r="F12" s="20"/>
      <c r="G12" s="20"/>
      <c r="H12" s="21"/>
    </row>
    <row r="13" spans="2:12" x14ac:dyDescent="0.25">
      <c r="B13" s="57" t="s">
        <v>111</v>
      </c>
      <c r="C13" s="82" t="s">
        <v>7</v>
      </c>
      <c r="D13" s="82"/>
      <c r="E13" s="82"/>
      <c r="F13" s="82"/>
      <c r="G13" s="82"/>
      <c r="H13" s="104">
        <f>IF(B13="X",0.3*0.4,"")</f>
        <v>0.12</v>
      </c>
    </row>
    <row r="14" spans="2:12" x14ac:dyDescent="0.25">
      <c r="B14" s="57" t="s">
        <v>111</v>
      </c>
      <c r="C14" s="82" t="s">
        <v>233</v>
      </c>
      <c r="D14" s="82"/>
      <c r="E14" s="82"/>
      <c r="F14" s="82"/>
      <c r="G14" s="82"/>
      <c r="H14" s="104">
        <f>IF(B14="X",0.21*0.4,"")</f>
        <v>8.4000000000000005E-2</v>
      </c>
    </row>
    <row r="15" spans="2:12" x14ac:dyDescent="0.25">
      <c r="B15" s="57" t="s">
        <v>111</v>
      </c>
      <c r="C15" s="82" t="s">
        <v>232</v>
      </c>
      <c r="D15" s="82"/>
      <c r="E15" s="82"/>
      <c r="F15" s="82"/>
      <c r="G15" s="82"/>
      <c r="H15" s="104">
        <f>IF(B15="X",0.1*0.4,"")</f>
        <v>4.0000000000000008E-2</v>
      </c>
    </row>
    <row r="16" spans="2:12" ht="17.25" customHeight="1" x14ac:dyDescent="0.25">
      <c r="B16" s="57" t="s">
        <v>111</v>
      </c>
      <c r="C16" s="82" t="s">
        <v>231</v>
      </c>
      <c r="D16" s="82"/>
      <c r="E16" s="82"/>
      <c r="F16" s="82"/>
      <c r="G16" s="82"/>
      <c r="H16" s="104">
        <f>IF(B16="X",0,"")</f>
        <v>0</v>
      </c>
    </row>
    <row r="17" spans="2:8" x14ac:dyDescent="0.25">
      <c r="H17" s="110"/>
    </row>
    <row r="18" spans="2:8" x14ac:dyDescent="0.25">
      <c r="B18" s="22" t="s">
        <v>83</v>
      </c>
      <c r="C18" s="4"/>
      <c r="D18" s="20"/>
      <c r="E18" s="20"/>
      <c r="F18" s="20"/>
      <c r="G18" s="20"/>
      <c r="H18" s="112"/>
    </row>
    <row r="19" spans="2:8" ht="24" customHeight="1" x14ac:dyDescent="0.25">
      <c r="B19" s="57" t="s">
        <v>111</v>
      </c>
      <c r="C19" s="80" t="s">
        <v>234</v>
      </c>
      <c r="D19" s="80"/>
      <c r="E19" s="80"/>
      <c r="F19" s="80"/>
      <c r="G19" s="80"/>
      <c r="H19" s="104">
        <f>IF(B19="X",0.5*0.4,0)</f>
        <v>0.2</v>
      </c>
    </row>
    <row r="20" spans="2:8" ht="24" customHeight="1" x14ac:dyDescent="0.25">
      <c r="B20" s="57" t="s">
        <v>111</v>
      </c>
      <c r="C20" s="80" t="s">
        <v>235</v>
      </c>
      <c r="D20" s="80"/>
      <c r="E20" s="80"/>
      <c r="F20" s="80"/>
      <c r="G20" s="80"/>
      <c r="H20" s="104">
        <f>IF(B20="X",0.35*0.4,"")</f>
        <v>0.13999999999999999</v>
      </c>
    </row>
    <row r="21" spans="2:8" ht="24" customHeight="1" x14ac:dyDescent="0.25">
      <c r="B21" s="57" t="s">
        <v>111</v>
      </c>
      <c r="C21" s="80" t="s">
        <v>236</v>
      </c>
      <c r="D21" s="80"/>
      <c r="E21" s="80"/>
      <c r="F21" s="80"/>
      <c r="G21" s="80"/>
      <c r="H21" s="104">
        <f>IF(B21="X",0.18*0.4,"")</f>
        <v>7.1999999999999995E-2</v>
      </c>
    </row>
    <row r="22" spans="2:8" ht="23.25" customHeight="1" x14ac:dyDescent="0.25">
      <c r="B22" s="57" t="s">
        <v>111</v>
      </c>
      <c r="C22" s="80" t="s">
        <v>237</v>
      </c>
      <c r="D22" s="80"/>
      <c r="E22" s="80"/>
      <c r="F22" s="80"/>
      <c r="G22" s="80"/>
      <c r="H22" s="104">
        <f>IF(B22="X",0,"")</f>
        <v>0</v>
      </c>
    </row>
    <row r="23" spans="2:8" x14ac:dyDescent="0.25">
      <c r="H23" s="110"/>
    </row>
    <row r="24" spans="2:8" ht="16.5" customHeight="1" x14ac:dyDescent="0.25">
      <c r="B24" s="22" t="s">
        <v>84</v>
      </c>
      <c r="C24" s="4"/>
      <c r="D24" s="20"/>
      <c r="E24" s="20"/>
      <c r="F24" s="20"/>
      <c r="G24" s="20"/>
      <c r="H24" s="112"/>
    </row>
    <row r="25" spans="2:8" ht="27" customHeight="1" x14ac:dyDescent="0.25">
      <c r="B25" s="57" t="s">
        <v>111</v>
      </c>
      <c r="C25" s="88" t="s">
        <v>238</v>
      </c>
      <c r="D25" s="88"/>
      <c r="E25" s="88"/>
      <c r="F25" s="88"/>
      <c r="G25" s="88"/>
      <c r="H25" s="104">
        <f>IF(B25="X",0.4*0.4,"")</f>
        <v>0.16000000000000003</v>
      </c>
    </row>
    <row r="26" spans="2:8" ht="27" customHeight="1" x14ac:dyDescent="0.25">
      <c r="B26" s="57" t="s">
        <v>111</v>
      </c>
      <c r="C26" s="88" t="s">
        <v>239</v>
      </c>
      <c r="D26" s="88"/>
      <c r="E26" s="88"/>
      <c r="F26" s="88"/>
      <c r="G26" s="88"/>
      <c r="H26" s="104">
        <f>IF(B26="X",0.28*0.4,"")</f>
        <v>0.11200000000000002</v>
      </c>
    </row>
    <row r="27" spans="2:8" ht="23.25" customHeight="1" x14ac:dyDescent="0.25">
      <c r="B27" s="57" t="s">
        <v>111</v>
      </c>
      <c r="C27" s="91" t="s">
        <v>9</v>
      </c>
      <c r="D27" s="91"/>
      <c r="E27" s="91"/>
      <c r="F27" s="91"/>
      <c r="G27" s="91"/>
      <c r="H27" s="104">
        <f>IF(B27="X",0.14*0.4,"")</f>
        <v>5.6000000000000008E-2</v>
      </c>
    </row>
    <row r="28" spans="2:8" ht="22.5" customHeight="1" x14ac:dyDescent="0.25">
      <c r="B28" s="57" t="s">
        <v>111</v>
      </c>
      <c r="C28" s="91" t="s">
        <v>240</v>
      </c>
      <c r="D28" s="91"/>
      <c r="E28" s="91"/>
      <c r="F28" s="91"/>
      <c r="G28" s="91"/>
      <c r="H28" s="104">
        <f>IF(B28="X",0,"")</f>
        <v>0</v>
      </c>
    </row>
    <row r="29" spans="2:8" x14ac:dyDescent="0.25">
      <c r="H29" s="110"/>
    </row>
    <row r="30" spans="2:8" x14ac:dyDescent="0.25">
      <c r="B30" s="22" t="s">
        <v>242</v>
      </c>
      <c r="C30" s="4"/>
      <c r="D30" s="20"/>
      <c r="E30" s="20"/>
      <c r="F30" s="20"/>
      <c r="G30" s="20"/>
      <c r="H30" s="112"/>
    </row>
    <row r="31" spans="2:8" ht="23.25" customHeight="1" x14ac:dyDescent="0.25">
      <c r="B31" s="57" t="s">
        <v>111</v>
      </c>
      <c r="C31" s="88" t="s">
        <v>241</v>
      </c>
      <c r="D31" s="88"/>
      <c r="E31" s="88"/>
      <c r="F31" s="88"/>
      <c r="G31" s="88"/>
      <c r="H31" s="104">
        <f>IF(B31="X",0.4*0.4,"")</f>
        <v>0.16000000000000003</v>
      </c>
    </row>
    <row r="32" spans="2:8" ht="22.5" customHeight="1" x14ac:dyDescent="0.25">
      <c r="B32" s="57" t="s">
        <v>111</v>
      </c>
      <c r="C32" s="88" t="s">
        <v>244</v>
      </c>
      <c r="D32" s="88"/>
      <c r="E32" s="88"/>
      <c r="F32" s="88"/>
      <c r="G32" s="88"/>
      <c r="H32" s="104">
        <f>IF(B32="X",0.28*0.4,"")</f>
        <v>0.11200000000000002</v>
      </c>
    </row>
    <row r="33" spans="2:8" ht="22.5" customHeight="1" x14ac:dyDescent="0.25">
      <c r="B33" s="57" t="s">
        <v>111</v>
      </c>
      <c r="C33" s="88" t="s">
        <v>245</v>
      </c>
      <c r="D33" s="88"/>
      <c r="E33" s="88"/>
      <c r="F33" s="88"/>
      <c r="G33" s="88"/>
      <c r="H33" s="104">
        <f>IF(B33="X",0.14*0.4,"")</f>
        <v>5.6000000000000008E-2</v>
      </c>
    </row>
    <row r="34" spans="2:8" ht="22.5" customHeight="1" x14ac:dyDescent="0.25">
      <c r="B34" s="57" t="s">
        <v>111</v>
      </c>
      <c r="C34" s="88" t="s">
        <v>243</v>
      </c>
      <c r="D34" s="88"/>
      <c r="E34" s="88"/>
      <c r="F34" s="88"/>
      <c r="G34" s="88"/>
      <c r="H34" s="104">
        <f>IF(B34="X",0,"")</f>
        <v>0</v>
      </c>
    </row>
    <row r="35" spans="2:8" x14ac:dyDescent="0.25">
      <c r="H35" s="110"/>
    </row>
    <row r="36" spans="2:8" x14ac:dyDescent="0.25">
      <c r="B36" s="50" t="s">
        <v>85</v>
      </c>
      <c r="C36" s="51"/>
      <c r="D36" s="52"/>
      <c r="E36" s="52"/>
      <c r="F36" s="52"/>
      <c r="G36" s="52"/>
      <c r="H36" s="112"/>
    </row>
    <row r="37" spans="2:8" ht="22.5" customHeight="1" x14ac:dyDescent="0.25">
      <c r="B37" s="57" t="s">
        <v>111</v>
      </c>
      <c r="C37" s="90" t="s">
        <v>250</v>
      </c>
      <c r="D37" s="90"/>
      <c r="E37" s="90"/>
      <c r="F37" s="90"/>
      <c r="G37" s="90"/>
      <c r="H37" s="104">
        <f>IF(B37="X",0.3*0.4,"")</f>
        <v>0.12</v>
      </c>
    </row>
    <row r="38" spans="2:8" ht="22.5" customHeight="1" x14ac:dyDescent="0.25">
      <c r="B38" s="57" t="s">
        <v>111</v>
      </c>
      <c r="C38" s="90" t="s">
        <v>251</v>
      </c>
      <c r="D38" s="90"/>
      <c r="E38" s="90"/>
      <c r="F38" s="90"/>
      <c r="G38" s="90"/>
      <c r="H38" s="104">
        <f>IF(B38="X",0.21*0.4,"")</f>
        <v>8.4000000000000005E-2</v>
      </c>
    </row>
    <row r="39" spans="2:8" ht="23.25" customHeight="1" x14ac:dyDescent="0.25">
      <c r="B39" s="57" t="s">
        <v>111</v>
      </c>
      <c r="C39" s="90" t="s">
        <v>252</v>
      </c>
      <c r="D39" s="90"/>
      <c r="E39" s="90"/>
      <c r="F39" s="90"/>
      <c r="G39" s="90"/>
      <c r="H39" s="104">
        <f>IF(B39="X",0.1*0.4,"")</f>
        <v>4.0000000000000008E-2</v>
      </c>
    </row>
    <row r="40" spans="2:8" ht="21.75" customHeight="1" x14ac:dyDescent="0.25">
      <c r="B40" s="57" t="s">
        <v>111</v>
      </c>
      <c r="C40" s="90" t="s">
        <v>253</v>
      </c>
      <c r="D40" s="90"/>
      <c r="E40" s="90"/>
      <c r="F40" s="90"/>
      <c r="G40" s="90"/>
      <c r="H40" s="104">
        <f>IF(B40="X",0,"")</f>
        <v>0</v>
      </c>
    </row>
    <row r="41" spans="2:8" x14ac:dyDescent="0.25">
      <c r="B41" s="1"/>
      <c r="C41" s="1"/>
      <c r="H41" s="110"/>
    </row>
    <row r="42" spans="2:8" x14ac:dyDescent="0.25">
      <c r="B42" s="50" t="s">
        <v>86</v>
      </c>
      <c r="C42" s="51"/>
      <c r="D42" s="52"/>
      <c r="E42" s="52"/>
      <c r="F42" s="52"/>
      <c r="G42" s="52"/>
      <c r="H42" s="112"/>
    </row>
    <row r="43" spans="2:8" x14ac:dyDescent="0.25">
      <c r="B43" s="57" t="s">
        <v>111</v>
      </c>
      <c r="C43" s="90" t="s">
        <v>254</v>
      </c>
      <c r="D43" s="90"/>
      <c r="E43" s="90"/>
      <c r="F43" s="90"/>
      <c r="G43" s="90"/>
      <c r="H43" s="104">
        <f>IF(B43="X",0.2*0.4,"")</f>
        <v>8.0000000000000016E-2</v>
      </c>
    </row>
    <row r="44" spans="2:8" x14ac:dyDescent="0.25">
      <c r="B44" s="57" t="s">
        <v>111</v>
      </c>
      <c r="C44" s="90" t="s">
        <v>255</v>
      </c>
      <c r="D44" s="90"/>
      <c r="E44" s="90"/>
      <c r="F44" s="90"/>
      <c r="G44" s="90"/>
      <c r="H44" s="104">
        <f>IF(B44="X",0.14*0.4,"")</f>
        <v>5.6000000000000008E-2</v>
      </c>
    </row>
    <row r="45" spans="2:8" x14ac:dyDescent="0.25">
      <c r="B45" s="57" t="s">
        <v>111</v>
      </c>
      <c r="C45" s="90" t="s">
        <v>256</v>
      </c>
      <c r="D45" s="90"/>
      <c r="E45" s="90"/>
      <c r="F45" s="90"/>
      <c r="G45" s="90"/>
      <c r="H45" s="104">
        <f>IF(B45="X",0.07*0.4,"")</f>
        <v>2.8000000000000004E-2</v>
      </c>
    </row>
    <row r="46" spans="2:8" ht="17.25" customHeight="1" x14ac:dyDescent="0.25">
      <c r="B46" s="57" t="s">
        <v>111</v>
      </c>
      <c r="C46" s="90" t="s">
        <v>257</v>
      </c>
      <c r="D46" s="90"/>
      <c r="E46" s="90"/>
      <c r="F46" s="90"/>
      <c r="G46" s="90"/>
      <c r="H46" s="104">
        <f>IF(B46="X",0,"")</f>
        <v>0</v>
      </c>
    </row>
    <row r="47" spans="2:8" x14ac:dyDescent="0.25">
      <c r="B47" s="1"/>
      <c r="C47" s="1"/>
      <c r="H47" s="110"/>
    </row>
    <row r="48" spans="2:8" x14ac:dyDescent="0.25">
      <c r="B48" s="22" t="s">
        <v>87</v>
      </c>
      <c r="C48" s="4"/>
      <c r="D48" s="20"/>
      <c r="E48" s="20"/>
      <c r="F48" s="20"/>
      <c r="G48" s="20"/>
      <c r="H48" s="112"/>
    </row>
    <row r="49" spans="2:8" ht="22.5" customHeight="1" x14ac:dyDescent="0.25">
      <c r="B49" s="57" t="s">
        <v>111</v>
      </c>
      <c r="C49" s="88" t="s">
        <v>246</v>
      </c>
      <c r="D49" s="88"/>
      <c r="E49" s="88"/>
      <c r="F49" s="88"/>
      <c r="G49" s="88"/>
      <c r="H49" s="104">
        <f>IF(B49="X",0.4*0.4,"")</f>
        <v>0.16000000000000003</v>
      </c>
    </row>
    <row r="50" spans="2:8" ht="22.5" customHeight="1" x14ac:dyDescent="0.25">
      <c r="B50" s="57" t="s">
        <v>111</v>
      </c>
      <c r="C50" s="88" t="s">
        <v>247</v>
      </c>
      <c r="D50" s="88"/>
      <c r="E50" s="88"/>
      <c r="F50" s="88"/>
      <c r="G50" s="88"/>
      <c r="H50" s="104">
        <f>IF(B50="X",0.28*0.4,"")</f>
        <v>0.11200000000000002</v>
      </c>
    </row>
    <row r="51" spans="2:8" ht="22.5" customHeight="1" x14ac:dyDescent="0.25">
      <c r="B51" s="57" t="s">
        <v>111</v>
      </c>
      <c r="C51" s="88" t="s">
        <v>248</v>
      </c>
      <c r="D51" s="88"/>
      <c r="E51" s="88"/>
      <c r="F51" s="88"/>
      <c r="G51" s="88"/>
      <c r="H51" s="104">
        <f>IF(B51="X",0.14*0.4,"")</f>
        <v>5.6000000000000008E-2</v>
      </c>
    </row>
    <row r="52" spans="2:8" ht="24" customHeight="1" x14ac:dyDescent="0.25">
      <c r="B52" s="57" t="s">
        <v>111</v>
      </c>
      <c r="C52" s="88" t="s">
        <v>249</v>
      </c>
      <c r="D52" s="88"/>
      <c r="E52" s="88"/>
      <c r="F52" s="88"/>
      <c r="G52" s="88"/>
      <c r="H52" s="104">
        <f>IF(B52="X",0,"")</f>
        <v>0</v>
      </c>
    </row>
    <row r="53" spans="2:8" x14ac:dyDescent="0.25">
      <c r="H53" s="110"/>
    </row>
    <row r="54" spans="2:8" x14ac:dyDescent="0.25">
      <c r="G54" s="23" t="s">
        <v>288</v>
      </c>
      <c r="H54" s="104">
        <v>1</v>
      </c>
    </row>
    <row r="55" spans="2:8" x14ac:dyDescent="0.25">
      <c r="B55" s="24"/>
      <c r="C55" s="24"/>
      <c r="D55" s="24"/>
      <c r="E55" s="24"/>
    </row>
    <row r="77" spans="8:8" x14ac:dyDescent="0.25">
      <c r="H77">
        <f>SUM(H49,H43,H37,H31,H25,H19,H13)</f>
        <v>1</v>
      </c>
    </row>
  </sheetData>
  <mergeCells count="29">
    <mergeCell ref="C52:G52"/>
    <mergeCell ref="C40:G40"/>
    <mergeCell ref="B10:K10"/>
    <mergeCell ref="C31:G31"/>
    <mergeCell ref="C32:G32"/>
    <mergeCell ref="C34:G34"/>
    <mergeCell ref="C37:G37"/>
    <mergeCell ref="C13:G13"/>
    <mergeCell ref="C16:G16"/>
    <mergeCell ref="C22:G22"/>
    <mergeCell ref="C19:G19"/>
    <mergeCell ref="C28:G28"/>
    <mergeCell ref="C25:G25"/>
    <mergeCell ref="C27:G27"/>
    <mergeCell ref="C33:G33"/>
    <mergeCell ref="C14:G14"/>
    <mergeCell ref="C15:G15"/>
    <mergeCell ref="C20:G20"/>
    <mergeCell ref="C21:G21"/>
    <mergeCell ref="C26:G26"/>
    <mergeCell ref="C38:G38"/>
    <mergeCell ref="C39:G39"/>
    <mergeCell ref="C44:G44"/>
    <mergeCell ref="C45:G45"/>
    <mergeCell ref="C50:G50"/>
    <mergeCell ref="C51:G51"/>
    <mergeCell ref="C43:G43"/>
    <mergeCell ref="C46:G46"/>
    <mergeCell ref="C49:G49"/>
  </mergeCells>
  <pageMargins left="0.511811024" right="0.32291666666666669" top="0.78740157499999996" bottom="0.78740157499999996" header="0.31496062000000002" footer="0.31496062000000002"/>
  <pageSetup paperSize="9" scale="99" orientation="portrait" r:id="rId1"/>
  <rowBreaks count="1" manualBreakCount="1">
    <brk id="41" min="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125"/>
  <sheetViews>
    <sheetView showGridLines="0" showRuler="0" view="pageBreakPreview" zoomScale="115" zoomScaleNormal="100" zoomScaleSheetLayoutView="115" workbookViewId="0">
      <selection activeCell="T8" sqref="T8"/>
    </sheetView>
  </sheetViews>
  <sheetFormatPr defaultRowHeight="15" x14ac:dyDescent="0.25"/>
  <cols>
    <col min="1" max="1" width="3.85546875" customWidth="1"/>
    <col min="2" max="2" width="4.85546875" customWidth="1"/>
    <col min="3" max="3" width="7.28515625" customWidth="1"/>
    <col min="4" max="4" width="9.42578125" customWidth="1"/>
    <col min="5" max="5" width="12.5703125" customWidth="1"/>
    <col min="6" max="6" width="12.28515625" customWidth="1"/>
    <col min="7" max="7" width="12.42578125" customWidth="1"/>
    <col min="8" max="8" width="12.140625" customWidth="1"/>
    <col min="9" max="11" width="9.140625" hidden="1" customWidth="1"/>
    <col min="12" max="12" width="8" hidden="1" customWidth="1"/>
    <col min="13" max="13" width="9.140625" customWidth="1"/>
    <col min="14" max="14" width="2.85546875" customWidth="1"/>
    <col min="15" max="15" width="7.7109375" customWidth="1"/>
    <col min="16" max="16" width="6.85546875" customWidth="1"/>
    <col min="17" max="17" width="3.5703125" customWidth="1"/>
    <col min="18" max="18" width="8.7109375" customWidth="1"/>
    <col min="19" max="19" width="7.85546875" customWidth="1"/>
    <col min="20" max="20" width="9.85546875" customWidth="1"/>
    <col min="21" max="21" width="10.85546875" customWidth="1"/>
    <col min="22" max="22" width="10.28515625" customWidth="1"/>
    <col min="23" max="23" width="9.5703125" customWidth="1"/>
    <col min="24" max="24" width="9.140625" hidden="1" customWidth="1"/>
    <col min="25" max="25" width="8.140625" hidden="1" customWidth="1"/>
    <col min="26" max="26" width="0.140625" hidden="1" customWidth="1"/>
    <col min="27" max="27" width="7" hidden="1" customWidth="1"/>
    <col min="28" max="28" width="8.42578125" customWidth="1"/>
    <col min="29" max="29" width="3.42578125" customWidth="1"/>
    <col min="30" max="31" width="9.140625" customWidth="1"/>
  </cols>
  <sheetData>
    <row r="2" spans="2:31" x14ac:dyDescent="0.25">
      <c r="B2" s="13"/>
      <c r="C2" s="13"/>
      <c r="D2" s="13"/>
      <c r="E2" s="13"/>
      <c r="F2" s="13"/>
      <c r="G2" s="13"/>
      <c r="H2" s="13"/>
      <c r="I2" s="13"/>
      <c r="J2" s="13"/>
      <c r="K2" s="13"/>
      <c r="Q2" s="22"/>
      <c r="R2" s="22"/>
      <c r="S2" s="26"/>
      <c r="T2" s="26"/>
      <c r="U2" s="26"/>
      <c r="V2" s="26"/>
    </row>
    <row r="3" spans="2:31" x14ac:dyDescent="0.25">
      <c r="B3" s="13"/>
      <c r="C3" s="13"/>
      <c r="D3" s="13"/>
      <c r="E3" s="13"/>
      <c r="F3" s="13"/>
      <c r="G3" s="13"/>
      <c r="H3" s="13"/>
      <c r="I3" s="13"/>
      <c r="J3" s="13"/>
      <c r="K3" s="13"/>
      <c r="Q3" s="22"/>
      <c r="R3" s="22"/>
      <c r="S3" s="26"/>
      <c r="T3" s="26"/>
      <c r="U3" s="26"/>
      <c r="V3" s="26"/>
    </row>
    <row r="4" spans="2:31" x14ac:dyDescent="0.25">
      <c r="B4" s="13"/>
      <c r="C4" s="13"/>
      <c r="D4" s="13"/>
      <c r="E4" s="13"/>
      <c r="F4" s="13"/>
      <c r="G4" s="13"/>
      <c r="H4" s="13"/>
      <c r="I4" s="13"/>
      <c r="J4" s="13"/>
      <c r="K4" s="13"/>
      <c r="Q4" s="22"/>
      <c r="R4" s="22"/>
      <c r="S4" s="26"/>
      <c r="T4" s="26"/>
      <c r="U4" s="26"/>
      <c r="V4" s="26"/>
    </row>
    <row r="5" spans="2:31" ht="19.5" customHeight="1" x14ac:dyDescent="0.25">
      <c r="B5" s="13"/>
      <c r="C5" s="13"/>
      <c r="D5" s="13"/>
      <c r="E5" s="13"/>
      <c r="F5" s="13"/>
      <c r="G5" s="13"/>
      <c r="H5" s="13"/>
      <c r="I5" s="13"/>
      <c r="J5" s="13"/>
      <c r="K5" s="13"/>
    </row>
    <row r="6" spans="2:31" ht="20.25" customHeight="1" x14ac:dyDescent="0.25">
      <c r="B6" s="13" t="s">
        <v>50</v>
      </c>
      <c r="C6" s="13"/>
      <c r="D6" s="13"/>
      <c r="E6" s="13"/>
      <c r="F6" s="13"/>
      <c r="G6" s="13"/>
      <c r="H6" s="13"/>
      <c r="I6" s="13"/>
      <c r="J6" s="13"/>
      <c r="K6" s="13"/>
      <c r="AE6" s="22"/>
    </row>
    <row r="7" spans="2:31" ht="19.5" customHeight="1" x14ac:dyDescent="0.25">
      <c r="B7" s="13" t="s">
        <v>51</v>
      </c>
      <c r="C7" s="13"/>
      <c r="D7" s="13"/>
      <c r="E7" s="13"/>
      <c r="F7" s="13"/>
      <c r="G7" s="13"/>
      <c r="H7" s="13"/>
      <c r="I7" s="13"/>
      <c r="J7" s="13"/>
      <c r="K7" s="13"/>
    </row>
    <row r="8" spans="2:31" ht="22.5" customHeight="1" x14ac:dyDescent="0.25">
      <c r="B8" s="13"/>
      <c r="C8" s="13"/>
      <c r="D8" s="13"/>
      <c r="E8" s="13"/>
      <c r="F8" s="13"/>
      <c r="G8" s="13"/>
      <c r="H8" s="13"/>
      <c r="I8" s="13"/>
      <c r="J8" s="13"/>
      <c r="K8" s="13"/>
    </row>
    <row r="9" spans="2:31" ht="21" customHeight="1" x14ac:dyDescent="0.25">
      <c r="B9" s="13"/>
      <c r="C9" s="13"/>
      <c r="D9" s="13"/>
      <c r="E9" s="13"/>
      <c r="F9" s="13"/>
      <c r="G9" s="13"/>
      <c r="H9" s="13"/>
      <c r="I9" s="13"/>
      <c r="J9" s="13"/>
      <c r="K9" s="13"/>
    </row>
    <row r="10" spans="2:31" x14ac:dyDescent="0.25">
      <c r="B10" s="99" t="s">
        <v>289</v>
      </c>
      <c r="C10" s="99"/>
      <c r="D10" s="99"/>
      <c r="E10" s="99"/>
      <c r="F10" s="99"/>
      <c r="G10" s="99"/>
      <c r="H10" s="99"/>
      <c r="I10" s="99"/>
      <c r="J10" s="99"/>
      <c r="K10" s="99"/>
      <c r="L10" s="99"/>
      <c r="M10" s="99"/>
      <c r="N10" s="99"/>
      <c r="O10" s="99"/>
      <c r="P10" s="99"/>
    </row>
    <row r="11" spans="2:31" x14ac:dyDescent="0.25">
      <c r="B11" s="37"/>
      <c r="C11" s="37"/>
      <c r="D11" s="37"/>
      <c r="E11" s="37"/>
      <c r="F11" s="37"/>
      <c r="G11" s="37"/>
      <c r="H11" s="37"/>
      <c r="I11" s="37"/>
      <c r="J11" s="37"/>
      <c r="K11" s="37"/>
      <c r="L11" s="27"/>
      <c r="M11" s="27"/>
      <c r="N11" s="27"/>
      <c r="O11" s="27"/>
      <c r="P11" s="27"/>
    </row>
    <row r="12" spans="2:31" x14ac:dyDescent="0.25">
      <c r="B12" s="37"/>
      <c r="C12" s="37"/>
      <c r="D12" s="37"/>
      <c r="E12" s="37"/>
      <c r="F12" s="37"/>
      <c r="G12" s="37"/>
      <c r="H12" s="37"/>
      <c r="I12" s="37"/>
      <c r="J12" s="37"/>
      <c r="K12" s="37"/>
      <c r="L12" s="27"/>
      <c r="M12" s="27"/>
      <c r="N12" s="27"/>
      <c r="O12" s="27"/>
      <c r="P12" s="27"/>
      <c r="S12" s="25"/>
      <c r="T12" s="38"/>
      <c r="U12" s="38"/>
      <c r="V12" s="38"/>
      <c r="W12" s="38"/>
      <c r="X12" s="1"/>
      <c r="Y12" s="1"/>
      <c r="Z12" s="1"/>
      <c r="AA12" s="1"/>
      <c r="AB12" s="1"/>
    </row>
    <row r="13" spans="2:31" x14ac:dyDescent="0.25">
      <c r="B13" s="30" t="s">
        <v>93</v>
      </c>
      <c r="C13" s="31"/>
      <c r="D13" s="32"/>
      <c r="E13" s="32"/>
      <c r="F13" s="32"/>
      <c r="G13" s="32"/>
      <c r="H13" s="33"/>
      <c r="I13" s="27"/>
      <c r="J13" s="27"/>
      <c r="K13" s="27"/>
      <c r="L13" s="27"/>
      <c r="M13" s="27"/>
      <c r="N13" s="27"/>
      <c r="O13" s="27"/>
      <c r="P13" s="27"/>
    </row>
    <row r="14" spans="2:31" ht="26.25" customHeight="1" x14ac:dyDescent="0.25">
      <c r="B14" s="34" t="s">
        <v>111</v>
      </c>
      <c r="C14" s="92" t="s">
        <v>108</v>
      </c>
      <c r="D14" s="92"/>
      <c r="E14" s="92"/>
      <c r="F14" s="92"/>
      <c r="G14" s="92"/>
      <c r="H14" s="92"/>
      <c r="I14" s="92"/>
      <c r="J14" s="92"/>
      <c r="K14" s="92"/>
      <c r="L14" s="92"/>
      <c r="M14" s="92"/>
      <c r="N14" s="92"/>
      <c r="O14" s="92"/>
      <c r="P14" s="113">
        <f>IF(B14="X",0.3,"")</f>
        <v>0.3</v>
      </c>
    </row>
    <row r="15" spans="2:31" ht="28.5" customHeight="1" x14ac:dyDescent="0.25">
      <c r="B15" s="34" t="s">
        <v>111</v>
      </c>
      <c r="C15" s="93" t="s">
        <v>109</v>
      </c>
      <c r="D15" s="93"/>
      <c r="E15" s="93"/>
      <c r="F15" s="93"/>
      <c r="G15" s="93"/>
      <c r="H15" s="93"/>
      <c r="I15" s="93"/>
      <c r="J15" s="93"/>
      <c r="K15" s="93"/>
      <c r="L15" s="93"/>
      <c r="M15" s="93"/>
      <c r="N15" s="93"/>
      <c r="O15" s="93"/>
      <c r="P15" s="113">
        <f>IF(B15="X",0.21,"")</f>
        <v>0.21</v>
      </c>
    </row>
    <row r="16" spans="2:31" ht="24.75" customHeight="1" x14ac:dyDescent="0.25">
      <c r="B16" s="34" t="s">
        <v>111</v>
      </c>
      <c r="C16" s="92" t="s">
        <v>88</v>
      </c>
      <c r="D16" s="92"/>
      <c r="E16" s="92"/>
      <c r="F16" s="92"/>
      <c r="G16" s="92"/>
      <c r="H16" s="92"/>
      <c r="I16" s="92"/>
      <c r="J16" s="92"/>
      <c r="K16" s="92"/>
      <c r="L16" s="92"/>
      <c r="M16" s="92"/>
      <c r="N16" s="92"/>
      <c r="O16" s="92"/>
      <c r="P16" s="113">
        <f>IF(B16="X",0.1,"")</f>
        <v>0.1</v>
      </c>
    </row>
    <row r="17" spans="2:16" ht="26.25" customHeight="1" x14ac:dyDescent="0.25">
      <c r="B17" s="34" t="s">
        <v>111</v>
      </c>
      <c r="C17" s="92" t="s">
        <v>90</v>
      </c>
      <c r="D17" s="92"/>
      <c r="E17" s="92"/>
      <c r="F17" s="92"/>
      <c r="G17" s="92"/>
      <c r="H17" s="92"/>
      <c r="I17" s="92"/>
      <c r="J17" s="92"/>
      <c r="K17" s="92"/>
      <c r="L17" s="92"/>
      <c r="M17" s="92"/>
      <c r="N17" s="92"/>
      <c r="O17" s="92"/>
      <c r="P17" s="113">
        <f>IF(B17="X",0,"")</f>
        <v>0</v>
      </c>
    </row>
    <row r="18" spans="2:16" ht="15" customHeight="1" x14ac:dyDescent="0.25">
      <c r="B18" s="35"/>
      <c r="C18" s="35"/>
      <c r="D18" s="35"/>
      <c r="E18" s="35"/>
      <c r="F18" s="35"/>
      <c r="G18" s="35"/>
      <c r="H18" s="35"/>
      <c r="I18" s="35"/>
      <c r="J18" s="35"/>
      <c r="K18" s="35"/>
      <c r="L18" s="35"/>
      <c r="M18" s="35"/>
      <c r="N18" s="35"/>
      <c r="O18" s="35"/>
      <c r="P18" s="114"/>
    </row>
    <row r="19" spans="2:16" ht="17.25" customHeight="1" x14ac:dyDescent="0.25">
      <c r="B19" s="30" t="s">
        <v>92</v>
      </c>
      <c r="C19" s="30"/>
      <c r="D19" s="36"/>
      <c r="E19" s="36"/>
      <c r="F19" s="36"/>
      <c r="G19" s="36"/>
      <c r="H19" s="35"/>
      <c r="I19" s="35"/>
      <c r="J19" s="35"/>
      <c r="K19" s="35"/>
      <c r="L19" s="35"/>
      <c r="M19" s="35"/>
      <c r="N19" s="35"/>
      <c r="O19" s="35"/>
      <c r="P19" s="115"/>
    </row>
    <row r="20" spans="2:16" ht="26.25" customHeight="1" x14ac:dyDescent="0.25">
      <c r="B20" s="34" t="s">
        <v>111</v>
      </c>
      <c r="C20" s="92" t="s">
        <v>105</v>
      </c>
      <c r="D20" s="92"/>
      <c r="E20" s="92"/>
      <c r="F20" s="92"/>
      <c r="G20" s="92"/>
      <c r="H20" s="92"/>
      <c r="I20" s="92"/>
      <c r="J20" s="92"/>
      <c r="K20" s="92"/>
      <c r="L20" s="92"/>
      <c r="M20" s="92"/>
      <c r="N20" s="92"/>
      <c r="O20" s="92"/>
      <c r="P20" s="113">
        <f>IF(B20="X",0.8,"")</f>
        <v>0.8</v>
      </c>
    </row>
    <row r="21" spans="2:16" ht="26.25" customHeight="1" x14ac:dyDescent="0.25">
      <c r="B21" s="34" t="s">
        <v>111</v>
      </c>
      <c r="C21" s="92" t="s">
        <v>258</v>
      </c>
      <c r="D21" s="92"/>
      <c r="E21" s="92"/>
      <c r="F21" s="92"/>
      <c r="G21" s="92"/>
      <c r="H21" s="92"/>
      <c r="I21" s="92"/>
      <c r="J21" s="92"/>
      <c r="K21" s="92"/>
      <c r="L21" s="92"/>
      <c r="M21" s="92"/>
      <c r="N21" s="92"/>
      <c r="O21" s="92"/>
      <c r="P21" s="113">
        <f>IF(B21="X",0.56,"")</f>
        <v>0.56000000000000005</v>
      </c>
    </row>
    <row r="22" spans="2:16" ht="24.75" customHeight="1" x14ac:dyDescent="0.25">
      <c r="B22" s="34" t="s">
        <v>111</v>
      </c>
      <c r="C22" s="92" t="s">
        <v>259</v>
      </c>
      <c r="D22" s="92"/>
      <c r="E22" s="92"/>
      <c r="F22" s="92"/>
      <c r="G22" s="92"/>
      <c r="H22" s="92"/>
      <c r="I22" s="92"/>
      <c r="J22" s="92"/>
      <c r="K22" s="92"/>
      <c r="L22" s="92"/>
      <c r="M22" s="92"/>
      <c r="N22" s="92"/>
      <c r="O22" s="92"/>
      <c r="P22" s="113">
        <f>IF(B22="X",0.28,"")</f>
        <v>0.28000000000000003</v>
      </c>
    </row>
    <row r="23" spans="2:16" ht="24.75" customHeight="1" x14ac:dyDescent="0.25">
      <c r="B23" s="34" t="s">
        <v>111</v>
      </c>
      <c r="C23" s="92" t="s">
        <v>260</v>
      </c>
      <c r="D23" s="92"/>
      <c r="E23" s="92"/>
      <c r="F23" s="92"/>
      <c r="G23" s="92"/>
      <c r="H23" s="92"/>
      <c r="I23" s="92"/>
      <c r="J23" s="92"/>
      <c r="K23" s="92"/>
      <c r="L23" s="92"/>
      <c r="M23" s="92"/>
      <c r="N23" s="92"/>
      <c r="O23" s="92"/>
      <c r="P23" s="113">
        <f>IF(B23="X",0,"")</f>
        <v>0</v>
      </c>
    </row>
    <row r="24" spans="2:16" ht="15.75" customHeight="1" x14ac:dyDescent="0.25">
      <c r="B24" s="35"/>
      <c r="C24" s="35"/>
      <c r="D24" s="35"/>
      <c r="E24" s="35"/>
      <c r="F24" s="35"/>
      <c r="G24" s="35"/>
      <c r="H24" s="35"/>
      <c r="I24" s="35"/>
      <c r="J24" s="35"/>
      <c r="K24" s="35"/>
      <c r="L24" s="35"/>
      <c r="M24" s="35"/>
      <c r="N24" s="35"/>
      <c r="O24" s="35"/>
      <c r="P24" s="114"/>
    </row>
    <row r="25" spans="2:16" x14ac:dyDescent="0.25">
      <c r="B25" s="30" t="s">
        <v>94</v>
      </c>
      <c r="C25" s="30"/>
      <c r="D25" s="36"/>
      <c r="E25" s="36"/>
      <c r="F25" s="36"/>
      <c r="G25" s="36"/>
      <c r="H25" s="35"/>
      <c r="I25" s="35"/>
      <c r="J25" s="35"/>
      <c r="K25" s="35"/>
      <c r="L25" s="35"/>
      <c r="M25" s="35"/>
      <c r="N25" s="35"/>
      <c r="O25" s="35"/>
      <c r="P25" s="115"/>
    </row>
    <row r="26" spans="2:16" ht="17.25" customHeight="1" x14ac:dyDescent="0.25">
      <c r="B26" s="34" t="s">
        <v>111</v>
      </c>
      <c r="C26" s="95" t="s">
        <v>91</v>
      </c>
      <c r="D26" s="95"/>
      <c r="E26" s="95"/>
      <c r="F26" s="95"/>
      <c r="G26" s="95"/>
      <c r="H26" s="95"/>
      <c r="I26" s="95"/>
      <c r="J26" s="95"/>
      <c r="K26" s="95"/>
      <c r="L26" s="95"/>
      <c r="M26" s="95"/>
      <c r="N26" s="95"/>
      <c r="O26" s="95"/>
      <c r="P26" s="113">
        <f>IF(B26="X",0.8,"")</f>
        <v>0.8</v>
      </c>
    </row>
    <row r="27" spans="2:16" ht="17.25" customHeight="1" x14ac:dyDescent="0.25">
      <c r="B27" s="34" t="s">
        <v>111</v>
      </c>
      <c r="C27" s="95" t="s">
        <v>262</v>
      </c>
      <c r="D27" s="95"/>
      <c r="E27" s="95"/>
      <c r="F27" s="95"/>
      <c r="G27" s="95"/>
      <c r="H27" s="95"/>
      <c r="I27" s="95"/>
      <c r="J27" s="95"/>
      <c r="K27" s="95"/>
      <c r="L27" s="95"/>
      <c r="M27" s="95"/>
      <c r="N27" s="95"/>
      <c r="O27" s="95"/>
      <c r="P27" s="113">
        <f>IF(B27="X",0.56,"")</f>
        <v>0.56000000000000005</v>
      </c>
    </row>
    <row r="28" spans="2:16" ht="19.5" customHeight="1" x14ac:dyDescent="0.25">
      <c r="B28" s="34" t="s">
        <v>111</v>
      </c>
      <c r="C28" s="95" t="s">
        <v>261</v>
      </c>
      <c r="D28" s="95"/>
      <c r="E28" s="95"/>
      <c r="F28" s="95"/>
      <c r="G28" s="95"/>
      <c r="H28" s="95"/>
      <c r="I28" s="95"/>
      <c r="J28" s="95"/>
      <c r="K28" s="95"/>
      <c r="L28" s="95"/>
      <c r="M28" s="95"/>
      <c r="N28" s="95"/>
      <c r="O28" s="95"/>
      <c r="P28" s="113">
        <f>IF(B28="X",0.28,"")</f>
        <v>0.28000000000000003</v>
      </c>
    </row>
    <row r="29" spans="2:16" ht="18.75" customHeight="1" x14ac:dyDescent="0.25">
      <c r="B29" s="34" t="s">
        <v>111</v>
      </c>
      <c r="C29" s="95" t="s">
        <v>263</v>
      </c>
      <c r="D29" s="95"/>
      <c r="E29" s="95"/>
      <c r="F29" s="95"/>
      <c r="G29" s="95"/>
      <c r="H29" s="95"/>
      <c r="I29" s="95"/>
      <c r="J29" s="95"/>
      <c r="K29" s="95"/>
      <c r="L29" s="95"/>
      <c r="M29" s="95"/>
      <c r="N29" s="95"/>
      <c r="O29" s="95"/>
      <c r="P29" s="113">
        <f>IF(B29="X",0,"")</f>
        <v>0</v>
      </c>
    </row>
    <row r="30" spans="2:16" ht="14.25" customHeight="1" x14ac:dyDescent="0.25">
      <c r="B30" s="35"/>
      <c r="C30" s="35"/>
      <c r="D30" s="35"/>
      <c r="E30" s="35"/>
      <c r="F30" s="35"/>
      <c r="G30" s="35"/>
      <c r="H30" s="35"/>
      <c r="I30" s="35"/>
      <c r="J30" s="35"/>
      <c r="K30" s="35"/>
      <c r="L30" s="35"/>
      <c r="M30" s="35"/>
      <c r="N30" s="35"/>
      <c r="O30" s="35"/>
      <c r="P30" s="114"/>
    </row>
    <row r="31" spans="2:16" ht="17.25" customHeight="1" x14ac:dyDescent="0.25">
      <c r="B31" s="30" t="s">
        <v>264</v>
      </c>
      <c r="C31" s="30"/>
      <c r="D31" s="36"/>
      <c r="E31" s="36"/>
      <c r="F31" s="36"/>
      <c r="G31" s="36"/>
      <c r="H31" s="35"/>
      <c r="I31" s="35"/>
      <c r="J31" s="35"/>
      <c r="K31" s="35"/>
      <c r="L31" s="35"/>
      <c r="M31" s="35"/>
      <c r="N31" s="35"/>
      <c r="O31" s="35"/>
      <c r="P31" s="115"/>
    </row>
    <row r="32" spans="2:16" ht="18" customHeight="1" x14ac:dyDescent="0.25">
      <c r="B32" s="34" t="s">
        <v>111</v>
      </c>
      <c r="C32" s="95" t="s">
        <v>265</v>
      </c>
      <c r="D32" s="95"/>
      <c r="E32" s="95"/>
      <c r="F32" s="95"/>
      <c r="G32" s="95"/>
      <c r="H32" s="95"/>
      <c r="I32" s="95"/>
      <c r="J32" s="95"/>
      <c r="K32" s="95"/>
      <c r="L32" s="95"/>
      <c r="M32" s="95"/>
      <c r="N32" s="95"/>
      <c r="O32" s="95"/>
      <c r="P32" s="113">
        <f>IF(B32="X",0.8,"")</f>
        <v>0.8</v>
      </c>
    </row>
    <row r="33" spans="2:16" ht="18" customHeight="1" x14ac:dyDescent="0.25">
      <c r="B33" s="34" t="s">
        <v>111</v>
      </c>
      <c r="C33" s="95" t="s">
        <v>266</v>
      </c>
      <c r="D33" s="95"/>
      <c r="E33" s="95"/>
      <c r="F33" s="95"/>
      <c r="G33" s="95"/>
      <c r="H33" s="95"/>
      <c r="I33" s="95"/>
      <c r="J33" s="95"/>
      <c r="K33" s="95"/>
      <c r="L33" s="95"/>
      <c r="M33" s="95"/>
      <c r="N33" s="95"/>
      <c r="O33" s="95"/>
      <c r="P33" s="113">
        <f>IF(B33="X",0.56,"")</f>
        <v>0.56000000000000005</v>
      </c>
    </row>
    <row r="34" spans="2:16" ht="19.5" customHeight="1" x14ac:dyDescent="0.25">
      <c r="B34" s="34" t="s">
        <v>111</v>
      </c>
      <c r="C34" s="95" t="s">
        <v>267</v>
      </c>
      <c r="D34" s="95"/>
      <c r="E34" s="95"/>
      <c r="F34" s="95"/>
      <c r="G34" s="95"/>
      <c r="H34" s="95"/>
      <c r="I34" s="95"/>
      <c r="J34" s="95"/>
      <c r="K34" s="95"/>
      <c r="L34" s="95"/>
      <c r="M34" s="95"/>
      <c r="N34" s="95"/>
      <c r="O34" s="95"/>
      <c r="P34" s="113">
        <f>IF(B34="X",0.28,"")</f>
        <v>0.28000000000000003</v>
      </c>
    </row>
    <row r="35" spans="2:16" ht="18" customHeight="1" x14ac:dyDescent="0.25">
      <c r="B35" s="34" t="s">
        <v>111</v>
      </c>
      <c r="C35" s="95" t="s">
        <v>268</v>
      </c>
      <c r="D35" s="95"/>
      <c r="E35" s="95"/>
      <c r="F35" s="95"/>
      <c r="G35" s="95"/>
      <c r="H35" s="95"/>
      <c r="I35" s="95"/>
      <c r="J35" s="95"/>
      <c r="K35" s="95"/>
      <c r="L35" s="95"/>
      <c r="M35" s="95"/>
      <c r="N35" s="95"/>
      <c r="O35" s="95"/>
      <c r="P35" s="113">
        <f>IF(B35="X",0,"")</f>
        <v>0</v>
      </c>
    </row>
    <row r="36" spans="2:16" ht="15" customHeight="1" x14ac:dyDescent="0.25">
      <c r="B36" s="35"/>
      <c r="C36" s="35"/>
      <c r="D36" s="35"/>
      <c r="E36" s="35"/>
      <c r="F36" s="35"/>
      <c r="G36" s="35"/>
      <c r="H36" s="35"/>
      <c r="I36" s="35"/>
      <c r="J36" s="35"/>
      <c r="K36" s="35"/>
      <c r="L36" s="35"/>
      <c r="M36" s="35"/>
      <c r="N36" s="35"/>
      <c r="O36" s="35"/>
      <c r="P36" s="114"/>
    </row>
    <row r="37" spans="2:16" ht="21" customHeight="1" x14ac:dyDescent="0.25">
      <c r="B37" s="30" t="s">
        <v>269</v>
      </c>
      <c r="C37" s="30"/>
      <c r="D37" s="36"/>
      <c r="E37" s="36"/>
      <c r="F37" s="36"/>
      <c r="G37" s="36"/>
      <c r="H37" s="35"/>
      <c r="I37" s="35"/>
      <c r="J37" s="35"/>
      <c r="K37" s="35"/>
      <c r="L37" s="35"/>
      <c r="M37" s="35"/>
      <c r="N37" s="35"/>
      <c r="O37" s="35"/>
      <c r="P37" s="115"/>
    </row>
    <row r="38" spans="2:16" ht="27.75" customHeight="1" x14ac:dyDescent="0.25">
      <c r="B38" s="34" t="s">
        <v>111</v>
      </c>
      <c r="C38" s="96" t="s">
        <v>270</v>
      </c>
      <c r="D38" s="97"/>
      <c r="E38" s="97"/>
      <c r="F38" s="97"/>
      <c r="G38" s="97"/>
      <c r="H38" s="97"/>
      <c r="I38" s="97"/>
      <c r="J38" s="97"/>
      <c r="K38" s="97"/>
      <c r="L38" s="97"/>
      <c r="M38" s="97"/>
      <c r="N38" s="97"/>
      <c r="O38" s="98"/>
      <c r="P38" s="113">
        <f>IF(B38="X",0.5,"")</f>
        <v>0.5</v>
      </c>
    </row>
    <row r="39" spans="2:16" ht="27.75" customHeight="1" x14ac:dyDescent="0.25">
      <c r="B39" s="34" t="s">
        <v>111</v>
      </c>
      <c r="C39" s="96" t="s">
        <v>272</v>
      </c>
      <c r="D39" s="97"/>
      <c r="E39" s="97"/>
      <c r="F39" s="97"/>
      <c r="G39" s="97"/>
      <c r="H39" s="97"/>
      <c r="I39" s="97"/>
      <c r="J39" s="97"/>
      <c r="K39" s="97"/>
      <c r="L39" s="97"/>
      <c r="M39" s="97"/>
      <c r="N39" s="97"/>
      <c r="O39" s="98"/>
      <c r="P39" s="113">
        <f>IF(B39="X",0.35,"")</f>
        <v>0.35</v>
      </c>
    </row>
    <row r="40" spans="2:16" ht="21.75" customHeight="1" x14ac:dyDescent="0.25">
      <c r="B40" s="34" t="s">
        <v>111</v>
      </c>
      <c r="C40" s="96" t="s">
        <v>106</v>
      </c>
      <c r="D40" s="97"/>
      <c r="E40" s="97"/>
      <c r="F40" s="97"/>
      <c r="G40" s="97"/>
      <c r="H40" s="97"/>
      <c r="I40" s="97"/>
      <c r="J40" s="97"/>
      <c r="K40" s="97"/>
      <c r="L40" s="97"/>
      <c r="M40" s="97"/>
      <c r="N40" s="97"/>
      <c r="O40" s="98"/>
      <c r="P40" s="113">
        <f>IF(B40="X",0.18,"")</f>
        <v>0.18</v>
      </c>
    </row>
    <row r="41" spans="2:16" ht="21.75" customHeight="1" x14ac:dyDescent="0.25">
      <c r="B41" s="34" t="s">
        <v>111</v>
      </c>
      <c r="C41" s="96" t="s">
        <v>271</v>
      </c>
      <c r="D41" s="97"/>
      <c r="E41" s="97"/>
      <c r="F41" s="97"/>
      <c r="G41" s="97"/>
      <c r="H41" s="97"/>
      <c r="I41" s="97"/>
      <c r="J41" s="97"/>
      <c r="K41" s="97"/>
      <c r="L41" s="97"/>
      <c r="M41" s="97"/>
      <c r="N41" s="97"/>
      <c r="O41" s="98"/>
      <c r="P41" s="113">
        <f>IF(B41="X",0,"")</f>
        <v>0</v>
      </c>
    </row>
    <row r="42" spans="2:16" ht="13.5" customHeight="1" x14ac:dyDescent="0.25">
      <c r="B42" s="27"/>
      <c r="C42" s="27"/>
      <c r="D42" s="27"/>
      <c r="E42" s="27"/>
      <c r="F42" s="27"/>
      <c r="G42" s="27"/>
      <c r="H42" s="27"/>
      <c r="I42" s="27"/>
      <c r="J42" s="27"/>
      <c r="K42" s="27"/>
      <c r="L42" s="27"/>
      <c r="M42" s="27"/>
      <c r="N42" s="27"/>
      <c r="O42" s="27"/>
      <c r="P42" s="116"/>
    </row>
    <row r="43" spans="2:16" ht="12.75" customHeight="1" x14ac:dyDescent="0.25">
      <c r="B43" s="30" t="s">
        <v>95</v>
      </c>
      <c r="C43" s="30"/>
      <c r="D43" s="36"/>
      <c r="E43" s="36"/>
      <c r="F43" s="36"/>
      <c r="G43" s="36"/>
      <c r="H43" s="35"/>
      <c r="I43" s="35"/>
      <c r="J43" s="35"/>
      <c r="K43" s="35"/>
      <c r="L43" s="35"/>
      <c r="M43" s="35"/>
      <c r="N43" s="35"/>
      <c r="O43" s="35"/>
      <c r="P43" s="115"/>
    </row>
    <row r="44" spans="2:16" ht="18" customHeight="1" x14ac:dyDescent="0.25">
      <c r="B44" s="34" t="s">
        <v>111</v>
      </c>
      <c r="C44" s="96" t="s">
        <v>96</v>
      </c>
      <c r="D44" s="97"/>
      <c r="E44" s="97"/>
      <c r="F44" s="97"/>
      <c r="G44" s="97"/>
      <c r="H44" s="97"/>
      <c r="I44" s="97"/>
      <c r="J44" s="97"/>
      <c r="K44" s="97"/>
      <c r="L44" s="97"/>
      <c r="M44" s="97"/>
      <c r="N44" s="97"/>
      <c r="O44" s="98"/>
      <c r="P44" s="113">
        <f>IF(B44="X",0.3,"")</f>
        <v>0.3</v>
      </c>
    </row>
    <row r="45" spans="2:16" ht="26.25" customHeight="1" x14ac:dyDescent="0.25">
      <c r="B45" s="34" t="s">
        <v>111</v>
      </c>
      <c r="C45" s="96" t="s">
        <v>273</v>
      </c>
      <c r="D45" s="97"/>
      <c r="E45" s="97"/>
      <c r="F45" s="97"/>
      <c r="G45" s="97"/>
      <c r="H45" s="97"/>
      <c r="I45" s="97"/>
      <c r="J45" s="97"/>
      <c r="K45" s="97"/>
      <c r="L45" s="97"/>
      <c r="M45" s="97"/>
      <c r="N45" s="97"/>
      <c r="O45" s="98"/>
      <c r="P45" s="113">
        <f>IF(B45="X",0.21,"")</f>
        <v>0.21</v>
      </c>
    </row>
    <row r="46" spans="2:16" ht="27" customHeight="1" x14ac:dyDescent="0.25">
      <c r="B46" s="34" t="s">
        <v>111</v>
      </c>
      <c r="C46" s="96" t="s">
        <v>275</v>
      </c>
      <c r="D46" s="97"/>
      <c r="E46" s="97"/>
      <c r="F46" s="97"/>
      <c r="G46" s="97"/>
      <c r="H46" s="97"/>
      <c r="I46" s="97"/>
      <c r="J46" s="97"/>
      <c r="K46" s="97"/>
      <c r="L46" s="97"/>
      <c r="M46" s="97"/>
      <c r="N46" s="97"/>
      <c r="O46" s="98"/>
      <c r="P46" s="113">
        <f>IF(B46="X",0.1,"")</f>
        <v>0.1</v>
      </c>
    </row>
    <row r="47" spans="2:16" ht="28.5" customHeight="1" x14ac:dyDescent="0.25">
      <c r="B47" s="34" t="s">
        <v>111</v>
      </c>
      <c r="C47" s="96" t="s">
        <v>274</v>
      </c>
      <c r="D47" s="97"/>
      <c r="E47" s="97"/>
      <c r="F47" s="97"/>
      <c r="G47" s="97"/>
      <c r="H47" s="97"/>
      <c r="I47" s="97"/>
      <c r="J47" s="97"/>
      <c r="K47" s="97"/>
      <c r="L47" s="97"/>
      <c r="M47" s="97"/>
      <c r="N47" s="97"/>
      <c r="O47" s="98"/>
      <c r="P47" s="113">
        <f>IF(B47="X",0,"")</f>
        <v>0</v>
      </c>
    </row>
    <row r="48" spans="2:16" x14ac:dyDescent="0.25">
      <c r="B48" s="27"/>
      <c r="C48" s="27"/>
      <c r="D48" s="27"/>
      <c r="E48" s="27"/>
      <c r="F48" s="27"/>
      <c r="G48" s="27"/>
      <c r="H48" s="27"/>
      <c r="I48" s="27"/>
      <c r="J48" s="27"/>
      <c r="K48" s="27"/>
      <c r="L48" s="27"/>
      <c r="M48" s="27"/>
      <c r="N48" s="27"/>
      <c r="O48" s="27"/>
      <c r="P48" s="27"/>
    </row>
    <row r="49" spans="2:16" x14ac:dyDescent="0.25">
      <c r="B49" s="30" t="s">
        <v>104</v>
      </c>
      <c r="C49" s="30"/>
      <c r="D49" s="36"/>
      <c r="E49" s="36"/>
      <c r="F49" s="36"/>
      <c r="G49" s="36"/>
      <c r="P49" s="27"/>
    </row>
    <row r="50" spans="2:16" x14ac:dyDescent="0.25">
      <c r="B50" s="30" t="s">
        <v>278</v>
      </c>
      <c r="C50" s="30"/>
      <c r="D50" s="30"/>
      <c r="E50" s="30"/>
      <c r="F50" s="30"/>
      <c r="G50" s="30"/>
      <c r="H50" s="22"/>
      <c r="I50" s="22"/>
      <c r="J50" s="22"/>
      <c r="K50" s="22"/>
      <c r="L50" s="22"/>
      <c r="M50" s="22"/>
      <c r="N50" s="22"/>
      <c r="O50" s="22"/>
      <c r="P50" s="27"/>
    </row>
    <row r="51" spans="2:16" x14ac:dyDescent="0.25">
      <c r="B51" s="30" t="s">
        <v>279</v>
      </c>
      <c r="C51" s="30"/>
      <c r="D51" s="30"/>
      <c r="E51" s="30"/>
      <c r="F51" s="30"/>
      <c r="G51" s="30"/>
      <c r="H51" s="22"/>
      <c r="I51" s="22"/>
      <c r="J51" s="22"/>
      <c r="K51" s="22"/>
      <c r="L51" s="22"/>
      <c r="M51" s="22"/>
      <c r="N51" s="22"/>
      <c r="O51" s="22"/>
      <c r="P51" s="27"/>
    </row>
    <row r="52" spans="2:16" x14ac:dyDescent="0.25">
      <c r="B52" s="30"/>
      <c r="C52" s="30" t="s">
        <v>285</v>
      </c>
      <c r="D52" s="36"/>
      <c r="E52" s="36"/>
      <c r="F52" s="36"/>
      <c r="G52" s="36"/>
      <c r="P52" s="27"/>
    </row>
    <row r="53" spans="2:16" x14ac:dyDescent="0.25">
      <c r="B53" s="30"/>
      <c r="C53" s="30" t="s">
        <v>284</v>
      </c>
      <c r="D53" s="36"/>
      <c r="E53" s="36"/>
      <c r="F53" s="36"/>
      <c r="G53" s="36"/>
      <c r="P53" s="27"/>
    </row>
    <row r="54" spans="2:16" x14ac:dyDescent="0.25">
      <c r="B54" s="30"/>
      <c r="C54" s="30" t="s">
        <v>283</v>
      </c>
      <c r="D54" s="36"/>
      <c r="E54" s="36"/>
      <c r="F54" s="36"/>
      <c r="G54" s="36"/>
      <c r="P54" s="27"/>
    </row>
    <row r="55" spans="2:16" x14ac:dyDescent="0.25">
      <c r="B55" s="30"/>
      <c r="C55" s="30" t="s">
        <v>282</v>
      </c>
      <c r="D55" s="36"/>
      <c r="E55" s="36"/>
      <c r="F55" s="36"/>
      <c r="G55" s="36"/>
      <c r="P55" s="27"/>
    </row>
    <row r="56" spans="2:16" x14ac:dyDescent="0.25">
      <c r="B56" s="30"/>
      <c r="C56" s="56" t="s">
        <v>291</v>
      </c>
      <c r="D56" s="36"/>
      <c r="E56" s="36"/>
      <c r="F56" s="36"/>
      <c r="G56" s="36"/>
      <c r="P56" s="27"/>
    </row>
    <row r="57" spans="2:16" ht="18" customHeight="1" x14ac:dyDescent="0.25">
      <c r="B57" s="53"/>
      <c r="P57" s="27"/>
    </row>
    <row r="58" spans="2:16" ht="45" x14ac:dyDescent="0.25">
      <c r="D58" s="40"/>
      <c r="E58" s="29" t="s">
        <v>99</v>
      </c>
      <c r="F58" s="28" t="s">
        <v>98</v>
      </c>
      <c r="G58" s="28" t="s">
        <v>97</v>
      </c>
      <c r="H58" s="28" t="s">
        <v>100</v>
      </c>
      <c r="I58" s="41"/>
      <c r="J58" s="41"/>
      <c r="K58" s="42"/>
      <c r="L58" s="43"/>
      <c r="M58" s="27"/>
    </row>
    <row r="59" spans="2:16" ht="25.5" x14ac:dyDescent="0.25">
      <c r="D59" s="44" t="s">
        <v>101</v>
      </c>
      <c r="E59" s="45" t="s">
        <v>292</v>
      </c>
      <c r="F59" s="46" t="s">
        <v>292</v>
      </c>
      <c r="G59" s="47" t="s">
        <v>292</v>
      </c>
      <c r="H59" s="47" t="s">
        <v>292</v>
      </c>
      <c r="I59" s="67">
        <f>IF(E59="MB",0.125,IF(E59="B",0.1,IF(E59="M",0.075,IF(E59="R",0.05,IF(E59="MR",0.025,0)))))</f>
        <v>0.125</v>
      </c>
      <c r="J59" s="67">
        <f>IF(F59="MB",0.125,IF(F59="B",0.1,IF(F59="M",0.075,IF(F59="R",0.05,IF(F59="MR",0.025,0)))))</f>
        <v>0.125</v>
      </c>
      <c r="K59" s="67">
        <f>IF(G59="MB",0.125,IF(G59="B",0.1,IF(G59="M",0.075,IF(G59="R",0.05,IF(G59="MR",0.025,0)))))</f>
        <v>0.125</v>
      </c>
      <c r="L59" s="67">
        <f>IF(H59="MB",0.125,IF(H59="B",0.1,IF(H59="M",0.075,IF(H59="R",0.05,IF(H59="MR",0.025,0)))))</f>
        <v>0.125</v>
      </c>
      <c r="M59" s="66">
        <f>SUM(I59:L59)</f>
        <v>0.5</v>
      </c>
    </row>
    <row r="60" spans="2:16" ht="21" customHeight="1" x14ac:dyDescent="0.25">
      <c r="D60" s="48" t="s">
        <v>102</v>
      </c>
      <c r="E60" s="45" t="s">
        <v>292</v>
      </c>
      <c r="F60" s="46" t="s">
        <v>292</v>
      </c>
      <c r="G60" s="47" t="s">
        <v>292</v>
      </c>
      <c r="H60" s="47" t="s">
        <v>292</v>
      </c>
      <c r="I60" s="67">
        <f>IF(E60="MB",0.125,IF(E60="B",0.1,IF(E60="M",0.075,IF(E60="R",0.05,IF(E60="MR",0.025,0)))))</f>
        <v>0.125</v>
      </c>
      <c r="J60" s="67">
        <f>IF(F60="MB",0.125,IF(F60="B",0.1,IF(F60="M",0.075,IF(F60="R",0.05,IF(F60="MR",0.025,0)))))</f>
        <v>0.125</v>
      </c>
      <c r="K60" s="67">
        <f>IF(G60="MB",0.125,IF(G60="B",0.1,IF(G60="M",0.075,IF(G60="R",0.05,IF(G60="MR",0.025,0)))))</f>
        <v>0.125</v>
      </c>
      <c r="L60" s="67">
        <f>IF(H60="MB",0.125,IF(H60="B",0.1,IF(H60="M",0.075,IF(H60="R",0.05,IF(H60="MR",0.025,0)))))</f>
        <v>0.125</v>
      </c>
      <c r="M60" s="66">
        <f t="shared" ref="M60:M61" si="0">SUM(I60:L60)</f>
        <v>0.5</v>
      </c>
    </row>
    <row r="61" spans="2:16" ht="20.25" customHeight="1" x14ac:dyDescent="0.25">
      <c r="D61" s="48" t="s">
        <v>103</v>
      </c>
      <c r="E61" s="45" t="s">
        <v>292</v>
      </c>
      <c r="F61" s="46" t="s">
        <v>292</v>
      </c>
      <c r="G61" s="47" t="s">
        <v>292</v>
      </c>
      <c r="H61" s="47" t="s">
        <v>292</v>
      </c>
      <c r="I61" s="67">
        <f>IF(E61="MB",0.125,IF(E61="B",0.1,IF(E61="M",0.075,IF(E61="R",0.05,IF(E61="MR",0.025,0)))))</f>
        <v>0.125</v>
      </c>
      <c r="J61" s="67">
        <f>IF(F61="MB",0.125,IF(F61="B",0.1,IF(F61="M",0.075,IF(F61="R",0.05,IF(F61="MR",0.025,0)))))</f>
        <v>0.125</v>
      </c>
      <c r="K61" s="67">
        <f>IF(G61="MB",0.125,IF(G61="B",0.1,IF(G61="M",0.075,IF(G61="R",0.05,IF(G61="MR",0.025,0)))))</f>
        <v>0.125</v>
      </c>
      <c r="L61" s="67">
        <f>IF(H61="MB",0.125,IF(H61="B",0.1,IF(H61="M",0.075,IF(H61="R",0.05,IF(H61="MR",0.025,0)))))</f>
        <v>0.125</v>
      </c>
      <c r="M61" s="66">
        <f t="shared" si="0"/>
        <v>0.5</v>
      </c>
    </row>
    <row r="63" spans="2:16" hidden="1" x14ac:dyDescent="0.25">
      <c r="B63" s="39" t="s">
        <v>107</v>
      </c>
      <c r="C63" s="39"/>
    </row>
    <row r="64" spans="2:16" hidden="1" x14ac:dyDescent="0.25">
      <c r="B64" s="94"/>
      <c r="C64" s="94"/>
      <c r="D64" s="94"/>
      <c r="E64" s="94"/>
      <c r="F64" s="94"/>
      <c r="G64" s="94"/>
      <c r="H64" s="94"/>
      <c r="I64" s="94"/>
      <c r="J64" s="94"/>
      <c r="K64" s="94"/>
      <c r="L64" s="94"/>
      <c r="M64" s="94"/>
      <c r="N64" s="94"/>
      <c r="O64" s="94"/>
      <c r="P64" s="94"/>
    </row>
    <row r="65" spans="2:16" hidden="1" x14ac:dyDescent="0.25">
      <c r="B65" s="94"/>
      <c r="C65" s="94"/>
      <c r="D65" s="94"/>
      <c r="E65" s="94"/>
      <c r="F65" s="94"/>
      <c r="G65" s="94"/>
      <c r="H65" s="94"/>
      <c r="I65" s="94"/>
      <c r="J65" s="94"/>
      <c r="K65" s="94"/>
      <c r="L65" s="94"/>
      <c r="M65" s="94"/>
      <c r="N65" s="94"/>
      <c r="O65" s="94"/>
      <c r="P65" s="94"/>
    </row>
    <row r="66" spans="2:16" hidden="1" x14ac:dyDescent="0.25">
      <c r="B66" s="94"/>
      <c r="C66" s="94"/>
      <c r="D66" s="94"/>
      <c r="E66" s="94"/>
      <c r="F66" s="94"/>
      <c r="G66" s="94"/>
      <c r="H66" s="94"/>
      <c r="I66" s="94"/>
      <c r="J66" s="94"/>
      <c r="K66" s="94"/>
      <c r="L66" s="94"/>
      <c r="M66" s="94"/>
      <c r="N66" s="94"/>
      <c r="O66" s="94"/>
      <c r="P66" s="94"/>
    </row>
    <row r="67" spans="2:16" hidden="1" x14ac:dyDescent="0.25">
      <c r="B67" s="94"/>
      <c r="C67" s="94"/>
      <c r="D67" s="94"/>
      <c r="E67" s="94"/>
      <c r="F67" s="94"/>
      <c r="G67" s="94"/>
      <c r="H67" s="94"/>
      <c r="I67" s="94"/>
      <c r="J67" s="94"/>
      <c r="K67" s="94"/>
      <c r="L67" s="94"/>
      <c r="M67" s="94"/>
      <c r="N67" s="94"/>
      <c r="O67" s="94"/>
      <c r="P67" s="94"/>
    </row>
    <row r="68" spans="2:16" hidden="1" x14ac:dyDescent="0.25">
      <c r="B68" s="94"/>
      <c r="C68" s="94"/>
      <c r="D68" s="94"/>
      <c r="E68" s="94"/>
      <c r="F68" s="94"/>
      <c r="G68" s="94"/>
      <c r="H68" s="94"/>
      <c r="I68" s="94"/>
      <c r="J68" s="94"/>
      <c r="K68" s="94"/>
      <c r="L68" s="94"/>
      <c r="M68" s="94"/>
      <c r="N68" s="94"/>
      <c r="O68" s="94"/>
      <c r="P68" s="94"/>
    </row>
    <row r="69" spans="2:16" hidden="1" x14ac:dyDescent="0.25">
      <c r="B69" s="94"/>
      <c r="C69" s="94"/>
      <c r="D69" s="94"/>
      <c r="E69" s="94"/>
      <c r="F69" s="94"/>
      <c r="G69" s="94"/>
      <c r="H69" s="94"/>
      <c r="I69" s="94"/>
      <c r="J69" s="94"/>
      <c r="K69" s="94"/>
      <c r="L69" s="94"/>
      <c r="M69" s="94"/>
      <c r="N69" s="94"/>
      <c r="O69" s="94"/>
      <c r="P69" s="94"/>
    </row>
    <row r="70" spans="2:16" hidden="1" x14ac:dyDescent="0.25">
      <c r="B70" s="94"/>
      <c r="C70" s="94"/>
      <c r="D70" s="94"/>
      <c r="E70" s="94"/>
      <c r="F70" s="94"/>
      <c r="G70" s="94"/>
      <c r="H70" s="94"/>
      <c r="I70" s="94"/>
      <c r="J70" s="94"/>
      <c r="K70" s="94"/>
      <c r="L70" s="94"/>
      <c r="M70" s="94"/>
      <c r="N70" s="94"/>
      <c r="O70" s="94"/>
      <c r="P70" s="94"/>
    </row>
    <row r="71" spans="2:16" hidden="1" x14ac:dyDescent="0.25">
      <c r="B71" s="94"/>
      <c r="C71" s="94"/>
      <c r="D71" s="94"/>
      <c r="E71" s="94"/>
      <c r="F71" s="94"/>
      <c r="G71" s="94"/>
      <c r="H71" s="94"/>
      <c r="I71" s="94"/>
      <c r="J71" s="94"/>
      <c r="K71" s="94"/>
      <c r="L71" s="94"/>
      <c r="M71" s="94"/>
      <c r="N71" s="94"/>
      <c r="O71" s="94"/>
      <c r="P71" s="94"/>
    </row>
    <row r="72" spans="2:16" hidden="1" x14ac:dyDescent="0.25">
      <c r="B72" s="92"/>
      <c r="C72" s="92"/>
      <c r="D72" s="92"/>
      <c r="E72" s="92"/>
      <c r="F72" s="92"/>
      <c r="G72" s="92"/>
      <c r="H72" s="92"/>
      <c r="I72" s="92"/>
      <c r="J72" s="92"/>
      <c r="K72" s="92"/>
      <c r="L72" s="92"/>
      <c r="M72" s="92"/>
      <c r="N72" s="92"/>
      <c r="O72" s="92"/>
      <c r="P72" s="92"/>
    </row>
    <row r="73" spans="2:16" hidden="1" x14ac:dyDescent="0.25">
      <c r="B73" s="94"/>
      <c r="C73" s="94"/>
      <c r="D73" s="94"/>
      <c r="E73" s="94"/>
      <c r="F73" s="94"/>
      <c r="G73" s="94"/>
      <c r="H73" s="94"/>
      <c r="I73" s="94"/>
      <c r="J73" s="94"/>
      <c r="K73" s="94"/>
      <c r="L73" s="94"/>
      <c r="M73" s="94"/>
      <c r="N73" s="94"/>
      <c r="O73" s="94"/>
      <c r="P73" s="94"/>
    </row>
    <row r="74" spans="2:16" hidden="1" x14ac:dyDescent="0.25">
      <c r="B74" s="94"/>
      <c r="C74" s="94"/>
      <c r="D74" s="94"/>
      <c r="E74" s="94"/>
      <c r="F74" s="94"/>
      <c r="G74" s="94"/>
      <c r="H74" s="94"/>
      <c r="I74" s="94"/>
      <c r="J74" s="94"/>
      <c r="K74" s="94"/>
      <c r="L74" s="94"/>
      <c r="M74" s="94"/>
      <c r="N74" s="94"/>
      <c r="O74" s="94"/>
      <c r="P74" s="94"/>
    </row>
    <row r="75" spans="2:16" hidden="1" x14ac:dyDescent="0.25">
      <c r="B75" s="94"/>
      <c r="C75" s="94"/>
      <c r="D75" s="94"/>
      <c r="E75" s="94"/>
      <c r="F75" s="94"/>
      <c r="G75" s="94"/>
      <c r="H75" s="94"/>
      <c r="I75" s="94"/>
      <c r="J75" s="94"/>
      <c r="K75" s="94"/>
      <c r="L75" s="94"/>
      <c r="M75" s="94"/>
      <c r="N75" s="94"/>
      <c r="O75" s="94"/>
      <c r="P75" s="94"/>
    </row>
    <row r="76" spans="2:16" hidden="1" x14ac:dyDescent="0.25">
      <c r="B76" s="94"/>
      <c r="C76" s="94"/>
      <c r="D76" s="94"/>
      <c r="E76" s="94"/>
      <c r="F76" s="94"/>
      <c r="G76" s="94"/>
      <c r="H76" s="94"/>
      <c r="I76" s="94"/>
      <c r="J76" s="94"/>
      <c r="K76" s="94"/>
      <c r="L76" s="94"/>
      <c r="M76" s="94"/>
      <c r="N76" s="94"/>
      <c r="O76" s="94"/>
      <c r="P76" s="94"/>
    </row>
    <row r="77" spans="2:16" hidden="1" x14ac:dyDescent="0.25">
      <c r="B77" s="94"/>
      <c r="C77" s="94"/>
      <c r="D77" s="94"/>
      <c r="E77" s="94"/>
      <c r="F77" s="94"/>
      <c r="G77" s="94"/>
      <c r="H77" s="94"/>
      <c r="I77" s="94"/>
      <c r="J77" s="94"/>
      <c r="K77" s="94"/>
      <c r="L77" s="94"/>
      <c r="M77" s="94"/>
      <c r="N77" s="94"/>
      <c r="O77" s="94"/>
      <c r="P77" s="94"/>
    </row>
    <row r="78" spans="2:16" ht="15.75" thickBot="1" x14ac:dyDescent="0.3"/>
    <row r="79" spans="2:16" ht="15.75" thickBot="1" x14ac:dyDescent="0.3">
      <c r="F79" s="39" t="s">
        <v>288</v>
      </c>
      <c r="M79" s="54">
        <v>5</v>
      </c>
    </row>
    <row r="125" spans="16:16" x14ac:dyDescent="0.25">
      <c r="P125" s="111">
        <f>SUM(P14,P20,P26,P32,P38,P44,M59,M60,M61)</f>
        <v>5</v>
      </c>
    </row>
  </sheetData>
  <mergeCells count="39">
    <mergeCell ref="B75:P75"/>
    <mergeCell ref="B76:P76"/>
    <mergeCell ref="C16:O16"/>
    <mergeCell ref="C41:O41"/>
    <mergeCell ref="B72:P72"/>
    <mergeCell ref="B73:P73"/>
    <mergeCell ref="B74:P74"/>
    <mergeCell ref="C44:O44"/>
    <mergeCell ref="C47:O47"/>
    <mergeCell ref="B77:P77"/>
    <mergeCell ref="B10:P10"/>
    <mergeCell ref="B64:P64"/>
    <mergeCell ref="C29:O29"/>
    <mergeCell ref="C32:O32"/>
    <mergeCell ref="C34:O34"/>
    <mergeCell ref="C35:O35"/>
    <mergeCell ref="C38:O38"/>
    <mergeCell ref="C40:O40"/>
    <mergeCell ref="B66:P66"/>
    <mergeCell ref="C20:O20"/>
    <mergeCell ref="C22:O22"/>
    <mergeCell ref="C23:O23"/>
    <mergeCell ref="B67:P67"/>
    <mergeCell ref="B71:P71"/>
    <mergeCell ref="B70:P70"/>
    <mergeCell ref="C14:O14"/>
    <mergeCell ref="C15:O15"/>
    <mergeCell ref="B68:P68"/>
    <mergeCell ref="B69:P69"/>
    <mergeCell ref="C17:O17"/>
    <mergeCell ref="C26:O26"/>
    <mergeCell ref="C28:O28"/>
    <mergeCell ref="B65:P65"/>
    <mergeCell ref="C21:O21"/>
    <mergeCell ref="C27:O27"/>
    <mergeCell ref="C33:O33"/>
    <mergeCell ref="C39:O39"/>
    <mergeCell ref="C45:O45"/>
    <mergeCell ref="C46:O46"/>
  </mergeCells>
  <printOptions horizontalCentered="1"/>
  <pageMargins left="0.23622047244094491" right="0.23622047244094491" top="0.74803149606299213" bottom="0.74803149606299213" header="0.31496062992125984" footer="0.31496062992125984"/>
  <pageSetup paperSize="9" scale="97" orientation="portrait" r:id="rId1"/>
  <rowBreaks count="1" manualBreakCount="1">
    <brk id="42" min="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RECURSOS INSTRUCIONAIS</vt:lpstr>
      <vt:lpstr>ASPECTO.DIDÁTICO.COMPORTAMENTAL</vt:lpstr>
      <vt:lpstr>PLANO DE AULA</vt:lpstr>
      <vt:lpstr>ASPECTOS TÉCNICOS</vt:lpstr>
      <vt:lpstr>ASPECTO.DIDÁTICO.COMPORTAMENTAL!Area_de_impressao</vt:lpstr>
      <vt:lpstr>'ASPECTOS TÉCNICOS'!Area_de_impressao</vt:lpstr>
      <vt:lpstr>'PLANO DE AULA'!Area_de_impressao</vt:lpstr>
      <vt:lpstr>'RECURSOS INSTRUCIONAIS'!Area_de_impressao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alexandre.viana</dc:creator>
  <cp:lastModifiedBy>Rafael Rodrigues Dias Pereira</cp:lastModifiedBy>
  <cp:lastPrinted>2016-04-08T17:18:00Z</cp:lastPrinted>
  <dcterms:created xsi:type="dcterms:W3CDTF">2013-07-22T17:20:21Z</dcterms:created>
  <dcterms:modified xsi:type="dcterms:W3CDTF">2016-05-18T14:48:38Z</dcterms:modified>
</cp:coreProperties>
</file>