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AC\"/>
    </mc:Choice>
  </mc:AlternateContent>
  <bookViews>
    <workbookView xWindow="240" yWindow="90" windowWidth="20115" windowHeight="6465"/>
  </bookViews>
  <sheets>
    <sheet name="MENU" sheetId="13" r:id="rId1"/>
    <sheet name="Declarada" sheetId="16" r:id="rId2"/>
    <sheet name="Obras I" sheetId="14" r:id="rId3"/>
    <sheet name="Obras II" sheetId="15" r:id="rId4"/>
    <sheet name="Plan2" sheetId="2" state="hidden" r:id="rId5"/>
    <sheet name="Plan3" sheetId="3" state="hidden" r:id="rId6"/>
    <sheet name="Plan4" sheetId="4" state="hidden" r:id="rId7"/>
    <sheet name="RESA" sheetId="17" r:id="rId8"/>
    <sheet name="Extensão de terreno" sheetId="20" r:id="rId9"/>
    <sheet name="AUX" sheetId="9" state="hidden" r:id="rId10"/>
    <sheet name="Desenho" sheetId="18" r:id="rId11"/>
    <sheet name="S. Aprox" sheetId="19" r:id="rId12"/>
  </sheets>
  <calcPr calcId="152511"/>
</workbook>
</file>

<file path=xl/calcChain.xml><?xml version="1.0" encoding="utf-8"?>
<calcChain xmlns="http://schemas.openxmlformats.org/spreadsheetml/2006/main">
  <c r="I10" i="20" l="1"/>
  <c r="V18" i="9" l="1"/>
  <c r="T32" i="17" l="1"/>
  <c r="K28" i="9"/>
  <c r="AB30" i="17" l="1"/>
  <c r="W20" i="17" l="1"/>
  <c r="G20" i="17"/>
  <c r="L18" i="9" s="1"/>
  <c r="V19" i="9" l="1"/>
  <c r="F32" i="17" s="1"/>
  <c r="P41" i="17"/>
  <c r="K27" i="9" l="1"/>
  <c r="I41" i="17" s="1"/>
  <c r="S19" i="9"/>
  <c r="S18" i="9"/>
  <c r="AB29" i="17" l="1"/>
  <c r="R19" i="9"/>
  <c r="R18" i="9"/>
  <c r="L19" i="9"/>
  <c r="N18" i="9"/>
  <c r="W22" i="9" l="1"/>
  <c r="X18" i="9" s="1"/>
  <c r="AB28" i="17"/>
  <c r="L50" i="17"/>
  <c r="M18" i="9"/>
  <c r="W27" i="9" l="1"/>
  <c r="X27" i="9" s="1"/>
  <c r="Y18" i="9"/>
  <c r="N53" i="17" s="1"/>
  <c r="W19" i="9"/>
  <c r="W18" i="9"/>
  <c r="X22" i="9"/>
  <c r="W23" i="9"/>
  <c r="Y23" i="9"/>
  <c r="Y27" i="9" s="1"/>
  <c r="Y22" i="9"/>
  <c r="Y26" i="9" s="1"/>
  <c r="W26" i="9"/>
  <c r="Y19" i="9"/>
  <c r="N54" i="17" s="1"/>
  <c r="R14" i="9"/>
  <c r="R13" i="9"/>
  <c r="Q14" i="9"/>
  <c r="Q13" i="9"/>
  <c r="P13" i="9"/>
  <c r="M13" i="9"/>
  <c r="N13" i="9"/>
  <c r="X19" i="9" l="1"/>
  <c r="X23" i="9"/>
  <c r="X26" i="9"/>
  <c r="G19" i="17"/>
  <c r="I33" i="17" s="1"/>
  <c r="K53" i="17" l="1"/>
  <c r="AB26" i="17"/>
  <c r="K25" i="9" s="1"/>
  <c r="K18" i="9"/>
  <c r="O18" i="9" s="1"/>
  <c r="W19" i="17"/>
  <c r="Q33" i="17" s="1"/>
  <c r="I38" i="17" l="1"/>
  <c r="Z18" i="9"/>
  <c r="K54" i="17"/>
  <c r="AB27" i="17"/>
  <c r="K26" i="9" s="1"/>
  <c r="J18" i="9"/>
  <c r="K19" i="9"/>
  <c r="O19" i="9" s="1"/>
  <c r="J3" i="9"/>
  <c r="F4" i="9"/>
  <c r="J6" i="9" l="1"/>
  <c r="J8" i="17"/>
  <c r="P38" i="17"/>
  <c r="Z19" i="9"/>
  <c r="G4" i="9"/>
  <c r="G8" i="9" s="1"/>
  <c r="C2" i="9"/>
  <c r="F8" i="19"/>
  <c r="Z22" i="9"/>
  <c r="Z26" i="9"/>
  <c r="P18" i="9"/>
  <c r="J19" i="9"/>
  <c r="J4" i="9"/>
  <c r="J7" i="9" s="1"/>
  <c r="J12" i="9" l="1"/>
  <c r="J1" i="9"/>
  <c r="R8" i="14" s="1"/>
  <c r="G2" i="9"/>
  <c r="F11" i="19"/>
  <c r="Z27" i="9"/>
  <c r="Z23" i="9"/>
  <c r="M53" i="17"/>
  <c r="O53" i="17"/>
  <c r="J12" i="17"/>
  <c r="L53" i="17"/>
  <c r="P19" i="9"/>
  <c r="Q15" i="16"/>
  <c r="J36" i="16"/>
  <c r="J37" i="16" s="1"/>
  <c r="I36" i="16"/>
  <c r="G24" i="16"/>
  <c r="Q14" i="16"/>
  <c r="I37" i="16" s="1"/>
  <c r="O13" i="9" l="1"/>
  <c r="M54" i="17"/>
  <c r="O54" i="17"/>
  <c r="L54" i="17"/>
  <c r="O24" i="16"/>
  <c r="L37" i="16"/>
  <c r="K37" i="16"/>
  <c r="M37" i="16"/>
  <c r="L36" i="16"/>
  <c r="M36" i="16"/>
  <c r="K36" i="16"/>
  <c r="G9" i="15" l="1"/>
  <c r="G21" i="15" s="1"/>
  <c r="K13" i="9" s="1"/>
  <c r="L13" i="9" s="1"/>
  <c r="X13" i="9" s="1"/>
  <c r="T13" i="9" l="1"/>
  <c r="W13" i="9" s="1"/>
  <c r="M33" i="15"/>
  <c r="U13" i="9"/>
  <c r="J33" i="15" s="1"/>
  <c r="S13" i="9"/>
  <c r="V13" i="9" s="1"/>
  <c r="Q9" i="15"/>
  <c r="Q14" i="15" s="1"/>
  <c r="Q13" i="15" s="1"/>
  <c r="G14" i="15"/>
  <c r="G13" i="15" s="1"/>
  <c r="I33" i="15"/>
  <c r="A2" i="9"/>
  <c r="K33" i="15" l="1"/>
  <c r="L33" i="15"/>
  <c r="I34" i="15"/>
  <c r="O21" i="15"/>
  <c r="K14" i="9" s="1"/>
  <c r="L14" i="9" s="1"/>
  <c r="C3" i="9"/>
  <c r="U14" i="9" l="1"/>
  <c r="J34" i="15" s="1"/>
  <c r="X14" i="9"/>
  <c r="M34" i="15" s="1"/>
  <c r="S14" i="9"/>
  <c r="T14" i="9"/>
  <c r="A3" i="9"/>
  <c r="V14" i="9" l="1"/>
  <c r="K34" i="15" s="1"/>
  <c r="W14" i="9"/>
  <c r="L34" i="15" s="1"/>
  <c r="G10" i="15"/>
  <c r="Q10" i="15" s="1"/>
</calcChain>
</file>

<file path=xl/sharedStrings.xml><?xml version="1.0" encoding="utf-8"?>
<sst xmlns="http://schemas.openxmlformats.org/spreadsheetml/2006/main" count="269" uniqueCount="124">
  <si>
    <t>Cabeceira</t>
  </si>
  <si>
    <t>Unidade</t>
  </si>
  <si>
    <t>m</t>
  </si>
  <si>
    <t>Comprimento da Clearway</t>
  </si>
  <si>
    <t>Comprimento da Stopway</t>
  </si>
  <si>
    <t>CAB</t>
  </si>
  <si>
    <t>TORA</t>
  </si>
  <si>
    <t>TODA</t>
  </si>
  <si>
    <t>ASDA</t>
  </si>
  <si>
    <t>LDA</t>
  </si>
  <si>
    <t>Stopway:</t>
  </si>
  <si>
    <t>Clearway:</t>
  </si>
  <si>
    <t>Caso não haja Clearway, Stopway ou cabeceira deslocada:</t>
  </si>
  <si>
    <t>Caso haja Clearway:</t>
  </si>
  <si>
    <t>Caso haja Stopway:</t>
  </si>
  <si>
    <t>Caso haja cabeceira deslocada:</t>
  </si>
  <si>
    <t>Caso haja Clearway,Stopway e cabeceira deslocada:</t>
  </si>
  <si>
    <t>Distâncias declaradas</t>
  </si>
  <si>
    <t>Voltar para o menu principal:</t>
  </si>
  <si>
    <t>Plan1!A1</t>
  </si>
  <si>
    <t>Voltar ao menu principal:</t>
  </si>
  <si>
    <t>Nota: Todas as distâncias declaradas são ilustradas para operacões da esquerda para direita.</t>
  </si>
  <si>
    <t>↓</t>
  </si>
  <si>
    <t>SWY</t>
  </si>
  <si>
    <t>CWY</t>
  </si>
  <si>
    <t>→→→</t>
  </si>
  <si>
    <t>←←←</t>
  </si>
  <si>
    <t>RESA</t>
  </si>
  <si>
    <t>RESA:</t>
  </si>
  <si>
    <t>Voltar ao menu principal</t>
  </si>
  <si>
    <t>s/n</t>
  </si>
  <si>
    <t>-</t>
  </si>
  <si>
    <t xml:space="preserve">Comprimento de pista interditado </t>
  </si>
  <si>
    <t>Cabeceiras</t>
  </si>
  <si>
    <t xml:space="preserve">Selecione a cabeceira principal </t>
  </si>
  <si>
    <t xml:space="preserve">Escolha a opção </t>
  </si>
  <si>
    <t>Redução das distâncias declaradas para provimento de RESA</t>
  </si>
  <si>
    <t>Selecione a cabeceira principal</t>
  </si>
  <si>
    <t>Comprimento da pista</t>
  </si>
  <si>
    <t xml:space="preserve">ASDA </t>
  </si>
  <si>
    <t>Cabeceira para obras</t>
  </si>
  <si>
    <t>Qual é o comprimento da pista?</t>
  </si>
  <si>
    <t xml:space="preserve">Avançar </t>
  </si>
  <si>
    <t>Voltar</t>
  </si>
  <si>
    <t>Stopway</t>
  </si>
  <si>
    <t>Clearway</t>
  </si>
  <si>
    <t>Comprimento de pista</t>
  </si>
  <si>
    <t>Deslocamento de cabeceira</t>
  </si>
  <si>
    <t/>
  </si>
  <si>
    <t>Deslocamento obras</t>
  </si>
  <si>
    <t>Qual é o comprimento da pista de pouso e decolagem ?</t>
  </si>
  <si>
    <t>Maquinário</t>
  </si>
  <si>
    <t>Qual é o comprimento de pista que será interditado para realização da obra?</t>
  </si>
  <si>
    <t xml:space="preserve">É necessário  ter </t>
  </si>
  <si>
    <t>Obras</t>
  </si>
  <si>
    <t>Por medida:</t>
  </si>
  <si>
    <t>Overrun</t>
  </si>
  <si>
    <t>Undershoot</t>
  </si>
  <si>
    <t>Deslocamento da cabeceira (Total)</t>
  </si>
  <si>
    <t>O trecho da pista que será interditado está localizado em qual cabeceira?</t>
  </si>
  <si>
    <t>Qual é a distância provida para proteger a obra do Jetblast da aeronave?</t>
  </si>
  <si>
    <t>Obra</t>
  </si>
  <si>
    <t>C. pista interditado</t>
  </si>
  <si>
    <t>C. de pista</t>
  </si>
  <si>
    <t>Jetblast</t>
  </si>
  <si>
    <t>Block. SWY</t>
  </si>
  <si>
    <t>Block. CWY</t>
  </si>
  <si>
    <t>Tem ausência de RESA?</t>
  </si>
  <si>
    <t>Haverá provimento de RESA por redução de distâncias declaradas para eventos de undershoot?</t>
  </si>
  <si>
    <t>Quantos metros de Stopway?</t>
  </si>
  <si>
    <t>Em qual cabeceira haverá provimento de RESA para undershoot?</t>
  </si>
  <si>
    <t>Ausência de RESA</t>
  </si>
  <si>
    <t>Quantos metros de Clearway?</t>
  </si>
  <si>
    <t>Faixa de pista</t>
  </si>
  <si>
    <t>RESA que já tem</t>
  </si>
  <si>
    <t>Na extensão de terreno anterior à cabeceira</t>
  </si>
  <si>
    <t>Compri. de RESA que pretende obter</t>
  </si>
  <si>
    <t>C. p/ Undershoot</t>
  </si>
  <si>
    <t>Voltar ao MENU principal</t>
  </si>
  <si>
    <t>Cab. Principal</t>
  </si>
  <si>
    <t xml:space="preserve"> </t>
  </si>
  <si>
    <t>AUSÊNCIA DE RESA</t>
  </si>
  <si>
    <t>Overrun (1)</t>
  </si>
  <si>
    <t>Overrun (2)</t>
  </si>
  <si>
    <t>Há 60m de de comprimento de faixa de pista, logo após a cabeceira</t>
  </si>
  <si>
    <t>e, caso haja, após a stopway?</t>
  </si>
  <si>
    <t>Redução das distâncias declaradas por interdição de obra.</t>
  </si>
  <si>
    <t>Anterior a cabeceira</t>
  </si>
  <si>
    <t>, há quantos metros para prover comprimento de faixa de pista?</t>
  </si>
  <si>
    <t xml:space="preserve">Distâncias declaradas </t>
  </si>
  <si>
    <t>Mitigadora</t>
  </si>
  <si>
    <t>Alternativa</t>
  </si>
  <si>
    <r>
      <t xml:space="preserve">Insira os valores das respectivas </t>
    </r>
    <r>
      <rPr>
        <i/>
        <sz val="11"/>
        <color theme="0"/>
        <rFont val="Calibri"/>
        <family val="2"/>
        <scheme val="minor"/>
      </rPr>
      <t>Stopways</t>
    </r>
    <r>
      <rPr>
        <sz val="11"/>
        <color theme="0"/>
        <rFont val="Calibri"/>
        <family val="2"/>
        <scheme val="minor"/>
      </rPr>
      <t xml:space="preserve"> e </t>
    </r>
    <r>
      <rPr>
        <i/>
        <sz val="11"/>
        <color theme="0"/>
        <rFont val="Calibri"/>
        <family val="2"/>
        <scheme val="minor"/>
      </rPr>
      <t>Clearways</t>
    </r>
    <r>
      <rPr>
        <sz val="11"/>
        <color theme="0"/>
        <rFont val="Calibri"/>
        <family val="2"/>
        <scheme val="minor"/>
      </rPr>
      <t xml:space="preserve"> de cada cabeceira. Caso não existam, preencha o valor com "0" (zero).</t>
    </r>
  </si>
  <si>
    <t>Continuar</t>
  </si>
  <si>
    <t>Desenho ilustrativo</t>
  </si>
  <si>
    <t>Qual é  a altura máxima do maquinário utilizado na obra?</t>
  </si>
  <si>
    <r>
      <t xml:space="preserve">Recomenda-se a utilização do Manual da aeronave para verificar a distância mínima de dos equipamentos da obra para minimizar os efeitos de </t>
    </r>
    <r>
      <rPr>
        <i/>
        <sz val="10.1"/>
        <color theme="1"/>
        <rFont val="Calibri"/>
        <family val="2"/>
        <scheme val="minor"/>
      </rPr>
      <t>Jetblast.</t>
    </r>
    <r>
      <rPr>
        <sz val="10.1"/>
        <color theme="1"/>
        <rFont val="Calibri"/>
        <family val="2"/>
        <scheme val="minor"/>
      </rPr>
      <t xml:space="preserve"> </t>
    </r>
  </si>
  <si>
    <t>m do início da cabeceira deslocada até a obra para a preservação da superfície de aproximação.</t>
  </si>
  <si>
    <r>
      <rPr>
        <b/>
        <u/>
        <sz val="11"/>
        <color theme="1"/>
        <rFont val="Calibri"/>
        <family val="2"/>
        <scheme val="minor"/>
      </rPr>
      <t>Orientações básicas para o preenchimento da planilha:</t>
    </r>
    <r>
      <rPr>
        <sz val="11"/>
        <color theme="1"/>
        <rFont val="Calibri"/>
        <family val="2"/>
        <scheme val="minor"/>
      </rPr>
      <t xml:space="preserve">
-Caso o item seja "Não aplicável", insira o número 0 (zero) no campo.
-Atente-se para a unidade de medida requerida (metros).
-Preencha os campos de Stopway e Clearway, caso existam no aeroporto.
-Caso tenha dúvidas nessas situações, envie um e-mail para runwaysafety@anac.gov.br
</t>
    </r>
  </si>
  <si>
    <t xml:space="preserve">   60m</t>
  </si>
  <si>
    <t>x</t>
  </si>
  <si>
    <t>y</t>
  </si>
  <si>
    <r>
      <rPr>
        <b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= Altura máxima do maquinário</t>
    </r>
  </si>
  <si>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>= Distância para superfície de aproximação</t>
    </r>
  </si>
  <si>
    <t>Início da cabeceira deslocada</t>
  </si>
  <si>
    <t>Superfície de aproximação</t>
  </si>
  <si>
    <t>Superfície de aproximação.</t>
  </si>
  <si>
    <t>NA</t>
  </si>
  <si>
    <t>Sp. Aprox</t>
  </si>
  <si>
    <t>Distância X</t>
  </si>
  <si>
    <t>Ambas</t>
  </si>
  <si>
    <t>Toda a extensão de terreno após a cabeceira</t>
  </si>
  <si>
    <t>Undershoot (2)</t>
  </si>
  <si>
    <t>Undershoot (1)</t>
  </si>
  <si>
    <t>Redução das distâncias declaradas por interdição de trecho de pista em virtude de obra</t>
  </si>
  <si>
    <t>Cálculo simples de distâncias declaradas</t>
  </si>
  <si>
    <t>Legenda</t>
  </si>
  <si>
    <t>, há quantos metros de terreno com capacidade de suporte que possa ser aproveitado para proteger a aeronave num incidente/acidente (faixa de pista, stopway e RESA)?</t>
  </si>
  <si>
    <t>Trecho redudizo para RESA</t>
  </si>
  <si>
    <t>Trecho reduzido para Superfície de Aproximação</t>
  </si>
  <si>
    <t>Tipo:</t>
  </si>
  <si>
    <r>
      <rPr>
        <b/>
        <u/>
        <sz val="11"/>
        <color theme="1"/>
        <rFont val="Calibri"/>
        <family val="2"/>
        <scheme val="minor"/>
      </rPr>
      <t>Orientações básicas para o preenchimento da planilha</t>
    </r>
    <r>
      <rPr>
        <u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-Selecione as cabeceiras a serem preenchidas.
</t>
    </r>
    <r>
      <rPr>
        <b/>
        <sz val="10"/>
        <color theme="1"/>
        <rFont val="Calibri"/>
        <family val="2"/>
        <scheme val="minor"/>
      </rPr>
      <t>-Caso o item seja "Não aplicável", insira o número 0 (zero) no campo.</t>
    </r>
    <r>
      <rPr>
        <sz val="10"/>
        <color theme="1"/>
        <rFont val="Calibri"/>
        <family val="2"/>
        <scheme val="minor"/>
      </rPr>
      <t xml:space="preserve">
-Atente-se para a unidade de medida requerida (metros).
-Os cálculos para provimento de RESA consideraram uma faixa de pista de 60m que se aplica ao códigos 2,3,4 e Código 1 para pistas que operam por instrumento.
- Caso tenha dúvidas nessas situações, envie um e-mail para runwaysafety@anac.gov.br
</t>
    </r>
  </si>
  <si>
    <r>
      <rPr>
        <b/>
        <u/>
        <sz val="11"/>
        <color theme="1"/>
        <rFont val="Calibri"/>
        <family val="2"/>
        <scheme val="minor"/>
      </rPr>
      <t>Orientações básicas para o preenchimento da planilha</t>
    </r>
    <r>
      <rPr>
        <sz val="11"/>
        <color theme="1"/>
        <rFont val="Calibri"/>
        <family val="2"/>
        <scheme val="minor"/>
      </rPr>
      <t xml:space="preserve">
-Selecione as cabeceiras a serem preenchidas.
-Caso o item seja "Não aplicável", insira o número 0 (zero) no campo.
-Atente-se para a unidade de medida requerida (metros).
-Este cálculo não contempla situações de interdição de trecho da pista de pouso e decolagem para realização de obras nem de provimento de RESA por redução de distâncias declaradas. Caso tenha dúvidas nessas situações, selecione a opção desejada no menu principal ou envie um e-mail para runwaysafety@anac.gov.br
-Para maiores informações, ver o Alerta aos Operadores nº 2/2016.</t>
    </r>
  </si>
  <si>
    <t>Versão 02 - 26/06/2017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</si>
</sst>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9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1"/>
      <color rgb="FFFF0000"/>
      <name val="Calibri"/>
      <family val="2"/>
      <scheme val="minor"/>
    </font>
    <font>
      <sz val="10.1"/>
      <color theme="1"/>
      <name val="Calibri"/>
      <family val="2"/>
      <scheme val="minor"/>
    </font>
    <font>
      <i/>
      <sz val="10.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30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35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Horizontal"/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B6D5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">
        <color rgb="FFFF0000"/>
      </left>
      <right style="mediumDashDot">
        <color rgb="FFFF0000"/>
      </right>
      <top style="mediumDashDot">
        <color rgb="FFFF0000"/>
      </top>
      <bottom style="mediumDashDot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1" xfId="1" applyBorder="1"/>
    <xf numFmtId="0" fontId="0" fillId="0" borderId="0" xfId="0" applyFill="1" applyBorder="1" applyAlignment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6" borderId="1" xfId="0" applyFill="1" applyBorder="1" applyProtection="1"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10" borderId="0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64" fontId="10" fillId="0" borderId="0" xfId="0" applyNumberFormat="1" applyFont="1" applyFill="1" applyBorder="1" applyAlignment="1" applyProtection="1">
      <alignment horizontal="center" vertical="center" textRotation="90"/>
      <protection hidden="1"/>
    </xf>
    <xf numFmtId="0" fontId="0" fillId="0" borderId="10" xfId="0" applyBorder="1" applyProtection="1">
      <protection locked="0"/>
    </xf>
    <xf numFmtId="0" fontId="2" fillId="0" borderId="0" xfId="1"/>
    <xf numFmtId="0" fontId="0" fillId="0" borderId="1" xfId="0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center" vertical="center" textRotation="180"/>
      <protection hidden="1"/>
    </xf>
    <xf numFmtId="0" fontId="10" fillId="0" borderId="0" xfId="0" applyFont="1" applyBorder="1" applyAlignment="1" applyProtection="1">
      <alignment horizontal="center" vertical="center" textRotation="90"/>
      <protection hidden="1"/>
    </xf>
    <xf numFmtId="164" fontId="0" fillId="0" borderId="1" xfId="0" applyNumberForma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locked="0"/>
    </xf>
    <xf numFmtId="164" fontId="0" fillId="17" borderId="36" xfId="0" applyNumberFormat="1" applyFill="1" applyBorder="1" applyAlignment="1" applyProtection="1">
      <alignment horizontal="center" vertical="center"/>
      <protection locked="0"/>
    </xf>
    <xf numFmtId="0" fontId="0" fillId="6" borderId="20" xfId="0" applyFill="1" applyBorder="1" applyProtection="1"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0" fillId="16" borderId="25" xfId="0" applyFill="1" applyBorder="1" applyProtection="1">
      <protection locked="0"/>
    </xf>
    <xf numFmtId="0" fontId="0" fillId="16" borderId="26" xfId="0" applyFill="1" applyBorder="1" applyProtection="1">
      <protection locked="0"/>
    </xf>
    <xf numFmtId="0" fontId="0" fillId="16" borderId="29" xfId="0" applyFill="1" applyBorder="1" applyProtection="1">
      <protection locked="0"/>
    </xf>
    <xf numFmtId="0" fontId="0" fillId="16" borderId="30" xfId="0" applyFill="1" applyBorder="1" applyProtection="1">
      <protection locked="0"/>
    </xf>
    <xf numFmtId="0" fontId="0" fillId="0" borderId="0" xfId="0" quotePrefix="1" applyProtection="1">
      <protection locked="0"/>
    </xf>
    <xf numFmtId="0" fontId="0" fillId="15" borderId="10" xfId="0" applyFill="1" applyBorder="1" applyProtection="1">
      <protection locked="0"/>
    </xf>
    <xf numFmtId="0" fontId="0" fillId="15" borderId="11" xfId="0" applyFill="1" applyBorder="1" applyProtection="1">
      <protection locked="0"/>
    </xf>
    <xf numFmtId="0" fontId="0" fillId="15" borderId="12" xfId="0" applyFill="1" applyBorder="1" applyProtection="1">
      <protection locked="0"/>
    </xf>
    <xf numFmtId="0" fontId="0" fillId="15" borderId="13" xfId="0" applyFill="1" applyBorder="1" applyProtection="1"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0" fillId="15" borderId="14" xfId="0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15" borderId="15" xfId="0" applyFill="1" applyBorder="1" applyProtection="1">
      <protection locked="0"/>
    </xf>
    <xf numFmtId="0" fontId="0" fillId="15" borderId="16" xfId="0" applyFill="1" applyBorder="1" applyProtection="1">
      <protection locked="0"/>
    </xf>
    <xf numFmtId="0" fontId="0" fillId="15" borderId="17" xfId="0" applyFill="1" applyBorder="1" applyProtection="1">
      <protection locked="0"/>
    </xf>
    <xf numFmtId="0" fontId="0" fillId="17" borderId="1" xfId="0" applyFill="1" applyBorder="1" applyAlignment="1" applyProtection="1">
      <alignment horizontal="center" vertical="center"/>
      <protection hidden="1"/>
    </xf>
    <xf numFmtId="0" fontId="11" fillId="16" borderId="25" xfId="0" applyFont="1" applyFill="1" applyBorder="1" applyProtection="1">
      <protection locked="0"/>
    </xf>
    <xf numFmtId="0" fontId="11" fillId="16" borderId="26" xfId="0" applyFont="1" applyFill="1" applyBorder="1" applyProtection="1">
      <protection locked="0"/>
    </xf>
    <xf numFmtId="0" fontId="11" fillId="16" borderId="29" xfId="0" applyFont="1" applyFill="1" applyBorder="1" applyProtection="1">
      <protection locked="0"/>
    </xf>
    <xf numFmtId="0" fontId="11" fillId="16" borderId="30" xfId="0" applyFont="1" applyFill="1" applyBorder="1" applyProtection="1">
      <protection locked="0"/>
    </xf>
    <xf numFmtId="0" fontId="11" fillId="0" borderId="31" xfId="0" applyFont="1" applyBorder="1" applyProtection="1">
      <protection locked="0"/>
    </xf>
    <xf numFmtId="0" fontId="11" fillId="15" borderId="10" xfId="0" applyFont="1" applyFill="1" applyBorder="1" applyProtection="1">
      <protection locked="0"/>
    </xf>
    <xf numFmtId="0" fontId="11" fillId="15" borderId="11" xfId="0" applyFont="1" applyFill="1" applyBorder="1" applyProtection="1">
      <protection locked="0"/>
    </xf>
    <xf numFmtId="0" fontId="11" fillId="15" borderId="12" xfId="0" applyFont="1" applyFill="1" applyBorder="1" applyProtection="1">
      <protection locked="0"/>
    </xf>
    <xf numFmtId="0" fontId="11" fillId="0" borderId="32" xfId="0" applyFont="1" applyBorder="1" applyProtection="1">
      <protection locked="0"/>
    </xf>
    <xf numFmtId="0" fontId="11" fillId="15" borderId="13" xfId="0" applyFont="1" applyFill="1" applyBorder="1" applyProtection="1">
      <protection locked="0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0" fontId="11" fillId="15" borderId="14" xfId="0" applyFont="1" applyFill="1" applyBorder="1" applyProtection="1">
      <protection locked="0"/>
    </xf>
    <xf numFmtId="0" fontId="11" fillId="11" borderId="1" xfId="0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1" fillId="0" borderId="33" xfId="0" applyFont="1" applyBorder="1" applyProtection="1">
      <protection locked="0"/>
    </xf>
    <xf numFmtId="164" fontId="0" fillId="8" borderId="1" xfId="0" applyNumberFormat="1" applyFill="1" applyBorder="1" applyAlignment="1" applyProtection="1">
      <alignment horizontal="center" vertical="center"/>
      <protection hidden="1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164" fontId="10" fillId="0" borderId="0" xfId="0" applyNumberFormat="1" applyFont="1" applyFill="1" applyBorder="1" applyAlignment="1" applyProtection="1">
      <alignment horizontal="center" vertical="center" textRotation="180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hidden="1"/>
    </xf>
    <xf numFmtId="0" fontId="12" fillId="0" borderId="1" xfId="0" applyFont="1" applyFill="1" applyBorder="1" applyProtection="1">
      <protection hidden="1"/>
    </xf>
    <xf numFmtId="0" fontId="0" fillId="8" borderId="1" xfId="0" applyFill="1" applyBorder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0" fontId="19" fillId="0" borderId="1" xfId="0" applyFont="1" applyBorder="1" applyProtection="1">
      <protection hidden="1"/>
    </xf>
    <xf numFmtId="0" fontId="19" fillId="0" borderId="1" xfId="0" applyFont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5" borderId="0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19" borderId="1" xfId="0" applyFill="1" applyBorder="1" applyAlignment="1" applyProtection="1">
      <alignment horizontal="center" vertical="center"/>
      <protection locked="0"/>
    </xf>
    <xf numFmtId="164" fontId="12" fillId="11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protection hidden="1"/>
    </xf>
    <xf numFmtId="0" fontId="0" fillId="0" borderId="0" xfId="0" applyFill="1" applyProtection="1">
      <protection hidden="1"/>
    </xf>
    <xf numFmtId="164" fontId="0" fillId="0" borderId="1" xfId="0" applyNumberFormat="1" applyBorder="1" applyProtection="1">
      <protection hidden="1"/>
    </xf>
    <xf numFmtId="164" fontId="0" fillId="0" borderId="1" xfId="0" applyNumberFormat="1" applyBorder="1" applyAlignment="1" applyProtection="1"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5" borderId="0" xfId="0" applyFill="1" applyProtection="1">
      <protection hidden="1"/>
    </xf>
    <xf numFmtId="0" fontId="1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1" xfId="0" applyFont="1" applyBorder="1" applyAlignment="1" applyProtection="1">
      <alignment horizontal="left" vertical="top"/>
      <protection hidden="1"/>
    </xf>
    <xf numFmtId="0" fontId="7" fillId="0" borderId="1" xfId="0" applyFont="1" applyBorder="1" applyAlignment="1" applyProtection="1">
      <alignment horizontal="center" vertical="top"/>
      <protection hidden="1"/>
    </xf>
    <xf numFmtId="0" fontId="7" fillId="0" borderId="1" xfId="0" applyFont="1" applyFill="1" applyBorder="1" applyAlignment="1" applyProtection="1">
      <alignment horizontal="left" vertical="top"/>
      <protection hidden="1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18" fillId="0" borderId="10" xfId="0" applyFont="1" applyBorder="1" applyAlignment="1" applyProtection="1">
      <alignment horizontal="center" vertical="center"/>
      <protection hidden="1"/>
    </xf>
    <xf numFmtId="0" fontId="18" fillId="0" borderId="44" xfId="0" applyFont="1" applyBorder="1" applyAlignment="1" applyProtection="1">
      <alignment horizontal="center" vertical="center"/>
      <protection hidden="1"/>
    </xf>
    <xf numFmtId="0" fontId="18" fillId="0" borderId="45" xfId="0" applyFont="1" applyBorder="1" applyAlignment="1" applyProtection="1">
      <alignment horizontal="center" vertical="center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0" fontId="0" fillId="0" borderId="22" xfId="0" applyFill="1" applyBorder="1" applyAlignment="1" applyProtection="1">
      <alignment horizontal="center" vertical="center"/>
      <protection hidden="1"/>
    </xf>
    <xf numFmtId="0" fontId="0" fillId="0" borderId="48" xfId="0" applyFill="1" applyBorder="1" applyAlignment="1" applyProtection="1">
      <alignment horizontal="center" vertical="center"/>
      <protection hidden="1"/>
    </xf>
    <xf numFmtId="0" fontId="0" fillId="0" borderId="49" xfId="0" applyFill="1" applyBorder="1" applyAlignment="1" applyProtection="1">
      <alignment horizontal="center" vertical="center"/>
      <protection hidden="1"/>
    </xf>
    <xf numFmtId="0" fontId="0" fillId="0" borderId="24" xfId="0" applyFill="1" applyBorder="1" applyAlignment="1" applyProtection="1">
      <alignment horizontal="center" vertical="center"/>
      <protection hidden="1"/>
    </xf>
    <xf numFmtId="0" fontId="0" fillId="0" borderId="15" xfId="0" applyFill="1" applyBorder="1" applyAlignment="1" applyProtection="1">
      <alignment horizontal="center" vertical="center"/>
      <protection hidden="1"/>
    </xf>
    <xf numFmtId="0" fontId="0" fillId="0" borderId="46" xfId="0" applyFill="1" applyBorder="1" applyAlignment="1" applyProtection="1">
      <alignment horizontal="center" vertical="center"/>
      <protection hidden="1"/>
    </xf>
    <xf numFmtId="0" fontId="0" fillId="0" borderId="47" xfId="0" applyFill="1" applyBorder="1" applyAlignment="1" applyProtection="1">
      <alignment horizontal="center" vertical="center"/>
      <protection hidden="1"/>
    </xf>
    <xf numFmtId="0" fontId="0" fillId="0" borderId="17" xfId="0" applyFill="1" applyBorder="1" applyAlignment="1" applyProtection="1">
      <alignment horizontal="center"/>
      <protection hidden="1"/>
    </xf>
    <xf numFmtId="0" fontId="23" fillId="0" borderId="0" xfId="0" applyFont="1" applyFill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top" wrapText="1"/>
      <protection hidden="1"/>
    </xf>
    <xf numFmtId="0" fontId="0" fillId="0" borderId="23" xfId="0" applyFill="1" applyBorder="1" applyAlignment="1" applyProtection="1">
      <alignment horizontal="center" vertical="center"/>
      <protection hidden="1"/>
    </xf>
    <xf numFmtId="0" fontId="0" fillId="0" borderId="37" xfId="0" applyFill="1" applyBorder="1" applyAlignment="1" applyProtection="1">
      <protection hidden="1"/>
    </xf>
    <xf numFmtId="0" fontId="23" fillId="0" borderId="39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39" xfId="0" applyBorder="1" applyProtection="1">
      <protection hidden="1"/>
    </xf>
    <xf numFmtId="0" fontId="23" fillId="0" borderId="39" xfId="0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164" fontId="1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0" fillId="0" borderId="1" xfId="0" applyFill="1" applyBorder="1" applyAlignment="1" applyProtection="1">
      <alignment horizontal="center" vertical="center"/>
      <protection hidden="1"/>
    </xf>
    <xf numFmtId="0" fontId="23" fillId="0" borderId="0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protection hidden="1"/>
    </xf>
    <xf numFmtId="0" fontId="0" fillId="20" borderId="1" xfId="0" applyFill="1" applyBorder="1" applyAlignment="1" applyProtection="1">
      <alignment horizontal="center" vertical="center"/>
      <protection hidden="1"/>
    </xf>
    <xf numFmtId="0" fontId="0" fillId="0" borderId="38" xfId="0" applyBorder="1" applyProtection="1">
      <protection hidden="1"/>
    </xf>
    <xf numFmtId="0" fontId="0" fillId="8" borderId="12" xfId="0" applyFill="1" applyBorder="1" applyProtection="1">
      <protection hidden="1"/>
    </xf>
    <xf numFmtId="0" fontId="0" fillId="0" borderId="37" xfId="0" applyBorder="1" applyProtection="1">
      <protection hidden="1"/>
    </xf>
    <xf numFmtId="0" fontId="0" fillId="8" borderId="24" xfId="0" applyFill="1" applyBorder="1" applyProtection="1">
      <protection hidden="1"/>
    </xf>
    <xf numFmtId="0" fontId="0" fillId="8" borderId="17" xfId="0" applyFill="1" applyBorder="1" applyProtection="1">
      <protection hidden="1"/>
    </xf>
    <xf numFmtId="0" fontId="0" fillId="16" borderId="0" xfId="0" applyFill="1" applyBorder="1" applyProtection="1">
      <protection hidden="1"/>
    </xf>
    <xf numFmtId="0" fontId="0" fillId="16" borderId="40" xfId="0" applyFill="1" applyBorder="1" applyProtection="1">
      <protection hidden="1"/>
    </xf>
    <xf numFmtId="0" fontId="0" fillId="20" borderId="0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6" borderId="0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16" borderId="43" xfId="0" applyFill="1" applyBorder="1" applyProtection="1">
      <protection hidden="1"/>
    </xf>
    <xf numFmtId="0" fontId="0" fillId="16" borderId="42" xfId="0" applyFill="1" applyBorder="1" applyProtection="1">
      <protection hidden="1"/>
    </xf>
    <xf numFmtId="0" fontId="0" fillId="16" borderId="41" xfId="0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18" fillId="0" borderId="55" xfId="0" applyFont="1" applyBorder="1" applyAlignment="1" applyProtection="1">
      <alignment horizontal="center" vertical="center"/>
      <protection hidden="1"/>
    </xf>
    <xf numFmtId="0" fontId="18" fillId="0" borderId="14" xfId="0" applyFont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" fillId="18" borderId="0" xfId="0" applyFont="1" applyFill="1" applyBorder="1" applyProtection="1">
      <protection hidden="1"/>
    </xf>
    <xf numFmtId="0" fontId="0" fillId="10" borderId="0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10" borderId="6" xfId="0" applyFill="1" applyBorder="1" applyProtection="1">
      <protection hidden="1"/>
    </xf>
    <xf numFmtId="0" fontId="0" fillId="20" borderId="1" xfId="0" applyFill="1" applyBorder="1" applyProtection="1">
      <protection locked="0"/>
    </xf>
    <xf numFmtId="0" fontId="0" fillId="23" borderId="1" xfId="0" applyFill="1" applyBorder="1" applyProtection="1">
      <protection locked="0"/>
    </xf>
    <xf numFmtId="0" fontId="0" fillId="8" borderId="37" xfId="0" applyFill="1" applyBorder="1" applyProtection="1">
      <protection hidden="1"/>
    </xf>
    <xf numFmtId="0" fontId="32" fillId="0" borderId="37" xfId="0" applyFont="1" applyFill="1" applyBorder="1" applyAlignment="1" applyProtection="1">
      <alignment horizontal="center" vertical="center"/>
      <protection hidden="1"/>
    </xf>
    <xf numFmtId="0" fontId="32" fillId="0" borderId="37" xfId="0" applyFont="1" applyBorder="1" applyProtection="1"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 vertical="center"/>
      <protection hidden="1"/>
    </xf>
    <xf numFmtId="0" fontId="0" fillId="14" borderId="0" xfId="0" applyFill="1" applyBorder="1" applyProtection="1">
      <protection hidden="1"/>
    </xf>
    <xf numFmtId="0" fontId="0" fillId="14" borderId="12" xfId="0" applyFill="1" applyBorder="1" applyProtection="1">
      <protection hidden="1"/>
    </xf>
    <xf numFmtId="0" fontId="0" fillId="14" borderId="14" xfId="0" applyFill="1" applyBorder="1" applyProtection="1">
      <protection hidden="1"/>
    </xf>
    <xf numFmtId="0" fontId="0" fillId="10" borderId="2" xfId="0" applyFill="1" applyBorder="1" applyProtection="1">
      <protection hidden="1"/>
    </xf>
    <xf numFmtId="0" fontId="0" fillId="10" borderId="3" xfId="0" applyFill="1" applyBorder="1" applyProtection="1">
      <protection hidden="1"/>
    </xf>
    <xf numFmtId="0" fontId="0" fillId="10" borderId="21" xfId="0" applyFill="1" applyBorder="1" applyProtection="1">
      <protection hidden="1"/>
    </xf>
    <xf numFmtId="0" fontId="0" fillId="10" borderId="5" xfId="0" applyFill="1" applyBorder="1" applyProtection="1">
      <protection hidden="1"/>
    </xf>
    <xf numFmtId="0" fontId="0" fillId="22" borderId="54" xfId="0" applyFill="1" applyBorder="1" applyProtection="1">
      <protection hidden="1"/>
    </xf>
    <xf numFmtId="0" fontId="0" fillId="10" borderId="54" xfId="0" applyFill="1" applyBorder="1" applyProtection="1">
      <protection hidden="1"/>
    </xf>
    <xf numFmtId="0" fontId="0" fillId="10" borderId="7" xfId="0" applyFill="1" applyBorder="1" applyProtection="1">
      <protection hidden="1"/>
    </xf>
    <xf numFmtId="0" fontId="0" fillId="10" borderId="8" xfId="0" applyFill="1" applyBorder="1" applyProtection="1">
      <protection hidden="1"/>
    </xf>
    <xf numFmtId="0" fontId="0" fillId="10" borderId="35" xfId="0" applyFill="1" applyBorder="1" applyProtection="1">
      <protection hidden="1"/>
    </xf>
    <xf numFmtId="0" fontId="0" fillId="14" borderId="56" xfId="0" applyFill="1" applyBorder="1" applyProtection="1">
      <protection hidden="1"/>
    </xf>
    <xf numFmtId="0" fontId="0" fillId="14" borderId="57" xfId="0" applyFill="1" applyBorder="1" applyProtection="1">
      <protection hidden="1"/>
    </xf>
    <xf numFmtId="0" fontId="0" fillId="14" borderId="16" xfId="0" applyFill="1" applyBorder="1" applyProtection="1">
      <protection hidden="1"/>
    </xf>
    <xf numFmtId="0" fontId="0" fillId="14" borderId="58" xfId="0" applyFill="1" applyBorder="1" applyProtection="1">
      <protection hidden="1"/>
    </xf>
    <xf numFmtId="0" fontId="0" fillId="14" borderId="17" xfId="0" applyFill="1" applyBorder="1" applyProtection="1">
      <protection hidden="1"/>
    </xf>
    <xf numFmtId="0" fontId="0" fillId="0" borderId="57" xfId="0" applyBorder="1" applyProtection="1">
      <protection hidden="1"/>
    </xf>
    <xf numFmtId="0" fontId="0" fillId="14" borderId="40" xfId="0" applyFill="1" applyBorder="1" applyProtection="1">
      <protection hidden="1"/>
    </xf>
    <xf numFmtId="0" fontId="0" fillId="14" borderId="0" xfId="0" applyFill="1" applyBorder="1" applyAlignment="1" applyProtection="1">
      <alignment horizontal="left" vertical="top"/>
      <protection hidden="1"/>
    </xf>
    <xf numFmtId="0" fontId="0" fillId="14" borderId="0" xfId="0" applyFill="1" applyBorder="1" applyAlignment="1" applyProtection="1">
      <alignment horizontal="center" vertical="center"/>
      <protection hidden="1"/>
    </xf>
    <xf numFmtId="0" fontId="0" fillId="14" borderId="42" xfId="0" applyFill="1" applyBorder="1" applyProtection="1">
      <protection hidden="1"/>
    </xf>
    <xf numFmtId="0" fontId="23" fillId="14" borderId="0" xfId="0" applyFont="1" applyFill="1" applyBorder="1" applyAlignment="1" applyProtection="1">
      <alignment vertical="top" wrapText="1"/>
      <protection hidden="1"/>
    </xf>
    <xf numFmtId="0" fontId="0" fillId="14" borderId="10" xfId="0" applyFill="1" applyBorder="1" applyAlignment="1" applyProtection="1">
      <alignment horizontal="left" vertical="top"/>
      <protection hidden="1"/>
    </xf>
    <xf numFmtId="0" fontId="0" fillId="14" borderId="11" xfId="0" applyFill="1" applyBorder="1" applyAlignment="1" applyProtection="1">
      <alignment horizontal="left" vertical="top"/>
      <protection hidden="1"/>
    </xf>
    <xf numFmtId="0" fontId="0" fillId="14" borderId="11" xfId="0" applyFill="1" applyBorder="1" applyAlignment="1" applyProtection="1">
      <alignment horizontal="center" vertical="center"/>
      <protection hidden="1"/>
    </xf>
    <xf numFmtId="0" fontId="0" fillId="14" borderId="11" xfId="0" applyFill="1" applyBorder="1" applyProtection="1">
      <protection hidden="1"/>
    </xf>
    <xf numFmtId="0" fontId="0" fillId="14" borderId="12" xfId="0" applyFill="1" applyBorder="1" applyAlignment="1" applyProtection="1">
      <alignment horizontal="center" vertical="center"/>
      <protection hidden="1"/>
    </xf>
    <xf numFmtId="0" fontId="0" fillId="14" borderId="13" xfId="0" applyFill="1" applyBorder="1" applyAlignment="1" applyProtection="1">
      <alignment horizontal="left" vertical="top"/>
      <protection hidden="1"/>
    </xf>
    <xf numFmtId="0" fontId="0" fillId="14" borderId="14" xfId="0" applyFill="1" applyBorder="1" applyAlignment="1" applyProtection="1">
      <alignment horizontal="center" vertical="center"/>
      <protection hidden="1"/>
    </xf>
    <xf numFmtId="0" fontId="0" fillId="14" borderId="13" xfId="0" applyFill="1" applyBorder="1" applyProtection="1">
      <protection hidden="1"/>
    </xf>
    <xf numFmtId="0" fontId="0" fillId="14" borderId="15" xfId="0" applyFill="1" applyBorder="1" applyProtection="1">
      <protection hidden="1"/>
    </xf>
    <xf numFmtId="0" fontId="23" fillId="14" borderId="16" xfId="0" applyFont="1" applyFill="1" applyBorder="1" applyAlignment="1" applyProtection="1">
      <alignment vertical="top" wrapText="1"/>
      <protection hidden="1"/>
    </xf>
    <xf numFmtId="0" fontId="23" fillId="14" borderId="16" xfId="0" applyFont="1" applyFill="1" applyBorder="1" applyAlignment="1" applyProtection="1">
      <alignment horizontal="center" vertical="top" wrapText="1"/>
      <protection hidden="1"/>
    </xf>
    <xf numFmtId="0" fontId="0" fillId="14" borderId="17" xfId="0" quotePrefix="1" applyFill="1" applyBorder="1" applyProtection="1">
      <protection hidden="1"/>
    </xf>
    <xf numFmtId="0" fontId="0" fillId="14" borderId="0" xfId="0" applyFill="1" applyProtection="1">
      <protection locked="0"/>
    </xf>
    <xf numFmtId="0" fontId="0" fillId="22" borderId="0" xfId="0" applyFill="1" applyBorder="1" applyProtection="1">
      <protection hidden="1"/>
    </xf>
    <xf numFmtId="0" fontId="0" fillId="22" borderId="40" xfId="0" applyFill="1" applyBorder="1" applyProtection="1">
      <protection hidden="1"/>
    </xf>
    <xf numFmtId="0" fontId="0" fillId="22" borderId="1" xfId="0" applyFill="1" applyBorder="1" applyAlignment="1" applyProtection="1">
      <alignment horizontal="center" vertical="center"/>
      <protection locked="0"/>
    </xf>
    <xf numFmtId="0" fontId="0" fillId="22" borderId="1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 vertical="top" wrapText="1"/>
      <protection hidden="1"/>
    </xf>
    <xf numFmtId="0" fontId="16" fillId="15" borderId="10" xfId="1" applyFont="1" applyFill="1" applyBorder="1" applyAlignment="1">
      <alignment horizontal="center" vertical="center" wrapText="1"/>
    </xf>
    <xf numFmtId="0" fontId="16" fillId="15" borderId="11" xfId="1" applyFont="1" applyFill="1" applyBorder="1" applyAlignment="1">
      <alignment horizontal="center" vertical="center" wrapText="1"/>
    </xf>
    <xf numFmtId="0" fontId="16" fillId="15" borderId="12" xfId="1" applyFont="1" applyFill="1" applyBorder="1" applyAlignment="1">
      <alignment horizontal="center" vertical="center" wrapText="1"/>
    </xf>
    <xf numFmtId="0" fontId="16" fillId="15" borderId="13" xfId="1" applyFont="1" applyFill="1" applyBorder="1" applyAlignment="1">
      <alignment horizontal="center" vertical="center" wrapText="1"/>
    </xf>
    <xf numFmtId="0" fontId="16" fillId="15" borderId="0" xfId="1" applyFont="1" applyFill="1" applyBorder="1" applyAlignment="1">
      <alignment horizontal="center" vertical="center" wrapText="1"/>
    </xf>
    <xf numFmtId="0" fontId="16" fillId="15" borderId="14" xfId="1" applyFont="1" applyFill="1" applyBorder="1" applyAlignment="1">
      <alignment horizontal="center" vertical="center" wrapText="1"/>
    </xf>
    <xf numFmtId="0" fontId="16" fillId="15" borderId="15" xfId="1" applyFont="1" applyFill="1" applyBorder="1" applyAlignment="1">
      <alignment horizontal="center" vertical="center" wrapText="1"/>
    </xf>
    <xf numFmtId="0" fontId="16" fillId="15" borderId="16" xfId="1" applyFont="1" applyFill="1" applyBorder="1" applyAlignment="1">
      <alignment horizontal="center" vertical="center" wrapText="1"/>
    </xf>
    <xf numFmtId="0" fontId="16" fillId="15" borderId="17" xfId="1" applyFont="1" applyFill="1" applyBorder="1" applyAlignment="1">
      <alignment horizontal="center" vertical="center" wrapText="1"/>
    </xf>
    <xf numFmtId="0" fontId="16" fillId="15" borderId="10" xfId="1" applyFont="1" applyFill="1" applyBorder="1" applyAlignment="1">
      <alignment horizontal="center" wrapText="1"/>
    </xf>
    <xf numFmtId="0" fontId="16" fillId="15" borderId="11" xfId="1" applyFont="1" applyFill="1" applyBorder="1" applyAlignment="1">
      <alignment horizontal="center" wrapText="1"/>
    </xf>
    <xf numFmtId="0" fontId="16" fillId="15" borderId="12" xfId="1" applyFont="1" applyFill="1" applyBorder="1" applyAlignment="1">
      <alignment horizontal="center" wrapText="1"/>
    </xf>
    <xf numFmtId="0" fontId="16" fillId="15" borderId="13" xfId="1" applyFont="1" applyFill="1" applyBorder="1" applyAlignment="1">
      <alignment horizontal="center" wrapText="1"/>
    </xf>
    <xf numFmtId="0" fontId="16" fillId="15" borderId="0" xfId="1" applyFont="1" applyFill="1" applyBorder="1" applyAlignment="1">
      <alignment horizontal="center" wrapText="1"/>
    </xf>
    <xf numFmtId="0" fontId="16" fillId="15" borderId="14" xfId="1" applyFont="1" applyFill="1" applyBorder="1" applyAlignment="1">
      <alignment horizontal="center" wrapText="1"/>
    </xf>
    <xf numFmtId="0" fontId="16" fillId="15" borderId="15" xfId="1" applyFont="1" applyFill="1" applyBorder="1" applyAlignment="1">
      <alignment horizontal="center" wrapText="1"/>
    </xf>
    <xf numFmtId="0" fontId="16" fillId="15" borderId="16" xfId="1" applyFont="1" applyFill="1" applyBorder="1" applyAlignment="1">
      <alignment horizontal="center" wrapText="1"/>
    </xf>
    <xf numFmtId="0" fontId="16" fillId="15" borderId="17" xfId="1" applyFont="1" applyFill="1" applyBorder="1" applyAlignment="1">
      <alignment horizontal="center" wrapText="1"/>
    </xf>
    <xf numFmtId="0" fontId="0" fillId="0" borderId="22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16" fillId="15" borderId="22" xfId="1" applyFont="1" applyFill="1" applyBorder="1" applyAlignment="1" applyProtection="1">
      <alignment horizontal="center"/>
      <protection locked="0"/>
    </xf>
    <xf numFmtId="0" fontId="16" fillId="15" borderId="23" xfId="1" applyFont="1" applyFill="1" applyBorder="1" applyAlignment="1" applyProtection="1">
      <alignment horizontal="center"/>
      <protection locked="0"/>
    </xf>
    <xf numFmtId="0" fontId="16" fillId="15" borderId="24" xfId="1" applyFont="1" applyFill="1" applyBorder="1" applyAlignment="1" applyProtection="1">
      <alignment horizontal="center"/>
      <protection locked="0"/>
    </xf>
    <xf numFmtId="0" fontId="0" fillId="16" borderId="27" xfId="0" applyFill="1" applyBorder="1" applyAlignment="1" applyProtection="1">
      <alignment horizontal="center" vertical="center" textRotation="180"/>
      <protection locked="0"/>
    </xf>
    <xf numFmtId="0" fontId="0" fillId="13" borderId="28" xfId="0" applyFill="1" applyBorder="1" applyAlignment="1" applyProtection="1">
      <alignment horizontal="center" vertical="center" textRotation="180"/>
      <protection locked="0"/>
    </xf>
    <xf numFmtId="0" fontId="0" fillId="13" borderId="27" xfId="0" applyFill="1" applyBorder="1" applyAlignment="1" applyProtection="1">
      <alignment horizontal="center" vertical="center" textRotation="90"/>
      <protection locked="0"/>
    </xf>
    <xf numFmtId="0" fontId="0" fillId="10" borderId="10" xfId="0" applyFill="1" applyBorder="1" applyAlignment="1" applyProtection="1">
      <alignment horizontal="left" vertical="top" wrapText="1"/>
      <protection hidden="1"/>
    </xf>
    <xf numFmtId="0" fontId="0" fillId="10" borderId="11" xfId="0" applyFill="1" applyBorder="1" applyAlignment="1" applyProtection="1">
      <alignment horizontal="left" vertical="top" wrapText="1"/>
      <protection hidden="1"/>
    </xf>
    <xf numFmtId="0" fontId="0" fillId="10" borderId="12" xfId="0" applyFill="1" applyBorder="1" applyAlignment="1" applyProtection="1">
      <alignment horizontal="left" vertical="top" wrapText="1"/>
      <protection hidden="1"/>
    </xf>
    <xf numFmtId="0" fontId="0" fillId="10" borderId="13" xfId="0" applyFill="1" applyBorder="1" applyAlignment="1" applyProtection="1">
      <alignment horizontal="left" vertical="top" wrapText="1"/>
      <protection hidden="1"/>
    </xf>
    <xf numFmtId="0" fontId="0" fillId="10" borderId="0" xfId="0" applyFill="1" applyBorder="1" applyAlignment="1" applyProtection="1">
      <alignment horizontal="left" vertical="top" wrapText="1"/>
      <protection hidden="1"/>
    </xf>
    <xf numFmtId="0" fontId="0" fillId="10" borderId="14" xfId="0" applyFill="1" applyBorder="1" applyAlignment="1" applyProtection="1">
      <alignment horizontal="left" vertical="top" wrapText="1"/>
      <protection hidden="1"/>
    </xf>
    <xf numFmtId="0" fontId="0" fillId="10" borderId="15" xfId="0" applyFill="1" applyBorder="1" applyAlignment="1" applyProtection="1">
      <alignment horizontal="left" vertical="top" wrapText="1"/>
      <protection hidden="1"/>
    </xf>
    <xf numFmtId="0" fontId="0" fillId="10" borderId="16" xfId="0" applyFill="1" applyBorder="1" applyAlignment="1" applyProtection="1">
      <alignment horizontal="left" vertical="top" wrapText="1"/>
      <protection hidden="1"/>
    </xf>
    <xf numFmtId="0" fontId="0" fillId="10" borderId="17" xfId="0" applyFill="1" applyBorder="1" applyAlignment="1" applyProtection="1">
      <alignment horizontal="left" vertical="top" wrapText="1"/>
      <protection hidden="1"/>
    </xf>
    <xf numFmtId="0" fontId="0" fillId="16" borderId="28" xfId="0" applyFill="1" applyBorder="1" applyAlignment="1" applyProtection="1">
      <alignment horizontal="center" vertical="center" textRotation="90"/>
      <protection locked="0"/>
    </xf>
    <xf numFmtId="0" fontId="14" fillId="10" borderId="18" xfId="0" applyFont="1" applyFill="1" applyBorder="1" applyAlignment="1" applyProtection="1">
      <alignment horizontal="center" vertical="center"/>
      <protection locked="0"/>
    </xf>
    <xf numFmtId="0" fontId="14" fillId="10" borderId="34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left" vertical="top"/>
      <protection locked="0"/>
    </xf>
    <xf numFmtId="0" fontId="0" fillId="7" borderId="19" xfId="0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24" fillId="19" borderId="10" xfId="0" applyFont="1" applyFill="1" applyBorder="1" applyAlignment="1" applyProtection="1">
      <alignment horizontal="center" vertical="center" wrapText="1"/>
      <protection hidden="1"/>
    </xf>
    <xf numFmtId="0" fontId="24" fillId="19" borderId="11" xfId="0" applyFont="1" applyFill="1" applyBorder="1" applyAlignment="1" applyProtection="1">
      <alignment horizontal="center" vertical="center" wrapText="1"/>
      <protection hidden="1"/>
    </xf>
    <xf numFmtId="0" fontId="24" fillId="19" borderId="12" xfId="0" applyFont="1" applyFill="1" applyBorder="1" applyAlignment="1" applyProtection="1">
      <alignment horizontal="center" vertical="center" wrapText="1"/>
      <protection hidden="1"/>
    </xf>
    <xf numFmtId="0" fontId="24" fillId="19" borderId="13" xfId="0" applyFont="1" applyFill="1" applyBorder="1" applyAlignment="1" applyProtection="1">
      <alignment horizontal="center" vertical="center" wrapText="1"/>
      <protection hidden="1"/>
    </xf>
    <xf numFmtId="0" fontId="24" fillId="19" borderId="0" xfId="0" applyFont="1" applyFill="1" applyBorder="1" applyAlignment="1" applyProtection="1">
      <alignment horizontal="center" vertical="center" wrapText="1"/>
      <protection hidden="1"/>
    </xf>
    <xf numFmtId="0" fontId="24" fillId="19" borderId="14" xfId="0" applyFont="1" applyFill="1" applyBorder="1" applyAlignment="1" applyProtection="1">
      <alignment horizontal="center" vertical="center" wrapText="1"/>
      <protection hidden="1"/>
    </xf>
    <xf numFmtId="0" fontId="24" fillId="19" borderId="15" xfId="0" applyFont="1" applyFill="1" applyBorder="1" applyAlignment="1" applyProtection="1">
      <alignment horizontal="center" vertical="center" wrapText="1"/>
      <protection hidden="1"/>
    </xf>
    <xf numFmtId="0" fontId="24" fillId="19" borderId="16" xfId="0" applyFont="1" applyFill="1" applyBorder="1" applyAlignment="1" applyProtection="1">
      <alignment horizontal="center" vertical="center" wrapText="1"/>
      <protection hidden="1"/>
    </xf>
    <xf numFmtId="0" fontId="24" fillId="19" borderId="17" xfId="0" applyFont="1" applyFill="1" applyBorder="1" applyAlignment="1" applyProtection="1">
      <alignment horizontal="center" vertical="center" wrapText="1"/>
      <protection hidden="1"/>
    </xf>
    <xf numFmtId="0" fontId="0" fillId="14" borderId="10" xfId="0" applyFill="1" applyBorder="1" applyAlignment="1" applyProtection="1">
      <alignment horizontal="center" vertical="center" wrapText="1"/>
      <protection hidden="1"/>
    </xf>
    <xf numFmtId="0" fontId="0" fillId="14" borderId="11" xfId="0" applyFill="1" applyBorder="1" applyAlignment="1" applyProtection="1">
      <alignment horizontal="center" vertical="center" wrapText="1"/>
      <protection hidden="1"/>
    </xf>
    <xf numFmtId="0" fontId="0" fillId="14" borderId="12" xfId="0" applyFill="1" applyBorder="1" applyAlignment="1" applyProtection="1">
      <alignment horizontal="center" vertical="center" wrapText="1"/>
      <protection hidden="1"/>
    </xf>
    <xf numFmtId="0" fontId="0" fillId="14" borderId="13" xfId="0" applyFill="1" applyBorder="1" applyAlignment="1" applyProtection="1">
      <alignment horizontal="center" vertical="center" wrapText="1"/>
      <protection hidden="1"/>
    </xf>
    <xf numFmtId="0" fontId="0" fillId="14" borderId="0" xfId="0" applyFill="1" applyBorder="1" applyAlignment="1" applyProtection="1">
      <alignment horizontal="center" vertical="center" wrapText="1"/>
      <protection hidden="1"/>
    </xf>
    <xf numFmtId="0" fontId="0" fillId="14" borderId="14" xfId="0" applyFill="1" applyBorder="1" applyAlignment="1" applyProtection="1">
      <alignment horizontal="center" vertical="center" wrapText="1"/>
      <protection hidden="1"/>
    </xf>
    <xf numFmtId="0" fontId="0" fillId="14" borderId="15" xfId="0" applyFill="1" applyBorder="1" applyAlignment="1" applyProtection="1">
      <alignment horizontal="center" vertical="center" wrapText="1"/>
      <protection hidden="1"/>
    </xf>
    <xf numFmtId="0" fontId="0" fillId="14" borderId="16" xfId="0" applyFill="1" applyBorder="1" applyAlignment="1" applyProtection="1">
      <alignment horizontal="center" vertical="center" wrapText="1"/>
      <protection hidden="1"/>
    </xf>
    <xf numFmtId="0" fontId="0" fillId="14" borderId="17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left" vertical="top"/>
      <protection hidden="1"/>
    </xf>
    <xf numFmtId="0" fontId="13" fillId="15" borderId="10" xfId="0" applyFont="1" applyFill="1" applyBorder="1" applyAlignment="1" applyProtection="1">
      <alignment horizontal="center" wrapText="1"/>
      <protection hidden="1"/>
    </xf>
    <xf numFmtId="0" fontId="13" fillId="15" borderId="11" xfId="0" applyFont="1" applyFill="1" applyBorder="1" applyAlignment="1" applyProtection="1">
      <alignment horizontal="center" wrapText="1"/>
      <protection hidden="1"/>
    </xf>
    <xf numFmtId="0" fontId="13" fillId="15" borderId="12" xfId="0" applyFont="1" applyFill="1" applyBorder="1" applyAlignment="1" applyProtection="1">
      <alignment horizontal="center" wrapText="1"/>
      <protection hidden="1"/>
    </xf>
    <xf numFmtId="0" fontId="13" fillId="15" borderId="15" xfId="0" applyFont="1" applyFill="1" applyBorder="1" applyAlignment="1" applyProtection="1">
      <alignment horizontal="center" wrapText="1"/>
      <protection hidden="1"/>
    </xf>
    <xf numFmtId="0" fontId="13" fillId="15" borderId="16" xfId="0" applyFont="1" applyFill="1" applyBorder="1" applyAlignment="1" applyProtection="1">
      <alignment horizontal="center" wrapText="1"/>
      <protection hidden="1"/>
    </xf>
    <xf numFmtId="0" fontId="13" fillId="15" borderId="17" xfId="0" applyFont="1" applyFill="1" applyBorder="1" applyAlignment="1" applyProtection="1">
      <alignment horizontal="center" wrapText="1"/>
      <protection hidden="1"/>
    </xf>
    <xf numFmtId="0" fontId="16" fillId="21" borderId="22" xfId="1" applyFont="1" applyFill="1" applyBorder="1" applyAlignment="1" applyProtection="1">
      <alignment horizontal="center"/>
      <protection locked="0"/>
    </xf>
    <xf numFmtId="0" fontId="16" fillId="21" borderId="24" xfId="1" applyFont="1" applyFill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5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left" vertical="top"/>
      <protection hidden="1"/>
    </xf>
    <xf numFmtId="0" fontId="11" fillId="16" borderId="27" xfId="0" applyFont="1" applyFill="1" applyBorder="1" applyAlignment="1" applyProtection="1">
      <alignment horizontal="center" vertical="center" textRotation="180"/>
      <protection locked="0"/>
    </xf>
    <xf numFmtId="0" fontId="0" fillId="10" borderId="34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1" fillId="16" borderId="28" xfId="0" applyFont="1" applyFill="1" applyBorder="1" applyAlignment="1" applyProtection="1">
      <alignment horizontal="center" vertical="center" textRotation="90"/>
      <protection locked="0"/>
    </xf>
    <xf numFmtId="0" fontId="17" fillId="18" borderId="18" xfId="0" applyFont="1" applyFill="1" applyBorder="1" applyAlignment="1" applyProtection="1">
      <alignment horizontal="center" vertical="center"/>
      <protection locked="0"/>
    </xf>
    <xf numFmtId="0" fontId="17" fillId="18" borderId="0" xfId="0" applyFont="1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4" fillId="7" borderId="2" xfId="0" applyFont="1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9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16" fillId="15" borderId="22" xfId="1" applyFont="1" applyFill="1" applyBorder="1" applyAlignment="1" applyProtection="1">
      <alignment horizontal="center" vertical="center"/>
      <protection locked="0"/>
    </xf>
    <xf numFmtId="0" fontId="16" fillId="15" borderId="23" xfId="1" applyFont="1" applyFill="1" applyBorder="1" applyAlignment="1" applyProtection="1">
      <alignment horizontal="center" vertical="center"/>
      <protection locked="0"/>
    </xf>
    <xf numFmtId="0" fontId="16" fillId="15" borderId="24" xfId="1" applyFont="1" applyFill="1" applyBorder="1" applyAlignment="1" applyProtection="1">
      <alignment horizontal="center" vertical="center"/>
      <protection locked="0"/>
    </xf>
    <xf numFmtId="0" fontId="0" fillId="20" borderId="0" xfId="0" applyFill="1" applyBorder="1" applyAlignment="1" applyProtection="1">
      <alignment horizontal="center" vertical="center" textRotation="180" wrapText="1"/>
      <protection hidden="1"/>
    </xf>
    <xf numFmtId="0" fontId="0" fillId="20" borderId="0" xfId="0" applyFill="1" applyBorder="1" applyAlignment="1" applyProtection="1">
      <alignment horizontal="center" vertical="center" textRotation="180"/>
      <protection hidden="1"/>
    </xf>
    <xf numFmtId="0" fontId="11" fillId="22" borderId="0" xfId="0" applyFont="1" applyFill="1" applyBorder="1" applyAlignment="1" applyProtection="1">
      <alignment horizontal="center" vertical="center"/>
      <protection hidden="1"/>
    </xf>
    <xf numFmtId="0" fontId="11" fillId="22" borderId="0" xfId="0" applyFont="1" applyFill="1" applyBorder="1" applyAlignment="1" applyProtection="1">
      <alignment horizontal="center"/>
      <protection hidden="1"/>
    </xf>
    <xf numFmtId="0" fontId="0" fillId="16" borderId="50" xfId="0" applyFill="1" applyBorder="1" applyAlignment="1" applyProtection="1">
      <alignment horizontal="center" vertical="center" textRotation="180"/>
      <protection hidden="1"/>
    </xf>
    <xf numFmtId="0" fontId="0" fillId="0" borderId="1" xfId="0" applyBorder="1" applyAlignment="1" applyProtection="1">
      <alignment horizontal="left"/>
      <protection locked="0"/>
    </xf>
    <xf numFmtId="0" fontId="23" fillId="8" borderId="46" xfId="0" applyFont="1" applyFill="1" applyBorder="1" applyAlignment="1" applyProtection="1">
      <alignment horizontal="center"/>
      <protection hidden="1"/>
    </xf>
    <xf numFmtId="0" fontId="23" fillId="8" borderId="52" xfId="0" applyFont="1" applyFill="1" applyBorder="1" applyAlignment="1" applyProtection="1">
      <alignment horizontal="center"/>
      <protection hidden="1"/>
    </xf>
    <xf numFmtId="0" fontId="23" fillId="8" borderId="44" xfId="0" applyFont="1" applyFill="1" applyBorder="1" applyAlignment="1" applyProtection="1">
      <alignment horizontal="center"/>
      <protection hidden="1"/>
    </xf>
    <xf numFmtId="0" fontId="23" fillId="8" borderId="51" xfId="0" applyFont="1" applyFill="1" applyBorder="1" applyAlignment="1" applyProtection="1">
      <alignment horizontal="center"/>
      <protection hidden="1"/>
    </xf>
    <xf numFmtId="0" fontId="33" fillId="0" borderId="16" xfId="0" applyFon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left" vertical="top"/>
      <protection hidden="1"/>
    </xf>
    <xf numFmtId="164" fontId="10" fillId="0" borderId="5" xfId="0" applyNumberFormat="1" applyFont="1" applyBorder="1" applyAlignment="1" applyProtection="1">
      <alignment horizontal="center" vertical="center" textRotation="180"/>
      <protection hidden="1"/>
    </xf>
    <xf numFmtId="164" fontId="10" fillId="0" borderId="6" xfId="0" applyNumberFormat="1" applyFont="1" applyBorder="1" applyAlignment="1" applyProtection="1">
      <alignment horizontal="center" vertical="center" textRotation="90"/>
      <protection hidden="1"/>
    </xf>
    <xf numFmtId="0" fontId="0" fillId="13" borderId="6" xfId="0" applyFill="1" applyBorder="1" applyAlignment="1" applyProtection="1">
      <alignment horizontal="center" vertical="center" textRotation="180"/>
      <protection hidden="1"/>
    </xf>
    <xf numFmtId="0" fontId="9" fillId="5" borderId="0" xfId="0" applyFont="1" applyFill="1" applyAlignment="1" applyProtection="1">
      <alignment horizontal="center"/>
      <protection locked="0"/>
    </xf>
    <xf numFmtId="0" fontId="6" fillId="12" borderId="10" xfId="0" applyFont="1" applyFill="1" applyBorder="1" applyAlignment="1" applyProtection="1">
      <alignment horizontal="left" vertical="top" wrapText="1"/>
      <protection locked="0"/>
    </xf>
    <xf numFmtId="0" fontId="6" fillId="12" borderId="11" xfId="0" applyFont="1" applyFill="1" applyBorder="1" applyAlignment="1" applyProtection="1">
      <alignment horizontal="left" vertical="top" wrapText="1"/>
      <protection locked="0"/>
    </xf>
    <xf numFmtId="0" fontId="6" fillId="12" borderId="12" xfId="0" applyFont="1" applyFill="1" applyBorder="1" applyAlignment="1" applyProtection="1">
      <alignment horizontal="left" vertical="top" wrapText="1"/>
      <protection locked="0"/>
    </xf>
    <xf numFmtId="0" fontId="6" fillId="12" borderId="13" xfId="0" applyFont="1" applyFill="1" applyBorder="1" applyAlignment="1" applyProtection="1">
      <alignment horizontal="left" vertical="top" wrapText="1"/>
      <protection locked="0"/>
    </xf>
    <xf numFmtId="0" fontId="6" fillId="12" borderId="0" xfId="0" applyFont="1" applyFill="1" applyBorder="1" applyAlignment="1" applyProtection="1">
      <alignment horizontal="left" vertical="top" wrapText="1"/>
      <protection locked="0"/>
    </xf>
    <xf numFmtId="0" fontId="6" fillId="12" borderId="14" xfId="0" applyFont="1" applyFill="1" applyBorder="1" applyAlignment="1" applyProtection="1">
      <alignment horizontal="left" vertical="top" wrapText="1"/>
      <protection locked="0"/>
    </xf>
    <xf numFmtId="0" fontId="6" fillId="12" borderId="15" xfId="0" applyFont="1" applyFill="1" applyBorder="1" applyAlignment="1" applyProtection="1">
      <alignment horizontal="left" vertical="top" wrapText="1"/>
      <protection locked="0"/>
    </xf>
    <xf numFmtId="0" fontId="6" fillId="12" borderId="16" xfId="0" applyFont="1" applyFill="1" applyBorder="1" applyAlignment="1" applyProtection="1">
      <alignment horizontal="left" vertical="top" wrapText="1"/>
      <protection locked="0"/>
    </xf>
    <xf numFmtId="0" fontId="6" fillId="12" borderId="17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hidden="1"/>
    </xf>
    <xf numFmtId="0" fontId="0" fillId="16" borderId="40" xfId="0" applyFill="1" applyBorder="1" applyAlignment="1" applyProtection="1">
      <alignment horizontal="center" vertical="center" textRotation="90"/>
      <protection hidden="1"/>
    </xf>
    <xf numFmtId="0" fontId="23" fillId="8" borderId="48" xfId="0" applyFont="1" applyFill="1" applyBorder="1" applyAlignment="1" applyProtection="1">
      <alignment horizontal="center"/>
      <protection hidden="1"/>
    </xf>
    <xf numFmtId="0" fontId="23" fillId="8" borderId="49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alignment horizontal="center"/>
      <protection locked="0"/>
    </xf>
    <xf numFmtId="0" fontId="11" fillId="22" borderId="53" xfId="0" applyFont="1" applyFill="1" applyBorder="1" applyAlignment="1" applyProtection="1">
      <alignment horizontal="center" vertical="top" wrapText="1"/>
      <protection hidden="1"/>
    </xf>
    <xf numFmtId="0" fontId="11" fillId="22" borderId="0" xfId="0" applyFont="1" applyFill="1" applyBorder="1" applyAlignment="1" applyProtection="1">
      <alignment horizontal="center" vertical="top" wrapText="1"/>
      <protection hidden="1"/>
    </xf>
    <xf numFmtId="0" fontId="0" fillId="13" borderId="5" xfId="0" applyFill="1" applyBorder="1" applyAlignment="1" applyProtection="1">
      <alignment horizontal="center" vertical="center" textRotation="90"/>
      <protection hidden="1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20" borderId="0" xfId="0" applyFill="1" applyBorder="1" applyAlignment="1" applyProtection="1">
      <alignment horizontal="center" vertical="center" textRotation="90" wrapText="1"/>
      <protection hidden="1"/>
    </xf>
    <xf numFmtId="0" fontId="13" fillId="25" borderId="0" xfId="0" applyFont="1" applyFill="1" applyBorder="1" applyAlignment="1" applyProtection="1">
      <alignment horizontal="center" vertical="center" wrapText="1"/>
      <protection locked="0"/>
    </xf>
    <xf numFmtId="0" fontId="16" fillId="21" borderId="23" xfId="1" applyFont="1" applyFill="1" applyBorder="1" applyAlignment="1" applyProtection="1">
      <alignment horizontal="center"/>
      <protection locked="0"/>
    </xf>
    <xf numFmtId="164" fontId="29" fillId="10" borderId="0" xfId="0" applyNumberFormat="1" applyFont="1" applyFill="1" applyBorder="1" applyAlignment="1" applyProtection="1">
      <alignment horizontal="center" vertical="center" textRotation="90"/>
      <protection hidden="1"/>
    </xf>
    <xf numFmtId="0" fontId="30" fillId="13" borderId="5" xfId="0" applyFont="1" applyFill="1" applyBorder="1" applyAlignment="1" applyProtection="1">
      <alignment horizontal="center" vertical="center" textRotation="90"/>
      <protection hidden="1"/>
    </xf>
    <xf numFmtId="0" fontId="31" fillId="24" borderId="0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Border="1" applyAlignment="1" applyProtection="1">
      <alignment horizontal="center"/>
      <protection hidden="1"/>
    </xf>
    <xf numFmtId="0" fontId="16" fillId="21" borderId="22" xfId="1" applyFont="1" applyFill="1" applyBorder="1" applyAlignment="1" applyProtection="1">
      <alignment horizontal="center"/>
      <protection hidden="1"/>
    </xf>
    <xf numFmtId="0" fontId="16" fillId="21" borderId="23" xfId="1" applyFont="1" applyFill="1" applyBorder="1" applyAlignment="1" applyProtection="1">
      <alignment horizontal="center"/>
      <protection hidden="1"/>
    </xf>
    <xf numFmtId="0" fontId="16" fillId="21" borderId="24" xfId="1" applyFont="1" applyFill="1" applyBorder="1" applyAlignment="1" applyProtection="1">
      <alignment horizontal="center"/>
      <protection hidden="1"/>
    </xf>
    <xf numFmtId="0" fontId="1" fillId="18" borderId="1" xfId="0" applyFont="1" applyFill="1" applyBorder="1" applyAlignment="1" applyProtection="1">
      <alignment horizontal="center"/>
      <protection hidden="1"/>
    </xf>
    <xf numFmtId="0" fontId="26" fillId="0" borderId="0" xfId="0" applyFont="1" applyBorder="1" applyAlignment="1" applyProtection="1">
      <alignment horizontal="center" vertical="center" wrapText="1"/>
      <protection hidden="1"/>
    </xf>
    <xf numFmtId="0" fontId="1" fillId="20" borderId="1" xfId="0" applyFont="1" applyFill="1" applyBorder="1" applyAlignment="1" applyProtection="1">
      <alignment horizontal="center"/>
      <protection hidden="1"/>
    </xf>
    <xf numFmtId="0" fontId="1" fillId="20" borderId="21" xfId="0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3" fillId="18" borderId="1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15" borderId="22" xfId="1" applyFont="1" applyFill="1" applyBorder="1" applyAlignment="1" applyProtection="1">
      <alignment horizontal="center"/>
      <protection hidden="1"/>
    </xf>
    <xf numFmtId="0" fontId="16" fillId="15" borderId="23" xfId="1" applyFont="1" applyFill="1" applyBorder="1" applyAlignment="1" applyProtection="1">
      <alignment horizontal="center"/>
      <protection hidden="1"/>
    </xf>
    <xf numFmtId="0" fontId="16" fillId="15" borderId="24" xfId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0" fillId="0" borderId="8" xfId="0" applyBorder="1" applyAlignment="1" applyProtection="1">
      <alignment horizontal="left"/>
      <protection hidden="1"/>
    </xf>
    <xf numFmtId="0" fontId="0" fillId="0" borderId="9" xfId="0" applyBorder="1" applyAlignment="1" applyProtection="1">
      <alignment horizontal="left"/>
      <protection hidden="1"/>
    </xf>
    <xf numFmtId="0" fontId="16" fillId="21" borderId="22" xfId="1" applyFont="1" applyFill="1" applyBorder="1" applyAlignment="1" applyProtection="1">
      <alignment horizontal="center" vertical="center"/>
      <protection hidden="1"/>
    </xf>
    <xf numFmtId="0" fontId="16" fillId="21" borderId="23" xfId="1" applyFont="1" applyFill="1" applyBorder="1" applyAlignment="1" applyProtection="1">
      <alignment horizontal="center" vertical="center"/>
      <protection hidden="1"/>
    </xf>
    <xf numFmtId="0" fontId="16" fillId="21" borderId="24" xfId="1" applyFont="1" applyFill="1" applyBorder="1" applyAlignment="1" applyProtection="1">
      <alignment horizontal="center" vertic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wrapText="1"/>
      <protection hidden="1"/>
    </xf>
    <xf numFmtId="0" fontId="0" fillId="0" borderId="12" xfId="0" applyBorder="1" applyAlignment="1" applyProtection="1">
      <alignment horizontal="center" wrapText="1"/>
      <protection hidden="1"/>
    </xf>
    <xf numFmtId="0" fontId="0" fillId="0" borderId="15" xfId="0" applyBorder="1" applyAlignment="1" applyProtection="1">
      <alignment horizontal="center" wrapText="1"/>
      <protection hidden="1"/>
    </xf>
    <xf numFmtId="0" fontId="0" fillId="0" borderId="17" xfId="0" applyBorder="1" applyAlignment="1" applyProtection="1">
      <alignment horizontal="center" wrapText="1"/>
      <protection hidden="1"/>
    </xf>
    <xf numFmtId="0" fontId="34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4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92D05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ill>
        <patternFill>
          <bgColor rgb="FF00B05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  <dxf>
      <font>
        <color theme="0" tint="-0.24994659260841701"/>
      </font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8" tint="0.39994506668294322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CB6D5D"/>
      <color rgb="FFCC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428625</xdr:colOff>
      <xdr:row>7</xdr:row>
      <xdr:rowOff>9525</xdr:rowOff>
    </xdr:from>
    <xdr:to>
      <xdr:col>16</xdr:col>
      <xdr:colOff>123825</xdr:colOff>
      <xdr:row>11</xdr:row>
      <xdr:rowOff>171450</xdr:rowOff>
    </xdr:to>
    <xdr:cxnSp macro="">
      <xdr:nvCxnSpPr>
        <xdr:cNvPr id="11" name="Conector de seta reta 10"/>
        <xdr:cNvCxnSpPr/>
      </xdr:nvCxnSpPr>
      <xdr:spPr>
        <a:xfrm>
          <a:off x="8963025" y="1362075"/>
          <a:ext cx="914400" cy="923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438150</xdr:colOff>
      <xdr:row>6</xdr:row>
      <xdr:rowOff>190500</xdr:rowOff>
    </xdr:from>
    <xdr:to>
      <xdr:col>8</xdr:col>
      <xdr:colOff>95250</xdr:colOff>
      <xdr:row>11</xdr:row>
      <xdr:rowOff>161925</xdr:rowOff>
    </xdr:to>
    <xdr:cxnSp macro="">
      <xdr:nvCxnSpPr>
        <xdr:cNvPr id="13" name="Conector de seta reta 12"/>
        <xdr:cNvCxnSpPr/>
      </xdr:nvCxnSpPr>
      <xdr:spPr>
        <a:xfrm flipH="1">
          <a:off x="4095750" y="1343025"/>
          <a:ext cx="876300" cy="9334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</xdr:colOff>
      <xdr:row>0</xdr:row>
      <xdr:rowOff>57150</xdr:rowOff>
    </xdr:from>
    <xdr:to>
      <xdr:col>3</xdr:col>
      <xdr:colOff>374649</xdr:colOff>
      <xdr:row>5</xdr:row>
      <xdr:rowOff>114585</xdr:rowOff>
    </xdr:to>
    <xdr:pic>
      <xdr:nvPicPr>
        <xdr:cNvPr id="14" name="Imagem 1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2146299" cy="1009935"/>
        </a:xfrm>
        <a:prstGeom prst="rect">
          <a:avLst/>
        </a:prstGeom>
      </xdr:spPr>
    </xdr:pic>
    <xdr:clientData/>
  </xdr:twoCellAnchor>
  <xdr:twoCellAnchor>
    <xdr:from>
      <xdr:col>11</xdr:col>
      <xdr:colOff>352425</xdr:colOff>
      <xdr:row>7</xdr:row>
      <xdr:rowOff>28575</xdr:rowOff>
    </xdr:from>
    <xdr:to>
      <xdr:col>11</xdr:col>
      <xdr:colOff>361950</xdr:colOff>
      <xdr:row>11</xdr:row>
      <xdr:rowOff>161925</xdr:rowOff>
    </xdr:to>
    <xdr:cxnSp macro="">
      <xdr:nvCxnSpPr>
        <xdr:cNvPr id="5" name="Conector de seta reta 4"/>
        <xdr:cNvCxnSpPr/>
      </xdr:nvCxnSpPr>
      <xdr:spPr>
        <a:xfrm>
          <a:off x="7058025" y="1381125"/>
          <a:ext cx="9525" cy="8953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</xdr:row>
      <xdr:rowOff>19050</xdr:rowOff>
    </xdr:from>
    <xdr:to>
      <xdr:col>12</xdr:col>
      <xdr:colOff>543995</xdr:colOff>
      <xdr:row>15</xdr:row>
      <xdr:rowOff>38451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0050"/>
          <a:ext cx="7668695" cy="2514951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3</xdr:row>
      <xdr:rowOff>142057</xdr:rowOff>
    </xdr:from>
    <xdr:to>
      <xdr:col>23</xdr:col>
      <xdr:colOff>520445</xdr:colOff>
      <xdr:row>8</xdr:row>
      <xdr:rowOff>28575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723082"/>
          <a:ext cx="6435470" cy="839018"/>
        </a:xfrm>
        <a:prstGeom prst="rect">
          <a:avLst/>
        </a:prstGeom>
      </xdr:spPr>
    </xdr:pic>
    <xdr:clientData/>
  </xdr:twoCellAnchor>
  <xdr:twoCellAnchor editAs="oneCell">
    <xdr:from>
      <xdr:col>13</xdr:col>
      <xdr:colOff>333375</xdr:colOff>
      <xdr:row>8</xdr:row>
      <xdr:rowOff>87936</xdr:rowOff>
    </xdr:from>
    <xdr:to>
      <xdr:col>23</xdr:col>
      <xdr:colOff>408304</xdr:colOff>
      <xdr:row>12</xdr:row>
      <xdr:rowOff>152400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1621461"/>
          <a:ext cx="6170929" cy="82646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6</xdr:row>
      <xdr:rowOff>142875</xdr:rowOff>
    </xdr:from>
    <xdr:to>
      <xdr:col>4</xdr:col>
      <xdr:colOff>600075</xdr:colOff>
      <xdr:row>8</xdr:row>
      <xdr:rowOff>161925</xdr:rowOff>
    </xdr:to>
    <xdr:sp macro="" textlink="">
      <xdr:nvSpPr>
        <xdr:cNvPr id="2" name="Cilindro 1"/>
        <xdr:cNvSpPr/>
      </xdr:nvSpPr>
      <xdr:spPr>
        <a:xfrm>
          <a:off x="2914650" y="523875"/>
          <a:ext cx="123825" cy="400050"/>
        </a:xfrm>
        <a:prstGeom prst="can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161925</xdr:colOff>
      <xdr:row>10</xdr:row>
      <xdr:rowOff>66675</xdr:rowOff>
    </xdr:from>
    <xdr:to>
      <xdr:col>8</xdr:col>
      <xdr:colOff>523876</xdr:colOff>
      <xdr:row>10</xdr:row>
      <xdr:rowOff>66675</xdr:rowOff>
    </xdr:to>
    <xdr:cxnSp macro="">
      <xdr:nvCxnSpPr>
        <xdr:cNvPr id="4" name="Conector de seta reta 3"/>
        <xdr:cNvCxnSpPr/>
      </xdr:nvCxnSpPr>
      <xdr:spPr>
        <a:xfrm flipH="1">
          <a:off x="5038725" y="1123950"/>
          <a:ext cx="361951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538163</xdr:colOff>
      <xdr:row>6</xdr:row>
      <xdr:rowOff>142875</xdr:rowOff>
    </xdr:from>
    <xdr:to>
      <xdr:col>8</xdr:col>
      <xdr:colOff>9525</xdr:colOff>
      <xdr:row>8</xdr:row>
      <xdr:rowOff>180975</xdr:rowOff>
    </xdr:to>
    <xdr:cxnSp macro="">
      <xdr:nvCxnSpPr>
        <xdr:cNvPr id="8" name="Conector reto 7"/>
        <xdr:cNvCxnSpPr>
          <a:stCxn id="2" idx="1"/>
        </xdr:cNvCxnSpPr>
      </xdr:nvCxnSpPr>
      <xdr:spPr>
        <a:xfrm>
          <a:off x="2976563" y="523875"/>
          <a:ext cx="1909762" cy="4191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10</xdr:row>
      <xdr:rowOff>57150</xdr:rowOff>
    </xdr:from>
    <xdr:to>
      <xdr:col>7</xdr:col>
      <xdr:colOff>581025</xdr:colOff>
      <xdr:row>10</xdr:row>
      <xdr:rowOff>66675</xdr:rowOff>
    </xdr:to>
    <xdr:cxnSp macro="">
      <xdr:nvCxnSpPr>
        <xdr:cNvPr id="10" name="Conector de seta reta 9"/>
        <xdr:cNvCxnSpPr/>
      </xdr:nvCxnSpPr>
      <xdr:spPr>
        <a:xfrm flipV="1">
          <a:off x="3095625" y="1114425"/>
          <a:ext cx="17526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6</xdr:row>
      <xdr:rowOff>152400</xdr:rowOff>
    </xdr:from>
    <xdr:to>
      <xdr:col>5</xdr:col>
      <xdr:colOff>57150</xdr:colOff>
      <xdr:row>8</xdr:row>
      <xdr:rowOff>152400</xdr:rowOff>
    </xdr:to>
    <xdr:cxnSp macro="">
      <xdr:nvCxnSpPr>
        <xdr:cNvPr id="12" name="Conector de seta reta 11"/>
        <xdr:cNvCxnSpPr/>
      </xdr:nvCxnSpPr>
      <xdr:spPr>
        <a:xfrm>
          <a:off x="3105150" y="533400"/>
          <a:ext cx="0" cy="381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600075</xdr:colOff>
      <xdr:row>7</xdr:row>
      <xdr:rowOff>28575</xdr:rowOff>
    </xdr:from>
    <xdr:to>
      <xdr:col>9</xdr:col>
      <xdr:colOff>600075</xdr:colOff>
      <xdr:row>8</xdr:row>
      <xdr:rowOff>171451</xdr:rowOff>
    </xdr:to>
    <xdr:cxnSp macro="">
      <xdr:nvCxnSpPr>
        <xdr:cNvPr id="14" name="Conector de seta reta 13"/>
        <xdr:cNvCxnSpPr/>
      </xdr:nvCxnSpPr>
      <xdr:spPr>
        <a:xfrm flipV="1">
          <a:off x="5476875" y="600075"/>
          <a:ext cx="609600" cy="333376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</xdr:colOff>
      <xdr:row>7</xdr:row>
      <xdr:rowOff>9525</xdr:rowOff>
    </xdr:from>
    <xdr:to>
      <xdr:col>6</xdr:col>
      <xdr:colOff>257175</xdr:colOff>
      <xdr:row>7</xdr:row>
      <xdr:rowOff>114302</xdr:rowOff>
    </xdr:to>
    <xdr:cxnSp macro="">
      <xdr:nvCxnSpPr>
        <xdr:cNvPr id="16" name="Conector de seta reta 15"/>
        <xdr:cNvCxnSpPr/>
      </xdr:nvCxnSpPr>
      <xdr:spPr>
        <a:xfrm flipV="1">
          <a:off x="3724275" y="600075"/>
          <a:ext cx="190500" cy="104777"/>
        </a:xfrm>
        <a:prstGeom prst="straightConnector1">
          <a:avLst/>
        </a:prstGeom>
        <a:ln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6</xdr:row>
      <xdr:rowOff>171450</xdr:rowOff>
    </xdr:from>
    <xdr:to>
      <xdr:col>4</xdr:col>
      <xdr:colOff>476250</xdr:colOff>
      <xdr:row>7</xdr:row>
      <xdr:rowOff>147638</xdr:rowOff>
    </xdr:to>
    <xdr:cxnSp macro="">
      <xdr:nvCxnSpPr>
        <xdr:cNvPr id="20" name="Conector de seta reta 19"/>
        <xdr:cNvCxnSpPr>
          <a:stCxn id="2" idx="2"/>
        </xdr:cNvCxnSpPr>
      </xdr:nvCxnSpPr>
      <xdr:spPr>
        <a:xfrm flipH="1" flipV="1">
          <a:off x="2438400" y="561975"/>
          <a:ext cx="476250" cy="17621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3</xdr:col>
      <xdr:colOff>422274</xdr:colOff>
      <xdr:row>5</xdr:row>
      <xdr:rowOff>76485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9050"/>
          <a:ext cx="2146299" cy="10099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3</xdr:col>
      <xdr:colOff>374649</xdr:colOff>
      <xdr:row>5</xdr:row>
      <xdr:rowOff>114585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6200"/>
          <a:ext cx="2146299" cy="100993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12</xdr:row>
      <xdr:rowOff>66675</xdr:rowOff>
    </xdr:from>
    <xdr:to>
      <xdr:col>5</xdr:col>
      <xdr:colOff>523875</xdr:colOff>
      <xdr:row>12</xdr:row>
      <xdr:rowOff>114300</xdr:rowOff>
    </xdr:to>
    <xdr:sp macro="" textlink="">
      <xdr:nvSpPr>
        <xdr:cNvPr id="3" name="Seta para a direita 2"/>
        <xdr:cNvSpPr/>
      </xdr:nvSpPr>
      <xdr:spPr>
        <a:xfrm>
          <a:off x="3190875" y="2381250"/>
          <a:ext cx="381000" cy="476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28574</xdr:colOff>
      <xdr:row>10</xdr:row>
      <xdr:rowOff>114301</xdr:rowOff>
    </xdr:from>
    <xdr:to>
      <xdr:col>17</xdr:col>
      <xdr:colOff>514350</xdr:colOff>
      <xdr:row>14</xdr:row>
      <xdr:rowOff>104775</xdr:rowOff>
    </xdr:to>
    <xdr:cxnSp macro="">
      <xdr:nvCxnSpPr>
        <xdr:cNvPr id="5" name="Conector angulado 4"/>
        <xdr:cNvCxnSpPr/>
      </xdr:nvCxnSpPr>
      <xdr:spPr>
        <a:xfrm>
          <a:off x="9839324" y="2047876"/>
          <a:ext cx="1095376" cy="771524"/>
        </a:xfrm>
        <a:prstGeom prst="bentConnector3">
          <a:avLst>
            <a:gd name="adj1" fmla="val 33478"/>
          </a:avLst>
        </a:prstGeom>
        <a:ln>
          <a:solidFill>
            <a:schemeClr val="tx1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7</xdr:row>
      <xdr:rowOff>180974</xdr:rowOff>
    </xdr:from>
    <xdr:to>
      <xdr:col>10</xdr:col>
      <xdr:colOff>561975</xdr:colOff>
      <xdr:row>14</xdr:row>
      <xdr:rowOff>28574</xdr:rowOff>
    </xdr:to>
    <xdr:sp macro="" textlink="">
      <xdr:nvSpPr>
        <xdr:cNvPr id="3" name="Texto explicativo retangular com cantos arredondados 2"/>
        <xdr:cNvSpPr/>
      </xdr:nvSpPr>
      <xdr:spPr>
        <a:xfrm>
          <a:off x="5476875" y="1523999"/>
          <a:ext cx="1181100" cy="1181100"/>
        </a:xfrm>
        <a:prstGeom prst="wedgeRoundRectCallout">
          <a:avLst>
            <a:gd name="adj1" fmla="val -44564"/>
            <a:gd name="adj2" fmla="val 19394"/>
            <a:gd name="adj3" fmla="val 16667"/>
          </a:avLst>
        </a:prstGeom>
        <a:ln>
          <a:solidFill>
            <a:srgbClr val="CC0000"/>
          </a:solidFill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ysClr val="windowText" lastClr="000000"/>
              </a:solidFill>
            </a:rPr>
            <a:t>Preencha</a:t>
          </a:r>
          <a:r>
            <a:rPr lang="pt-BR" sz="1100" baseline="0">
              <a:solidFill>
                <a:sysClr val="windowText" lastClr="000000"/>
              </a:solidFill>
            </a:rPr>
            <a:t> os  campos da Stopway e da Clearway, caso existam.</a:t>
          </a:r>
        </a:p>
        <a:p>
          <a:pPr algn="l"/>
          <a:endParaRPr lang="pt-BR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57150</xdr:rowOff>
    </xdr:from>
    <xdr:to>
      <xdr:col>3</xdr:col>
      <xdr:colOff>374649</xdr:colOff>
      <xdr:row>5</xdr:row>
      <xdr:rowOff>103379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2146299" cy="1009935"/>
        </a:xfrm>
        <a:prstGeom prst="rect">
          <a:avLst/>
        </a:prstGeom>
      </xdr:spPr>
    </xdr:pic>
    <xdr:clientData/>
  </xdr:twoCellAnchor>
  <xdr:twoCellAnchor>
    <xdr:from>
      <xdr:col>11</xdr:col>
      <xdr:colOff>112059</xdr:colOff>
      <xdr:row>10</xdr:row>
      <xdr:rowOff>112059</xdr:rowOff>
    </xdr:from>
    <xdr:to>
      <xdr:col>11</xdr:col>
      <xdr:colOff>515471</xdr:colOff>
      <xdr:row>10</xdr:row>
      <xdr:rowOff>112059</xdr:rowOff>
    </xdr:to>
    <xdr:cxnSp macro="">
      <xdr:nvCxnSpPr>
        <xdr:cNvPr id="5" name="Conector de seta reta 4"/>
        <xdr:cNvCxnSpPr/>
      </xdr:nvCxnSpPr>
      <xdr:spPr>
        <a:xfrm>
          <a:off x="6768353" y="202826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112059</xdr:colOff>
      <xdr:row>11</xdr:row>
      <xdr:rowOff>112059</xdr:rowOff>
    </xdr:from>
    <xdr:to>
      <xdr:col>11</xdr:col>
      <xdr:colOff>515471</xdr:colOff>
      <xdr:row>11</xdr:row>
      <xdr:rowOff>112059</xdr:rowOff>
    </xdr:to>
    <xdr:cxnSp macro="">
      <xdr:nvCxnSpPr>
        <xdr:cNvPr id="6" name="Conector de seta reta 5"/>
        <xdr:cNvCxnSpPr/>
      </xdr:nvCxnSpPr>
      <xdr:spPr>
        <a:xfrm>
          <a:off x="6768353" y="202826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78441</xdr:colOff>
      <xdr:row>10</xdr:row>
      <xdr:rowOff>89647</xdr:rowOff>
    </xdr:from>
    <xdr:to>
      <xdr:col>8</xdr:col>
      <xdr:colOff>481853</xdr:colOff>
      <xdr:row>10</xdr:row>
      <xdr:rowOff>89647</xdr:rowOff>
    </xdr:to>
    <xdr:cxnSp macro="">
      <xdr:nvCxnSpPr>
        <xdr:cNvPr id="12" name="Conector de seta reta 11"/>
        <xdr:cNvCxnSpPr/>
      </xdr:nvCxnSpPr>
      <xdr:spPr>
        <a:xfrm flipH="1">
          <a:off x="4919382" y="2005853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78442</xdr:colOff>
      <xdr:row>11</xdr:row>
      <xdr:rowOff>112060</xdr:rowOff>
    </xdr:from>
    <xdr:to>
      <xdr:col>8</xdr:col>
      <xdr:colOff>481854</xdr:colOff>
      <xdr:row>11</xdr:row>
      <xdr:rowOff>112060</xdr:rowOff>
    </xdr:to>
    <xdr:cxnSp macro="">
      <xdr:nvCxnSpPr>
        <xdr:cNvPr id="13" name="Conector de seta reta 12"/>
        <xdr:cNvCxnSpPr/>
      </xdr:nvCxnSpPr>
      <xdr:spPr>
        <a:xfrm flipH="1">
          <a:off x="4919383" y="2218766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190499</xdr:rowOff>
    </xdr:from>
    <xdr:to>
      <xdr:col>15</xdr:col>
      <xdr:colOff>572857</xdr:colOff>
      <xdr:row>7</xdr:row>
      <xdr:rowOff>123824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499"/>
          <a:ext cx="9716857" cy="12668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</xdr:row>
      <xdr:rowOff>19049</xdr:rowOff>
    </xdr:from>
    <xdr:to>
      <xdr:col>15</xdr:col>
      <xdr:colOff>533400</xdr:colOff>
      <xdr:row>15</xdr:row>
      <xdr:rowOff>161924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33549"/>
          <a:ext cx="9601200" cy="1285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57150</xdr:rowOff>
    </xdr:from>
    <xdr:to>
      <xdr:col>5</xdr:col>
      <xdr:colOff>571500</xdr:colOff>
      <xdr:row>7</xdr:row>
      <xdr:rowOff>142875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47650"/>
          <a:ext cx="3552825" cy="12287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</xdr:row>
      <xdr:rowOff>28575</xdr:rowOff>
    </xdr:from>
    <xdr:to>
      <xdr:col>5</xdr:col>
      <xdr:colOff>561975</xdr:colOff>
      <xdr:row>17</xdr:row>
      <xdr:rowOff>133581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33575"/>
          <a:ext cx="3533775" cy="1438506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1</xdr:row>
      <xdr:rowOff>66675</xdr:rowOff>
    </xdr:from>
    <xdr:to>
      <xdr:col>12</xdr:col>
      <xdr:colOff>581025</xdr:colOff>
      <xdr:row>7</xdr:row>
      <xdr:rowOff>180975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6" y="257175"/>
          <a:ext cx="3600449" cy="1257300"/>
        </a:xfrm>
        <a:prstGeom prst="rect">
          <a:avLst/>
        </a:prstGeom>
      </xdr:spPr>
    </xdr:pic>
    <xdr:clientData/>
  </xdr:twoCellAnchor>
  <xdr:twoCellAnchor editAs="oneCell">
    <xdr:from>
      <xdr:col>7</xdr:col>
      <xdr:colOff>38099</xdr:colOff>
      <xdr:row>10</xdr:row>
      <xdr:rowOff>19050</xdr:rowOff>
    </xdr:from>
    <xdr:to>
      <xdr:col>12</xdr:col>
      <xdr:colOff>542924</xdr:colOff>
      <xdr:row>17</xdr:row>
      <xdr:rowOff>152400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299" y="1924050"/>
          <a:ext cx="3552825" cy="146685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28574</xdr:colOff>
      <xdr:row>1</xdr:row>
      <xdr:rowOff>57150</xdr:rowOff>
    </xdr:from>
    <xdr:to>
      <xdr:col>19</xdr:col>
      <xdr:colOff>591187</xdr:colOff>
      <xdr:row>7</xdr:row>
      <xdr:rowOff>180975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4" y="247650"/>
          <a:ext cx="3610613" cy="12668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38100</xdr:rowOff>
    </xdr:from>
    <xdr:to>
      <xdr:col>13</xdr:col>
      <xdr:colOff>267837</xdr:colOff>
      <xdr:row>9</xdr:row>
      <xdr:rowOff>85944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28600"/>
          <a:ext cx="8145012" cy="15718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578401</xdr:colOff>
      <xdr:row>6</xdr:row>
      <xdr:rowOff>217429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93754" cy="1326811"/>
        </a:xfrm>
        <a:prstGeom prst="rect">
          <a:avLst/>
        </a:prstGeom>
      </xdr:spPr>
    </xdr:pic>
    <xdr:clientData/>
  </xdr:twoCellAnchor>
  <xdr:twoCellAnchor>
    <xdr:from>
      <xdr:col>8</xdr:col>
      <xdr:colOff>71436</xdr:colOff>
      <xdr:row>39</xdr:row>
      <xdr:rowOff>47625</xdr:rowOff>
    </xdr:from>
    <xdr:to>
      <xdr:col>9</xdr:col>
      <xdr:colOff>488154</xdr:colOff>
      <xdr:row>40</xdr:row>
      <xdr:rowOff>0</xdr:rowOff>
    </xdr:to>
    <xdr:sp macro="" textlink="">
      <xdr:nvSpPr>
        <xdr:cNvPr id="17" name="Seta para a esquerda e para a direita 16"/>
        <xdr:cNvSpPr/>
      </xdr:nvSpPr>
      <xdr:spPr>
        <a:xfrm>
          <a:off x="4321967" y="7012781"/>
          <a:ext cx="1023937" cy="14287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119063</xdr:colOff>
      <xdr:row>39</xdr:row>
      <xdr:rowOff>35719</xdr:rowOff>
    </xdr:from>
    <xdr:to>
      <xdr:col>16</xdr:col>
      <xdr:colOff>535782</xdr:colOff>
      <xdr:row>39</xdr:row>
      <xdr:rowOff>178594</xdr:rowOff>
    </xdr:to>
    <xdr:sp macro="" textlink="">
      <xdr:nvSpPr>
        <xdr:cNvPr id="24" name="Seta para a esquerda e para a direita 23"/>
        <xdr:cNvSpPr/>
      </xdr:nvSpPr>
      <xdr:spPr>
        <a:xfrm>
          <a:off x="9319092" y="7633307"/>
          <a:ext cx="1077866" cy="14287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26</xdr:col>
      <xdr:colOff>154780</xdr:colOff>
      <xdr:row>26</xdr:row>
      <xdr:rowOff>35719</xdr:rowOff>
    </xdr:from>
    <xdr:to>
      <xdr:col>26</xdr:col>
      <xdr:colOff>428624</xdr:colOff>
      <xdr:row>26</xdr:row>
      <xdr:rowOff>154781</xdr:rowOff>
    </xdr:to>
    <xdr:sp macro="" textlink="">
      <xdr:nvSpPr>
        <xdr:cNvPr id="3" name="Seta para a direita 2"/>
        <xdr:cNvSpPr/>
      </xdr:nvSpPr>
      <xdr:spPr>
        <a:xfrm>
          <a:off x="15335249" y="4524375"/>
          <a:ext cx="273844" cy="119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26</xdr:col>
      <xdr:colOff>154779</xdr:colOff>
      <xdr:row>27</xdr:row>
      <xdr:rowOff>35718</xdr:rowOff>
    </xdr:from>
    <xdr:to>
      <xdr:col>26</xdr:col>
      <xdr:colOff>428623</xdr:colOff>
      <xdr:row>27</xdr:row>
      <xdr:rowOff>154780</xdr:rowOff>
    </xdr:to>
    <xdr:sp macro="" textlink="">
      <xdr:nvSpPr>
        <xdr:cNvPr id="8" name="Seta para a direita 7"/>
        <xdr:cNvSpPr/>
      </xdr:nvSpPr>
      <xdr:spPr>
        <a:xfrm>
          <a:off x="15335248" y="4738687"/>
          <a:ext cx="273844" cy="119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26</xdr:col>
      <xdr:colOff>154778</xdr:colOff>
      <xdr:row>28</xdr:row>
      <xdr:rowOff>23812</xdr:rowOff>
    </xdr:from>
    <xdr:to>
      <xdr:col>26</xdr:col>
      <xdr:colOff>428622</xdr:colOff>
      <xdr:row>28</xdr:row>
      <xdr:rowOff>142874</xdr:rowOff>
    </xdr:to>
    <xdr:sp macro="" textlink="">
      <xdr:nvSpPr>
        <xdr:cNvPr id="9" name="Seta para a direita 8"/>
        <xdr:cNvSpPr/>
      </xdr:nvSpPr>
      <xdr:spPr>
        <a:xfrm>
          <a:off x="15335247" y="4893468"/>
          <a:ext cx="273844" cy="119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17</xdr:col>
      <xdr:colOff>235323</xdr:colOff>
      <xdr:row>39</xdr:row>
      <xdr:rowOff>33617</xdr:rowOff>
    </xdr:from>
    <xdr:to>
      <xdr:col>18</xdr:col>
      <xdr:colOff>369793</xdr:colOff>
      <xdr:row>39</xdr:row>
      <xdr:rowOff>156882</xdr:rowOff>
    </xdr:to>
    <xdr:sp macro="" textlink="">
      <xdr:nvSpPr>
        <xdr:cNvPr id="11" name="Seta para a esquerda e para a direita 10"/>
        <xdr:cNvSpPr/>
      </xdr:nvSpPr>
      <xdr:spPr>
        <a:xfrm>
          <a:off x="9917205" y="8023411"/>
          <a:ext cx="739588" cy="12326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18</xdr:col>
      <xdr:colOff>112059</xdr:colOff>
      <xdr:row>42</xdr:row>
      <xdr:rowOff>22411</xdr:rowOff>
    </xdr:from>
    <xdr:to>
      <xdr:col>18</xdr:col>
      <xdr:colOff>526677</xdr:colOff>
      <xdr:row>42</xdr:row>
      <xdr:rowOff>156883</xdr:rowOff>
    </xdr:to>
    <xdr:sp macro="" textlink="">
      <xdr:nvSpPr>
        <xdr:cNvPr id="12" name="Seta para a esquerda e para a direita 11"/>
        <xdr:cNvSpPr/>
      </xdr:nvSpPr>
      <xdr:spPr>
        <a:xfrm>
          <a:off x="10399059" y="8583705"/>
          <a:ext cx="414618" cy="134472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100854</xdr:colOff>
      <xdr:row>42</xdr:row>
      <xdr:rowOff>11211</xdr:rowOff>
    </xdr:from>
    <xdr:to>
      <xdr:col>6</xdr:col>
      <xdr:colOff>515472</xdr:colOff>
      <xdr:row>42</xdr:row>
      <xdr:rowOff>145683</xdr:rowOff>
    </xdr:to>
    <xdr:sp macro="" textlink="">
      <xdr:nvSpPr>
        <xdr:cNvPr id="13" name="Seta para a esquerda e para a direita 12"/>
        <xdr:cNvSpPr/>
      </xdr:nvSpPr>
      <xdr:spPr>
        <a:xfrm>
          <a:off x="3126442" y="8572505"/>
          <a:ext cx="414618" cy="134472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235326</xdr:colOff>
      <xdr:row>39</xdr:row>
      <xdr:rowOff>2</xdr:rowOff>
    </xdr:from>
    <xdr:to>
      <xdr:col>7</xdr:col>
      <xdr:colOff>369796</xdr:colOff>
      <xdr:row>39</xdr:row>
      <xdr:rowOff>123267</xdr:rowOff>
    </xdr:to>
    <xdr:sp macro="" textlink="">
      <xdr:nvSpPr>
        <xdr:cNvPr id="15" name="Seta para a esquerda e para a direita 14"/>
        <xdr:cNvSpPr/>
      </xdr:nvSpPr>
      <xdr:spPr>
        <a:xfrm>
          <a:off x="3260914" y="7989796"/>
          <a:ext cx="739588" cy="12326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26</xdr:col>
      <xdr:colOff>154778</xdr:colOff>
      <xdr:row>29</xdr:row>
      <xdr:rowOff>23812</xdr:rowOff>
    </xdr:from>
    <xdr:to>
      <xdr:col>26</xdr:col>
      <xdr:colOff>428622</xdr:colOff>
      <xdr:row>29</xdr:row>
      <xdr:rowOff>142874</xdr:rowOff>
    </xdr:to>
    <xdr:sp macro="" textlink="">
      <xdr:nvSpPr>
        <xdr:cNvPr id="14" name="Seta para a direita 13"/>
        <xdr:cNvSpPr/>
      </xdr:nvSpPr>
      <xdr:spPr>
        <a:xfrm>
          <a:off x="15335247" y="5917406"/>
          <a:ext cx="273844" cy="119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78442</xdr:colOff>
      <xdr:row>20</xdr:row>
      <xdr:rowOff>100854</xdr:rowOff>
    </xdr:from>
    <xdr:to>
      <xdr:col>8</xdr:col>
      <xdr:colOff>481854</xdr:colOff>
      <xdr:row>20</xdr:row>
      <xdr:rowOff>100854</xdr:rowOff>
    </xdr:to>
    <xdr:cxnSp macro="">
      <xdr:nvCxnSpPr>
        <xdr:cNvPr id="16" name="Conector de seta reta 15"/>
        <xdr:cNvCxnSpPr/>
      </xdr:nvCxnSpPr>
      <xdr:spPr>
        <a:xfrm flipH="1">
          <a:off x="4314266" y="398929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78442</xdr:colOff>
      <xdr:row>21</xdr:row>
      <xdr:rowOff>100854</xdr:rowOff>
    </xdr:from>
    <xdr:to>
      <xdr:col>8</xdr:col>
      <xdr:colOff>481854</xdr:colOff>
      <xdr:row>21</xdr:row>
      <xdr:rowOff>100854</xdr:rowOff>
    </xdr:to>
    <xdr:cxnSp macro="">
      <xdr:nvCxnSpPr>
        <xdr:cNvPr id="18" name="Conector de seta reta 17"/>
        <xdr:cNvCxnSpPr/>
      </xdr:nvCxnSpPr>
      <xdr:spPr>
        <a:xfrm flipH="1">
          <a:off x="4314266" y="417979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112060</xdr:colOff>
      <xdr:row>20</xdr:row>
      <xdr:rowOff>100854</xdr:rowOff>
    </xdr:from>
    <xdr:to>
      <xdr:col>16</xdr:col>
      <xdr:colOff>515472</xdr:colOff>
      <xdr:row>20</xdr:row>
      <xdr:rowOff>100854</xdr:rowOff>
    </xdr:to>
    <xdr:cxnSp macro="">
      <xdr:nvCxnSpPr>
        <xdr:cNvPr id="19" name="Conector de seta reta 18"/>
        <xdr:cNvCxnSpPr/>
      </xdr:nvCxnSpPr>
      <xdr:spPr>
        <a:xfrm>
          <a:off x="9188825" y="398929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112060</xdr:colOff>
      <xdr:row>21</xdr:row>
      <xdr:rowOff>100854</xdr:rowOff>
    </xdr:from>
    <xdr:to>
      <xdr:col>16</xdr:col>
      <xdr:colOff>515472</xdr:colOff>
      <xdr:row>21</xdr:row>
      <xdr:rowOff>100854</xdr:rowOff>
    </xdr:to>
    <xdr:cxnSp macro="">
      <xdr:nvCxnSpPr>
        <xdr:cNvPr id="21" name="Conector de seta reta 20"/>
        <xdr:cNvCxnSpPr/>
      </xdr:nvCxnSpPr>
      <xdr:spPr>
        <a:xfrm>
          <a:off x="9188825" y="4179795"/>
          <a:ext cx="403412" cy="0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154780</xdr:colOff>
      <xdr:row>25</xdr:row>
      <xdr:rowOff>35719</xdr:rowOff>
    </xdr:from>
    <xdr:to>
      <xdr:col>26</xdr:col>
      <xdr:colOff>428624</xdr:colOff>
      <xdr:row>25</xdr:row>
      <xdr:rowOff>154781</xdr:rowOff>
    </xdr:to>
    <xdr:sp macro="" textlink="">
      <xdr:nvSpPr>
        <xdr:cNvPr id="23" name="Seta para a direita 22"/>
        <xdr:cNvSpPr/>
      </xdr:nvSpPr>
      <xdr:spPr>
        <a:xfrm>
          <a:off x="15887839" y="5089572"/>
          <a:ext cx="273844" cy="11906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190500</xdr:colOff>
      <xdr:row>8</xdr:row>
      <xdr:rowOff>89647</xdr:rowOff>
    </xdr:from>
    <xdr:to>
      <xdr:col>8</xdr:col>
      <xdr:colOff>414618</xdr:colOff>
      <xdr:row>8</xdr:row>
      <xdr:rowOff>89647</xdr:rowOff>
    </xdr:to>
    <xdr:cxnSp macro="">
      <xdr:nvCxnSpPr>
        <xdr:cNvPr id="5" name="Conector de seta reta 4"/>
        <xdr:cNvCxnSpPr/>
      </xdr:nvCxnSpPr>
      <xdr:spPr>
        <a:xfrm flipH="1">
          <a:off x="4426324" y="1680882"/>
          <a:ext cx="82923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100854</xdr:colOff>
      <xdr:row>36</xdr:row>
      <xdr:rowOff>33618</xdr:rowOff>
    </xdr:from>
    <xdr:to>
      <xdr:col>9</xdr:col>
      <xdr:colOff>517572</xdr:colOff>
      <xdr:row>36</xdr:row>
      <xdr:rowOff>176493</xdr:rowOff>
    </xdr:to>
    <xdr:sp macro="" textlink="">
      <xdr:nvSpPr>
        <xdr:cNvPr id="25" name="Seta para a esquerda e para a direita 24"/>
        <xdr:cNvSpPr/>
      </xdr:nvSpPr>
      <xdr:spPr>
        <a:xfrm>
          <a:off x="4941795" y="7059706"/>
          <a:ext cx="1021836" cy="14287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15</xdr:col>
      <xdr:colOff>168088</xdr:colOff>
      <xdr:row>36</xdr:row>
      <xdr:rowOff>33617</xdr:rowOff>
    </xdr:from>
    <xdr:to>
      <xdr:col>16</xdr:col>
      <xdr:colOff>528777</xdr:colOff>
      <xdr:row>36</xdr:row>
      <xdr:rowOff>176492</xdr:rowOff>
    </xdr:to>
    <xdr:sp macro="" textlink="">
      <xdr:nvSpPr>
        <xdr:cNvPr id="26" name="Seta para a esquerda e para a direita 25"/>
        <xdr:cNvSpPr/>
      </xdr:nvSpPr>
      <xdr:spPr>
        <a:xfrm>
          <a:off x="9368117" y="7059705"/>
          <a:ext cx="1021836" cy="142875"/>
        </a:xfrm>
        <a:prstGeom prst="left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20</xdr:row>
      <xdr:rowOff>0</xdr:rowOff>
    </xdr:from>
    <xdr:to>
      <xdr:col>15</xdr:col>
      <xdr:colOff>85725</xdr:colOff>
      <xdr:row>20</xdr:row>
      <xdr:rowOff>0</xdr:rowOff>
    </xdr:to>
    <xdr:cxnSp macro="">
      <xdr:nvCxnSpPr>
        <xdr:cNvPr id="3" name="Conector de seta reta 2"/>
        <xdr:cNvCxnSpPr/>
      </xdr:nvCxnSpPr>
      <xdr:spPr>
        <a:xfrm>
          <a:off x="4295775" y="3810000"/>
          <a:ext cx="310515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F2:R15"/>
  <sheetViews>
    <sheetView showGridLines="0" tabSelected="1" workbookViewId="0">
      <selection activeCell="F13" sqref="F13:H15"/>
    </sheetView>
  </sheetViews>
  <sheetFormatPr defaultRowHeight="15" x14ac:dyDescent="0.25"/>
  <sheetData>
    <row r="2" spans="6:18" x14ac:dyDescent="0.25">
      <c r="G2" s="428" t="s">
        <v>123</v>
      </c>
      <c r="H2" s="428"/>
      <c r="I2" s="428"/>
    </row>
    <row r="6" spans="6:18" ht="15.75" thickBot="1" x14ac:dyDescent="0.3"/>
    <row r="7" spans="6:18" ht="15.75" thickBot="1" x14ac:dyDescent="0.3">
      <c r="I7" s="271" t="s">
        <v>35</v>
      </c>
      <c r="J7" s="272"/>
      <c r="K7" s="272"/>
      <c r="L7" s="272"/>
      <c r="M7" s="272"/>
      <c r="N7" s="272"/>
      <c r="O7" s="273"/>
    </row>
    <row r="12" spans="6:18" ht="15.75" thickBot="1" x14ac:dyDescent="0.3"/>
    <row r="13" spans="6:18" ht="12.75" customHeight="1" x14ac:dyDescent="0.25">
      <c r="F13" s="253" t="s">
        <v>115</v>
      </c>
      <c r="G13" s="254"/>
      <c r="H13" s="255"/>
      <c r="K13" s="262" t="s">
        <v>114</v>
      </c>
      <c r="L13" s="263"/>
      <c r="M13" s="264"/>
      <c r="P13" s="253" t="s">
        <v>36</v>
      </c>
      <c r="Q13" s="254"/>
      <c r="R13" s="255"/>
    </row>
    <row r="14" spans="6:18" ht="24" customHeight="1" x14ac:dyDescent="0.25">
      <c r="F14" s="256"/>
      <c r="G14" s="257"/>
      <c r="H14" s="258"/>
      <c r="K14" s="265"/>
      <c r="L14" s="266"/>
      <c r="M14" s="267"/>
      <c r="P14" s="256"/>
      <c r="Q14" s="257"/>
      <c r="R14" s="258"/>
    </row>
    <row r="15" spans="6:18" ht="24" customHeight="1" thickBot="1" x14ac:dyDescent="0.3">
      <c r="F15" s="259"/>
      <c r="G15" s="260"/>
      <c r="H15" s="261"/>
      <c r="K15" s="268"/>
      <c r="L15" s="269"/>
      <c r="M15" s="270"/>
      <c r="P15" s="259"/>
      <c r="Q15" s="260"/>
      <c r="R15" s="261"/>
    </row>
  </sheetData>
  <mergeCells count="5">
    <mergeCell ref="P13:R15"/>
    <mergeCell ref="F13:H15"/>
    <mergeCell ref="K13:M15"/>
    <mergeCell ref="I7:O7"/>
    <mergeCell ref="G2:I2"/>
  </mergeCells>
  <hyperlinks>
    <hyperlink ref="K13:M15" location="'Obras I'!A1" display="Redução das distâncias declaradas por intedição de obra"/>
    <hyperlink ref="F13:H15" location="Declarada!A1" display="Cálculo de distâncias declaradas"/>
    <hyperlink ref="P13:R15" location="RESA!A1" display="Redução das distâncias declaradas para provimento de RESA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opLeftCell="J11" zoomScaleNormal="100" workbookViewId="0">
      <selection activeCell="O18" sqref="O18"/>
    </sheetView>
  </sheetViews>
  <sheetFormatPr defaultRowHeight="15" x14ac:dyDescent="0.25"/>
  <cols>
    <col min="1" max="1" width="11.42578125" style="105" customWidth="1"/>
    <col min="2" max="3" width="9.140625" style="105"/>
    <col min="4" max="4" width="10.28515625" style="105" customWidth="1"/>
    <col min="5" max="6" width="11.5703125" style="105" bestFit="1" customWidth="1"/>
    <col min="7" max="7" width="14.5703125" style="105" customWidth="1"/>
    <col min="8" max="8" width="11.5703125" style="105" bestFit="1" customWidth="1"/>
    <col min="9" max="9" width="9.140625" style="105" customWidth="1"/>
    <col min="10" max="10" width="12.7109375" style="105" customWidth="1"/>
    <col min="11" max="11" width="10" style="105" customWidth="1"/>
    <col min="12" max="12" width="14.140625" style="105" customWidth="1"/>
    <col min="13" max="13" width="10.140625" style="105" customWidth="1"/>
    <col min="14" max="14" width="16.140625" style="105" customWidth="1"/>
    <col min="15" max="15" width="15.85546875" style="105" customWidth="1"/>
    <col min="16" max="17" width="9.140625" style="105"/>
    <col min="18" max="18" width="8.85546875" style="105" customWidth="1"/>
    <col min="19" max="19" width="9.5703125" style="105" customWidth="1"/>
    <col min="20" max="20" width="29.42578125" style="105" customWidth="1"/>
    <col min="21" max="21" width="12" style="105" customWidth="1"/>
    <col min="22" max="22" width="15.42578125" style="105" customWidth="1"/>
    <col min="23" max="16384" width="9.140625" style="105"/>
  </cols>
  <sheetData>
    <row r="1" spans="1:26" x14ac:dyDescent="0.25">
      <c r="A1" s="104" t="s">
        <v>33</v>
      </c>
      <c r="C1" s="106" t="s">
        <v>40</v>
      </c>
      <c r="D1" s="106"/>
      <c r="F1" s="104" t="s">
        <v>49</v>
      </c>
      <c r="G1" s="104"/>
      <c r="I1" s="107" t="s">
        <v>53</v>
      </c>
      <c r="J1" s="105">
        <f>G4+60</f>
        <v>60</v>
      </c>
      <c r="K1" s="105" t="s">
        <v>97</v>
      </c>
    </row>
    <row r="2" spans="1:26" x14ac:dyDescent="0.25">
      <c r="A2" s="108" t="e">
        <f>#REF!</f>
        <v>#REF!</v>
      </c>
      <c r="C2" s="109" t="str">
        <f>CONCATENATE(AUX!F3," ",AUX!F4," ")</f>
        <v xml:space="preserve">Maquinário 0 </v>
      </c>
      <c r="D2" s="109"/>
      <c r="F2" s="104"/>
      <c r="G2" s="104">
        <f>G4+'Obras I'!O12</f>
        <v>0</v>
      </c>
      <c r="I2" s="107"/>
    </row>
    <row r="3" spans="1:26" x14ac:dyDescent="0.25">
      <c r="A3" s="108" t="e">
        <f>#REF!</f>
        <v>#REF!</v>
      </c>
      <c r="C3" s="109">
        <f>'Obras II'!Q9</f>
        <v>18</v>
      </c>
      <c r="D3" s="109"/>
      <c r="F3" s="105" t="s">
        <v>51</v>
      </c>
      <c r="I3" s="107" t="s">
        <v>75</v>
      </c>
      <c r="J3" s="110">
        <f>K18</f>
        <v>0</v>
      </c>
      <c r="K3" s="105" t="s">
        <v>117</v>
      </c>
    </row>
    <row r="4" spans="1:26" x14ac:dyDescent="0.25">
      <c r="F4" s="105">
        <f>'Obras I'!O11</f>
        <v>0</v>
      </c>
      <c r="G4" s="105">
        <f>F4/0.02</f>
        <v>0</v>
      </c>
      <c r="I4" s="107" t="s">
        <v>75</v>
      </c>
      <c r="J4" s="110">
        <f>K19</f>
        <v>18</v>
      </c>
      <c r="K4" s="105" t="s">
        <v>117</v>
      </c>
    </row>
    <row r="5" spans="1:26" x14ac:dyDescent="0.25">
      <c r="F5" s="105" t="s">
        <v>2</v>
      </c>
      <c r="G5" s="105" t="s">
        <v>2</v>
      </c>
      <c r="I5" s="107"/>
      <c r="J5" s="110"/>
    </row>
    <row r="6" spans="1:26" x14ac:dyDescent="0.25">
      <c r="F6" s="105" t="s">
        <v>101</v>
      </c>
      <c r="G6" s="105" t="s">
        <v>100</v>
      </c>
      <c r="I6" s="107" t="s">
        <v>87</v>
      </c>
      <c r="J6" s="110">
        <f>J3</f>
        <v>0</v>
      </c>
      <c r="K6" s="105" t="s">
        <v>88</v>
      </c>
    </row>
    <row r="7" spans="1:26" x14ac:dyDescent="0.25">
      <c r="F7" s="105" t="s">
        <v>108</v>
      </c>
      <c r="G7" s="105">
        <v>60</v>
      </c>
      <c r="I7" s="107" t="s">
        <v>84</v>
      </c>
      <c r="J7" s="110">
        <f>J4</f>
        <v>18</v>
      </c>
      <c r="K7" s="105" t="s">
        <v>85</v>
      </c>
    </row>
    <row r="8" spans="1:26" x14ac:dyDescent="0.25">
      <c r="G8" s="105">
        <f>G4+G7</f>
        <v>60</v>
      </c>
      <c r="I8" s="107"/>
      <c r="J8" s="110"/>
    </row>
    <row r="9" spans="1:26" x14ac:dyDescent="0.25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</row>
    <row r="11" spans="1:26" x14ac:dyDescent="0.25">
      <c r="A11" s="112" t="s">
        <v>27</v>
      </c>
      <c r="B11" s="112"/>
      <c r="C11" s="112" t="s">
        <v>23</v>
      </c>
      <c r="D11" s="112"/>
      <c r="E11" s="112"/>
      <c r="F11" s="112"/>
      <c r="G11" s="112"/>
      <c r="H11" s="112"/>
      <c r="I11" s="112"/>
      <c r="J11" s="394" t="s">
        <v>54</v>
      </c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</row>
    <row r="12" spans="1:26" ht="15.75" thickBot="1" x14ac:dyDescent="0.3">
      <c r="A12" s="143" t="s">
        <v>81</v>
      </c>
      <c r="B12" s="113"/>
      <c r="C12" s="113"/>
      <c r="G12" s="114"/>
      <c r="H12" s="114"/>
      <c r="J12" s="402" t="str">
        <f>IF(G4+G7&gt;=150,"Usar Saprox","Usar RESA")</f>
        <v>Usar RESA</v>
      </c>
      <c r="K12" s="189" t="s">
        <v>33</v>
      </c>
      <c r="L12" s="189" t="s">
        <v>61</v>
      </c>
      <c r="M12" s="189" t="s">
        <v>63</v>
      </c>
      <c r="N12" s="189" t="s">
        <v>62</v>
      </c>
      <c r="O12" s="189" t="s">
        <v>109</v>
      </c>
      <c r="P12" s="189" t="s">
        <v>64</v>
      </c>
      <c r="Q12" s="189" t="s">
        <v>44</v>
      </c>
      <c r="R12" s="189" t="s">
        <v>45</v>
      </c>
      <c r="S12" s="189" t="s">
        <v>65</v>
      </c>
      <c r="T12" s="190" t="s">
        <v>66</v>
      </c>
      <c r="U12" s="191" t="s">
        <v>6</v>
      </c>
      <c r="V12" s="191" t="s">
        <v>8</v>
      </c>
      <c r="W12" s="191" t="s">
        <v>7</v>
      </c>
      <c r="X12" s="192" t="s">
        <v>9</v>
      </c>
    </row>
    <row r="13" spans="1:26" ht="15.75" thickBot="1" x14ac:dyDescent="0.3">
      <c r="A13" s="116"/>
      <c r="B13" s="116"/>
      <c r="C13" s="107"/>
      <c r="J13" s="398"/>
      <c r="K13" s="117">
        <f>'Obras II'!G21</f>
        <v>0</v>
      </c>
      <c r="L13" s="118" t="str">
        <f>IF('Obras I'!O10=AUX!K13,"Sim","Não")</f>
        <v>Sim</v>
      </c>
      <c r="M13" s="398">
        <f>'Obras I'!O8</f>
        <v>0</v>
      </c>
      <c r="N13" s="398">
        <f>'Obras I'!O12</f>
        <v>0</v>
      </c>
      <c r="O13" s="398">
        <f>IF(J12="Usar RESA",150,IF(J12="Usar Saprox",G4+G7))</f>
        <v>150</v>
      </c>
      <c r="P13" s="398">
        <f>'Obras I'!O13</f>
        <v>0</v>
      </c>
      <c r="Q13" s="169">
        <f>'Obras II'!G11</f>
        <v>0</v>
      </c>
      <c r="R13" s="169">
        <f>'Obras II'!G12</f>
        <v>0</v>
      </c>
      <c r="S13" s="169" t="str">
        <f>IF(L13="Sim","Não","Sim")</f>
        <v>Não</v>
      </c>
      <c r="T13" s="119" t="str">
        <f>IF(L13="Sim","Não","Sim")</f>
        <v>Não</v>
      </c>
      <c r="U13" s="120">
        <f>IF(L13="Sim",M13-N13-P13,M13-N13-O13)</f>
        <v>0</v>
      </c>
      <c r="V13" s="120">
        <f>IF(S13="Não",M13-P13-N13+Q13,M13-O13-N13)</f>
        <v>0</v>
      </c>
      <c r="W13" s="120">
        <f>IF(T13="Não",M13-P13-N13+R13,M13-N13-O13)</f>
        <v>0</v>
      </c>
      <c r="X13" s="121">
        <f>IF(L13="Sim",M13-N13-O13,M13-N13-O13)</f>
        <v>-150</v>
      </c>
    </row>
    <row r="14" spans="1:26" ht="15.75" thickBot="1" x14ac:dyDescent="0.3">
      <c r="A14" s="116"/>
      <c r="B14" s="116"/>
      <c r="C14" s="107"/>
      <c r="J14" s="398"/>
      <c r="K14" s="117">
        <f>'Obras II'!O21</f>
        <v>18</v>
      </c>
      <c r="L14" s="118" t="str">
        <f>IF('Obras I'!O10=AUX!K14,"Sim","Não")</f>
        <v>Não</v>
      </c>
      <c r="M14" s="398"/>
      <c r="N14" s="398"/>
      <c r="O14" s="398"/>
      <c r="P14" s="398"/>
      <c r="Q14" s="169">
        <f>'Obras II'!Q11</f>
        <v>0</v>
      </c>
      <c r="R14" s="169">
        <f>'Obras II'!Q12</f>
        <v>0</v>
      </c>
      <c r="S14" s="169" t="str">
        <f>IF(L14="Não","Sim","Não")</f>
        <v>Sim</v>
      </c>
      <c r="T14" s="119" t="str">
        <f>IF(L14="Não","Sim","Não")</f>
        <v>Sim</v>
      </c>
      <c r="U14" s="122">
        <f>IF(L14="Sim",M13-P13-N13,M13-N13-O13)</f>
        <v>-150</v>
      </c>
      <c r="V14" s="122">
        <f>IF(S14="Não",M13-P13-N13+Q14,M13-N13-O13)</f>
        <v>-150</v>
      </c>
      <c r="W14" s="122">
        <f>IF(T14="Não",M13-P13-N13+R14,M13-N13-O13)</f>
        <v>-150</v>
      </c>
      <c r="X14" s="123">
        <f>IF(L14="Sim",M13-N13-O13,M13-N13-O13)</f>
        <v>-150</v>
      </c>
    </row>
    <row r="15" spans="1:26" x14ac:dyDescent="0.25">
      <c r="A15" s="114"/>
    </row>
    <row r="16" spans="1:26" ht="15" customHeight="1" thickBot="1" x14ac:dyDescent="0.3">
      <c r="A16" s="145"/>
      <c r="B16" s="125"/>
      <c r="J16" s="396" t="s">
        <v>27</v>
      </c>
      <c r="K16" s="396"/>
      <c r="L16" s="396"/>
      <c r="M16" s="396"/>
      <c r="N16" s="396"/>
      <c r="O16" s="396"/>
      <c r="P16" s="396"/>
      <c r="Q16" s="396"/>
      <c r="R16" s="396"/>
      <c r="S16" s="396"/>
      <c r="T16" s="396"/>
      <c r="U16" s="396"/>
      <c r="V16" s="396"/>
      <c r="W16" s="397"/>
      <c r="X16" s="397"/>
      <c r="Y16" s="397"/>
      <c r="Z16" s="397"/>
    </row>
    <row r="17" spans="1:27" ht="15.75" thickBot="1" x14ac:dyDescent="0.3">
      <c r="A17" s="124"/>
      <c r="B17" s="125"/>
      <c r="J17" s="169" t="s">
        <v>79</v>
      </c>
      <c r="K17" s="115" t="s">
        <v>33</v>
      </c>
      <c r="L17" s="126" t="s">
        <v>71</v>
      </c>
      <c r="M17" s="115" t="s">
        <v>63</v>
      </c>
      <c r="N17" s="127" t="s">
        <v>55</v>
      </c>
      <c r="O17" s="115" t="s">
        <v>57</v>
      </c>
      <c r="P17" s="128" t="s">
        <v>77</v>
      </c>
      <c r="Q17" s="115" t="s">
        <v>56</v>
      </c>
      <c r="R17" s="115" t="s">
        <v>44</v>
      </c>
      <c r="S17" s="115" t="s">
        <v>45</v>
      </c>
      <c r="T17" s="115" t="s">
        <v>76</v>
      </c>
      <c r="U17" s="115" t="s">
        <v>73</v>
      </c>
      <c r="V17" s="129" t="s">
        <v>74</v>
      </c>
      <c r="W17" s="130" t="s">
        <v>6</v>
      </c>
      <c r="X17" s="131" t="s">
        <v>8</v>
      </c>
      <c r="Y17" s="132" t="s">
        <v>7</v>
      </c>
      <c r="Z17" s="133" t="s">
        <v>9</v>
      </c>
      <c r="AA17" s="114"/>
    </row>
    <row r="18" spans="1:27" ht="15.75" thickBot="1" x14ac:dyDescent="0.3">
      <c r="A18" s="114"/>
      <c r="B18" s="134"/>
      <c r="J18" s="169" t="str">
        <f>IF(RESA!O4=AUX!K18,"Sim","Não")</f>
        <v>Sim</v>
      </c>
      <c r="K18" s="117">
        <f>RESA!G19</f>
        <v>0</v>
      </c>
      <c r="L18" s="169" t="str">
        <f>RESA!G20</f>
        <v>Sim</v>
      </c>
      <c r="M18" s="398">
        <f>RESA!O3</f>
        <v>0</v>
      </c>
      <c r="N18" s="403" t="str">
        <f>IF(RESA!O5="Sim","Medida alternativa","Medida mitigadora")</f>
        <v>Medida mitigadora</v>
      </c>
      <c r="O18" s="169" t="str">
        <f>IF(RESA!O7=AUX!K18,"Sim",IF(RESA!O7="Ambas","Sim","Não"))</f>
        <v>Sim</v>
      </c>
      <c r="P18" s="169">
        <f>IF(O18="Sim",60,0)</f>
        <v>60</v>
      </c>
      <c r="Q18" s="169"/>
      <c r="R18" s="169">
        <f>RESA!G21</f>
        <v>0</v>
      </c>
      <c r="S18" s="169">
        <f>RESA!G22</f>
        <v>0</v>
      </c>
      <c r="T18" s="169">
        <v>90</v>
      </c>
      <c r="U18" s="169">
        <v>60</v>
      </c>
      <c r="V18" s="119">
        <f>RESA!O12</f>
        <v>0</v>
      </c>
      <c r="W18" s="135">
        <f>IF(N18="Medida mitigadora",M18-K28,IF(N18="Medida alternativa",M18-K28))</f>
        <v>-150</v>
      </c>
      <c r="X18" s="136">
        <f>IF(AND(N18="Medida mitigadora",V18&gt;=210),M18+R18,IF(AND(N18="Medida alternativa",V18&gt;=210),M18+R18,W22))</f>
        <v>-150</v>
      </c>
      <c r="Y18" s="137">
        <f>M18+S18</f>
        <v>0</v>
      </c>
      <c r="Z18" s="138">
        <f>IF(N18="Medida mitigadora",M18-K28,IF(AND(N18="Medida alternativa",O18="Sim"),M18-K25-K28,IF(AND(N18="Medida alternativa",O18="Não"),M18-K28)))</f>
        <v>-150</v>
      </c>
      <c r="AA18" s="114"/>
    </row>
    <row r="19" spans="1:27" ht="15.75" thickBot="1" x14ac:dyDescent="0.3">
      <c r="J19" s="169" t="str">
        <f>IF(RESA!O4=AUX!K19,"Sim","Não")</f>
        <v>Não</v>
      </c>
      <c r="K19" s="117">
        <f>RESA!W19</f>
        <v>18</v>
      </c>
      <c r="L19" s="169" t="str">
        <f>RESA!W20</f>
        <v>Sim</v>
      </c>
      <c r="M19" s="398"/>
      <c r="N19" s="403"/>
      <c r="O19" s="169" t="str">
        <f>IF(RESA!O7=AUX!K19,"Sim",IF(RESA!O7="Ambas","Sim","Não"))</f>
        <v>Não</v>
      </c>
      <c r="P19" s="169">
        <f>IF(O19="Sim",60,0)</f>
        <v>0</v>
      </c>
      <c r="Q19" s="169"/>
      <c r="R19" s="169">
        <f>RESA!W21</f>
        <v>0</v>
      </c>
      <c r="S19" s="169">
        <f>RESA!W22</f>
        <v>0</v>
      </c>
      <c r="T19" s="169">
        <v>90</v>
      </c>
      <c r="U19" s="169">
        <v>60</v>
      </c>
      <c r="V19" s="119">
        <f>RESA!O8</f>
        <v>0</v>
      </c>
      <c r="W19" s="139">
        <f>IF(N18="Medida mitigadora",M18-K27,IF(N18="Medida alternativa",M18-K27))</f>
        <v>-150</v>
      </c>
      <c r="X19" s="140">
        <f>IF(AND(N18="Medida mitigadora",V19&gt;=210),M18+R19,IF(AND(N18="Medida alternativa",V19&gt;=210),M18+R19,W23))</f>
        <v>-150</v>
      </c>
      <c r="Y19" s="141">
        <f>M18+S19</f>
        <v>0</v>
      </c>
      <c r="Z19" s="142">
        <f>IF(N18="Medida mitigadora",M18-K27,IF(AND(N18="Medida alternativa",O19="Sim"),M18-K26-K27,IF(AND(N18="Medida alternativa",O19="Não"),M18-K27)))</f>
        <v>-150</v>
      </c>
      <c r="AA19" s="114"/>
    </row>
    <row r="20" spans="1:27" x14ac:dyDescent="0.25">
      <c r="J20" s="158"/>
      <c r="K20" s="159" t="s">
        <v>107</v>
      </c>
      <c r="L20" s="158"/>
      <c r="M20" s="158"/>
      <c r="N20" s="160"/>
      <c r="O20" s="158"/>
      <c r="P20" s="158"/>
      <c r="Q20" s="158"/>
      <c r="R20" s="158"/>
      <c r="S20" s="158"/>
      <c r="T20" s="158"/>
      <c r="U20" s="158"/>
      <c r="V20" s="158"/>
      <c r="W20" s="161"/>
      <c r="X20" s="161"/>
      <c r="Y20" s="161"/>
      <c r="Z20" s="144"/>
      <c r="AA20" s="114"/>
    </row>
    <row r="21" spans="1:27" x14ac:dyDescent="0.25">
      <c r="K21" s="105" t="s">
        <v>110</v>
      </c>
      <c r="U21" s="400"/>
      <c r="V21" s="400"/>
      <c r="W21" s="399" t="s">
        <v>90</v>
      </c>
      <c r="X21" s="399"/>
      <c r="Y21" s="399"/>
      <c r="Z21" s="399"/>
    </row>
    <row r="22" spans="1:27" x14ac:dyDescent="0.25">
      <c r="W22" s="169">
        <f>IF(N18="Medida mitigadora",M18-K28,IF(N18="Medida alternativa",M18-K28))</f>
        <v>-150</v>
      </c>
      <c r="X22" s="169">
        <f>IF(AND(N18="Medida mitigadora",V18&gt;=210,R18&lt;&gt;0),M18+R18,IF(AND(N18="Medida alternativa",V18&gt;=210),M18+R18,W22))</f>
        <v>-150</v>
      </c>
      <c r="Y22" s="169">
        <f>M18+S18</f>
        <v>0</v>
      </c>
      <c r="Z22" s="169">
        <f>IF(N18="Medida mitigadora",M18-K28,IF(AND(N18="Medida alternativa",O18="Sim"),M18-K26-K28,W22))</f>
        <v>-150</v>
      </c>
    </row>
    <row r="23" spans="1:27" x14ac:dyDescent="0.25">
      <c r="M23" s="161"/>
      <c r="W23" s="166">
        <f>IF(N18="Medida mitigadora",M18-K27,IF(N18="Medida alternativa",M18-K27))</f>
        <v>-150</v>
      </c>
      <c r="X23" s="166">
        <f>IF(AND(N18="Medida mitigadora",V19&gt;=210,R19&lt;&gt;0),M18+R19,IF(AND(N18="Medida alternativa",V19&gt;=210),M18+R19,W23))</f>
        <v>-150</v>
      </c>
      <c r="Y23" s="166">
        <f>M18+S19</f>
        <v>0</v>
      </c>
      <c r="Z23" s="166">
        <f>IF(N18="Medida mitigadora",M18-K27,IF(AND(N18="Medida alternativa",O19="Sim"),M18-K27-K26,W23))</f>
        <v>-150</v>
      </c>
    </row>
    <row r="24" spans="1:27" ht="15.75" thickBot="1" x14ac:dyDescent="0.3">
      <c r="C24" s="188"/>
      <c r="D24" s="188"/>
      <c r="E24" s="188"/>
      <c r="F24" s="188"/>
      <c r="M24" s="158"/>
      <c r="W24" s="144"/>
      <c r="X24" s="144"/>
      <c r="Y24" s="144"/>
      <c r="Z24" s="144"/>
    </row>
    <row r="25" spans="1:27" ht="15.75" thickBot="1" x14ac:dyDescent="0.3">
      <c r="C25" s="188"/>
      <c r="D25" s="188"/>
      <c r="E25" s="188"/>
      <c r="F25" s="188"/>
      <c r="J25" s="209" t="s">
        <v>113</v>
      </c>
      <c r="K25" s="210">
        <f>RESA!AB26</f>
        <v>150</v>
      </c>
      <c r="L25" s="175" t="s">
        <v>2</v>
      </c>
      <c r="M25" s="149"/>
      <c r="W25" s="399" t="s">
        <v>91</v>
      </c>
      <c r="X25" s="399"/>
      <c r="Y25" s="399"/>
      <c r="Z25" s="399"/>
    </row>
    <row r="26" spans="1:27" ht="15.75" thickBot="1" x14ac:dyDescent="0.3">
      <c r="C26" s="188"/>
      <c r="D26" s="188"/>
      <c r="E26" s="188"/>
      <c r="F26" s="188"/>
      <c r="G26" s="148"/>
      <c r="H26" s="149"/>
      <c r="J26" s="208" t="s">
        <v>112</v>
      </c>
      <c r="K26" s="152">
        <f>RESA!AB27</f>
        <v>0</v>
      </c>
      <c r="L26" s="153" t="s">
        <v>2</v>
      </c>
      <c r="V26" s="401" t="s">
        <v>93</v>
      </c>
      <c r="W26" s="172" t="b">
        <f>IF(N18="Medida alternativa",M18-K28)</f>
        <v>0</v>
      </c>
      <c r="X26" s="172" t="b">
        <f>IF(V18&gt;=210,M18+R18,W26)</f>
        <v>0</v>
      </c>
      <c r="Y26" s="172">
        <f>Y22</f>
        <v>0</v>
      </c>
      <c r="Z26" s="172">
        <f>IF(O18="Sim",M18-K26-K28,W26)</f>
        <v>-150</v>
      </c>
    </row>
    <row r="27" spans="1:27" ht="15.75" thickBot="1" x14ac:dyDescent="0.3">
      <c r="C27" s="188"/>
      <c r="D27" s="188"/>
      <c r="E27" s="188"/>
      <c r="F27" s="188"/>
      <c r="G27" s="149"/>
      <c r="H27" s="150"/>
      <c r="J27" s="157" t="s">
        <v>83</v>
      </c>
      <c r="K27" s="120">
        <f>IF(V19&gt;=150,0,150-V19)</f>
        <v>150</v>
      </c>
      <c r="L27" s="153" t="s">
        <v>2</v>
      </c>
      <c r="N27" s="161"/>
      <c r="O27" s="187"/>
      <c r="P27" s="187"/>
      <c r="Q27" s="187"/>
      <c r="R27" s="187"/>
      <c r="S27" s="187"/>
      <c r="T27" s="187"/>
      <c r="V27" s="401"/>
      <c r="W27" s="172" t="b">
        <f>IF(N18="Medida alternativa",M18-K27)</f>
        <v>0</v>
      </c>
      <c r="X27" s="172" t="b">
        <f>IF(V19&gt;=210,M18+R19,W27)</f>
        <v>0</v>
      </c>
      <c r="Y27" s="172">
        <f>Y23</f>
        <v>0</v>
      </c>
      <c r="Z27" s="172" t="b">
        <f>IF(O19="Sim",M18-K26-K27,W27)</f>
        <v>0</v>
      </c>
    </row>
    <row r="28" spans="1:27" ht="15.75" thickBot="1" x14ac:dyDescent="0.3">
      <c r="C28" s="188"/>
      <c r="D28" s="188"/>
      <c r="E28" s="188"/>
      <c r="F28" s="188"/>
      <c r="G28" s="149"/>
      <c r="H28" s="150"/>
      <c r="J28" s="154" t="s">
        <v>82</v>
      </c>
      <c r="K28" s="120">
        <f>IF(V18&gt;=150,0,150-V18)</f>
        <v>150</v>
      </c>
      <c r="L28" s="156" t="s">
        <v>2</v>
      </c>
      <c r="N28" s="161"/>
      <c r="O28" s="187"/>
      <c r="P28" s="187"/>
      <c r="Q28" s="187"/>
      <c r="R28" s="187"/>
      <c r="S28" s="187"/>
      <c r="T28" s="161"/>
      <c r="W28" s="171"/>
      <c r="X28" s="171"/>
      <c r="Y28" s="171"/>
      <c r="Z28" s="171"/>
    </row>
    <row r="29" spans="1:27" ht="15.75" thickBot="1" x14ac:dyDescent="0.3">
      <c r="C29" s="188"/>
      <c r="D29" s="395"/>
      <c r="E29" s="395"/>
      <c r="F29" s="395"/>
      <c r="J29" s="154" t="s">
        <v>73</v>
      </c>
      <c r="K29" s="155">
        <v>60</v>
      </c>
      <c r="L29" s="156" t="s">
        <v>2</v>
      </c>
      <c r="N29" s="161"/>
      <c r="O29" s="187"/>
      <c r="P29" s="187"/>
      <c r="Q29" s="187"/>
      <c r="R29" s="187"/>
      <c r="S29" s="187"/>
      <c r="T29" s="161"/>
    </row>
    <row r="30" spans="1:27" x14ac:dyDescent="0.25">
      <c r="N30" s="161"/>
      <c r="O30" s="161"/>
      <c r="P30" s="187"/>
      <c r="Q30" s="187"/>
      <c r="R30" s="187"/>
      <c r="S30" s="187"/>
      <c r="T30" s="187"/>
    </row>
    <row r="31" spans="1:27" x14ac:dyDescent="0.25">
      <c r="G31" s="188"/>
      <c r="H31" s="188"/>
      <c r="I31" s="188"/>
      <c r="J31" s="188"/>
    </row>
    <row r="32" spans="1:27" x14ac:dyDescent="0.25">
      <c r="G32" s="188"/>
      <c r="H32" s="188"/>
      <c r="I32" s="188"/>
      <c r="J32" s="188"/>
    </row>
    <row r="33" spans="7:10" x14ac:dyDescent="0.25">
      <c r="G33" s="188"/>
      <c r="H33" s="188"/>
      <c r="I33" s="188"/>
      <c r="J33" s="188"/>
    </row>
    <row r="34" spans="7:10" x14ac:dyDescent="0.25">
      <c r="G34" s="188"/>
      <c r="H34" s="188"/>
      <c r="I34" s="188"/>
      <c r="J34" s="188"/>
    </row>
    <row r="35" spans="7:10" x14ac:dyDescent="0.25">
      <c r="G35" s="188"/>
      <c r="H35" s="188"/>
      <c r="I35" s="188"/>
      <c r="J35" s="188"/>
    </row>
    <row r="36" spans="7:10" x14ac:dyDescent="0.25">
      <c r="G36" s="188"/>
      <c r="H36" s="188"/>
      <c r="I36" s="188"/>
      <c r="J36" s="188"/>
    </row>
    <row r="37" spans="7:10" x14ac:dyDescent="0.25">
      <c r="G37" s="188"/>
      <c r="H37" s="395"/>
      <c r="I37" s="395"/>
      <c r="J37" s="395"/>
    </row>
  </sheetData>
  <sheetProtection algorithmName="SHA-512" hashValue="iPE4VKevQcyBAqPJ1zU8d6n7m0yW0WCrTLscYzrhUnCFYIN2NwfZO9fp3bSHEnyQLpqrZHdZnDGEm0ANmCesZQ==" saltValue="SLxzJwhLcXsqZGVRjbVvXw==" spinCount="100000" sheet="1" objects="1" scenarios="1"/>
  <mergeCells count="15">
    <mergeCell ref="J11:X11"/>
    <mergeCell ref="D29:F29"/>
    <mergeCell ref="H37:J37"/>
    <mergeCell ref="J16:Z16"/>
    <mergeCell ref="O13:O14"/>
    <mergeCell ref="P13:P14"/>
    <mergeCell ref="W21:Z21"/>
    <mergeCell ref="U21:V21"/>
    <mergeCell ref="W25:Z25"/>
    <mergeCell ref="V26:V27"/>
    <mergeCell ref="J12:J14"/>
    <mergeCell ref="M18:M19"/>
    <mergeCell ref="N18:N19"/>
    <mergeCell ref="N13:N14"/>
    <mergeCell ref="M13:M14"/>
  </mergeCells>
  <conditionalFormatting sqref="B13">
    <cfRule type="expression" dxfId="2" priority="3">
      <formula>$B$13="Sim"</formula>
    </cfRule>
  </conditionalFormatting>
  <conditionalFormatting sqref="B14">
    <cfRule type="expression" dxfId="1" priority="1">
      <formula>$B$14="Não"</formula>
    </cfRule>
    <cfRule type="expression" dxfId="0" priority="2">
      <formula>$B$14="Sim"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Y18"/>
  <sheetViews>
    <sheetView showGridLines="0" workbookViewId="0"/>
  </sheetViews>
  <sheetFormatPr defaultRowHeight="15" x14ac:dyDescent="0.25"/>
  <cols>
    <col min="1" max="16384" width="9.140625" style="105"/>
  </cols>
  <sheetData>
    <row r="2" spans="1:25" x14ac:dyDescent="0.25">
      <c r="A2" s="407" t="s">
        <v>89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</row>
    <row r="3" spans="1:25" ht="15.75" thickBot="1" x14ac:dyDescent="0.3"/>
    <row r="4" spans="1:25" x14ac:dyDescent="0.25">
      <c r="N4" s="193"/>
      <c r="O4" s="194"/>
      <c r="P4" s="194"/>
      <c r="Q4" s="194"/>
      <c r="R4" s="194"/>
      <c r="S4" s="194"/>
      <c r="T4" s="194"/>
      <c r="U4" s="194"/>
      <c r="V4" s="194"/>
      <c r="W4" s="194"/>
      <c r="X4" s="195"/>
    </row>
    <row r="5" spans="1:25" x14ac:dyDescent="0.25">
      <c r="N5" s="196"/>
      <c r="O5" s="149"/>
      <c r="P5" s="149"/>
      <c r="Q5" s="149"/>
      <c r="R5" s="149"/>
      <c r="S5" s="149"/>
      <c r="T5" s="149"/>
      <c r="U5" s="149"/>
      <c r="V5" s="149"/>
      <c r="W5" s="149"/>
      <c r="X5" s="197"/>
    </row>
    <row r="6" spans="1:25" x14ac:dyDescent="0.25">
      <c r="N6" s="196"/>
      <c r="O6" s="149"/>
      <c r="P6" s="149"/>
      <c r="Q6" s="149"/>
      <c r="R6" s="149"/>
      <c r="S6" s="149"/>
      <c r="T6" s="149"/>
      <c r="U6" s="149"/>
      <c r="V6" s="149"/>
      <c r="W6" s="149"/>
      <c r="X6" s="197"/>
    </row>
    <row r="7" spans="1:25" x14ac:dyDescent="0.25">
      <c r="N7" s="196"/>
      <c r="O7" s="149"/>
      <c r="P7" s="149"/>
      <c r="Q7" s="149"/>
      <c r="R7" s="149"/>
      <c r="S7" s="149"/>
      <c r="T7" s="149"/>
      <c r="U7" s="149"/>
      <c r="V7" s="149"/>
      <c r="W7" s="149"/>
      <c r="X7" s="197"/>
    </row>
    <row r="8" spans="1:25" x14ac:dyDescent="0.25">
      <c r="N8" s="196"/>
      <c r="O8" s="149"/>
      <c r="P8" s="149"/>
      <c r="Q8" s="149"/>
      <c r="R8" s="149"/>
      <c r="S8" s="149"/>
      <c r="T8" s="149"/>
      <c r="U8" s="149"/>
      <c r="V8" s="149"/>
      <c r="W8" s="149"/>
      <c r="X8" s="197"/>
    </row>
    <row r="9" spans="1:25" x14ac:dyDescent="0.25">
      <c r="N9" s="196"/>
      <c r="O9" s="149"/>
      <c r="P9" s="149"/>
      <c r="Q9" s="149"/>
      <c r="R9" s="149"/>
      <c r="S9" s="149"/>
      <c r="T9" s="149"/>
      <c r="U9" s="149"/>
      <c r="V9" s="149"/>
      <c r="W9" s="149"/>
      <c r="X9" s="197"/>
    </row>
    <row r="10" spans="1:25" x14ac:dyDescent="0.25">
      <c r="N10" s="196"/>
      <c r="O10" s="149"/>
      <c r="P10" s="149"/>
      <c r="Q10" s="149"/>
      <c r="R10" s="149"/>
      <c r="S10" s="149"/>
      <c r="T10" s="149"/>
      <c r="U10" s="149"/>
      <c r="V10" s="149"/>
      <c r="W10" s="149"/>
      <c r="X10" s="197"/>
    </row>
    <row r="11" spans="1:25" x14ac:dyDescent="0.25">
      <c r="N11" s="196"/>
      <c r="O11" s="149"/>
      <c r="P11" s="149"/>
      <c r="Q11" s="149"/>
      <c r="R11" s="149"/>
      <c r="S11" s="149"/>
      <c r="T11" s="149"/>
      <c r="U11" s="149"/>
      <c r="V11" s="149"/>
      <c r="W11" s="149"/>
      <c r="X11" s="197"/>
    </row>
    <row r="12" spans="1:25" x14ac:dyDescent="0.25">
      <c r="N12" s="196"/>
      <c r="O12" s="149"/>
      <c r="P12" s="149"/>
      <c r="Q12" s="149"/>
      <c r="R12" s="149"/>
      <c r="S12" s="149"/>
      <c r="T12" s="149"/>
      <c r="U12" s="149"/>
      <c r="V12" s="149"/>
      <c r="W12" s="149"/>
      <c r="X12" s="197"/>
    </row>
    <row r="13" spans="1:25" x14ac:dyDescent="0.25">
      <c r="N13" s="196"/>
      <c r="O13" s="149"/>
      <c r="P13" s="149"/>
      <c r="Q13" s="149"/>
      <c r="R13" s="149"/>
      <c r="S13" s="149"/>
      <c r="T13" s="149"/>
      <c r="U13" s="149"/>
      <c r="V13" s="149"/>
      <c r="W13" s="149"/>
      <c r="X13" s="197"/>
    </row>
    <row r="14" spans="1:25" ht="15.75" thickBot="1" x14ac:dyDescent="0.3">
      <c r="N14" s="201"/>
      <c r="O14" s="202"/>
      <c r="P14" s="202"/>
      <c r="Q14" s="202"/>
      <c r="R14" s="202"/>
      <c r="S14" s="202"/>
      <c r="T14" s="202"/>
      <c r="U14" s="202"/>
      <c r="V14" s="202"/>
      <c r="W14" s="202"/>
      <c r="X14" s="203"/>
    </row>
    <row r="17" spans="12:15" ht="15.75" thickBot="1" x14ac:dyDescent="0.3"/>
    <row r="18" spans="12:15" ht="15.75" thickBot="1" x14ac:dyDescent="0.3">
      <c r="L18" s="404" t="s">
        <v>43</v>
      </c>
      <c r="M18" s="405"/>
      <c r="N18" s="405"/>
      <c r="O18" s="406"/>
    </row>
  </sheetData>
  <mergeCells count="2">
    <mergeCell ref="L18:O18"/>
    <mergeCell ref="A2:Y2"/>
  </mergeCells>
  <hyperlinks>
    <hyperlink ref="L18:O18" location="Declarada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M19"/>
  <sheetViews>
    <sheetView showGridLines="0" workbookViewId="0">
      <selection activeCell="E19" sqref="E19:I19"/>
    </sheetView>
  </sheetViews>
  <sheetFormatPr defaultRowHeight="15" x14ac:dyDescent="0.25"/>
  <cols>
    <col min="1" max="16384" width="9.140625" style="105"/>
  </cols>
  <sheetData>
    <row r="2" spans="2:13" x14ac:dyDescent="0.25">
      <c r="C2" s="412" t="s">
        <v>106</v>
      </c>
      <c r="D2" s="412"/>
      <c r="E2" s="412"/>
      <c r="F2" s="412"/>
      <c r="G2" s="412"/>
      <c r="H2" s="412"/>
      <c r="I2" s="412"/>
      <c r="J2" s="412"/>
      <c r="K2" s="412"/>
      <c r="L2" s="412"/>
    </row>
    <row r="3" spans="2:13" ht="15.75" thickBot="1" x14ac:dyDescent="0.3"/>
    <row r="4" spans="2:13" x14ac:dyDescent="0.25">
      <c r="B4" s="193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5"/>
    </row>
    <row r="5" spans="2:13" ht="15.75" thickBot="1" x14ac:dyDescent="0.3">
      <c r="B5" s="196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97"/>
    </row>
    <row r="6" spans="2:13" x14ac:dyDescent="0.25">
      <c r="B6" s="196"/>
      <c r="C6" s="408" t="s">
        <v>51</v>
      </c>
      <c r="D6" s="409"/>
      <c r="E6" s="149"/>
      <c r="F6" s="149"/>
      <c r="G6" s="424" t="s">
        <v>105</v>
      </c>
      <c r="H6" s="425"/>
      <c r="I6" s="149"/>
      <c r="J6" s="149"/>
      <c r="K6" s="408" t="s">
        <v>104</v>
      </c>
      <c r="L6" s="409"/>
      <c r="M6" s="197"/>
    </row>
    <row r="7" spans="2:13" ht="15.75" thickBot="1" x14ac:dyDescent="0.3">
      <c r="B7" s="196"/>
      <c r="C7" s="410"/>
      <c r="D7" s="411"/>
      <c r="E7" s="149"/>
      <c r="F7" s="149"/>
      <c r="G7" s="426"/>
      <c r="H7" s="427"/>
      <c r="I7" s="149"/>
      <c r="J7" s="149"/>
      <c r="K7" s="410"/>
      <c r="L7" s="411"/>
      <c r="M7" s="197"/>
    </row>
    <row r="8" spans="2:13" x14ac:dyDescent="0.25">
      <c r="B8" s="196"/>
      <c r="C8" s="149"/>
      <c r="D8" s="149"/>
      <c r="E8" s="149"/>
      <c r="F8" s="423" t="str">
        <f>CONCATENATE(AUX!F6," =",AUX!F4," ",AUX!F5)</f>
        <v>y =0 m</v>
      </c>
      <c r="G8" s="149"/>
      <c r="H8" s="149"/>
      <c r="I8" s="149"/>
      <c r="J8" s="198"/>
      <c r="K8" s="149"/>
      <c r="L8" s="149"/>
      <c r="M8" s="197"/>
    </row>
    <row r="9" spans="2:13" x14ac:dyDescent="0.25">
      <c r="B9" s="196"/>
      <c r="C9" s="149"/>
      <c r="D9" s="149"/>
      <c r="E9" s="199" t="s">
        <v>54</v>
      </c>
      <c r="F9" s="423"/>
      <c r="G9" s="149"/>
      <c r="H9" s="149"/>
      <c r="I9" s="149"/>
      <c r="J9" s="149"/>
      <c r="K9" s="149"/>
      <c r="L9" s="149"/>
      <c r="M9" s="197"/>
    </row>
    <row r="10" spans="2:13" ht="8.25" customHeight="1" x14ac:dyDescent="0.25">
      <c r="B10" s="196"/>
      <c r="C10" s="149"/>
      <c r="D10" s="149"/>
      <c r="E10" s="200"/>
      <c r="F10" s="200"/>
      <c r="G10" s="200"/>
      <c r="H10" s="200"/>
      <c r="I10" s="204"/>
      <c r="J10" s="149"/>
      <c r="K10" s="149"/>
      <c r="L10" s="149"/>
      <c r="M10" s="197"/>
    </row>
    <row r="11" spans="2:13" ht="24.75" customHeight="1" x14ac:dyDescent="0.25">
      <c r="B11" s="196"/>
      <c r="C11" s="149"/>
      <c r="D11" s="149"/>
      <c r="E11" s="149"/>
      <c r="F11" s="422" t="str">
        <f>CONCATENATE(AUX!G6," =",AUX!G4," ",AUX!G5)</f>
        <v>x =0 m</v>
      </c>
      <c r="G11" s="422"/>
      <c r="H11" s="422"/>
      <c r="I11" s="148" t="s">
        <v>99</v>
      </c>
      <c r="J11" s="149"/>
      <c r="K11" s="149"/>
      <c r="L11" s="149"/>
      <c r="M11" s="197"/>
    </row>
    <row r="12" spans="2:13" x14ac:dyDescent="0.25">
      <c r="B12" s="196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97"/>
    </row>
    <row r="13" spans="2:13" x14ac:dyDescent="0.25">
      <c r="B13" s="196"/>
      <c r="C13" s="149"/>
      <c r="D13" s="149"/>
      <c r="E13" s="413" t="s">
        <v>102</v>
      </c>
      <c r="F13" s="414"/>
      <c r="G13" s="414"/>
      <c r="H13" s="414"/>
      <c r="I13" s="415"/>
      <c r="J13" s="149"/>
      <c r="K13" s="149"/>
      <c r="L13" s="149"/>
      <c r="M13" s="197"/>
    </row>
    <row r="14" spans="2:13" x14ac:dyDescent="0.25">
      <c r="B14" s="196"/>
      <c r="C14" s="149"/>
      <c r="D14" s="149"/>
      <c r="E14" s="416" t="s">
        <v>103</v>
      </c>
      <c r="F14" s="417"/>
      <c r="G14" s="417"/>
      <c r="H14" s="417"/>
      <c r="I14" s="418"/>
      <c r="J14" s="149"/>
      <c r="K14" s="149"/>
      <c r="L14" s="149"/>
      <c r="M14" s="197"/>
    </row>
    <row r="15" spans="2:13" x14ac:dyDescent="0.25">
      <c r="B15" s="196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97"/>
    </row>
    <row r="16" spans="2:13" ht="15.75" thickBot="1" x14ac:dyDescent="0.3">
      <c r="B16" s="201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3"/>
    </row>
    <row r="18" spans="5:9" ht="15.75" thickBot="1" x14ac:dyDescent="0.3"/>
    <row r="19" spans="5:9" ht="15.75" thickBot="1" x14ac:dyDescent="0.3">
      <c r="E19" s="419" t="s">
        <v>43</v>
      </c>
      <c r="F19" s="420"/>
      <c r="G19" s="420"/>
      <c r="H19" s="420"/>
      <c r="I19" s="421"/>
    </row>
  </sheetData>
  <sheetProtection algorithmName="SHA-512" hashValue="pzzljtTqnl0KB7aGy9fmkSG/msAs3jxT2dcXTF0NYokbHRwkV2mUpFyeZ9dxo0D2YcI18EleH4tZvo4DsHXtFg==" saltValue="ugkn9HFiAml8xsXhSCR5NQ==" spinCount="100000" sheet="1" objects="1" scenarios="1"/>
  <mergeCells count="9">
    <mergeCell ref="C6:D7"/>
    <mergeCell ref="C2:L2"/>
    <mergeCell ref="E13:I13"/>
    <mergeCell ref="E14:I14"/>
    <mergeCell ref="E19:I19"/>
    <mergeCell ref="F11:H11"/>
    <mergeCell ref="F8:F9"/>
    <mergeCell ref="K6:L7"/>
    <mergeCell ref="G6:H7"/>
  </mergeCells>
  <hyperlinks>
    <hyperlink ref="E19:I19" location="'Obras I'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41"/>
  <sheetViews>
    <sheetView showGridLines="0" zoomScale="85" zoomScaleNormal="85" workbookViewId="0"/>
  </sheetViews>
  <sheetFormatPr defaultColWidth="9.140625" defaultRowHeight="15" x14ac:dyDescent="0.25"/>
  <cols>
    <col min="1" max="16384" width="9.140625" style="11"/>
  </cols>
  <sheetData>
    <row r="1" spans="1:18" ht="15" customHeight="1" x14ac:dyDescent="0.25">
      <c r="A1" s="12"/>
      <c r="B1" s="12"/>
      <c r="C1" s="12"/>
      <c r="D1" s="12"/>
      <c r="H1" s="280" t="s">
        <v>122</v>
      </c>
      <c r="I1" s="281"/>
      <c r="J1" s="281"/>
      <c r="K1" s="281"/>
      <c r="L1" s="281"/>
      <c r="M1" s="281"/>
      <c r="N1" s="282"/>
    </row>
    <row r="2" spans="1:18" x14ac:dyDescent="0.25">
      <c r="A2" s="12"/>
      <c r="B2" s="12"/>
      <c r="C2" s="12"/>
      <c r="D2" s="12"/>
      <c r="H2" s="283"/>
      <c r="I2" s="284"/>
      <c r="J2" s="284"/>
      <c r="K2" s="284"/>
      <c r="L2" s="284"/>
      <c r="M2" s="284"/>
      <c r="N2" s="285"/>
    </row>
    <row r="3" spans="1:18" x14ac:dyDescent="0.25">
      <c r="A3" s="12"/>
      <c r="B3" s="12"/>
      <c r="C3" s="12"/>
      <c r="D3" s="12"/>
      <c r="H3" s="283"/>
      <c r="I3" s="284"/>
      <c r="J3" s="284"/>
      <c r="K3" s="284"/>
      <c r="L3" s="284"/>
      <c r="M3" s="284"/>
      <c r="N3" s="285"/>
    </row>
    <row r="4" spans="1:18" x14ac:dyDescent="0.25">
      <c r="A4" s="12"/>
      <c r="B4" s="12"/>
      <c r="C4" s="12"/>
      <c r="D4" s="12"/>
      <c r="H4" s="283"/>
      <c r="I4" s="284"/>
      <c r="J4" s="284"/>
      <c r="K4" s="284"/>
      <c r="L4" s="284"/>
      <c r="M4" s="284"/>
      <c r="N4" s="285"/>
    </row>
    <row r="5" spans="1:18" x14ac:dyDescent="0.25">
      <c r="A5" s="12"/>
      <c r="B5" s="12"/>
      <c r="C5" s="12"/>
      <c r="D5" s="12"/>
      <c r="H5" s="283"/>
      <c r="I5" s="284"/>
      <c r="J5" s="284"/>
      <c r="K5" s="284"/>
      <c r="L5" s="284"/>
      <c r="M5" s="284"/>
      <c r="N5" s="285"/>
    </row>
    <row r="6" spans="1:18" x14ac:dyDescent="0.25">
      <c r="A6" s="12"/>
      <c r="B6" s="12"/>
      <c r="C6" s="12"/>
      <c r="D6" s="12"/>
      <c r="H6" s="283"/>
      <c r="I6" s="284"/>
      <c r="J6" s="284"/>
      <c r="K6" s="284"/>
      <c r="L6" s="284"/>
      <c r="M6" s="284"/>
      <c r="N6" s="285"/>
    </row>
    <row r="7" spans="1:18" x14ac:dyDescent="0.25">
      <c r="H7" s="283"/>
      <c r="I7" s="284"/>
      <c r="J7" s="284"/>
      <c r="K7" s="284"/>
      <c r="L7" s="284"/>
      <c r="M7" s="284"/>
      <c r="N7" s="285"/>
    </row>
    <row r="8" spans="1:18" x14ac:dyDescent="0.25">
      <c r="H8" s="283"/>
      <c r="I8" s="284"/>
      <c r="J8" s="284"/>
      <c r="K8" s="284"/>
      <c r="L8" s="284"/>
      <c r="M8" s="284"/>
      <c r="N8" s="285"/>
    </row>
    <row r="9" spans="1:18" x14ac:dyDescent="0.25">
      <c r="H9" s="283"/>
      <c r="I9" s="284"/>
      <c r="J9" s="284"/>
      <c r="K9" s="284"/>
      <c r="L9" s="284"/>
      <c r="M9" s="284"/>
      <c r="N9" s="285"/>
    </row>
    <row r="10" spans="1:18" x14ac:dyDescent="0.25">
      <c r="H10" s="283"/>
      <c r="I10" s="284"/>
      <c r="J10" s="284"/>
      <c r="K10" s="284"/>
      <c r="L10" s="284"/>
      <c r="M10" s="284"/>
      <c r="N10" s="285"/>
    </row>
    <row r="11" spans="1:18" ht="15.75" thickBot="1" x14ac:dyDescent="0.3">
      <c r="H11" s="286"/>
      <c r="I11" s="287"/>
      <c r="J11" s="287"/>
      <c r="K11" s="287"/>
      <c r="L11" s="287"/>
      <c r="M11" s="287"/>
      <c r="N11" s="288"/>
    </row>
    <row r="12" spans="1:18" x14ac:dyDescent="0.25">
      <c r="H12" s="252"/>
      <c r="I12" s="252"/>
      <c r="J12" s="252"/>
      <c r="K12" s="252"/>
      <c r="L12" s="252"/>
      <c r="M12" s="252"/>
      <c r="N12" s="252"/>
    </row>
    <row r="13" spans="1:18" ht="15.75" thickBot="1" x14ac:dyDescent="0.3">
      <c r="G13" s="40" t="s">
        <v>22</v>
      </c>
    </row>
    <row r="14" spans="1:18" ht="15.75" thickBot="1" x14ac:dyDescent="0.3">
      <c r="D14" s="292" t="s">
        <v>0</v>
      </c>
      <c r="E14" s="292"/>
      <c r="F14" s="293"/>
      <c r="G14" s="41">
        <v>15</v>
      </c>
      <c r="H14" s="42" t="s">
        <v>1</v>
      </c>
      <c r="N14" s="292" t="s">
        <v>0</v>
      </c>
      <c r="O14" s="292"/>
      <c r="P14" s="292"/>
      <c r="Q14" s="61">
        <f>IF(G14&lt;18,G14+18,IF(G14&gt;18,G14-18,IF(G14=18,36)))</f>
        <v>33</v>
      </c>
      <c r="R14" s="13" t="s">
        <v>1</v>
      </c>
    </row>
    <row r="15" spans="1:18" ht="15.75" thickBot="1" x14ac:dyDescent="0.3">
      <c r="D15" s="294" t="s">
        <v>46</v>
      </c>
      <c r="E15" s="294"/>
      <c r="F15" s="294"/>
      <c r="G15" s="43"/>
      <c r="H15" s="44" t="s">
        <v>2</v>
      </c>
      <c r="N15" s="294" t="s">
        <v>46</v>
      </c>
      <c r="O15" s="294"/>
      <c r="P15" s="294"/>
      <c r="Q15" s="16">
        <f>G15</f>
        <v>0</v>
      </c>
      <c r="R15" s="44" t="s">
        <v>2</v>
      </c>
    </row>
    <row r="16" spans="1:18" ht="15.75" thickBot="1" x14ac:dyDescent="0.3">
      <c r="D16" s="294" t="s">
        <v>4</v>
      </c>
      <c r="E16" s="294"/>
      <c r="F16" s="294"/>
      <c r="G16" s="36"/>
      <c r="H16" s="44" t="s">
        <v>2</v>
      </c>
      <c r="J16" s="274" t="s">
        <v>94</v>
      </c>
      <c r="K16" s="275"/>
      <c r="L16" s="276"/>
      <c r="N16" s="294" t="s">
        <v>4</v>
      </c>
      <c r="O16" s="294"/>
      <c r="P16" s="294"/>
      <c r="Q16" s="36"/>
      <c r="R16" s="44" t="s">
        <v>2</v>
      </c>
    </row>
    <row r="17" spans="4:18" x14ac:dyDescent="0.25">
      <c r="D17" s="294" t="s">
        <v>3</v>
      </c>
      <c r="E17" s="294"/>
      <c r="F17" s="294"/>
      <c r="G17" s="36"/>
      <c r="H17" s="44" t="s">
        <v>2</v>
      </c>
      <c r="N17" s="294" t="s">
        <v>3</v>
      </c>
      <c r="O17" s="294"/>
      <c r="P17" s="294"/>
      <c r="Q17" s="36"/>
      <c r="R17" s="44" t="s">
        <v>2</v>
      </c>
    </row>
    <row r="18" spans="4:18" x14ac:dyDescent="0.25">
      <c r="D18" s="294" t="s">
        <v>47</v>
      </c>
      <c r="E18" s="294"/>
      <c r="F18" s="294"/>
      <c r="G18" s="36"/>
      <c r="H18" s="44" t="s">
        <v>2</v>
      </c>
      <c r="N18" s="294" t="s">
        <v>47</v>
      </c>
      <c r="O18" s="294"/>
      <c r="P18" s="294"/>
      <c r="Q18" s="85"/>
      <c r="R18" s="44" t="s">
        <v>2</v>
      </c>
    </row>
    <row r="19" spans="4:18" ht="15.75" thickBot="1" x14ac:dyDescent="0.3">
      <c r="Q19" s="86" t="s">
        <v>80</v>
      </c>
    </row>
    <row r="20" spans="4:18" x14ac:dyDescent="0.25">
      <c r="D20" s="34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/>
    </row>
    <row r="21" spans="4:18" ht="15.75" thickBot="1" x14ac:dyDescent="0.3">
      <c r="D21" s="20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21"/>
    </row>
    <row r="22" spans="4:18" x14ac:dyDescent="0.25">
      <c r="D22" s="20"/>
      <c r="E22" s="45"/>
      <c r="F22" s="46"/>
      <c r="G22" s="12"/>
      <c r="H22" s="12"/>
      <c r="I22" s="12"/>
      <c r="J22" s="12"/>
      <c r="K22" s="12"/>
      <c r="L22" s="12"/>
      <c r="M22" s="12"/>
      <c r="N22" s="12"/>
      <c r="O22" s="12"/>
      <c r="P22" s="45"/>
      <c r="Q22" s="46"/>
      <c r="R22" s="21"/>
    </row>
    <row r="23" spans="4:18" x14ac:dyDescent="0.25">
      <c r="D23" s="20"/>
      <c r="E23" s="277" t="s">
        <v>24</v>
      </c>
      <c r="F23" s="278" t="s">
        <v>23</v>
      </c>
      <c r="G23" s="17"/>
      <c r="H23" s="290" t="s">
        <v>25</v>
      </c>
      <c r="I23" s="17"/>
      <c r="J23" s="17"/>
      <c r="K23" s="17"/>
      <c r="L23" s="17"/>
      <c r="M23" s="17"/>
      <c r="N23" s="291" t="s">
        <v>26</v>
      </c>
      <c r="O23" s="17"/>
      <c r="P23" s="279" t="s">
        <v>23</v>
      </c>
      <c r="Q23" s="289" t="s">
        <v>24</v>
      </c>
      <c r="R23" s="21"/>
    </row>
    <row r="24" spans="4:18" ht="29.25" customHeight="1" x14ac:dyDescent="0.25">
      <c r="D24" s="20"/>
      <c r="E24" s="277"/>
      <c r="F24" s="278"/>
      <c r="G24" s="37">
        <f>G14</f>
        <v>15</v>
      </c>
      <c r="H24" s="290"/>
      <c r="I24" s="17"/>
      <c r="J24" s="17"/>
      <c r="K24" s="17"/>
      <c r="L24" s="17"/>
      <c r="M24" s="17"/>
      <c r="N24" s="291"/>
      <c r="O24" s="38">
        <f>Q14</f>
        <v>33</v>
      </c>
      <c r="P24" s="279"/>
      <c r="Q24" s="289"/>
      <c r="R24" s="21"/>
    </row>
    <row r="25" spans="4:18" x14ac:dyDescent="0.25">
      <c r="D25" s="20"/>
      <c r="E25" s="277"/>
      <c r="F25" s="278"/>
      <c r="G25" s="17"/>
      <c r="H25" s="290"/>
      <c r="I25" s="17"/>
      <c r="J25" s="17"/>
      <c r="K25" s="17"/>
      <c r="L25" s="17"/>
      <c r="M25" s="17"/>
      <c r="N25" s="291"/>
      <c r="O25" s="17"/>
      <c r="P25" s="279"/>
      <c r="Q25" s="289"/>
      <c r="R25" s="21"/>
    </row>
    <row r="26" spans="4:18" ht="15.75" thickBot="1" x14ac:dyDescent="0.3">
      <c r="D26" s="20"/>
      <c r="E26" s="47"/>
      <c r="F26" s="48"/>
      <c r="G26" s="12"/>
      <c r="H26" s="12"/>
      <c r="I26" s="12"/>
      <c r="J26" s="12"/>
      <c r="K26" s="12"/>
      <c r="L26" s="12"/>
      <c r="M26" s="12"/>
      <c r="N26" s="12"/>
      <c r="O26" s="12"/>
      <c r="P26" s="47"/>
      <c r="Q26" s="48"/>
      <c r="R26" s="21"/>
    </row>
    <row r="27" spans="4:18" x14ac:dyDescent="0.25">
      <c r="D27" s="2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21"/>
    </row>
    <row r="28" spans="4:18" x14ac:dyDescent="0.25">
      <c r="D28" s="2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21"/>
    </row>
    <row r="29" spans="4:18" ht="15.75" thickBot="1" x14ac:dyDescent="0.3"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4"/>
    </row>
    <row r="32" spans="4:18" ht="15.75" thickBot="1" x14ac:dyDescent="0.3"/>
    <row r="33" spans="7:14" x14ac:dyDescent="0.25">
      <c r="G33" s="49" t="s">
        <v>48</v>
      </c>
      <c r="H33" s="50"/>
      <c r="I33" s="51"/>
      <c r="J33" s="51"/>
      <c r="K33" s="51"/>
      <c r="L33" s="51"/>
      <c r="M33" s="51"/>
      <c r="N33" s="52"/>
    </row>
    <row r="34" spans="7:14" x14ac:dyDescent="0.25">
      <c r="H34" s="53"/>
      <c r="I34" s="54" t="s">
        <v>5</v>
      </c>
      <c r="J34" s="55" t="s">
        <v>6</v>
      </c>
      <c r="K34" s="55" t="s">
        <v>39</v>
      </c>
      <c r="L34" s="55" t="s">
        <v>7</v>
      </c>
      <c r="M34" s="55" t="s">
        <v>9</v>
      </c>
      <c r="N34" s="56"/>
    </row>
    <row r="35" spans="7:14" x14ac:dyDescent="0.25">
      <c r="H35" s="53"/>
      <c r="I35" s="15"/>
      <c r="J35" s="36" t="s">
        <v>2</v>
      </c>
      <c r="K35" s="36" t="s">
        <v>2</v>
      </c>
      <c r="L35" s="36" t="s">
        <v>2</v>
      </c>
      <c r="M35" s="36" t="s">
        <v>2</v>
      </c>
      <c r="N35" s="56"/>
    </row>
    <row r="36" spans="7:14" x14ac:dyDescent="0.25">
      <c r="H36" s="53"/>
      <c r="I36" s="39">
        <f>G14</f>
        <v>15</v>
      </c>
      <c r="J36" s="16">
        <f>G15</f>
        <v>0</v>
      </c>
      <c r="K36" s="16">
        <f>J36+G16</f>
        <v>0</v>
      </c>
      <c r="L36" s="16">
        <f>J36+G17</f>
        <v>0</v>
      </c>
      <c r="M36" s="16">
        <f>J36-G18</f>
        <v>0</v>
      </c>
      <c r="N36" s="56"/>
    </row>
    <row r="37" spans="7:14" x14ac:dyDescent="0.25">
      <c r="H37" s="53"/>
      <c r="I37" s="16">
        <f>Q14</f>
        <v>33</v>
      </c>
      <c r="J37" s="16">
        <f>J36</f>
        <v>0</v>
      </c>
      <c r="K37" s="16">
        <f>J37+Q16</f>
        <v>0</v>
      </c>
      <c r="L37" s="16">
        <f>J37+Q17</f>
        <v>0</v>
      </c>
      <c r="M37" s="16">
        <f>J37-Q18</f>
        <v>0</v>
      </c>
      <c r="N37" s="56"/>
    </row>
    <row r="38" spans="7:14" ht="15.75" thickBot="1" x14ac:dyDescent="0.3">
      <c r="H38" s="58"/>
      <c r="I38" s="59"/>
      <c r="J38" s="59"/>
      <c r="K38" s="59"/>
      <c r="L38" s="59"/>
      <c r="M38" s="59"/>
      <c r="N38" s="60"/>
    </row>
    <row r="40" spans="7:14" ht="15.75" thickBot="1" x14ac:dyDescent="0.3"/>
    <row r="41" spans="7:14" ht="15.75" thickBot="1" x14ac:dyDescent="0.3">
      <c r="J41" s="274" t="s">
        <v>43</v>
      </c>
      <c r="K41" s="275"/>
      <c r="L41" s="276"/>
    </row>
  </sheetData>
  <sheetProtection algorithmName="SHA-512" hashValue="1Lv1dlz+AFb1OXj1pELU8Mh0B3jcaPJbn7qrUvsr+5h31YlR6tl/51FEjisMgsNSeeZ3pdgsxHjIhgR6fTk8eA==" saltValue="QhstYN0pOR0zWVZoherHMw==" spinCount="100000" sheet="1" objects="1" scenarios="1"/>
  <mergeCells count="19">
    <mergeCell ref="Q23:Q25"/>
    <mergeCell ref="H23:H25"/>
    <mergeCell ref="N23:N25"/>
    <mergeCell ref="D14:F14"/>
    <mergeCell ref="N14:P14"/>
    <mergeCell ref="D15:F15"/>
    <mergeCell ref="D16:F16"/>
    <mergeCell ref="D17:F17"/>
    <mergeCell ref="D18:F18"/>
    <mergeCell ref="N15:P15"/>
    <mergeCell ref="N16:P16"/>
    <mergeCell ref="N17:P17"/>
    <mergeCell ref="N18:P18"/>
    <mergeCell ref="J16:L16"/>
    <mergeCell ref="J41:L41"/>
    <mergeCell ref="E23:E25"/>
    <mergeCell ref="F23:F25"/>
    <mergeCell ref="P23:P25"/>
    <mergeCell ref="H1:N11"/>
  </mergeCells>
  <conditionalFormatting sqref="P23:P25">
    <cfRule type="expression" dxfId="45" priority="6">
      <formula>AND($G$16=0,$G$17&lt;&gt;0)</formula>
    </cfRule>
    <cfRule type="expression" dxfId="44" priority="8">
      <formula>$G$16=0</formula>
    </cfRule>
  </conditionalFormatting>
  <conditionalFormatting sqref="P22 Q22:Q25 P26:Q26">
    <cfRule type="expression" dxfId="43" priority="7">
      <formula>$G$17=0</formula>
    </cfRule>
  </conditionalFormatting>
  <conditionalFormatting sqref="H23:H25">
    <cfRule type="expression" dxfId="42" priority="5">
      <formula>$G$18=0</formula>
    </cfRule>
  </conditionalFormatting>
  <conditionalFormatting sqref="F23:F25">
    <cfRule type="expression" dxfId="41" priority="86">
      <formula>AND($Q$16=0,$Q$17&lt;&gt;0)</formula>
    </cfRule>
    <cfRule type="expression" dxfId="40" priority="87">
      <formula>$Q$16=0</formula>
    </cfRule>
  </conditionalFormatting>
  <conditionalFormatting sqref="F22 E22:E25 E26:F26">
    <cfRule type="expression" dxfId="39" priority="88">
      <formula>$Q$17=0</formula>
    </cfRule>
  </conditionalFormatting>
  <conditionalFormatting sqref="N23:N25">
    <cfRule type="expression" dxfId="38" priority="91">
      <formula>$Q$18=0</formula>
    </cfRule>
  </conditionalFormatting>
  <dataValidations count="1">
    <dataValidation type="list" allowBlank="1" showInputMessage="1" showErrorMessage="1" sqref="G14">
      <formula1>"01,02,03,04,05,06,07,08,09,10,11,12,13,14,15,16,17,18,19,20,21,22,23,24,25,26,27,28,29,30,31,32,33,34,35,36"</formula1>
    </dataValidation>
  </dataValidations>
  <hyperlinks>
    <hyperlink ref="J41:L41" location="MENU!A1" display="Voltar"/>
    <hyperlink ref="J16:L16" location="Desenho!A1" display="Desenho ilustrativo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3:U16"/>
  <sheetViews>
    <sheetView showGridLines="0" workbookViewId="0">
      <selection activeCell="J4" sqref="J4:M5"/>
    </sheetView>
  </sheetViews>
  <sheetFormatPr defaultColWidth="9.140625" defaultRowHeight="15" x14ac:dyDescent="0.25"/>
  <cols>
    <col min="1" max="8" width="9.140625" style="11"/>
    <col min="9" max="9" width="10" style="11" customWidth="1"/>
    <col min="10" max="16384" width="9.140625" style="11"/>
  </cols>
  <sheetData>
    <row r="3" spans="3:21" ht="15.75" thickBot="1" x14ac:dyDescent="0.3"/>
    <row r="4" spans="3:21" ht="15" customHeight="1" x14ac:dyDescent="0.25">
      <c r="J4" s="314" t="s">
        <v>86</v>
      </c>
      <c r="K4" s="315"/>
      <c r="L4" s="315"/>
      <c r="M4" s="316"/>
    </row>
    <row r="5" spans="3:21" ht="15.75" thickBot="1" x14ac:dyDescent="0.3">
      <c r="J5" s="317"/>
      <c r="K5" s="318"/>
      <c r="L5" s="318"/>
      <c r="M5" s="319"/>
    </row>
    <row r="7" spans="3:21" ht="15.75" thickBot="1" x14ac:dyDescent="0.3"/>
    <row r="8" spans="3:21" ht="15" customHeight="1" x14ac:dyDescent="0.25">
      <c r="C8" s="295" t="s">
        <v>96</v>
      </c>
      <c r="D8" s="296"/>
      <c r="E8" s="297"/>
      <c r="G8" s="313" t="s">
        <v>41</v>
      </c>
      <c r="H8" s="313"/>
      <c r="I8" s="313"/>
      <c r="J8" s="313"/>
      <c r="K8" s="313"/>
      <c r="L8" s="313"/>
      <c r="M8" s="313"/>
      <c r="N8" s="313"/>
      <c r="O8" s="81"/>
      <c r="P8" s="87" t="s">
        <v>2</v>
      </c>
      <c r="R8" s="304" t="str">
        <f>CONCATENATE(AUX!I1," ",AUX!J1," ",AUX!K1)</f>
        <v>É necessário  ter  60 m do início da cabeceira deslocada até a obra para a preservação da superfície de aproximação.</v>
      </c>
      <c r="S8" s="305"/>
      <c r="T8" s="306"/>
      <c r="U8" s="83"/>
    </row>
    <row r="9" spans="3:21" x14ac:dyDescent="0.25">
      <c r="C9" s="298"/>
      <c r="D9" s="299"/>
      <c r="E9" s="300"/>
      <c r="G9" s="313" t="s">
        <v>37</v>
      </c>
      <c r="H9" s="313"/>
      <c r="I9" s="313"/>
      <c r="J9" s="313"/>
      <c r="K9" s="313"/>
      <c r="L9" s="313"/>
      <c r="M9" s="313"/>
      <c r="N9" s="313"/>
      <c r="O9" s="57"/>
      <c r="P9" s="87" t="s">
        <v>31</v>
      </c>
      <c r="R9" s="307"/>
      <c r="S9" s="308"/>
      <c r="T9" s="309"/>
      <c r="U9" s="83"/>
    </row>
    <row r="10" spans="3:21" ht="15" customHeight="1" x14ac:dyDescent="0.25">
      <c r="C10" s="298"/>
      <c r="D10" s="299"/>
      <c r="E10" s="300"/>
      <c r="G10" s="313" t="s">
        <v>59</v>
      </c>
      <c r="H10" s="313"/>
      <c r="I10" s="313"/>
      <c r="J10" s="313"/>
      <c r="K10" s="313"/>
      <c r="L10" s="313"/>
      <c r="M10" s="313"/>
      <c r="N10" s="313"/>
      <c r="O10" s="57"/>
      <c r="P10" s="87" t="s">
        <v>31</v>
      </c>
      <c r="R10" s="307"/>
      <c r="S10" s="308"/>
      <c r="T10" s="309"/>
      <c r="U10" s="83"/>
    </row>
    <row r="11" spans="3:21" x14ac:dyDescent="0.25">
      <c r="C11" s="298"/>
      <c r="D11" s="299"/>
      <c r="E11" s="300"/>
      <c r="G11" s="313" t="s">
        <v>95</v>
      </c>
      <c r="H11" s="313"/>
      <c r="I11" s="313"/>
      <c r="J11" s="313"/>
      <c r="K11" s="313"/>
      <c r="L11" s="313"/>
      <c r="M11" s="313"/>
      <c r="N11" s="313"/>
      <c r="O11" s="81"/>
      <c r="P11" s="87" t="s">
        <v>2</v>
      </c>
      <c r="R11" s="307"/>
      <c r="S11" s="308"/>
      <c r="T11" s="309"/>
      <c r="U11" s="83"/>
    </row>
    <row r="12" spans="3:21" x14ac:dyDescent="0.25">
      <c r="C12" s="298"/>
      <c r="D12" s="299"/>
      <c r="E12" s="300"/>
      <c r="G12" s="313" t="s">
        <v>52</v>
      </c>
      <c r="H12" s="313"/>
      <c r="I12" s="313"/>
      <c r="J12" s="313"/>
      <c r="K12" s="313"/>
      <c r="L12" s="313"/>
      <c r="M12" s="313"/>
      <c r="N12" s="313"/>
      <c r="O12" s="81"/>
      <c r="P12" s="88" t="s">
        <v>2</v>
      </c>
      <c r="R12" s="307"/>
      <c r="S12" s="308"/>
      <c r="T12" s="309"/>
      <c r="U12" s="83"/>
    </row>
    <row r="13" spans="3:21" ht="15.75" thickBot="1" x14ac:dyDescent="0.3">
      <c r="C13" s="301"/>
      <c r="D13" s="302"/>
      <c r="E13" s="303"/>
      <c r="G13" s="313" t="s">
        <v>60</v>
      </c>
      <c r="H13" s="313"/>
      <c r="I13" s="313"/>
      <c r="J13" s="313"/>
      <c r="K13" s="313"/>
      <c r="L13" s="313"/>
      <c r="M13" s="313"/>
      <c r="N13" s="313"/>
      <c r="O13" s="81"/>
      <c r="P13" s="88" t="s">
        <v>2</v>
      </c>
      <c r="R13" s="310"/>
      <c r="S13" s="311"/>
      <c r="T13" s="312"/>
      <c r="U13" s="82"/>
    </row>
    <row r="14" spans="3:21" ht="15.75" thickBot="1" x14ac:dyDescent="0.3"/>
    <row r="15" spans="3:21" ht="15.75" thickBot="1" x14ac:dyDescent="0.3">
      <c r="S15" s="320" t="s">
        <v>94</v>
      </c>
      <c r="T15" s="321"/>
    </row>
    <row r="16" spans="3:21" ht="15.75" thickBot="1" x14ac:dyDescent="0.3">
      <c r="G16" s="274" t="s">
        <v>43</v>
      </c>
      <c r="H16" s="275"/>
      <c r="I16" s="276"/>
      <c r="N16" s="274" t="s">
        <v>42</v>
      </c>
      <c r="O16" s="275"/>
      <c r="P16" s="276"/>
    </row>
  </sheetData>
  <sheetProtection algorithmName="SHA-512" hashValue="JsdTch7wkPEiEzgZP9aAkYkFgxiRD8QoGck23+mdl2dinfXOHNeD38bfJYZBtfTzBXzhWdeDMzwRBzNFeTn/Aw==" saltValue="D5oJScuaYCWBfPLpNmIW9A==" spinCount="100000" sheet="1" objects="1" scenarios="1"/>
  <mergeCells count="12">
    <mergeCell ref="C8:E13"/>
    <mergeCell ref="R8:T13"/>
    <mergeCell ref="G8:N8"/>
    <mergeCell ref="J4:M5"/>
    <mergeCell ref="G16:I16"/>
    <mergeCell ref="N16:P16"/>
    <mergeCell ref="G9:N9"/>
    <mergeCell ref="G10:N10"/>
    <mergeCell ref="G12:N12"/>
    <mergeCell ref="G11:N11"/>
    <mergeCell ref="G13:N13"/>
    <mergeCell ref="S15:T15"/>
  </mergeCells>
  <conditionalFormatting sqref="R8">
    <cfRule type="expression" dxfId="37" priority="111">
      <formula>$O$11=0</formula>
    </cfRule>
  </conditionalFormatting>
  <conditionalFormatting sqref="R8:T13">
    <cfRule type="expression" dxfId="36" priority="1">
      <formula>$O$11=0</formula>
    </cfRule>
  </conditionalFormatting>
  <dataValidations count="3">
    <dataValidation type="list" allowBlank="1" showInputMessage="1" showErrorMessage="1" sqref="O9">
      <formula1>"01,02,03,04,05,06,07,08,09,10,11,12,13,14,15,16,17,18,19,20,21,22,23,24,25,26,27,28,29,30,31,32,33,34,35,36"</formula1>
    </dataValidation>
    <dataValidation operator="greaterThanOrEqual" allowBlank="1" showInputMessage="1" showErrorMessage="1" sqref="O12"/>
    <dataValidation type="custom" operator="greaterThanOrEqual" allowBlank="1" showInputMessage="1" showErrorMessage="1" error="A distância provida para proteger contra os efeitos de Jetblast deve ser de no mínimo 30m._x000a_" sqref="O13">
      <formula1>O13&gt;=30</formula1>
    </dataValidation>
  </dataValidations>
  <hyperlinks>
    <hyperlink ref="G16:I16" location="MENU!A1" display="Voltar"/>
    <hyperlink ref="N16:P16" location="'Obras II'!A1" display="Avançar "/>
    <hyperlink ref="S15:T15" location="'S. Aprox'!A1" display="Desenho ilustrativo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AUX!$K$13:$K$14</xm:f>
          </x14:formula1>
          <xm:sqref>O10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S38"/>
  <sheetViews>
    <sheetView showGridLines="0" zoomScale="85" zoomScaleNormal="85" workbookViewId="0">
      <selection activeCell="H1" sqref="H1:P5"/>
    </sheetView>
  </sheetViews>
  <sheetFormatPr defaultColWidth="9.140625" defaultRowHeight="15" x14ac:dyDescent="0.25"/>
  <cols>
    <col min="1" max="5" width="9.140625" style="11"/>
    <col min="6" max="6" width="9.140625" style="11" customWidth="1"/>
    <col min="7" max="14" width="9.140625" style="11"/>
    <col min="15" max="15" width="9.28515625" style="11" customWidth="1"/>
    <col min="16" max="16" width="10.85546875" style="11" customWidth="1"/>
    <col min="17" max="17" width="10" style="11" customWidth="1"/>
    <col min="18" max="18" width="12.5703125" style="11" customWidth="1"/>
    <col min="19" max="16384" width="9.140625" style="11"/>
  </cols>
  <sheetData>
    <row r="1" spans="3:18" ht="15" customHeight="1" x14ac:dyDescent="0.25">
      <c r="H1" s="280" t="s">
        <v>98</v>
      </c>
      <c r="I1" s="281"/>
      <c r="J1" s="281"/>
      <c r="K1" s="281"/>
      <c r="L1" s="281"/>
      <c r="M1" s="281"/>
      <c r="N1" s="281"/>
      <c r="O1" s="281"/>
      <c r="P1" s="282"/>
    </row>
    <row r="2" spans="3:18" x14ac:dyDescent="0.25">
      <c r="H2" s="283"/>
      <c r="I2" s="284"/>
      <c r="J2" s="284"/>
      <c r="K2" s="284"/>
      <c r="L2" s="284"/>
      <c r="M2" s="284"/>
      <c r="N2" s="284"/>
      <c r="O2" s="284"/>
      <c r="P2" s="285"/>
    </row>
    <row r="3" spans="3:18" x14ac:dyDescent="0.25">
      <c r="H3" s="283"/>
      <c r="I3" s="284"/>
      <c r="J3" s="284"/>
      <c r="K3" s="284"/>
      <c r="L3" s="284"/>
      <c r="M3" s="284"/>
      <c r="N3" s="284"/>
      <c r="O3" s="284"/>
      <c r="P3" s="285"/>
    </row>
    <row r="4" spans="3:18" x14ac:dyDescent="0.25">
      <c r="H4" s="283"/>
      <c r="I4" s="284"/>
      <c r="J4" s="284"/>
      <c r="K4" s="284"/>
      <c r="L4" s="284"/>
      <c r="M4" s="284"/>
      <c r="N4" s="284"/>
      <c r="O4" s="284"/>
      <c r="P4" s="285"/>
    </row>
    <row r="5" spans="3:18" ht="15.75" thickBot="1" x14ac:dyDescent="0.3">
      <c r="H5" s="286"/>
      <c r="I5" s="287"/>
      <c r="J5" s="287"/>
      <c r="K5" s="287"/>
      <c r="L5" s="287"/>
      <c r="M5" s="287"/>
      <c r="N5" s="287"/>
      <c r="O5" s="287"/>
      <c r="P5" s="288"/>
    </row>
    <row r="6" spans="3:18" x14ac:dyDescent="0.25">
      <c r="H6" s="151"/>
      <c r="I6" s="151"/>
      <c r="J6" s="151"/>
      <c r="K6" s="151"/>
      <c r="L6" s="151"/>
      <c r="M6" s="151"/>
      <c r="N6" s="151"/>
      <c r="O6" s="151"/>
      <c r="P6" s="151"/>
    </row>
    <row r="7" spans="3:18" x14ac:dyDescent="0.25">
      <c r="H7" s="151"/>
      <c r="I7" s="151"/>
      <c r="J7" s="151"/>
      <c r="K7" s="151"/>
      <c r="L7" s="151"/>
      <c r="M7" s="151"/>
      <c r="N7" s="151"/>
      <c r="O7" s="151"/>
      <c r="P7" s="151"/>
    </row>
    <row r="9" spans="3:18" x14ac:dyDescent="0.25">
      <c r="C9" s="292" t="s">
        <v>0</v>
      </c>
      <c r="D9" s="292"/>
      <c r="E9" s="292"/>
      <c r="F9" s="292"/>
      <c r="G9" s="77">
        <f>'Obras I'!$O$9</f>
        <v>0</v>
      </c>
      <c r="H9" s="13" t="s">
        <v>1</v>
      </c>
      <c r="M9" s="328" t="s">
        <v>0</v>
      </c>
      <c r="N9" s="328"/>
      <c r="O9" s="328"/>
      <c r="P9" s="328"/>
      <c r="Q9" s="77">
        <f>IF(G9&lt;18,G9+18,IF(G9&gt;18,G9-18,IF(G9=18,36)))</f>
        <v>18</v>
      </c>
      <c r="R9" s="13" t="s">
        <v>1</v>
      </c>
    </row>
    <row r="10" spans="3:18" x14ac:dyDescent="0.25">
      <c r="C10" s="325" t="s">
        <v>38</v>
      </c>
      <c r="D10" s="325"/>
      <c r="E10" s="325"/>
      <c r="F10" s="325"/>
      <c r="G10" s="102">
        <f>'Obras I'!O8-'Obras I'!O12</f>
        <v>0</v>
      </c>
      <c r="H10" s="103" t="s">
        <v>2</v>
      </c>
      <c r="M10" s="325" t="s">
        <v>38</v>
      </c>
      <c r="N10" s="325"/>
      <c r="O10" s="325"/>
      <c r="P10" s="325"/>
      <c r="Q10" s="102">
        <f>G10</f>
        <v>0</v>
      </c>
      <c r="R10" s="103" t="s">
        <v>2</v>
      </c>
    </row>
    <row r="11" spans="3:18" x14ac:dyDescent="0.25">
      <c r="C11" s="313" t="s">
        <v>4</v>
      </c>
      <c r="D11" s="313"/>
      <c r="E11" s="313"/>
      <c r="F11" s="313"/>
      <c r="G11" s="36"/>
      <c r="H11" s="87" t="s">
        <v>2</v>
      </c>
      <c r="M11" s="313" t="s">
        <v>4</v>
      </c>
      <c r="N11" s="313"/>
      <c r="O11" s="313"/>
      <c r="P11" s="313"/>
      <c r="Q11" s="36"/>
      <c r="R11" s="87" t="s">
        <v>2</v>
      </c>
    </row>
    <row r="12" spans="3:18" x14ac:dyDescent="0.25">
      <c r="C12" s="313" t="s">
        <v>3</v>
      </c>
      <c r="D12" s="313"/>
      <c r="E12" s="313"/>
      <c r="F12" s="313"/>
      <c r="G12" s="36"/>
      <c r="H12" s="87" t="s">
        <v>2</v>
      </c>
      <c r="M12" s="313" t="s">
        <v>3</v>
      </c>
      <c r="N12" s="313"/>
      <c r="O12" s="313"/>
      <c r="P12" s="313"/>
      <c r="Q12" s="36"/>
      <c r="R12" s="87" t="s">
        <v>2</v>
      </c>
    </row>
    <row r="13" spans="3:18" x14ac:dyDescent="0.25">
      <c r="C13" s="313" t="s">
        <v>58</v>
      </c>
      <c r="D13" s="313"/>
      <c r="E13" s="313"/>
      <c r="F13" s="313"/>
      <c r="G13" s="16">
        <f>IF(AND(G14&lt;&gt;0,AUX!J12="Usar RESA"),AUX!N13+150,IF(AND('Obras II'!G14&lt;&gt;0,AUX!J12="Usar Saprox"),AUX!N13+AUX!G8,0))</f>
        <v>0</v>
      </c>
      <c r="H13" s="87" t="s">
        <v>2</v>
      </c>
      <c r="M13" s="313" t="s">
        <v>58</v>
      </c>
      <c r="N13" s="313"/>
      <c r="O13" s="313"/>
      <c r="P13" s="313"/>
      <c r="Q13" s="166">
        <f>IF(AND(Q14&lt;&gt;0,AUX!J12="Usar RESA"),AUX!N13+150,IF(AND('Obras II'!Q14&lt;&gt;0,AUX!J12="Usar Saprox"),AUX!N13+AUX!G8,0))</f>
        <v>0</v>
      </c>
      <c r="R13" s="87" t="s">
        <v>2</v>
      </c>
    </row>
    <row r="14" spans="3:18" x14ac:dyDescent="0.25">
      <c r="C14" s="313" t="s">
        <v>32</v>
      </c>
      <c r="D14" s="313"/>
      <c r="E14" s="313"/>
      <c r="F14" s="313"/>
      <c r="G14" s="16">
        <f>IF('Obras I'!O10='Obras II'!G9,'Obras I'!O12,0)</f>
        <v>0</v>
      </c>
      <c r="H14" s="87" t="s">
        <v>2</v>
      </c>
      <c r="M14" s="313" t="s">
        <v>32</v>
      </c>
      <c r="N14" s="313"/>
      <c r="O14" s="313"/>
      <c r="P14" s="313"/>
      <c r="Q14" s="16">
        <f>IF('Obras I'!O10='Obras II'!Q9,'Obras I'!O12,0)</f>
        <v>0</v>
      </c>
      <c r="R14" s="87" t="s">
        <v>2</v>
      </c>
    </row>
    <row r="16" spans="3:18" ht="15.75" thickBot="1" x14ac:dyDescent="0.3"/>
    <row r="17" spans="4:19" x14ac:dyDescent="0.25">
      <c r="D17" s="34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9"/>
    </row>
    <row r="18" spans="4:19" ht="15.75" thickBot="1" x14ac:dyDescent="0.3">
      <c r="D18" s="2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21"/>
    </row>
    <row r="19" spans="4:19" x14ac:dyDescent="0.25">
      <c r="D19" s="20"/>
      <c r="E19" s="62"/>
      <c r="F19" s="63"/>
      <c r="G19" s="12"/>
      <c r="H19" s="12"/>
      <c r="I19" s="12"/>
      <c r="J19" s="12"/>
      <c r="K19" s="12"/>
      <c r="L19" s="12"/>
      <c r="M19" s="12"/>
      <c r="N19" s="12"/>
      <c r="O19" s="12"/>
      <c r="P19" s="62"/>
      <c r="Q19" s="63"/>
      <c r="R19" s="21"/>
      <c r="S19" s="49" t="s">
        <v>48</v>
      </c>
    </row>
    <row r="20" spans="4:19" x14ac:dyDescent="0.25">
      <c r="D20" s="20"/>
      <c r="E20" s="326" t="s">
        <v>24</v>
      </c>
      <c r="F20" s="278" t="s">
        <v>23</v>
      </c>
      <c r="G20" s="17"/>
      <c r="H20" s="330" t="s">
        <v>54</v>
      </c>
      <c r="I20" s="327"/>
      <c r="J20" s="17"/>
      <c r="K20" s="17"/>
      <c r="L20" s="17"/>
      <c r="M20" s="332"/>
      <c r="N20" s="331" t="s">
        <v>54</v>
      </c>
      <c r="O20" s="17"/>
      <c r="P20" s="279" t="s">
        <v>23</v>
      </c>
      <c r="Q20" s="329" t="s">
        <v>24</v>
      </c>
      <c r="R20" s="21"/>
    </row>
    <row r="21" spans="4:19" ht="28.5" customHeight="1" x14ac:dyDescent="0.25">
      <c r="D21" s="20"/>
      <c r="E21" s="326"/>
      <c r="F21" s="278"/>
      <c r="G21" s="80">
        <f>G9</f>
        <v>0</v>
      </c>
      <c r="H21" s="330"/>
      <c r="I21" s="327"/>
      <c r="J21" s="17"/>
      <c r="K21" s="17"/>
      <c r="L21" s="17"/>
      <c r="M21" s="332"/>
      <c r="N21" s="331"/>
      <c r="O21" s="33">
        <f>Q9</f>
        <v>18</v>
      </c>
      <c r="P21" s="279"/>
      <c r="Q21" s="329"/>
      <c r="R21" s="21"/>
    </row>
    <row r="22" spans="4:19" x14ac:dyDescent="0.25">
      <c r="D22" s="20"/>
      <c r="E22" s="326"/>
      <c r="F22" s="278"/>
      <c r="G22" s="17"/>
      <c r="H22" s="330"/>
      <c r="I22" s="327"/>
      <c r="J22" s="17"/>
      <c r="K22" s="17"/>
      <c r="L22" s="17"/>
      <c r="M22" s="332"/>
      <c r="N22" s="331"/>
      <c r="O22" s="17"/>
      <c r="P22" s="279"/>
      <c r="Q22" s="329"/>
      <c r="R22" s="21"/>
    </row>
    <row r="23" spans="4:19" ht="15.75" thickBot="1" x14ac:dyDescent="0.3">
      <c r="D23" s="20"/>
      <c r="E23" s="64"/>
      <c r="F23" s="65"/>
      <c r="G23" s="12"/>
      <c r="H23" s="12"/>
      <c r="I23" s="12"/>
      <c r="J23" s="12"/>
      <c r="K23" s="12"/>
      <c r="L23" s="12"/>
      <c r="M23" s="12"/>
      <c r="N23" s="12"/>
      <c r="O23" s="12"/>
      <c r="P23" s="64"/>
      <c r="Q23" s="65"/>
      <c r="R23" s="21"/>
    </row>
    <row r="24" spans="4:19" x14ac:dyDescent="0.25">
      <c r="D24" s="20"/>
      <c r="E24" s="12"/>
      <c r="F24" s="12"/>
      <c r="G24" s="12"/>
      <c r="H24" s="12"/>
      <c r="I24" s="12"/>
      <c r="J24" s="12"/>
      <c r="K24" s="12"/>
      <c r="L24" s="12"/>
      <c r="M24" s="12" t="s">
        <v>116</v>
      </c>
      <c r="N24" s="12"/>
      <c r="O24" s="12"/>
      <c r="P24" s="12"/>
      <c r="Q24" s="12"/>
      <c r="R24" s="21"/>
    </row>
    <row r="25" spans="4:19" x14ac:dyDescent="0.25">
      <c r="D25" s="20"/>
      <c r="E25" s="12"/>
      <c r="F25" s="12"/>
      <c r="G25" s="12"/>
      <c r="H25" s="12"/>
      <c r="I25" s="12"/>
      <c r="J25" s="12"/>
      <c r="K25" s="12"/>
      <c r="L25" s="12"/>
      <c r="M25" s="205"/>
      <c r="N25" s="322" t="s">
        <v>118</v>
      </c>
      <c r="O25" s="323"/>
      <c r="P25" s="323"/>
      <c r="Q25" s="324"/>
      <c r="R25" s="21"/>
    </row>
    <row r="26" spans="4:19" x14ac:dyDescent="0.25">
      <c r="D26" s="20"/>
      <c r="E26" s="12"/>
      <c r="F26" s="12"/>
      <c r="G26" s="12"/>
      <c r="H26" s="12"/>
      <c r="I26" s="12"/>
      <c r="J26" s="12"/>
      <c r="K26" s="12"/>
      <c r="L26" s="12"/>
      <c r="M26" s="206"/>
      <c r="N26" s="322" t="s">
        <v>119</v>
      </c>
      <c r="O26" s="323"/>
      <c r="P26" s="323"/>
      <c r="Q26" s="324"/>
      <c r="R26" s="21"/>
    </row>
    <row r="27" spans="4:19" ht="15.75" thickBot="1" x14ac:dyDescent="0.3">
      <c r="D27" s="2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4"/>
    </row>
    <row r="29" spans="4:19" ht="15.75" thickBot="1" x14ac:dyDescent="0.3"/>
    <row r="30" spans="4:19" x14ac:dyDescent="0.25">
      <c r="G30" s="66"/>
      <c r="H30" s="67"/>
      <c r="I30" s="68"/>
      <c r="J30" s="68"/>
      <c r="K30" s="68"/>
      <c r="L30" s="68"/>
      <c r="M30" s="68"/>
      <c r="N30" s="69"/>
      <c r="O30" s="12"/>
    </row>
    <row r="31" spans="4:19" x14ac:dyDescent="0.25">
      <c r="G31" s="70"/>
      <c r="H31" s="71"/>
      <c r="I31" s="72" t="s">
        <v>5</v>
      </c>
      <c r="J31" s="55" t="s">
        <v>6</v>
      </c>
      <c r="K31" s="55" t="s">
        <v>39</v>
      </c>
      <c r="L31" s="55" t="s">
        <v>7</v>
      </c>
      <c r="M31" s="55" t="s">
        <v>9</v>
      </c>
      <c r="N31" s="73"/>
      <c r="O31" s="12"/>
    </row>
    <row r="32" spans="4:19" x14ac:dyDescent="0.25">
      <c r="G32" s="70"/>
      <c r="H32" s="71"/>
      <c r="I32" s="74"/>
      <c r="J32" s="75" t="s">
        <v>2</v>
      </c>
      <c r="K32" s="75" t="s">
        <v>2</v>
      </c>
      <c r="L32" s="75" t="s">
        <v>2</v>
      </c>
      <c r="M32" s="75" t="s">
        <v>2</v>
      </c>
      <c r="N32" s="73"/>
      <c r="O32" s="12"/>
    </row>
    <row r="33" spans="7:15" x14ac:dyDescent="0.25">
      <c r="G33" s="70"/>
      <c r="H33" s="71"/>
      <c r="I33" s="78">
        <f>G9</f>
        <v>0</v>
      </c>
      <c r="J33" s="79">
        <f>AUX!U13</f>
        <v>0</v>
      </c>
      <c r="K33" s="79">
        <f>AUX!V13</f>
        <v>0</v>
      </c>
      <c r="L33" s="79">
        <f>AUX!W13</f>
        <v>0</v>
      </c>
      <c r="M33" s="211">
        <f>AUX!X13</f>
        <v>-150</v>
      </c>
      <c r="N33" s="73"/>
      <c r="O33" s="12"/>
    </row>
    <row r="34" spans="7:15" ht="15.75" thickBot="1" x14ac:dyDescent="0.3">
      <c r="G34" s="76"/>
      <c r="H34" s="71"/>
      <c r="I34" s="78">
        <f>Q9</f>
        <v>18</v>
      </c>
      <c r="J34" s="79">
        <f>AUX!U14</f>
        <v>-150</v>
      </c>
      <c r="K34" s="79">
        <f>AUX!V14</f>
        <v>-150</v>
      </c>
      <c r="L34" s="79">
        <f>AUX!W14</f>
        <v>-150</v>
      </c>
      <c r="M34" s="211">
        <f>AUX!X14</f>
        <v>-150</v>
      </c>
      <c r="N34" s="73"/>
      <c r="O34" s="12"/>
    </row>
    <row r="35" spans="7:15" ht="15.75" thickBot="1" x14ac:dyDescent="0.3">
      <c r="H35" s="58"/>
      <c r="I35" s="59"/>
      <c r="J35" s="59"/>
      <c r="K35" s="59"/>
      <c r="L35" s="59"/>
      <c r="M35" s="59"/>
      <c r="N35" s="60"/>
      <c r="O35" s="12"/>
    </row>
    <row r="37" spans="7:15" ht="15.75" thickBot="1" x14ac:dyDescent="0.3"/>
    <row r="38" spans="7:15" ht="15.75" thickBot="1" x14ac:dyDescent="0.3">
      <c r="J38" s="274" t="s">
        <v>43</v>
      </c>
      <c r="K38" s="275"/>
      <c r="L38" s="276"/>
    </row>
  </sheetData>
  <sheetProtection algorithmName="SHA-512" hashValue="saRt64KgkbiQ+XO907lIbPFVcV0dS+rVs3DS5L9/QXiZ0Vk6pT13ih5jFMnxer9JEVvDQyDU641FJ+2KObCJvQ==" saltValue="LFbknRuVhgVNAsY7rtDXdg==" spinCount="100000" sheet="1" objects="1" scenarios="1"/>
  <mergeCells count="24">
    <mergeCell ref="H1:P5"/>
    <mergeCell ref="Q20:Q22"/>
    <mergeCell ref="H20:H22"/>
    <mergeCell ref="N20:N22"/>
    <mergeCell ref="M11:P11"/>
    <mergeCell ref="M12:P12"/>
    <mergeCell ref="M13:P13"/>
    <mergeCell ref="M14:P14"/>
    <mergeCell ref="P20:P22"/>
    <mergeCell ref="M20:M22"/>
    <mergeCell ref="N26:Q26"/>
    <mergeCell ref="J38:L38"/>
    <mergeCell ref="C9:F9"/>
    <mergeCell ref="C10:F10"/>
    <mergeCell ref="C11:F11"/>
    <mergeCell ref="C12:F12"/>
    <mergeCell ref="C13:F13"/>
    <mergeCell ref="E20:E22"/>
    <mergeCell ref="F20:F22"/>
    <mergeCell ref="C14:F14"/>
    <mergeCell ref="I20:I22"/>
    <mergeCell ref="M9:P9"/>
    <mergeCell ref="M10:P10"/>
    <mergeCell ref="N25:Q25"/>
  </mergeCells>
  <conditionalFormatting sqref="P20:P22">
    <cfRule type="expression" dxfId="35" priority="16">
      <formula>AND($G$11=0,$G$12&lt;&gt;0)</formula>
    </cfRule>
    <cfRule type="expression" dxfId="34" priority="18">
      <formula>$G$11=0</formula>
    </cfRule>
  </conditionalFormatting>
  <conditionalFormatting sqref="P19 Q19:Q22 P23:Q23">
    <cfRule type="expression" dxfId="33" priority="17">
      <formula>$G$12=0</formula>
    </cfRule>
  </conditionalFormatting>
  <conditionalFormatting sqref="H20:H22">
    <cfRule type="expression" dxfId="32" priority="15">
      <formula>$G$13=0</formula>
    </cfRule>
  </conditionalFormatting>
  <conditionalFormatting sqref="C13:H14">
    <cfRule type="expression" dxfId="31" priority="10">
      <formula>$G$13=0</formula>
    </cfRule>
  </conditionalFormatting>
  <conditionalFormatting sqref="M13:R14">
    <cfRule type="expression" dxfId="30" priority="9">
      <formula>$Q$13=0</formula>
    </cfRule>
  </conditionalFormatting>
  <conditionalFormatting sqref="F20:F22">
    <cfRule type="expression" dxfId="29" priority="112">
      <formula>AND($Q$11=0,$Q$12&lt;&gt;0)</formula>
    </cfRule>
    <cfRule type="expression" dxfId="28" priority="113">
      <formula>$Q$11=0</formula>
    </cfRule>
  </conditionalFormatting>
  <conditionalFormatting sqref="F19 E19:E22 E23:F23">
    <cfRule type="expression" dxfId="27" priority="114">
      <formula>$Q$12=0</formula>
    </cfRule>
  </conditionalFormatting>
  <conditionalFormatting sqref="N20:N22">
    <cfRule type="expression" dxfId="26" priority="117">
      <formula>$Q$13=0</formula>
    </cfRule>
  </conditionalFormatting>
  <hyperlinks>
    <hyperlink ref="J38:L38" location="'Obras I'!A1" display="Voltar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35BDA6F-8581-45A3-A2D5-57B3EF67A698}">
            <xm:f>AND(AUX!$L$13="Sim",AUX!$J$12="Usar RESA")</xm:f>
            <x14:dxf>
              <fill>
                <patternFill>
                  <bgColor rgb="FF00B050"/>
                </patternFill>
              </fill>
            </x14:dxf>
          </x14:cfRule>
          <x14:cfRule type="expression" priority="4" id="{416FBE87-D330-4F8C-A9A6-A52B3D5A076D}">
            <xm:f>AND(AUX!$L$13="Sim",AUX!$J$12="Usar Saprox")</xm:f>
            <x14:dxf>
              <fill>
                <patternFill>
                  <bgColor theme="9" tint="-0.24994659260841701"/>
                </patternFill>
              </fill>
            </x14:dxf>
          </x14:cfRule>
          <xm:sqref>I20:I22</xm:sqref>
        </x14:conditionalFormatting>
        <x14:conditionalFormatting xmlns:xm="http://schemas.microsoft.com/office/excel/2006/main">
          <x14:cfRule type="expression" priority="1" id="{8E2441BD-4AEF-4FB4-872A-653DEEB13266}">
            <xm:f>AND(AUX!$L$14="Sim",AUX!$J$12="Usar Saprox")</xm:f>
            <x14:dxf>
              <fill>
                <patternFill>
                  <bgColor theme="9" tint="-0.24994659260841701"/>
                </patternFill>
              </fill>
            </x14:dxf>
          </x14:cfRule>
          <x14:cfRule type="expression" priority="2" id="{DF930074-F6F8-41CB-966E-A3D78EAE9906}">
            <xm:f>AND(AUX!$L$14="Sim",AUX!$J$12="Usar RESA")</xm:f>
            <x14:dxf>
              <fill>
                <patternFill>
                  <bgColor rgb="FF00B050"/>
                </patternFill>
              </fill>
            </x14:dxf>
          </x14:cfRule>
          <xm:sqref>M20:M22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showGridLines="0" workbookViewId="0">
      <selection activeCell="G29" sqref="G29"/>
    </sheetView>
  </sheetViews>
  <sheetFormatPr defaultRowHeight="15" x14ac:dyDescent="0.25"/>
  <sheetData>
    <row r="1" spans="1:16" x14ac:dyDescent="0.25">
      <c r="A1" s="333" t="s">
        <v>11</v>
      </c>
      <c r="B1" s="33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</row>
    <row r="4" spans="1:16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</row>
    <row r="5" spans="1:16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</row>
    <row r="8" spans="1:16" x14ac:dyDescent="0.25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6" x14ac:dyDescent="0.25">
      <c r="A9" s="333" t="s">
        <v>10</v>
      </c>
      <c r="B9" s="33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</row>
    <row r="10" spans="1:16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</row>
    <row r="11" spans="1:16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</row>
    <row r="12" spans="1:16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</row>
    <row r="13" spans="1:16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</row>
    <row r="14" spans="1:16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</row>
    <row r="15" spans="1:16" x14ac:dyDescent="0.2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</row>
    <row r="18" spans="5:10" x14ac:dyDescent="0.25">
      <c r="E18" s="336" t="s">
        <v>18</v>
      </c>
      <c r="F18" s="336"/>
      <c r="G18" s="336"/>
      <c r="H18" s="336"/>
      <c r="I18" s="336"/>
      <c r="J18" s="35" t="s">
        <v>19</v>
      </c>
    </row>
  </sheetData>
  <mergeCells count="3">
    <mergeCell ref="A1:B1"/>
    <mergeCell ref="A9:B9"/>
    <mergeCell ref="E18:I18"/>
  </mergeCells>
  <hyperlinks>
    <hyperlink ref="J18" location="Plan10!A1" display="Plan1!A1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workbookViewId="0">
      <selection activeCell="T13" sqref="T13"/>
    </sheetView>
  </sheetViews>
  <sheetFormatPr defaultRowHeight="15" x14ac:dyDescent="0.25"/>
  <sheetData>
    <row r="1" spans="1:20" x14ac:dyDescent="0.25">
      <c r="A1" s="333" t="s">
        <v>12</v>
      </c>
      <c r="B1" s="334"/>
      <c r="C1" s="334"/>
      <c r="D1" s="334"/>
      <c r="E1" s="334"/>
      <c r="F1" s="337"/>
      <c r="H1" s="333" t="s">
        <v>14</v>
      </c>
      <c r="I1" s="334"/>
      <c r="J1" s="334"/>
      <c r="K1" s="334"/>
      <c r="L1" s="334"/>
      <c r="M1" s="337"/>
      <c r="O1" s="333" t="s">
        <v>16</v>
      </c>
      <c r="P1" s="334"/>
      <c r="Q1" s="334"/>
      <c r="R1" s="334"/>
      <c r="S1" s="334"/>
      <c r="T1" s="337"/>
    </row>
    <row r="2" spans="1:20" x14ac:dyDescent="0.25">
      <c r="A2" s="3"/>
      <c r="B2" s="4"/>
      <c r="C2" s="4"/>
      <c r="D2" s="4"/>
      <c r="E2" s="4"/>
      <c r="F2" s="5"/>
      <c r="H2" s="3"/>
      <c r="I2" s="4"/>
      <c r="J2" s="4"/>
      <c r="K2" s="4"/>
      <c r="L2" s="4"/>
      <c r="M2" s="5"/>
      <c r="O2" s="3"/>
      <c r="P2" s="4"/>
      <c r="Q2" s="4"/>
      <c r="R2" s="4"/>
      <c r="S2" s="4"/>
      <c r="T2" s="5"/>
    </row>
    <row r="3" spans="1:20" x14ac:dyDescent="0.25">
      <c r="A3" s="3"/>
      <c r="B3" s="4"/>
      <c r="C3" s="4"/>
      <c r="D3" s="4"/>
      <c r="E3" s="4"/>
      <c r="F3" s="5"/>
      <c r="H3" s="3"/>
      <c r="I3" s="4"/>
      <c r="J3" s="4"/>
      <c r="K3" s="4"/>
      <c r="L3" s="4"/>
      <c r="M3" s="5"/>
      <c r="O3" s="3"/>
      <c r="P3" s="4"/>
      <c r="Q3" s="4"/>
      <c r="R3" s="4"/>
      <c r="S3" s="4"/>
      <c r="T3" s="5"/>
    </row>
    <row r="4" spans="1:20" x14ac:dyDescent="0.25">
      <c r="A4" s="3"/>
      <c r="B4" s="4"/>
      <c r="C4" s="4"/>
      <c r="D4" s="4"/>
      <c r="E4" s="4"/>
      <c r="F4" s="5"/>
      <c r="H4" s="3"/>
      <c r="I4" s="4"/>
      <c r="J4" s="4"/>
      <c r="K4" s="4"/>
      <c r="L4" s="4"/>
      <c r="M4" s="5"/>
      <c r="O4" s="3"/>
      <c r="P4" s="4"/>
      <c r="Q4" s="4"/>
      <c r="R4" s="4"/>
      <c r="S4" s="4"/>
      <c r="T4" s="5"/>
    </row>
    <row r="5" spans="1:20" x14ac:dyDescent="0.25">
      <c r="A5" s="3"/>
      <c r="B5" s="4"/>
      <c r="C5" s="4"/>
      <c r="D5" s="4"/>
      <c r="E5" s="4"/>
      <c r="F5" s="5"/>
      <c r="H5" s="3"/>
      <c r="I5" s="4"/>
      <c r="J5" s="4"/>
      <c r="K5" s="4"/>
      <c r="L5" s="4"/>
      <c r="M5" s="5"/>
      <c r="O5" s="3"/>
      <c r="P5" s="4"/>
      <c r="Q5" s="4"/>
      <c r="R5" s="4"/>
      <c r="S5" s="4"/>
      <c r="T5" s="5"/>
    </row>
    <row r="6" spans="1:20" x14ac:dyDescent="0.25">
      <c r="A6" s="3"/>
      <c r="B6" s="4"/>
      <c r="C6" s="4"/>
      <c r="D6" s="4"/>
      <c r="E6" s="4"/>
      <c r="F6" s="5"/>
      <c r="H6" s="3"/>
      <c r="I6" s="4"/>
      <c r="J6" s="4"/>
      <c r="K6" s="4"/>
      <c r="L6" s="4"/>
      <c r="M6" s="5"/>
      <c r="O6" s="3"/>
      <c r="P6" s="4"/>
      <c r="Q6" s="4"/>
      <c r="R6" s="4"/>
      <c r="S6" s="4"/>
      <c r="T6" s="5"/>
    </row>
    <row r="7" spans="1:20" x14ac:dyDescent="0.25">
      <c r="A7" s="3"/>
      <c r="B7" s="4"/>
      <c r="C7" s="4"/>
      <c r="D7" s="4"/>
      <c r="E7" s="4"/>
      <c r="F7" s="5"/>
      <c r="H7" s="3"/>
      <c r="I7" s="4"/>
      <c r="J7" s="4"/>
      <c r="K7" s="4"/>
      <c r="L7" s="4"/>
      <c r="M7" s="5"/>
      <c r="O7" s="3"/>
      <c r="P7" s="4"/>
      <c r="Q7" s="4"/>
      <c r="R7" s="4"/>
      <c r="S7" s="4"/>
      <c r="T7" s="5"/>
    </row>
    <row r="8" spans="1:20" x14ac:dyDescent="0.25">
      <c r="A8" s="6"/>
      <c r="B8" s="7"/>
      <c r="C8" s="7"/>
      <c r="D8" s="7"/>
      <c r="E8" s="7"/>
      <c r="F8" s="8"/>
      <c r="H8" s="6"/>
      <c r="I8" s="7"/>
      <c r="J8" s="7"/>
      <c r="K8" s="7"/>
      <c r="L8" s="7"/>
      <c r="M8" s="8"/>
      <c r="O8" s="6"/>
      <c r="P8" s="7"/>
      <c r="Q8" s="7"/>
      <c r="R8" s="7"/>
      <c r="S8" s="7"/>
      <c r="T8" s="8"/>
    </row>
    <row r="10" spans="1:20" x14ac:dyDescent="0.25">
      <c r="A10" s="333" t="s">
        <v>13</v>
      </c>
      <c r="B10" s="334"/>
      <c r="C10" s="334"/>
      <c r="D10" s="334"/>
      <c r="E10" s="334"/>
      <c r="F10" s="337"/>
      <c r="G10" s="10"/>
      <c r="H10" s="333" t="s">
        <v>15</v>
      </c>
      <c r="I10" s="334"/>
      <c r="J10" s="334"/>
      <c r="K10" s="334"/>
      <c r="L10" s="334"/>
      <c r="M10" s="337"/>
      <c r="O10" s="338" t="s">
        <v>21</v>
      </c>
      <c r="P10" s="338"/>
      <c r="Q10" s="338"/>
      <c r="R10" s="338"/>
      <c r="S10" s="338"/>
      <c r="T10" s="338"/>
    </row>
    <row r="11" spans="1:20" x14ac:dyDescent="0.25">
      <c r="A11" s="3"/>
      <c r="B11" s="4"/>
      <c r="C11" s="4"/>
      <c r="D11" s="4"/>
      <c r="E11" s="4"/>
      <c r="F11" s="5"/>
      <c r="G11" s="4"/>
      <c r="H11" s="3"/>
      <c r="I11" s="4"/>
      <c r="J11" s="4"/>
      <c r="K11" s="4"/>
      <c r="L11" s="4"/>
      <c r="M11" s="5"/>
      <c r="O11" s="338"/>
      <c r="P11" s="338"/>
      <c r="Q11" s="338"/>
      <c r="R11" s="338"/>
      <c r="S11" s="338"/>
      <c r="T11" s="338"/>
    </row>
    <row r="12" spans="1:20" x14ac:dyDescent="0.25">
      <c r="A12" s="3"/>
      <c r="B12" s="4"/>
      <c r="C12" s="4"/>
      <c r="D12" s="4"/>
      <c r="E12" s="4"/>
      <c r="F12" s="5"/>
      <c r="G12" s="4"/>
      <c r="H12" s="3"/>
      <c r="I12" s="4"/>
      <c r="J12" s="4"/>
      <c r="K12" s="4"/>
      <c r="L12" s="4"/>
      <c r="M12" s="5"/>
    </row>
    <row r="13" spans="1:20" x14ac:dyDescent="0.25">
      <c r="A13" s="3"/>
      <c r="B13" s="4"/>
      <c r="C13" s="4"/>
      <c r="D13" s="4"/>
      <c r="E13" s="4"/>
      <c r="F13" s="5"/>
      <c r="G13" s="4"/>
      <c r="H13" s="3"/>
      <c r="I13" s="4"/>
      <c r="J13" s="4"/>
      <c r="K13" s="4"/>
      <c r="L13" s="4"/>
      <c r="M13" s="5"/>
      <c r="O13" s="336" t="s">
        <v>20</v>
      </c>
      <c r="P13" s="336"/>
      <c r="Q13" s="336"/>
      <c r="R13" s="336"/>
      <c r="S13" s="336"/>
      <c r="T13" s="35" t="s">
        <v>19</v>
      </c>
    </row>
    <row r="14" spans="1:20" x14ac:dyDescent="0.25">
      <c r="A14" s="3"/>
      <c r="B14" s="4"/>
      <c r="C14" s="4"/>
      <c r="D14" s="4"/>
      <c r="E14" s="4"/>
      <c r="F14" s="5"/>
      <c r="G14" s="4"/>
      <c r="H14" s="3"/>
      <c r="I14" s="4"/>
      <c r="J14" s="4"/>
      <c r="K14" s="4"/>
      <c r="L14" s="4"/>
      <c r="M14" s="5"/>
    </row>
    <row r="15" spans="1:20" x14ac:dyDescent="0.25">
      <c r="A15" s="3"/>
      <c r="B15" s="4"/>
      <c r="C15" s="4"/>
      <c r="D15" s="4"/>
      <c r="E15" s="4"/>
      <c r="F15" s="5"/>
      <c r="G15" s="4"/>
      <c r="H15" s="3"/>
      <c r="I15" s="4"/>
      <c r="J15" s="4"/>
      <c r="K15" s="4"/>
      <c r="L15" s="4"/>
      <c r="M15" s="5"/>
    </row>
    <row r="16" spans="1:20" x14ac:dyDescent="0.25">
      <c r="A16" s="3"/>
      <c r="B16" s="4"/>
      <c r="C16" s="4"/>
      <c r="D16" s="4"/>
      <c r="E16" s="4"/>
      <c r="F16" s="5"/>
      <c r="G16" s="4"/>
      <c r="H16" s="3"/>
      <c r="I16" s="4"/>
      <c r="J16" s="4"/>
      <c r="K16" s="4"/>
      <c r="L16" s="4"/>
      <c r="M16" s="5"/>
    </row>
    <row r="17" spans="1:13" x14ac:dyDescent="0.25">
      <c r="A17" s="3"/>
      <c r="B17" s="4"/>
      <c r="C17" s="4"/>
      <c r="D17" s="4"/>
      <c r="E17" s="4"/>
      <c r="F17" s="5"/>
      <c r="G17" s="4"/>
      <c r="H17" s="3"/>
      <c r="I17" s="4"/>
      <c r="J17" s="4"/>
      <c r="K17" s="4"/>
      <c r="L17" s="4"/>
      <c r="M17" s="5"/>
    </row>
    <row r="18" spans="1:13" x14ac:dyDescent="0.25">
      <c r="A18" s="6"/>
      <c r="B18" s="7"/>
      <c r="C18" s="7"/>
      <c r="D18" s="7"/>
      <c r="E18" s="7"/>
      <c r="F18" s="8"/>
      <c r="G18" s="4"/>
      <c r="H18" s="6"/>
      <c r="I18" s="7"/>
      <c r="J18" s="7"/>
      <c r="K18" s="7"/>
      <c r="L18" s="7"/>
      <c r="M18" s="8"/>
    </row>
    <row r="19" spans="1:13" x14ac:dyDescent="0.25">
      <c r="A19" s="4"/>
      <c r="B19" s="4"/>
      <c r="C19" s="4"/>
      <c r="D19" s="4"/>
      <c r="E19" s="4"/>
      <c r="F19" s="4"/>
      <c r="G19" s="4"/>
    </row>
  </sheetData>
  <mergeCells count="7">
    <mergeCell ref="O13:S13"/>
    <mergeCell ref="A1:F1"/>
    <mergeCell ref="A10:F10"/>
    <mergeCell ref="H1:M1"/>
    <mergeCell ref="H10:M10"/>
    <mergeCell ref="O1:T1"/>
    <mergeCell ref="O10:T11"/>
  </mergeCells>
  <hyperlinks>
    <hyperlink ref="T13" location="Plan10!A1" display="Plan1!A1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workbookViewId="0">
      <selection activeCell="I24" sqref="I24"/>
    </sheetView>
  </sheetViews>
  <sheetFormatPr defaultRowHeight="15" x14ac:dyDescent="0.25"/>
  <sheetData>
    <row r="1" spans="1:14" ht="15.75" thickBot="1" x14ac:dyDescent="0.3">
      <c r="A1" s="339" t="s">
        <v>28</v>
      </c>
      <c r="B1" s="339"/>
      <c r="C1" s="339"/>
    </row>
    <row r="2" spans="1:14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1:14" x14ac:dyDescent="0.25">
      <c r="A3" s="2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9"/>
    </row>
    <row r="4" spans="1:14" x14ac:dyDescent="0.25">
      <c r="A4" s="2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9"/>
    </row>
    <row r="5" spans="1:14" x14ac:dyDescent="0.25">
      <c r="A5" s="2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9"/>
    </row>
    <row r="6" spans="1:14" x14ac:dyDescent="0.25">
      <c r="A6" s="2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9"/>
    </row>
    <row r="7" spans="1:14" x14ac:dyDescent="0.25">
      <c r="A7" s="2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9"/>
    </row>
    <row r="8" spans="1:14" x14ac:dyDescent="0.25">
      <c r="A8" s="28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9"/>
    </row>
    <row r="9" spans="1:14" x14ac:dyDescent="0.25">
      <c r="A9" s="2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9"/>
    </row>
    <row r="10" spans="1:14" ht="15.75" thickBot="1" x14ac:dyDescent="0.3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2"/>
    </row>
    <row r="12" spans="1:14" x14ac:dyDescent="0.25">
      <c r="D12" s="336" t="s">
        <v>29</v>
      </c>
      <c r="E12" s="336"/>
      <c r="F12" s="336"/>
      <c r="G12" s="336"/>
      <c r="H12" s="9" t="s">
        <v>19</v>
      </c>
    </row>
  </sheetData>
  <mergeCells count="2">
    <mergeCell ref="A1:C1"/>
    <mergeCell ref="D12:G12"/>
  </mergeCells>
  <hyperlinks>
    <hyperlink ref="H12" location="Plan1!A1" display="Plan1!A1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C58"/>
  <sheetViews>
    <sheetView showGridLines="0" zoomScale="85" zoomScaleNormal="85" workbookViewId="0">
      <selection activeCell="J3" sqref="J3:N3"/>
    </sheetView>
  </sheetViews>
  <sheetFormatPr defaultRowHeight="15" x14ac:dyDescent="0.25"/>
  <cols>
    <col min="1" max="7" width="9.140625" style="11"/>
    <col min="8" max="9" width="9.140625" style="11" customWidth="1"/>
    <col min="10" max="10" width="10.85546875" style="11" customWidth="1"/>
    <col min="11" max="15" width="9.140625" style="11"/>
    <col min="16" max="16" width="9.85546875" style="11" customWidth="1"/>
    <col min="17" max="17" width="9.7109375" style="11" customWidth="1"/>
    <col min="18" max="28" width="9.140625" style="11"/>
    <col min="29" max="29" width="3.5703125" style="11" customWidth="1"/>
    <col min="30" max="16384" width="9.140625" style="11"/>
  </cols>
  <sheetData>
    <row r="1" spans="2:26" x14ac:dyDescent="0.25">
      <c r="B1" s="93"/>
      <c r="C1" s="93"/>
      <c r="D1" s="93"/>
      <c r="E1" s="93"/>
    </row>
    <row r="2" spans="2:26" x14ac:dyDescent="0.25">
      <c r="B2" s="93"/>
      <c r="C2" s="93"/>
      <c r="D2" s="93"/>
      <c r="E2" s="93"/>
    </row>
    <row r="3" spans="2:26" ht="15" customHeight="1" thickBot="1" x14ac:dyDescent="0.35">
      <c r="B3" s="93"/>
      <c r="C3" s="93"/>
      <c r="D3" s="93"/>
      <c r="E3" s="93"/>
      <c r="J3" s="371" t="s">
        <v>50</v>
      </c>
      <c r="K3" s="371"/>
      <c r="L3" s="371"/>
      <c r="M3" s="371"/>
      <c r="N3" s="371"/>
      <c r="O3" s="168"/>
      <c r="P3" s="104" t="s">
        <v>2</v>
      </c>
      <c r="R3" s="360" t="s">
        <v>17</v>
      </c>
      <c r="S3" s="360"/>
      <c r="T3" s="360"/>
      <c r="U3" s="360"/>
      <c r="V3" s="360"/>
      <c r="W3" s="360"/>
      <c r="X3" s="360"/>
      <c r="Y3" s="360"/>
      <c r="Z3" s="360"/>
    </row>
    <row r="4" spans="2:26" ht="15" customHeight="1" x14ac:dyDescent="0.25">
      <c r="B4" s="93"/>
      <c r="C4" s="93"/>
      <c r="D4" s="93"/>
      <c r="E4" s="93"/>
      <c r="J4" s="371" t="s">
        <v>34</v>
      </c>
      <c r="K4" s="371"/>
      <c r="L4" s="371"/>
      <c r="M4" s="371"/>
      <c r="N4" s="371"/>
      <c r="O4" s="57"/>
      <c r="P4" s="104" t="s">
        <v>31</v>
      </c>
      <c r="R4" s="361" t="s">
        <v>121</v>
      </c>
      <c r="S4" s="362"/>
      <c r="T4" s="362"/>
      <c r="U4" s="362"/>
      <c r="V4" s="362"/>
      <c r="W4" s="362"/>
      <c r="X4" s="362"/>
      <c r="Y4" s="362"/>
      <c r="Z4" s="363"/>
    </row>
    <row r="5" spans="2:26" x14ac:dyDescent="0.25">
      <c r="B5" s="93"/>
      <c r="C5" s="93"/>
      <c r="D5" s="93"/>
      <c r="E5" s="93"/>
      <c r="J5" s="371" t="s">
        <v>68</v>
      </c>
      <c r="K5" s="371"/>
      <c r="L5" s="371"/>
      <c r="M5" s="371"/>
      <c r="N5" s="371"/>
      <c r="O5" s="372"/>
      <c r="P5" s="373" t="s">
        <v>30</v>
      </c>
      <c r="R5" s="364"/>
      <c r="S5" s="365"/>
      <c r="T5" s="365"/>
      <c r="U5" s="365"/>
      <c r="V5" s="365"/>
      <c r="W5" s="365"/>
      <c r="X5" s="365"/>
      <c r="Y5" s="365"/>
      <c r="Z5" s="366"/>
    </row>
    <row r="6" spans="2:26" ht="12" customHeight="1" x14ac:dyDescent="0.25">
      <c r="B6" s="93"/>
      <c r="C6" s="93"/>
      <c r="D6" s="93"/>
      <c r="E6" s="93"/>
      <c r="J6" s="371"/>
      <c r="K6" s="371"/>
      <c r="L6" s="371"/>
      <c r="M6" s="371"/>
      <c r="N6" s="371"/>
      <c r="O6" s="372"/>
      <c r="P6" s="373"/>
      <c r="R6" s="364"/>
      <c r="S6" s="365"/>
      <c r="T6" s="365"/>
      <c r="U6" s="365"/>
      <c r="V6" s="365"/>
      <c r="W6" s="365"/>
      <c r="X6" s="365"/>
      <c r="Y6" s="365"/>
      <c r="Z6" s="366"/>
    </row>
    <row r="7" spans="2:26" ht="23.25" customHeight="1" x14ac:dyDescent="0.25">
      <c r="B7" s="93"/>
      <c r="C7" s="93"/>
      <c r="D7" s="93"/>
      <c r="E7" s="93"/>
      <c r="J7" s="371" t="s">
        <v>70</v>
      </c>
      <c r="K7" s="371"/>
      <c r="L7" s="371"/>
      <c r="M7" s="371"/>
      <c r="N7" s="371"/>
      <c r="O7" s="57"/>
      <c r="P7" s="104" t="s">
        <v>31</v>
      </c>
      <c r="R7" s="364"/>
      <c r="S7" s="365"/>
      <c r="T7" s="365"/>
      <c r="U7" s="365"/>
      <c r="V7" s="365"/>
      <c r="W7" s="365"/>
      <c r="X7" s="365"/>
      <c r="Y7" s="365"/>
      <c r="Z7" s="366"/>
    </row>
    <row r="8" spans="2:26" ht="15" customHeight="1" thickBot="1" x14ac:dyDescent="0.3">
      <c r="J8" s="371" t="str">
        <f>CONCATENATE(AUX!I3," ",AUX!J3," ",AUX!K3)</f>
        <v>Na extensão de terreno anterior à cabeceira 0 , há quantos metros de terreno com capacidade de suporte que possa ser aproveitado para proteger a aeronave num incidente/acidente (faixa de pista, stopway e RESA)?</v>
      </c>
      <c r="K8" s="371"/>
      <c r="L8" s="371"/>
      <c r="M8" s="371"/>
      <c r="N8" s="371"/>
      <c r="O8" s="372"/>
      <c r="P8" s="373" t="s">
        <v>2</v>
      </c>
      <c r="R8" s="364"/>
      <c r="S8" s="365"/>
      <c r="T8" s="365"/>
      <c r="U8" s="365"/>
      <c r="V8" s="365"/>
      <c r="W8" s="365"/>
      <c r="X8" s="365"/>
      <c r="Y8" s="365"/>
      <c r="Z8" s="366"/>
    </row>
    <row r="9" spans="2:26" ht="15" customHeight="1" thickBot="1" x14ac:dyDescent="0.3">
      <c r="E9" s="320" t="s">
        <v>94</v>
      </c>
      <c r="F9" s="386"/>
      <c r="G9" s="321"/>
      <c r="J9" s="371"/>
      <c r="K9" s="371"/>
      <c r="L9" s="371"/>
      <c r="M9" s="371"/>
      <c r="N9" s="371"/>
      <c r="O9" s="372"/>
      <c r="P9" s="373"/>
      <c r="R9" s="364"/>
      <c r="S9" s="365"/>
      <c r="T9" s="365"/>
      <c r="U9" s="365"/>
      <c r="V9" s="365"/>
      <c r="W9" s="365"/>
      <c r="X9" s="365"/>
      <c r="Y9" s="365"/>
      <c r="Z9" s="366"/>
    </row>
    <row r="10" spans="2:26" ht="15.75" thickBot="1" x14ac:dyDescent="0.3">
      <c r="G10" s="377"/>
      <c r="H10" s="377"/>
      <c r="I10" s="377"/>
      <c r="J10" s="371"/>
      <c r="K10" s="371"/>
      <c r="L10" s="371"/>
      <c r="M10" s="371"/>
      <c r="N10" s="371"/>
      <c r="O10" s="372"/>
      <c r="P10" s="373"/>
      <c r="R10" s="367"/>
      <c r="S10" s="368"/>
      <c r="T10" s="368"/>
      <c r="U10" s="368"/>
      <c r="V10" s="368"/>
      <c r="W10" s="368"/>
      <c r="X10" s="368"/>
      <c r="Y10" s="368"/>
      <c r="Z10" s="369"/>
    </row>
    <row r="11" spans="2:26" x14ac:dyDescent="0.25">
      <c r="G11" s="167"/>
      <c r="H11" s="167"/>
      <c r="I11" s="167"/>
      <c r="J11" s="371"/>
      <c r="K11" s="371"/>
      <c r="L11" s="371"/>
      <c r="M11" s="371"/>
      <c r="N11" s="371"/>
      <c r="O11" s="372"/>
      <c r="P11" s="373"/>
      <c r="R11" s="165"/>
      <c r="S11" s="165"/>
      <c r="T11" s="165"/>
      <c r="U11" s="165"/>
      <c r="V11" s="165"/>
      <c r="W11" s="165"/>
      <c r="X11" s="165"/>
      <c r="Y11" s="165"/>
      <c r="Z11" s="165"/>
    </row>
    <row r="12" spans="2:26" ht="15" customHeight="1" x14ac:dyDescent="0.25">
      <c r="J12" s="371" t="str">
        <f>CONCATENATE(AUX!I4," ",AUX!J4," ",AUX!K4)</f>
        <v>Na extensão de terreno anterior à cabeceira 18 , há quantos metros de terreno com capacidade de suporte que possa ser aproveitado para proteger a aeronave num incidente/acidente (faixa de pista, stopway e RESA)?</v>
      </c>
      <c r="K12" s="371"/>
      <c r="L12" s="371"/>
      <c r="M12" s="371"/>
      <c r="N12" s="371"/>
      <c r="O12" s="381"/>
      <c r="P12" s="373" t="s">
        <v>2</v>
      </c>
    </row>
    <row r="13" spans="2:26" x14ac:dyDescent="0.25">
      <c r="J13" s="371"/>
      <c r="K13" s="371"/>
      <c r="L13" s="371"/>
      <c r="M13" s="371"/>
      <c r="N13" s="371"/>
      <c r="O13" s="382"/>
      <c r="P13" s="373"/>
    </row>
    <row r="14" spans="2:26" x14ac:dyDescent="0.25">
      <c r="J14" s="371"/>
      <c r="K14" s="371"/>
      <c r="L14" s="371"/>
      <c r="M14" s="371"/>
      <c r="N14" s="371"/>
      <c r="O14" s="382"/>
      <c r="P14" s="373"/>
    </row>
    <row r="15" spans="2:26" x14ac:dyDescent="0.25">
      <c r="J15" s="371"/>
      <c r="K15" s="371"/>
      <c r="L15" s="371"/>
      <c r="M15" s="371"/>
      <c r="N15" s="371"/>
      <c r="O15" s="383"/>
      <c r="P15" s="373"/>
    </row>
    <row r="16" spans="2:26" x14ac:dyDescent="0.25">
      <c r="J16" s="162"/>
      <c r="K16" s="162"/>
      <c r="L16" s="162"/>
      <c r="M16" s="162"/>
      <c r="N16" s="162"/>
      <c r="O16" s="163"/>
      <c r="P16" s="164"/>
    </row>
    <row r="17" spans="2:29" x14ac:dyDescent="0.25">
      <c r="J17" s="146"/>
      <c r="K17" s="146"/>
      <c r="L17" s="146"/>
      <c r="M17" s="146"/>
      <c r="N17" s="146"/>
      <c r="O17" s="96"/>
      <c r="P17" s="147"/>
      <c r="R17" s="93"/>
      <c r="S17" s="93"/>
      <c r="T17" s="93"/>
      <c r="U17" s="93"/>
    </row>
    <row r="19" spans="2:29" x14ac:dyDescent="0.25">
      <c r="B19" s="355" t="s">
        <v>0</v>
      </c>
      <c r="C19" s="355"/>
      <c r="D19" s="355"/>
      <c r="E19" s="355"/>
      <c r="F19" s="355"/>
      <c r="G19" s="90">
        <f>O4</f>
        <v>0</v>
      </c>
      <c r="H19" s="89" t="s">
        <v>1</v>
      </c>
      <c r="R19" s="355" t="s">
        <v>0</v>
      </c>
      <c r="S19" s="355"/>
      <c r="T19" s="355"/>
      <c r="U19" s="355"/>
      <c r="V19" s="355"/>
      <c r="W19" s="90">
        <f>IF(G19&lt;18,G19+18,IF(G19&gt;18,G19-18,IF(G19=18,36)))</f>
        <v>18</v>
      </c>
      <c r="X19" s="89" t="s">
        <v>1</v>
      </c>
    </row>
    <row r="20" spans="2:29" ht="15" customHeight="1" x14ac:dyDescent="0.25">
      <c r="B20" s="356" t="s">
        <v>67</v>
      </c>
      <c r="C20" s="356"/>
      <c r="D20" s="356"/>
      <c r="E20" s="356"/>
      <c r="F20" s="356"/>
      <c r="G20" s="92" t="str">
        <f>IF(O12=0,"Sim","Não")</f>
        <v>Sim</v>
      </c>
      <c r="H20" s="91" t="s">
        <v>30</v>
      </c>
      <c r="J20" s="170"/>
      <c r="K20" s="170"/>
      <c r="L20" s="170"/>
      <c r="M20" s="170"/>
      <c r="N20" s="170"/>
      <c r="O20" s="170"/>
      <c r="P20" s="170"/>
      <c r="R20" s="356" t="s">
        <v>67</v>
      </c>
      <c r="S20" s="356"/>
      <c r="T20" s="356"/>
      <c r="U20" s="356"/>
      <c r="V20" s="356"/>
      <c r="W20" s="92" t="str">
        <f>IF(O8=0,"Sim","Não")</f>
        <v>Sim</v>
      </c>
      <c r="X20" s="91" t="s">
        <v>30</v>
      </c>
      <c r="Z20" s="340"/>
      <c r="AA20" s="340"/>
      <c r="AB20" s="340"/>
      <c r="AC20" s="340"/>
    </row>
    <row r="21" spans="2:29" x14ac:dyDescent="0.25">
      <c r="B21" s="349" t="s">
        <v>69</v>
      </c>
      <c r="C21" s="349"/>
      <c r="D21" s="349"/>
      <c r="E21" s="349"/>
      <c r="F21" s="349"/>
      <c r="G21" s="168">
        <v>0</v>
      </c>
      <c r="H21" s="94" t="s">
        <v>2</v>
      </c>
      <c r="J21" s="385" t="s">
        <v>92</v>
      </c>
      <c r="K21" s="385"/>
      <c r="L21" s="385"/>
      <c r="M21" s="385"/>
      <c r="N21" s="385"/>
      <c r="O21" s="385"/>
      <c r="P21" s="385"/>
      <c r="R21" s="349" t="s">
        <v>69</v>
      </c>
      <c r="S21" s="349"/>
      <c r="T21" s="349"/>
      <c r="U21" s="349"/>
      <c r="V21" s="349"/>
      <c r="W21" s="168">
        <v>0</v>
      </c>
      <c r="X21" s="94" t="s">
        <v>2</v>
      </c>
    </row>
    <row r="22" spans="2:29" x14ac:dyDescent="0.25">
      <c r="B22" s="294" t="s">
        <v>72</v>
      </c>
      <c r="C22" s="294"/>
      <c r="D22" s="294"/>
      <c r="E22" s="294"/>
      <c r="F22" s="294"/>
      <c r="G22" s="250">
        <v>0</v>
      </c>
      <c r="H22" s="95" t="s">
        <v>2</v>
      </c>
      <c r="J22" s="385"/>
      <c r="K22" s="385"/>
      <c r="L22" s="385"/>
      <c r="M22" s="385"/>
      <c r="N22" s="385"/>
      <c r="O22" s="385"/>
      <c r="P22" s="385"/>
      <c r="R22" s="294" t="s">
        <v>72</v>
      </c>
      <c r="S22" s="294"/>
      <c r="T22" s="294"/>
      <c r="U22" s="294"/>
      <c r="V22" s="294"/>
      <c r="W22" s="168">
        <v>0</v>
      </c>
      <c r="X22" s="95" t="s">
        <v>2</v>
      </c>
    </row>
    <row r="23" spans="2:29" x14ac:dyDescent="0.25">
      <c r="B23" s="84"/>
      <c r="C23" s="84"/>
      <c r="D23" s="84"/>
      <c r="E23" s="84"/>
      <c r="F23" s="84"/>
      <c r="G23" s="96"/>
      <c r="H23" s="93"/>
      <c r="R23" s="84"/>
      <c r="S23" s="84"/>
      <c r="T23" s="84"/>
      <c r="U23" s="84"/>
      <c r="V23" s="84"/>
      <c r="W23" s="96"/>
      <c r="X23" s="93"/>
    </row>
    <row r="24" spans="2:29" ht="15.75" thickBot="1" x14ac:dyDescent="0.3">
      <c r="B24" s="84"/>
      <c r="C24" s="84"/>
      <c r="D24" s="84"/>
      <c r="E24" s="84"/>
      <c r="F24" s="84"/>
      <c r="G24" s="96"/>
      <c r="H24" s="93"/>
      <c r="R24" s="84"/>
      <c r="S24" s="84"/>
      <c r="T24" s="84"/>
      <c r="U24" s="84"/>
      <c r="V24" s="84"/>
      <c r="W24" s="96"/>
      <c r="X24" s="93"/>
    </row>
    <row r="25" spans="2:29" ht="16.5" thickBot="1" x14ac:dyDescent="0.3">
      <c r="B25" s="84"/>
      <c r="C25" s="235"/>
      <c r="D25" s="236"/>
      <c r="E25" s="236"/>
      <c r="F25" s="236"/>
      <c r="G25" s="237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6"/>
      <c r="S25" s="236"/>
      <c r="T25" s="236"/>
      <c r="U25" s="236"/>
      <c r="V25" s="236"/>
      <c r="W25" s="239"/>
      <c r="X25" s="93"/>
      <c r="Y25" s="354" t="s">
        <v>116</v>
      </c>
      <c r="Z25" s="354"/>
      <c r="AA25" s="354"/>
      <c r="AB25" s="354"/>
      <c r="AC25" s="354"/>
    </row>
    <row r="26" spans="2:29" ht="15.75" thickBot="1" x14ac:dyDescent="0.3">
      <c r="B26" s="84"/>
      <c r="C26" s="240"/>
      <c r="D26" s="231"/>
      <c r="E26" s="231"/>
      <c r="F26" s="231"/>
      <c r="G26" s="23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31"/>
      <c r="S26" s="231"/>
      <c r="T26" s="231"/>
      <c r="U26" s="231"/>
      <c r="V26" s="231"/>
      <c r="W26" s="241"/>
      <c r="X26" s="93"/>
      <c r="Y26" s="352" t="s">
        <v>113</v>
      </c>
      <c r="Z26" s="353"/>
      <c r="AA26" s="173"/>
      <c r="AB26" s="96">
        <f>IF(AND(OR(O7=I33,O7="Ambas"),AB29&lt;&gt;0),AB29,0)</f>
        <v>150</v>
      </c>
      <c r="AC26" s="207" t="s">
        <v>2</v>
      </c>
    </row>
    <row r="27" spans="2:29" ht="15.75" thickBot="1" x14ac:dyDescent="0.3">
      <c r="B27" s="84"/>
      <c r="C27" s="240"/>
      <c r="D27" s="231"/>
      <c r="E27" s="231"/>
      <c r="F27" s="231"/>
      <c r="G27" s="23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31"/>
      <c r="S27" s="231"/>
      <c r="T27" s="231"/>
      <c r="U27" s="231"/>
      <c r="V27" s="231"/>
      <c r="W27" s="241"/>
      <c r="X27" s="93"/>
      <c r="Y27" s="352" t="s">
        <v>112</v>
      </c>
      <c r="Z27" s="353"/>
      <c r="AA27" s="173"/>
      <c r="AB27" s="120">
        <f>IF(AND(OR(O7=Q33,O7="Ambas"),AB28&lt;&gt;0),AB28,0)</f>
        <v>0</v>
      </c>
      <c r="AC27" s="174" t="s">
        <v>2</v>
      </c>
    </row>
    <row r="28" spans="2:29" ht="15.75" thickBot="1" x14ac:dyDescent="0.3">
      <c r="C28" s="24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4"/>
      <c r="Y28" s="375" t="s">
        <v>82</v>
      </c>
      <c r="Z28" s="376"/>
      <c r="AA28" s="175"/>
      <c r="AB28" s="120">
        <f>AUX!K28</f>
        <v>150</v>
      </c>
      <c r="AC28" s="176" t="s">
        <v>2</v>
      </c>
    </row>
    <row r="29" spans="2:29" ht="15.75" thickBot="1" x14ac:dyDescent="0.3">
      <c r="C29" s="242"/>
      <c r="D29" s="212"/>
      <c r="E29" s="233"/>
      <c r="F29" s="233"/>
      <c r="G29" s="233"/>
      <c r="H29" s="233"/>
      <c r="I29" s="212"/>
      <c r="J29" s="212"/>
      <c r="K29" s="212"/>
      <c r="L29" s="212"/>
      <c r="M29" s="212"/>
      <c r="N29" s="212"/>
      <c r="O29" s="212"/>
      <c r="P29" s="212"/>
      <c r="Q29" s="212"/>
      <c r="R29" s="233"/>
      <c r="S29" s="233"/>
      <c r="T29" s="233"/>
      <c r="U29" s="233"/>
      <c r="V29" s="212"/>
      <c r="W29" s="214"/>
      <c r="Y29" s="350" t="s">
        <v>83</v>
      </c>
      <c r="Z29" s="351"/>
      <c r="AA29" s="156"/>
      <c r="AB29" s="122">
        <f>AUX!K27</f>
        <v>150</v>
      </c>
      <c r="AC29" s="177" t="s">
        <v>2</v>
      </c>
    </row>
    <row r="30" spans="2:29" ht="15.75" thickBot="1" x14ac:dyDescent="0.3">
      <c r="C30" s="242"/>
      <c r="D30" s="230"/>
      <c r="E30" s="178"/>
      <c r="F30" s="178"/>
      <c r="G30" s="178"/>
      <c r="H30" s="179"/>
      <c r="I30" s="212"/>
      <c r="J30" s="212"/>
      <c r="K30" s="212"/>
      <c r="L30" s="212"/>
      <c r="M30" s="212"/>
      <c r="N30" s="212"/>
      <c r="O30" s="212"/>
      <c r="P30" s="212"/>
      <c r="Q30" s="230"/>
      <c r="R30" s="178"/>
      <c r="S30" s="178"/>
      <c r="T30" s="178"/>
      <c r="U30" s="179"/>
      <c r="V30" s="212"/>
      <c r="W30" s="214"/>
      <c r="Y30" s="350" t="s">
        <v>73</v>
      </c>
      <c r="Z30" s="351"/>
      <c r="AA30" s="156"/>
      <c r="AB30" s="122">
        <f>AUX!K29</f>
        <v>60</v>
      </c>
      <c r="AC30" s="177" t="s">
        <v>2</v>
      </c>
    </row>
    <row r="31" spans="2:29" x14ac:dyDescent="0.25">
      <c r="C31" s="242"/>
      <c r="D31" s="230"/>
      <c r="E31" s="178"/>
      <c r="F31" s="180"/>
      <c r="G31" s="178"/>
      <c r="H31" s="179"/>
      <c r="I31" s="212"/>
      <c r="J31" s="212"/>
      <c r="K31" s="212"/>
      <c r="L31" s="212"/>
      <c r="M31" s="212"/>
      <c r="N31" s="212"/>
      <c r="O31" s="212"/>
      <c r="P31" s="212"/>
      <c r="Q31" s="230"/>
      <c r="R31" s="178"/>
      <c r="S31" s="178"/>
      <c r="T31" s="180"/>
      <c r="U31" s="179"/>
      <c r="V31" s="212"/>
      <c r="W31" s="214"/>
    </row>
    <row r="32" spans="2:29" ht="15" customHeight="1" x14ac:dyDescent="0.25">
      <c r="C32" s="242"/>
      <c r="D32" s="230"/>
      <c r="E32" s="348" t="s">
        <v>24</v>
      </c>
      <c r="F32" s="344" t="str">
        <f>IF(AUX!V19&lt;150,AUX!A12,AUX!A11)</f>
        <v>AUSÊNCIA DE RESA</v>
      </c>
      <c r="G32" s="178"/>
      <c r="H32" s="359" t="s">
        <v>23</v>
      </c>
      <c r="I32" s="181"/>
      <c r="J32" s="182"/>
      <c r="K32" s="182"/>
      <c r="L32" s="182"/>
      <c r="M32" s="182"/>
      <c r="N32" s="182"/>
      <c r="O32" s="182"/>
      <c r="P32" s="182"/>
      <c r="Q32" s="183"/>
      <c r="R32" s="380" t="s">
        <v>23</v>
      </c>
      <c r="S32" s="178"/>
      <c r="T32" s="384" t="str">
        <f>IF(AUX!V18&lt;150,AUX!A12,AUX!A11)</f>
        <v>AUSÊNCIA DE RESA</v>
      </c>
      <c r="U32" s="374" t="s">
        <v>24</v>
      </c>
      <c r="V32" s="212"/>
      <c r="W32" s="214"/>
    </row>
    <row r="33" spans="3:23" ht="15" customHeight="1" x14ac:dyDescent="0.25">
      <c r="C33" s="242"/>
      <c r="D33" s="230"/>
      <c r="E33" s="348"/>
      <c r="F33" s="345"/>
      <c r="G33" s="178"/>
      <c r="H33" s="359"/>
      <c r="I33" s="357">
        <f>G19</f>
        <v>0</v>
      </c>
      <c r="J33" s="182"/>
      <c r="K33" s="182"/>
      <c r="L33" s="182"/>
      <c r="M33" s="182"/>
      <c r="N33" s="182"/>
      <c r="O33" s="182"/>
      <c r="P33" s="182"/>
      <c r="Q33" s="358">
        <f>W19</f>
        <v>18</v>
      </c>
      <c r="R33" s="380"/>
      <c r="S33" s="178"/>
      <c r="T33" s="384"/>
      <c r="U33" s="374"/>
      <c r="V33" s="212"/>
      <c r="W33" s="214"/>
    </row>
    <row r="34" spans="3:23" x14ac:dyDescent="0.25">
      <c r="C34" s="242"/>
      <c r="D34" s="230"/>
      <c r="E34" s="348"/>
      <c r="F34" s="345"/>
      <c r="G34" s="178"/>
      <c r="H34" s="359"/>
      <c r="I34" s="357"/>
      <c r="J34" s="182"/>
      <c r="K34" s="182"/>
      <c r="L34" s="182"/>
      <c r="M34" s="182"/>
      <c r="N34" s="182"/>
      <c r="O34" s="182"/>
      <c r="P34" s="182"/>
      <c r="Q34" s="358"/>
      <c r="R34" s="380"/>
      <c r="S34" s="178"/>
      <c r="T34" s="384"/>
      <c r="U34" s="374"/>
      <c r="V34" s="212"/>
      <c r="W34" s="214"/>
    </row>
    <row r="35" spans="3:23" x14ac:dyDescent="0.25">
      <c r="C35" s="242"/>
      <c r="D35" s="230"/>
      <c r="E35" s="348"/>
      <c r="F35" s="345"/>
      <c r="G35" s="178"/>
      <c r="H35" s="359"/>
      <c r="I35" s="357"/>
      <c r="J35" s="182"/>
      <c r="K35" s="182"/>
      <c r="L35" s="182"/>
      <c r="M35" s="182"/>
      <c r="N35" s="182"/>
      <c r="O35" s="182"/>
      <c r="P35" s="182"/>
      <c r="Q35" s="358"/>
      <c r="R35" s="380"/>
      <c r="S35" s="178"/>
      <c r="T35" s="384"/>
      <c r="U35" s="374"/>
      <c r="V35" s="212"/>
      <c r="W35" s="214"/>
    </row>
    <row r="36" spans="3:23" x14ac:dyDescent="0.25">
      <c r="C36" s="242"/>
      <c r="D36" s="230"/>
      <c r="E36" s="348"/>
      <c r="F36" s="345"/>
      <c r="G36" s="178"/>
      <c r="H36" s="359"/>
      <c r="I36" s="181"/>
      <c r="J36" s="182"/>
      <c r="K36" s="182"/>
      <c r="L36" s="182"/>
      <c r="M36" s="182"/>
      <c r="N36" s="182"/>
      <c r="O36" s="182"/>
      <c r="P36" s="182"/>
      <c r="Q36" s="183"/>
      <c r="R36" s="380"/>
      <c r="S36" s="178"/>
      <c r="T36" s="384"/>
      <c r="U36" s="374"/>
      <c r="V36" s="212"/>
      <c r="W36" s="214"/>
    </row>
    <row r="37" spans="3:23" x14ac:dyDescent="0.25">
      <c r="C37" s="242"/>
      <c r="D37" s="230"/>
      <c r="E37" s="178"/>
      <c r="F37" s="180"/>
      <c r="G37" s="178"/>
      <c r="H37" s="179"/>
      <c r="I37" s="248"/>
      <c r="J37" s="248"/>
      <c r="K37" s="212"/>
      <c r="L37" s="212"/>
      <c r="M37" s="212"/>
      <c r="N37" s="212"/>
      <c r="O37" s="212"/>
      <c r="P37" s="248"/>
      <c r="Q37" s="249"/>
      <c r="R37" s="178"/>
      <c r="S37" s="178"/>
      <c r="T37" s="180"/>
      <c r="U37" s="179"/>
      <c r="V37" s="212"/>
      <c r="W37" s="214"/>
    </row>
    <row r="38" spans="3:23" x14ac:dyDescent="0.25">
      <c r="C38" s="242"/>
      <c r="D38" s="230"/>
      <c r="E38" s="184"/>
      <c r="F38" s="185"/>
      <c r="G38" s="185"/>
      <c r="H38" s="186"/>
      <c r="I38" s="346" t="str">
        <f>CONCATENATE(AUX!J25," ",AUX!K25," ",AUX!L25)</f>
        <v>Undershoot (1) 150 m</v>
      </c>
      <c r="J38" s="346"/>
      <c r="K38" s="212"/>
      <c r="L38" s="212"/>
      <c r="M38" s="212"/>
      <c r="N38" s="212"/>
      <c r="O38" s="212"/>
      <c r="P38" s="346" t="str">
        <f>CONCATENATE(AUX!J26," ",AUX!K26," ",AUX!L26)</f>
        <v>Undershoot (2) 0 m</v>
      </c>
      <c r="Q38" s="346"/>
      <c r="R38" s="185"/>
      <c r="S38" s="185"/>
      <c r="T38" s="185"/>
      <c r="U38" s="186"/>
      <c r="V38" s="212"/>
      <c r="W38" s="214"/>
    </row>
    <row r="39" spans="3:23" x14ac:dyDescent="0.25">
      <c r="C39" s="242"/>
      <c r="D39" s="212"/>
      <c r="E39" s="212"/>
      <c r="F39" s="212"/>
      <c r="G39" s="378" t="s">
        <v>73</v>
      </c>
      <c r="H39" s="378"/>
      <c r="I39" s="247"/>
      <c r="J39" s="247"/>
      <c r="K39" s="212"/>
      <c r="L39" s="212"/>
      <c r="M39" s="212"/>
      <c r="N39" s="212"/>
      <c r="O39" s="212"/>
      <c r="P39" s="247"/>
      <c r="Q39" s="247"/>
      <c r="R39" s="378" t="s">
        <v>73</v>
      </c>
      <c r="S39" s="378"/>
      <c r="T39" s="212"/>
      <c r="U39" s="212"/>
      <c r="V39" s="212"/>
      <c r="W39" s="214"/>
    </row>
    <row r="40" spans="3:23" ht="15" customHeight="1" x14ac:dyDescent="0.25">
      <c r="C40" s="242"/>
      <c r="D40" s="212"/>
      <c r="E40" s="212"/>
      <c r="F40" s="212"/>
      <c r="G40" s="379"/>
      <c r="H40" s="379"/>
      <c r="I40" s="248"/>
      <c r="J40" s="248"/>
      <c r="K40" s="212"/>
      <c r="L40" s="212"/>
      <c r="M40" s="212"/>
      <c r="N40" s="212"/>
      <c r="O40" s="212"/>
      <c r="P40" s="248"/>
      <c r="Q40" s="248"/>
      <c r="R40" s="379"/>
      <c r="S40" s="379"/>
      <c r="T40" s="212"/>
      <c r="U40" s="212"/>
      <c r="V40" s="212"/>
      <c r="W40" s="214"/>
    </row>
    <row r="41" spans="3:23" ht="15" customHeight="1" x14ac:dyDescent="0.25">
      <c r="C41" s="242"/>
      <c r="D41" s="212"/>
      <c r="E41" s="212"/>
      <c r="F41" s="212"/>
      <c r="G41" s="379" t="s">
        <v>73</v>
      </c>
      <c r="H41" s="234"/>
      <c r="I41" s="347" t="str">
        <f>CONCATENATE(AUX!J27," ",AUX!K27," ",AUX!L27)</f>
        <v>Overrun (2) 150 m</v>
      </c>
      <c r="J41" s="347"/>
      <c r="K41" s="212"/>
      <c r="L41" s="212"/>
      <c r="M41" s="212"/>
      <c r="N41" s="212"/>
      <c r="O41" s="212"/>
      <c r="P41" s="347" t="str">
        <f>CONCATENATE(AUX!J28," ",AUX!K28," ",AUX!L28)</f>
        <v>Overrun (1) 150 m</v>
      </c>
      <c r="Q41" s="347"/>
      <c r="R41" s="234"/>
      <c r="S41" s="379" t="s">
        <v>73</v>
      </c>
      <c r="T41" s="212"/>
      <c r="U41" s="212"/>
      <c r="V41" s="212"/>
      <c r="W41" s="214"/>
    </row>
    <row r="42" spans="3:23" x14ac:dyDescent="0.25">
      <c r="C42" s="242"/>
      <c r="D42" s="212"/>
      <c r="E42" s="212"/>
      <c r="F42" s="212"/>
      <c r="G42" s="379"/>
      <c r="H42" s="234"/>
      <c r="I42" s="212"/>
      <c r="J42" s="212"/>
      <c r="K42" s="212"/>
      <c r="L42" s="212"/>
      <c r="M42" s="212"/>
      <c r="N42" s="212"/>
      <c r="O42" s="212"/>
      <c r="P42" s="212"/>
      <c r="Q42" s="212"/>
      <c r="R42" s="234"/>
      <c r="S42" s="379"/>
      <c r="T42" s="212"/>
      <c r="U42" s="212"/>
      <c r="V42" s="212"/>
      <c r="W42" s="214"/>
    </row>
    <row r="43" spans="3:23" x14ac:dyDescent="0.25">
      <c r="C43" s="242"/>
      <c r="D43" s="212"/>
      <c r="E43" s="212"/>
      <c r="F43" s="212"/>
      <c r="G43" s="379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34"/>
      <c r="S43" s="379"/>
      <c r="T43" s="212"/>
      <c r="U43" s="212"/>
      <c r="V43" s="212"/>
      <c r="W43" s="214"/>
    </row>
    <row r="44" spans="3:23" ht="15.75" thickBot="1" x14ac:dyDescent="0.3">
      <c r="C44" s="243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44"/>
      <c r="S44" s="245"/>
      <c r="T44" s="226"/>
      <c r="U44" s="226"/>
      <c r="V44" s="226"/>
      <c r="W44" s="246" t="s">
        <v>48</v>
      </c>
    </row>
    <row r="45" spans="3:23" x14ac:dyDescent="0.2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3:23" x14ac:dyDescent="0.2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3:23" ht="15.75" thickBot="1" x14ac:dyDescent="0.3"/>
    <row r="48" spans="3:23" x14ac:dyDescent="0.25">
      <c r="J48" s="50"/>
      <c r="K48" s="51"/>
      <c r="L48" s="51"/>
      <c r="M48" s="51"/>
      <c r="N48" s="51"/>
      <c r="O48" s="51"/>
      <c r="P48" s="52"/>
    </row>
    <row r="49" spans="10:16" x14ac:dyDescent="0.25">
      <c r="J49" s="53"/>
      <c r="K49" s="97"/>
      <c r="L49" s="97"/>
      <c r="M49" s="97"/>
      <c r="N49" s="97"/>
      <c r="O49" s="97"/>
      <c r="P49" s="56"/>
    </row>
    <row r="50" spans="10:16" x14ac:dyDescent="0.25">
      <c r="J50" s="53"/>
      <c r="K50" s="98" t="s">
        <v>120</v>
      </c>
      <c r="L50" s="370" t="str">
        <f>AUX!N18</f>
        <v>Medida mitigadora</v>
      </c>
      <c r="M50" s="370"/>
      <c r="N50" s="370"/>
      <c r="O50" s="370"/>
      <c r="P50" s="56"/>
    </row>
    <row r="51" spans="10:16" x14ac:dyDescent="0.25">
      <c r="J51" s="53"/>
      <c r="K51" s="99" t="s">
        <v>5</v>
      </c>
      <c r="L51" s="14" t="s">
        <v>6</v>
      </c>
      <c r="M51" s="14" t="s">
        <v>8</v>
      </c>
      <c r="N51" s="14" t="s">
        <v>7</v>
      </c>
      <c r="O51" s="14" t="s">
        <v>9</v>
      </c>
      <c r="P51" s="56"/>
    </row>
    <row r="52" spans="10:16" x14ac:dyDescent="0.25">
      <c r="J52" s="53"/>
      <c r="K52" s="100"/>
      <c r="L52" s="101" t="s">
        <v>2</v>
      </c>
      <c r="M52" s="101" t="s">
        <v>2</v>
      </c>
      <c r="N52" s="101" t="s">
        <v>2</v>
      </c>
      <c r="O52" s="101" t="s">
        <v>2</v>
      </c>
      <c r="P52" s="56"/>
    </row>
    <row r="53" spans="10:16" x14ac:dyDescent="0.25">
      <c r="J53" s="53"/>
      <c r="K53" s="39">
        <f>I33</f>
        <v>0</v>
      </c>
      <c r="L53" s="169">
        <f>AUX!W18</f>
        <v>-150</v>
      </c>
      <c r="M53" s="169">
        <f>AUX!X18</f>
        <v>-150</v>
      </c>
      <c r="N53" s="169">
        <f>AUX!Y18</f>
        <v>0</v>
      </c>
      <c r="O53" s="251">
        <f>AUX!Z18</f>
        <v>-150</v>
      </c>
      <c r="P53" s="56"/>
    </row>
    <row r="54" spans="10:16" x14ac:dyDescent="0.25">
      <c r="J54" s="53"/>
      <c r="K54" s="39">
        <f>Q33</f>
        <v>18</v>
      </c>
      <c r="L54" s="169">
        <f>AUX!W19</f>
        <v>-150</v>
      </c>
      <c r="M54" s="169">
        <f>AUX!X19</f>
        <v>-150</v>
      </c>
      <c r="N54" s="169">
        <f>AUX!Y19</f>
        <v>0</v>
      </c>
      <c r="O54" s="251">
        <f>AUX!Z19</f>
        <v>-150</v>
      </c>
      <c r="P54" s="56"/>
    </row>
    <row r="55" spans="10:16" x14ac:dyDescent="0.25">
      <c r="J55" s="53"/>
      <c r="K55" s="97"/>
      <c r="L55" s="97"/>
      <c r="M55" s="97"/>
      <c r="N55" s="97"/>
      <c r="O55" s="97"/>
      <c r="P55" s="56"/>
    </row>
    <row r="56" spans="10:16" ht="15.75" thickBot="1" x14ac:dyDescent="0.3">
      <c r="J56" s="58"/>
      <c r="K56" s="59"/>
      <c r="L56" s="59"/>
      <c r="M56" s="59"/>
      <c r="N56" s="59"/>
      <c r="O56" s="59"/>
      <c r="P56" s="60"/>
    </row>
    <row r="57" spans="10:16" ht="15.75" thickBot="1" x14ac:dyDescent="0.3"/>
    <row r="58" spans="10:16" ht="15.75" thickBot="1" x14ac:dyDescent="0.3">
      <c r="J58" s="341" t="s">
        <v>78</v>
      </c>
      <c r="K58" s="342"/>
      <c r="L58" s="342"/>
      <c r="M58" s="342"/>
      <c r="N58" s="342"/>
      <c r="O58" s="342"/>
      <c r="P58" s="343"/>
    </row>
  </sheetData>
  <sheetProtection algorithmName="SHA-512" hashValue="dMLp/I9Y44ad9VeD+pywgmUTldvGTnqBgwSTuI/vzftNFS2PlzuUpMFOZBBIh2fE6qBUDPZeHxXTHt1D2OOjuQ==" saltValue="/FpxvdD5hh3UILI0EbSlzw==" spinCount="100000" sheet="1" objects="1" scenarios="1"/>
  <mergeCells count="50">
    <mergeCell ref="G10:I10"/>
    <mergeCell ref="R39:S40"/>
    <mergeCell ref="S41:S43"/>
    <mergeCell ref="G39:H40"/>
    <mergeCell ref="G41:G43"/>
    <mergeCell ref="R32:R36"/>
    <mergeCell ref="R22:V22"/>
    <mergeCell ref="J8:N11"/>
    <mergeCell ref="O8:O11"/>
    <mergeCell ref="P8:P11"/>
    <mergeCell ref="J12:N15"/>
    <mergeCell ref="O12:O15"/>
    <mergeCell ref="P12:P15"/>
    <mergeCell ref="T32:T36"/>
    <mergeCell ref="J21:P22"/>
    <mergeCell ref="E9:G9"/>
    <mergeCell ref="R3:Z3"/>
    <mergeCell ref="R4:Z10"/>
    <mergeCell ref="L50:O50"/>
    <mergeCell ref="J4:N4"/>
    <mergeCell ref="O5:O6"/>
    <mergeCell ref="R21:V21"/>
    <mergeCell ref="J7:N7"/>
    <mergeCell ref="P5:P6"/>
    <mergeCell ref="R20:V20"/>
    <mergeCell ref="R19:V19"/>
    <mergeCell ref="J5:N6"/>
    <mergeCell ref="J3:N3"/>
    <mergeCell ref="U32:U36"/>
    <mergeCell ref="Y27:Z27"/>
    <mergeCell ref="Y28:Z28"/>
    <mergeCell ref="Y29:Z29"/>
    <mergeCell ref="B19:F19"/>
    <mergeCell ref="B20:F20"/>
    <mergeCell ref="I33:I35"/>
    <mergeCell ref="Q33:Q35"/>
    <mergeCell ref="H32:H36"/>
    <mergeCell ref="Z20:AC20"/>
    <mergeCell ref="B22:F22"/>
    <mergeCell ref="J58:P58"/>
    <mergeCell ref="F32:F36"/>
    <mergeCell ref="P38:Q38"/>
    <mergeCell ref="P41:Q41"/>
    <mergeCell ref="E32:E36"/>
    <mergeCell ref="I38:J38"/>
    <mergeCell ref="I41:J41"/>
    <mergeCell ref="B21:F21"/>
    <mergeCell ref="Y30:Z30"/>
    <mergeCell ref="Y26:Z26"/>
    <mergeCell ref="Y25:AC25"/>
  </mergeCells>
  <conditionalFormatting sqref="R32:R36">
    <cfRule type="expression" dxfId="21" priority="38">
      <formula>AND($G$22&lt;&gt;0,$G$21=0)</formula>
    </cfRule>
    <cfRule type="expression" dxfId="20" priority="39">
      <formula>$G$21=0</formula>
    </cfRule>
  </conditionalFormatting>
  <conditionalFormatting sqref="R30:R31 S30:S38 R37:R38 T30 U30:U38 T38">
    <cfRule type="expression" dxfId="19" priority="37">
      <formula>$G$22=0</formula>
    </cfRule>
  </conditionalFormatting>
  <conditionalFormatting sqref="T31:T37">
    <cfRule type="expression" dxfId="18" priority="34">
      <formula>AND($G$22&lt;&gt;0,#REF!=0)</formula>
    </cfRule>
  </conditionalFormatting>
  <conditionalFormatting sqref="H32:H36">
    <cfRule type="expression" dxfId="17" priority="32">
      <formula>AND($W$22&lt;&gt;0,$W$21=0)</formula>
    </cfRule>
    <cfRule type="expression" dxfId="16" priority="33">
      <formula>$W$21=0</formula>
    </cfRule>
  </conditionalFormatting>
  <conditionalFormatting sqref="H30:H31 G30:G38 H37:H38 F30 E30:E38 F38">
    <cfRule type="expression" dxfId="15" priority="31">
      <formula>$W$22=0</formula>
    </cfRule>
  </conditionalFormatting>
  <conditionalFormatting sqref="R30:R31 S30:S38 R37:R38 T30 U30:U38 T38">
    <cfRule type="expression" dxfId="14" priority="28">
      <formula>$G$22=0</formula>
    </cfRule>
  </conditionalFormatting>
  <conditionalFormatting sqref="F30 G30:G38 E30:E38 F38 H30:H31 H37:H38">
    <cfRule type="expression" dxfId="13" priority="27">
      <formula>$W$22=0</formula>
    </cfRule>
  </conditionalFormatting>
  <conditionalFormatting sqref="F31:F37">
    <cfRule type="expression" dxfId="12" priority="22">
      <formula>$F$32="AUSÊNCIA DE RESA"</formula>
    </cfRule>
  </conditionalFormatting>
  <conditionalFormatting sqref="T31:T37">
    <cfRule type="expression" dxfId="11" priority="21">
      <formula>$T$32="AUSÊNCIA DE RESA"</formula>
    </cfRule>
  </conditionalFormatting>
  <conditionalFormatting sqref="S41:S43">
    <cfRule type="expression" dxfId="10" priority="10">
      <formula>$G$21=0</formula>
    </cfRule>
  </conditionalFormatting>
  <conditionalFormatting sqref="R39:S40">
    <cfRule type="expression" dxfId="9" priority="9">
      <formula>$G$21&lt;&gt;0</formula>
    </cfRule>
  </conditionalFormatting>
  <conditionalFormatting sqref="G41:G43">
    <cfRule type="expression" dxfId="8" priority="6">
      <formula>$W$21=0</formula>
    </cfRule>
  </conditionalFormatting>
  <conditionalFormatting sqref="G39:H40">
    <cfRule type="expression" dxfId="7" priority="5">
      <formula>$W$21&lt;&gt;0</formula>
    </cfRule>
  </conditionalFormatting>
  <conditionalFormatting sqref="I40:J41">
    <cfRule type="expression" dxfId="6" priority="4">
      <formula>$AB$29=0</formula>
    </cfRule>
  </conditionalFormatting>
  <conditionalFormatting sqref="P40:Q41">
    <cfRule type="expression" dxfId="5" priority="3">
      <formula>$AB$28=0</formula>
    </cfRule>
  </conditionalFormatting>
  <conditionalFormatting sqref="I37:J38">
    <cfRule type="expression" dxfId="4" priority="2">
      <formula>$AB$26=0</formula>
    </cfRule>
  </conditionalFormatting>
  <conditionalFormatting sqref="P37:Q38">
    <cfRule type="expression" dxfId="3" priority="1">
      <formula>$AB$27=0</formula>
    </cfRule>
  </conditionalFormatting>
  <dataValidations disablePrompts="1" count="2">
    <dataValidation type="list" allowBlank="1" showInputMessage="1" showErrorMessage="1" sqref="O4">
      <formula1>"01,02,03,04,05,06,07,08,09,10,11,12,13,14,15,16,17,18,19,20,21,22,23,24,25,26,27,28,29,30,31,32,33,34,35,36"</formula1>
    </dataValidation>
    <dataValidation type="list" allowBlank="1" showInputMessage="1" showErrorMessage="1" sqref="O5">
      <formula1>"Sim,Não"</formula1>
    </dataValidation>
  </dataValidations>
  <hyperlinks>
    <hyperlink ref="J58:P58" location="MENU!A1" display="Voltar ao MENU principal"/>
    <hyperlink ref="E9:G9" location="'Extensão de terreno'!A1" display="Desenho ilustrativo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AUX!$K$18:$K$21</xm:f>
          </x14:formula1>
          <xm:sqref>O7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D1:Q24"/>
  <sheetViews>
    <sheetView showGridLines="0" workbookViewId="0">
      <selection activeCell="I23" sqref="I23:L23"/>
    </sheetView>
  </sheetViews>
  <sheetFormatPr defaultRowHeight="15" x14ac:dyDescent="0.25"/>
  <cols>
    <col min="1" max="16384" width="9.140625" style="105"/>
  </cols>
  <sheetData>
    <row r="1" spans="4:17" ht="15.75" thickBot="1" x14ac:dyDescent="0.3"/>
    <row r="2" spans="4:17" x14ac:dyDescent="0.25">
      <c r="D2" s="193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5"/>
    </row>
    <row r="3" spans="4:17" ht="15.75" thickBot="1" x14ac:dyDescent="0.3">
      <c r="D3" s="196"/>
      <c r="E3" s="149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149"/>
      <c r="Q3" s="197"/>
    </row>
    <row r="4" spans="4:17" x14ac:dyDescent="0.25">
      <c r="D4" s="196"/>
      <c r="E4" s="197"/>
      <c r="F4" s="212"/>
      <c r="G4" s="212"/>
      <c r="H4" s="212"/>
      <c r="I4" s="212"/>
      <c r="J4" s="212"/>
      <c r="K4" s="212"/>
      <c r="L4" s="212"/>
      <c r="M4" s="212"/>
      <c r="N4" s="212"/>
      <c r="O4" s="213"/>
      <c r="P4" s="149"/>
      <c r="Q4" s="197"/>
    </row>
    <row r="5" spans="4:17" x14ac:dyDescent="0.25">
      <c r="D5" s="196"/>
      <c r="E5" s="197"/>
      <c r="F5" s="212"/>
      <c r="G5" s="212"/>
      <c r="H5" s="212"/>
      <c r="I5" s="212"/>
      <c r="J5" s="212"/>
      <c r="K5" s="212"/>
      <c r="L5" s="212"/>
      <c r="M5" s="212"/>
      <c r="N5" s="212"/>
      <c r="O5" s="214"/>
      <c r="P5" s="149"/>
      <c r="Q5" s="197"/>
    </row>
    <row r="6" spans="4:17" x14ac:dyDescent="0.25">
      <c r="D6" s="196"/>
      <c r="E6" s="197"/>
      <c r="F6" s="212"/>
      <c r="G6" s="212"/>
      <c r="H6" s="212"/>
      <c r="I6" s="212"/>
      <c r="J6" s="212"/>
      <c r="K6" s="212"/>
      <c r="L6" s="212"/>
      <c r="M6" s="389" t="s">
        <v>27</v>
      </c>
      <c r="N6" s="389"/>
      <c r="O6" s="214"/>
      <c r="P6" s="149"/>
      <c r="Q6" s="197"/>
    </row>
    <row r="7" spans="4:17" x14ac:dyDescent="0.25">
      <c r="D7" s="196"/>
      <c r="E7" s="197"/>
      <c r="F7" s="212"/>
      <c r="G7" s="212"/>
      <c r="H7" s="212"/>
      <c r="I7" s="212"/>
      <c r="J7" s="212"/>
      <c r="K7" s="212"/>
      <c r="L7" s="212"/>
      <c r="M7" s="389"/>
      <c r="N7" s="389"/>
      <c r="O7" s="214"/>
      <c r="P7" s="149"/>
      <c r="Q7" s="197"/>
    </row>
    <row r="8" spans="4:17" x14ac:dyDescent="0.25">
      <c r="D8" s="196"/>
      <c r="E8" s="197"/>
      <c r="F8" s="212"/>
      <c r="G8" s="212"/>
      <c r="H8" s="212"/>
      <c r="I8" s="212"/>
      <c r="J8" s="212"/>
      <c r="K8" s="212"/>
      <c r="L8" s="212"/>
      <c r="M8" s="389"/>
      <c r="N8" s="389"/>
      <c r="O8" s="214"/>
      <c r="P8" s="149"/>
      <c r="Q8" s="197"/>
    </row>
    <row r="9" spans="4:17" x14ac:dyDescent="0.25">
      <c r="D9" s="196"/>
      <c r="E9" s="149"/>
      <c r="F9" s="215"/>
      <c r="G9" s="216"/>
      <c r="H9" s="216"/>
      <c r="I9" s="216"/>
      <c r="J9" s="217"/>
      <c r="K9" s="388" t="s">
        <v>23</v>
      </c>
      <c r="L9" s="212"/>
      <c r="M9" s="389"/>
      <c r="N9" s="389"/>
      <c r="O9" s="214"/>
      <c r="P9" s="149"/>
      <c r="Q9" s="197"/>
    </row>
    <row r="10" spans="4:17" x14ac:dyDescent="0.25">
      <c r="D10" s="196"/>
      <c r="E10" s="149"/>
      <c r="F10" s="218"/>
      <c r="G10" s="200"/>
      <c r="H10" s="200"/>
      <c r="I10" s="387">
        <f>RESA!O4</f>
        <v>0</v>
      </c>
      <c r="J10" s="219"/>
      <c r="K10" s="388"/>
      <c r="L10" s="212"/>
      <c r="M10" s="389"/>
      <c r="N10" s="389"/>
      <c r="O10" s="214"/>
      <c r="P10" s="149"/>
      <c r="Q10" s="197"/>
    </row>
    <row r="11" spans="4:17" x14ac:dyDescent="0.25">
      <c r="D11" s="196"/>
      <c r="E11" s="149"/>
      <c r="F11" s="218"/>
      <c r="G11" s="200"/>
      <c r="H11" s="200"/>
      <c r="I11" s="387"/>
      <c r="J11" s="220"/>
      <c r="K11" s="388"/>
      <c r="L11" s="212"/>
      <c r="M11" s="389"/>
      <c r="N11" s="389"/>
      <c r="O11" s="214"/>
      <c r="P11" s="149"/>
      <c r="Q11" s="197"/>
    </row>
    <row r="12" spans="4:17" x14ac:dyDescent="0.25">
      <c r="D12" s="196"/>
      <c r="E12" s="149"/>
      <c r="F12" s="218"/>
      <c r="G12" s="200"/>
      <c r="H12" s="200"/>
      <c r="I12" s="387"/>
      <c r="J12" s="219"/>
      <c r="K12" s="388"/>
      <c r="L12" s="212"/>
      <c r="M12" s="389"/>
      <c r="N12" s="389"/>
      <c r="O12" s="214"/>
      <c r="P12" s="149"/>
      <c r="Q12" s="197"/>
    </row>
    <row r="13" spans="4:17" x14ac:dyDescent="0.25">
      <c r="D13" s="196"/>
      <c r="E13" s="149"/>
      <c r="F13" s="218"/>
      <c r="G13" s="200"/>
      <c r="H13" s="200"/>
      <c r="I13" s="387"/>
      <c r="J13" s="220"/>
      <c r="K13" s="388"/>
      <c r="L13" s="212"/>
      <c r="M13" s="389"/>
      <c r="N13" s="389"/>
      <c r="O13" s="214"/>
      <c r="P13" s="149"/>
      <c r="Q13" s="197"/>
    </row>
    <row r="14" spans="4:17" x14ac:dyDescent="0.25">
      <c r="D14" s="196"/>
      <c r="E14" s="149"/>
      <c r="F14" s="218"/>
      <c r="G14" s="200"/>
      <c r="H14" s="200"/>
      <c r="I14" s="387"/>
      <c r="J14" s="219"/>
      <c r="K14" s="388"/>
      <c r="L14" s="212"/>
      <c r="M14" s="389"/>
      <c r="N14" s="389"/>
      <c r="O14" s="214"/>
      <c r="P14" s="149"/>
      <c r="Q14" s="197"/>
    </row>
    <row r="15" spans="4:17" x14ac:dyDescent="0.25">
      <c r="D15" s="196"/>
      <c r="E15" s="149"/>
      <c r="F15" s="221"/>
      <c r="G15" s="222"/>
      <c r="H15" s="222"/>
      <c r="I15" s="222"/>
      <c r="J15" s="223"/>
      <c r="K15" s="388"/>
      <c r="L15" s="212"/>
      <c r="M15" s="389"/>
      <c r="N15" s="389"/>
      <c r="O15" s="214"/>
      <c r="P15" s="149"/>
      <c r="Q15" s="197"/>
    </row>
    <row r="16" spans="4:17" x14ac:dyDescent="0.25">
      <c r="D16" s="196"/>
      <c r="E16" s="197"/>
      <c r="F16" s="212"/>
      <c r="G16" s="212"/>
      <c r="H16" s="212"/>
      <c r="I16" s="212"/>
      <c r="J16" s="224"/>
      <c r="K16" s="212"/>
      <c r="L16" s="212"/>
      <c r="M16" s="389"/>
      <c r="N16" s="389"/>
      <c r="O16" s="214"/>
      <c r="P16" s="149"/>
      <c r="Q16" s="197"/>
    </row>
    <row r="17" spans="4:17" x14ac:dyDescent="0.25">
      <c r="D17" s="196"/>
      <c r="E17" s="197"/>
      <c r="F17" s="212"/>
      <c r="G17" s="212"/>
      <c r="H17" s="212"/>
      <c r="I17" s="212"/>
      <c r="J17" s="225"/>
      <c r="K17" s="212"/>
      <c r="L17" s="212"/>
      <c r="M17" s="389"/>
      <c r="N17" s="389"/>
      <c r="O17" s="214"/>
      <c r="P17" s="149"/>
      <c r="Q17" s="197"/>
    </row>
    <row r="18" spans="4:17" x14ac:dyDescent="0.25">
      <c r="D18" s="196"/>
      <c r="E18" s="197"/>
      <c r="F18" s="212"/>
      <c r="G18" s="212"/>
      <c r="H18" s="212"/>
      <c r="I18" s="212"/>
      <c r="J18" s="225"/>
      <c r="K18" s="212"/>
      <c r="L18" s="212"/>
      <c r="M18" s="212"/>
      <c r="N18" s="212"/>
      <c r="O18" s="214"/>
      <c r="P18" s="149"/>
      <c r="Q18" s="197"/>
    </row>
    <row r="19" spans="4:17" ht="15.75" thickBot="1" x14ac:dyDescent="0.3">
      <c r="D19" s="196"/>
      <c r="E19" s="197"/>
      <c r="F19" s="226"/>
      <c r="G19" s="226"/>
      <c r="H19" s="226"/>
      <c r="I19" s="226"/>
      <c r="J19" s="227"/>
      <c r="K19" s="226"/>
      <c r="L19" s="226"/>
      <c r="M19" s="226"/>
      <c r="N19" s="226"/>
      <c r="O19" s="228"/>
      <c r="P19" s="149"/>
      <c r="Q19" s="197"/>
    </row>
    <row r="20" spans="4:17" x14ac:dyDescent="0.25">
      <c r="D20" s="196"/>
      <c r="E20" s="149"/>
      <c r="F20" s="149"/>
      <c r="G20" s="149"/>
      <c r="H20" s="149"/>
      <c r="I20" s="149"/>
      <c r="J20" s="229"/>
      <c r="K20" s="149"/>
      <c r="L20" s="149"/>
      <c r="M20" s="149"/>
      <c r="N20" s="149"/>
      <c r="O20" s="149"/>
      <c r="P20" s="149"/>
      <c r="Q20" s="197"/>
    </row>
    <row r="21" spans="4:17" x14ac:dyDescent="0.25">
      <c r="D21" s="196"/>
      <c r="E21" s="149"/>
      <c r="F21" s="149"/>
      <c r="G21" s="149"/>
      <c r="H21" s="149"/>
      <c r="I21" s="149"/>
      <c r="J21" s="149"/>
      <c r="K21" s="390" t="s">
        <v>111</v>
      </c>
      <c r="L21" s="390"/>
      <c r="M21" s="390"/>
      <c r="N21" s="390"/>
      <c r="O21" s="390"/>
      <c r="P21" s="149"/>
      <c r="Q21" s="197"/>
    </row>
    <row r="22" spans="4:17" ht="15.75" thickBot="1" x14ac:dyDescent="0.3">
      <c r="D22" s="196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97"/>
    </row>
    <row r="23" spans="4:17" ht="15.75" thickBot="1" x14ac:dyDescent="0.3">
      <c r="D23" s="196"/>
      <c r="E23" s="149"/>
      <c r="F23" s="149"/>
      <c r="G23" s="149"/>
      <c r="H23" s="149"/>
      <c r="I23" s="391" t="s">
        <v>43</v>
      </c>
      <c r="J23" s="392"/>
      <c r="K23" s="392"/>
      <c r="L23" s="393"/>
      <c r="M23" s="149"/>
      <c r="N23" s="149"/>
      <c r="O23" s="149"/>
      <c r="P23" s="149"/>
      <c r="Q23" s="197"/>
    </row>
    <row r="24" spans="4:17" ht="15.75" thickBot="1" x14ac:dyDescent="0.3">
      <c r="D24" s="201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3"/>
    </row>
  </sheetData>
  <sheetProtection algorithmName="SHA-512" hashValue="juQQ/+xRXjrJ2QGobUHkiWaRYNRGR8lWhS7eHaefWzl9fTqSZjkE2w4RGVjriD6fwecHAleyqp5je9jPGtwCtg==" saltValue="plunjUTd+3NXxZb553o9hA==" spinCount="100000" sheet="1" objects="1" scenarios="1"/>
  <mergeCells count="5">
    <mergeCell ref="I10:I14"/>
    <mergeCell ref="K9:K15"/>
    <mergeCell ref="M6:N17"/>
    <mergeCell ref="K21:O21"/>
    <mergeCell ref="I23:L23"/>
  </mergeCells>
  <hyperlinks>
    <hyperlink ref="I23:L23" location="RESA!A1" display="Voltar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2 4 C 0 3 E C 0 - A D D 8 - 4 C 7 0 - A B 2 7 - 6 6 4 C 7 6 B 1 9 A 8 F } "   T o u r I d = " b 0 6 1 c 4 3 d - f c 2 7 - 4 5 e 2 - 8 c 7 7 - 7 1 b 6 4 8 d a a e 9 b "   X m l V e r = " 3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o k A A A K J A a 2 A t f E A A B E w S U R B V H h e 7 Z 3 p c x R 3 e s e f n l s z Q k g j d C F x C A w C R L y 7 g O N y b I 4 1 u 8 m L V N 5 t 1 W 6 l c m y O z e b 6 i 1 K p V O V F K q k k l S p v f A J 2 s B c f i M N g w I A k h C 7 Q h a 4 Z z X 3 l e Z 7 u l k b S g C X m N 5 J f f D / y 4 5 7 p G T X d m v 7 2 9 3 m e / n W P 9 c 6 n X 5 U I A G A E j z M F A B j A + s 1 n V + F Q A B g C D g W A Q S A o A A z C K V 8 f U j 4 A D G H 9 7 2 8 h K A B M g Z Q P A I O w Q 1 2 D Q w F g C O v d K x A U A K Z A y g e A Q S A o A A x i v f v 5 d a R 8 A B j C e g + C A s A Y S P k A M A g 7 1 A 0 4 F A C G s N 7 7 A o I C w B T W + x A U A M Z g Q d 2 E o A A w h P X + l x A U A K a w P o C g A D A G C + p r C A o A Q 1 g f f A V B A W A K n N g F w C D W h 3 A o A I z B g r o F Q Q F g C O v D q x A U A K Z A D Q W A Q a y P r t 6 G Q w F g C O u j P g g K A F M g 5 Q P A I N a F v m / g U A A Y w r p w D Y L 6 P t H a t J M 6 d r V S M m v R v a c e K p V K 9 N M j a X 2 N H 9 J s 0 k O j 8 3 5 a S P k o G P R S K T l A x b z 9 O t h + I K j v A Y f 3 d l K + F K Z 0 p k C z s Q z N p U M q p H J 2 B A s U z 3 i d Z z a W Z W l 4 P B 7 y e r 0 U o F k q Z a e d V 8 F 2 w I K 6 A 0 F t A z 6 v h 0 4 e 6 q L L / Q E q F o v 0 e 9 0 Z C g e K z q t E n w 4 E K J O 3 n G c v R k T l T p s i F n V E f T Q y 9 l D n g a 3 F u g h B b T l n f m c / 5 f J 5 s q h E F 7 4 N 0 P m e N I t B U r q S 7 U z 8 5 P q w n + Z T G + s Z u Y I S d o a I k g V 2 L v J R y 4 4 8 x R c e O 6 + A r c C 6 e B 2 C 2 i p O H u 6 m p X S J o u E c l d i V i v y X 9 7 A W F p I W N Y Q K N P g k S Y / j U X 5 c o m y e q K u J 5 8 3 4 n N / e G K 6 4 P D x t D J f o 9 e 4 C T T 6 b o 0 c z C Z 0 P a g v a 5 l v E q Q O t 5 C k k a G w 6 S X f H i 3 R 7 3 E f F Q p 6 G H g 1 R x J + l S z f n K F Z s 1 P f G 0 h a l O d 3 b r J g E 1 + W K H H O s o W K x Q P W h A B 1 s 8 j v v A L W E B S V H N E Q t 4 4 2 e 3 R Q I 2 D v 0 j g j X T M l Z 6 m n N a C M h G m 2 i T w Y i V A r v p t m E u e O b i O p 8 T 4 q G n n m o r i 5 E 9 f U R 2 l t f e f 0 Q 5 s K 6 d O M u U r 4 a I X / i N 4 / t o U K h o O G S z W R o J k Z 0 7 1 m D M 6 d 2 n O 5 e p H B d H V 2 8 H 6 R o p E j p 2 B T 5 g l n n V W A a p H w 1 Q s R 0 + v g + F Z J 0 8 S S E f C 5 H g W B w S 8 Q k z K X D 6 l b H O n I 0 u 2 S R P x y l x a W I 8 y o w D T v U P T h U D T j d u 4 e m p y a p s S l K + X x e 0 7 t U M q m v X R l t 4 p 1 c H 2 4 J 0 v j o b i 7 Q K 6 2 2 S / Y N s r j m F y n a u O K a w A z W x z c h K N O c e 7 W b E o m E d t y e z U x T t H m X u k Q 8 T X R 1 p M 5 5 1 9 b x + 0 c z O h 0 Z H q H 9 3 f t p 5 t k C X X k U o H R i g Q 7 u X X 2 y G F Q H U j 7 D d D Z H a W l p S c U k a V 7 J 1 0 A j c z 4 d z b A d Y h L k 3 8 9 x q t n Z 1 a X C b t n V S A f r H m v q m c v j e G o S d P k M x 7 6 W O p q Y m K R n S x 6 6 + C B E N y c a q H 9 6 8 + 1 v U 8 j J 4 0 h x U o X k 8 9 l u J I + P H u 2 h H x + 1 q N 0 v a W j l b U F s P u B Q B m l o 2 E N J r p O S y Q T d G F 0 t o q c L X h k A s e W c O 5 y j 2 G K c / H 4 / j Y 2 O O 3 P 5 S M q F V S q Z 1 v m e h Z X 5 o D r k h L p + 0 I h q g + u l J a + e S B 0 u H H f + v D Z i D P c m f F v a i H D x e 0 v 2 M C d e v / a O t u V u o 6 S g j U 2 N 7 F o + i k T C a 7 Y F 8 b K B l M 9 Q Z P 0 9 d H j H E w o G Q 7 z T 2 s o J + + z z P f k C p 1 k 8 P X f Y b g 5 s J d l s l l r b W v W x u h E L y c X r 9 d D U 1 L Q 2 U O I j 3 / K c y t u G 2 H g g 5 T N E J p O h c M h L 6 Z T d G j / 9 S p a S + Y A + d r n c H 9 S j 2 P n D S X 1 d 9 m 1 p a d e S + 9 M R a m r c 6 T w j m p i c d B 7 x x 8 8 r s 3 f v H m r e 1 c x O h a F J J r A + u X U f b Z 4 q s S J H a G E h y U J J U a G Q p 6 V 4 j I / 8 z 2 i 4 u D r 1 q 4 Q I y j G 0 m i A p 6 I m W C W p t b d H n 0 p A Q I Q n S + V N 3 i i / R / P w 8 x T J F C u 3 q 1 N f A y 6 E H S E R 1 k U j k d E e 9 + C B I n z 4 K U z K V I S 8 f 8 X 9 y J K 0 7 9 I u o p Z i E 1 g Z L x f T N N 3 d p e H i E h b + g 8 0 V M j x 8 P 8 y P 7 I k V J U + c m x t d t G 2 J z g R r K Q M j w I h G U h N R L d x b 2 U S x X p x 0 f j 2 d 7 T 5 x O L R Z p b G y c j h 0 7 Q v v 3 7 6 O m p i b K c F 0 l 9 Z Q / E K A 7 d + 7 q e o / N F i k c l v N k l b c R s b H w V J i H 2 E S U f M 2 6 Q 6 5 l p r S X Z u b i z j O b 1 v o i R R J 3 l 0 c u C J I i y K J q h d f r o 4 e L u 7 W b J 0 h 6 N z U 1 p d 2 + 5 m i U j h z p 0 U Z F d 5 u f 6 u r q q C S O W r Z 9 i M 2 F d f n 2 A 9 R Q V Z D 2 H K J U W l K 7 4 j p h 7 Y s W a G T O S 6 9 2 5 q l / 2 k t v H U j T / a k A 9 X b k n X e s c O F + 0 H l U G + o K k 9 Q e m N X L O N o 7 2 u k O p 4 D J V E r T w Q A 7 1 R z X U P F Y n B Y W 4 9 R x 7 K T z W 2 C z I O W r M g o V h O Q i Y q o P l u j 2 u J f O a F f P Q 7 6 Y t K f X U + 5 a t S D l b S d e U x o Y e K Q 1 U 1 t b K x 0 / f o y C w a C u / / z c P M 3 M z F A q K V f 2 V t 5 W x H c H 2 u Z V 4 p 4 o f R 5 L G b v o d + n p O a y j z 0 d G R p 0 5 p D V Y n q O 3 4 b E K 6 / j O E e c V s 4 w U j t O Z s 2 / p Y y + n g F N x P 3 0 x H N F t k A s d d + 3 a t e o 8 F d g 8 q K G q j O 8 S V C W k n n G 7 f / f u f a u C e z Q 4 R A s L i z o v m V i i P f S N P j a N p J Y S 1 y Z a 6 K 5 z 3 7 / P + m U U R 4 l i 8 b h 2 / y p t J 2 J j w T U x f q r 5 E W R n f F 7 a J 5 x 9 Z f W N K A f 6 B 2 l s 9 I m K c c + e L n W F f C 5 P a a 5 p Z O R C S 2 u r D l 5 9 t Z N 3 7 h r g r q + I 2 o 2 p 6 V l 6 + m R C r 9 s q 3 z 7 8 b O 4 H / l 4 l x b J L 2 y s h 2 V 7 Q b 9 H 7 7 3 7 o z C E 6 c L B b U y 8 R U k O D f e V u 7 / G j d P L U C a 1 t d u 6 0 5 z 2 c q s 0 o 9 V K p q O u t w a K W a G x s o L 3 7 u l Z d q g 8 2 D 1 K + K u O 7 T t z 2 d t g u I y L q f z h A s V i c p q d n d J 6 L 6 2 5 S W 5 V z 9 l B W a y q J E 3 v W d w Z f B n U n F l C h m F 8 W l Y z u k D s w L S 7 G 7 H W o s J 2 I j Y X 1 6 Z 0 B t M 2 r Y H K x i f w B + 9 b J r j D K a f I v U n H 2 D r 3 + + m v 6 X N x A 2 t X 1 k Y 3 f 1 0 E E Y D n N A r k 0 J F Q X o U s P X q 7 N L v 9 + P p e h b J Y j n a J M O s m p Z k J v 3 t L i m 9 D B t D / 4 8 R 8 5 7 w a b B U O P q g w 5 s r + I 3 S 3 h Z T H l 8 w V N 8 5 4 n p s T S k v N o B b l D k i s m E a y 0 u e V D O 7 N / g c 6 w g 2 0 W W V / b m W x X c p / n K U D J R J J y X M u t 3 U b E x g M p X 5 W R z 2 V 1 h 3 w e 9 5 6 u j O L u f 9 i v D v E 8 I v X 1 z q M V 5 D J 1 Q U a z S z d Q R j 7 I M m R + y L e 5 5 M J N 7 z Q 4 t c v z V F K 8 f D 7 H z 7 N 6 7 8 B s F l 2 + a g J N i S q R H T H P 8 S L c U R D H e o + u S g s z a b v 7 9 z y R u e + V V r a e g O X 3 J V N p d b m p p 0 / V T T a K 1 H q F g g j H F R A H L 1 f W X Q 4 K O U 7 1 Z N x h s G 6 9 q M H G Q d u 8 y p + m H Q X e G T N 6 1 N 8 I 0 p b + 5 N J l m p 2 d o w T X U o I r r L U k 4 v Z Y Q B n I O j 8 7 S z M J P 4 X r Q j q v v b O T / m 9 w Y 3 W Y 3 k d d 0 r o y M c n U F Z O E t 5 S h d C Z N J 8 7 9 Q d n W 4 W e z P 3 C o K o n u 9 L K g 0 n q 0 f x H l Y / X e / s k 5 a m 6 O U r S p i c b H n p C H R b Y 4 P + + 8 u o L c x 8 9 1 r 6 b m Z m p l 8 b r I D W A 2 g r i c i H 3 Z l U R I 4 k y O k N S d c h n a 1 5 i g F A t c R l C A l w c 1 l I H I 8 p E 9 K 6 L i n f V F p H P y C 6 v p 2 t O p 6 d z T y f V f l N b S 3 q 7 p n S A i k A 6 c E M + s X 0 4 l 5 H z T c r 3 k i C i 3 L C I n 2 F 0 l 5 K R y s c D i L d s u x O a D P 6 0 K c x G b C r + H d 8 x M S o / 0 L z o v 9 d l g Q C 9 C F B I J + 1 J 5 l 7 1 7 u + h a 3 w 3 n m e 1 O 5 f g 4 7 Z N R 4 c J z S q 5 V 6 M l b f q P d f G B n 4 l h J 9 1 a 7 U 2 t 4 S V v 5 + 3 v k C u P K 2 4 j Y W K B t b i B 6 D u 6 k D A t K n C r P L i I 1 y / O Q P o N 8 y d r j o S F n j k 0 k E q F T r 5 1 w n t n d P U n X F h f t K 2 x d E k t x u j q 8 + l 4 V a 9 E T t + p K L J o y 8 b g C U l e S c 1 H i r L L O v O 7 p V J q 6 j 5 + o u H 2 I j Q d S P k O R T S 1 R J p V U Y X 2 X U 8 l 4 p G O 9 x y i W t t M 5 u Z f f W n R M H b 8 v 4 z Q u X C L 1 O 5 x H l b G b D 2 U 1 E g t c w k 3 t l o O F J C E n d y m f 0 E v 2 K 2 0 X Y n O B l M 9 Q n P x h B + / 8 L K o 0 i 4 p 3 U j n y S / 1 S 3 i Y v R 2 q j 6 5 9 / w u L L q X A E m Q 4 N 2 V / h O T M 9 p d P W 9 g 6 d S o 0 j y / r 4 4 d o R E r x 8 n q / N h 7 J 0 b r l G E k d y X U m F t O J M 7 i i J 2 O I i v f 2 z P + N l r d 8 u x O Y C X T 5 D y J 1 Y V V C 8 g 8 q O u p x O 8 U 5 e 6 c R v K m t R L 7 u U t M T 1 0 n M W x I M H D + n A g W 6 9 N 3 p L a 5 v 9 v o T c h d Z P n w 0 3 a m d P + g Y r O E I S V 3 I F J G 6 0 V k R O S O N E g 1 1 U x c Q R D c S o q S n q L A 9 U i / X 5 / a H K h 1 D w U l z 5 c p h C 4 X o K h C J c B 4 V Y M A H y c U h K J S d O b T O y 6 E B z n u Z H + u i 1 1 9 Z f b j 4 6 M k Y 7 G i I U C t W R 1 x + m y w P r a y a 3 6 S C p p Q h 2 9 S i I s g a E K z I V E r u S i E n G 7 r H 4 E / E Y H Y i m 6 a e / + E t n q a B a 4 F C G i Y S K 7 C p x S i d X 3 E p T Q A 7 Z q a V 9 L T v / 6 L y H f v S j H z i / t Z q 2 j j Z 1 D X E u 9 3 t 2 x Y l c 8 S z X S O U O 5 D q S 4 4 z u 1 A 5 x J N u V p M 6 T N C + V W O J l Z O j U 2 3 + o y w d m Y I d 6 D I c y z M V L t y h Q t 4 O C r k s F g r Z L e X 0 a c i J X a q i z B 5 P s Q n I 3 W W u 5 j r p 6 t U + d T J z r i y E f L a X l q l r 7 v h X u d J U z O d M V d 3 I c S g T H U x W a 1 E 0 s 5 m V B J V n w P J U b t v z y r 3 + u / y 4 w g / U F B F U T 3 v / o B o X q 6 l V U f i f 1 k 7 T P F p Q I y 0 P n j + R V W K 6 g J K 7 8 9 n N 6 6 / S b e l P K w f S h 5 Y a D C k k E x W L S o U Q i J A 7 9 y l E W k j q X m + 7 J S d z l M X r i X C I m p 2 5 K i m s m 9 G T y 3 / z d n z h r C 0 x h f f E A g q o F v P / T u + / 1 q a g C X A u t c i k f h 8 d H 5 3 p Y U C w s j 7 U i K m k W X b p b 5 P e G 9 A s G V g S 1 4 k 5 y 7 z z X p c S V l h 3 K G a u n 7 q Q O x Y L i l C 8 j 4 Y g p l 0 3 p C e J f / 8 O f 6 n o C s 7 C g h i G o G i E C e O e d K z q C W 0 X l D 6 p L y Y 3 5 x a W O d p S o f a f d Q h c x L W W 9 l C 1 Y d O + p O 5 7 O F h P / z x a T 4 1 B r U z 4 R k r i U i s k R l H T 8 9 E J C q a F E T F w 3 y X z p K v 7 t P / 6 5 s 3 x g G g h q C / j v / / r Y 6 f r V q U v J M C I 7 / f P S o Y Z J a m 9 r Y 0 F 5 6 K v h I H 8 i d i 3 l s k p Q 4 k 4 s K h W U i k n q p j W C U j F J m m d 3 9 u x U L 6 F C 1 D T v 7 + F M t c T 6 8 i E E t R X 8 + 7 + 9 x 7 V U W C + X 9 7 F T 2 a 1 0 H z W G P d S 7 W 7 4 R w 0 P X R m 1 B l U u K p a R i 0 n A F V b A d y k 7 3 n E a E C M p x J r d u k u 6 e O J Q 4 Y H 1 9 P f 3 F r 9 C A q D U s q B E I a o v 4 z f 9 c o F i C 0 y 4 W l d Z U T v q 3 O / C E u r o 6 6 e a 4 3 f H j j 0 X / s 4 s o 2 6 W 0 h h J n K n c o R 0 w 6 + N V 1 J x a T d P S k s y c L k H s A 9 v Y e o b P n 3 7 A X B m o K B L U N / M s / / Q d 5 / a 5 T S f r n p f 3 1 8 z S W b t M G h c 8 n 3 + h h + 5 Q 4 F K t J R b W c 8 k m a J z W U K y b t 6 u V U T C I q + S 1 J J 0 O h E P 3 V r / 9 Y l w O 2 B u v L f g h q O 5 D L 1 / / 1 n / + T P w G P X U + x k 3 g 8 E h 6 9 K Y u b + N k f j q R 7 b l P C b k Z o 7 S S X Z D j X O U k K K O 4 m Q p I T w r / 8 1 S 9 4 W f Y y w N Z h f d U / C k F t M x c + u E y P B o d Z M C U W g Q x P 4 n B u T i C I O x G J M z k p n + N Q 8 q q I S E Q o Q v r h i e P 0 x p u n 9 H f A 9 g B B f c / 4 9 u 4 A X e / 7 m n z F J C 2 m J M 2 z 0 z 0 X E Z A 6 E Y t o T / s O + t 0 z b 9 G u V v t L q c H 2 A 0 E B Y B D r 6 s A Y B A W A I T D a H A C D Q F A A G M S 6 O o i U D w B T W H 2 D 4 x A U A I Z A y g e A Q a y + R 3 A o A E z B g n o C Q Q F g C O s a B A W A M V B D A W A Q 6 9 r Q U z g U A I a w r k N Q A B g D K R 8 A B r G u P 5 6 A Q w F g C D g U A A a x b s C h A D C G d W M Y g g L A F C y o S Q g K A E O g h g L A I N b N E T g U A K Z g Q U 1 B U A A Y A i k f A A a x v o Z D A W A M 6 + v R a Q g K A E M g 5 Q P A I B A U A A a x b o 0 h 5 Q P A F C y o G Q g K A E M g 5 Q P A I N a t c T g U A K a w b o 8 / g 6 A A M A L R / w N N n u r w x g p l W A A A A A B J R U 5 E r k J g g g = =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 - 2 . 6 9 6 9 3 8 4 3 8 7 6 0 2 6 4 9 E - 1 6 < / L a t i t u d e > < L o n g i t u d e > - 4 5 < / L o n g i t u d e > < R o t a t i o n > 0 < / R o t a t i o n > < P i v o t A n g l e > 0 < / P i v o t A n g l e > < D i s t a n c e > 4 . 3 9 4 5 3 1 2 5 < / D i s t a n c e > < / C a m e r a > < I m a g e > i V B O R w 0 K G g o A A A A N S U h E U g A A A N Q A A A B 1 C A Y A A A A 2 n s 9 T A A A A A X N S R 0 I A r s 4 c 6 Q A A A A R n Q U 1 B A A C x j w v 8 Y Q U A A A A J c E h Z c w A A A o k A A A K J A a 2 A t f E A A B E w S U R B V H h e 7 Z 3 p c x R 3 e s e f n l s z Q k g j d C F x C A w C R L y 7 g O N y b I 4 1 u 8 m L V N 5 t 1 W 6 l c m y O z e b 6 i 1 K p V O V F K q k k l S p v f A J 2 s B c f i M N g w I A k h C 7 Q h a 4 Z z X 3 l e Z 7 u l k b S g C X m N 5 J f f D / y 4 5 7 p G T X d m v 7 2 9 3 m e / n W P 9 c 6 n X 5 U I A G A E j z M F A B j A + s 1 n V + F Q A B g C D g W A Q S A o A A z C K V 8 f U j 4 A D G H 9 7 2 8 h K A B M g Z Q P A I O w Q 1 2 D Q w F g C O v d K x A U A K Z A y g e A Q S A o A A x i v f v 5 d a R 8 A B j C e g + C A s A Y S P k A M A g 7 1 A 0 4 F A C G s N 7 7 A o I C w B T W + x A U A M Z g Q d 2 E o A A w h P X + l x A U A K a w P o C g A D A G C + p r C A o A Q 1 g f f A V B A W A K n N g F w C D W h 3 A o A I z B g r o F Q Q F g C O v D q x A U A K Z A D Q W A Q a y P r t 6 G Q w F g C O u j P g g K A F M g 5 Q P A I N a F v m / g U A A Y w r p w D Y L 6 P t H a t J M 6 d r V S M m v R v a c e K p V K 9 N M j a X 2 N H 9 J s 0 k O j 8 3 5 a S P k o G P R S K T l A x b z 9 O t h + I K j v A Y f 3 d l K + F K Z 0 p k C z s Q z N p U M q p H J 2 B A s U z 3 i d Z z a W Z W l 4 P B 7 y e r 0 U o F k q Z a e d V 8 F 2 w I K 6 A 0 F t A z 6 v h 0 4 e 6 q L L / Q E q F o v 0 e 9 0 Z C g e K z q t E n w 4 E K J O 3 n G c v R k T l T p s i F n V E f T Q y 9 l D n g a 3 F u g h B b T l n f m c / 5 f J 5 s q h E F 7 4 N 0 P m e N I t B U r q S 7 U z 8 5 P q w n + Z T G + s Z u Y I S d o a I k g V 2 L v J R y 4 4 8 x R c e O 6 + A r c C 6 e B 2 C 2 i p O H u 6 m p X S J o u E c l d i V i v y X 9 7 A W F p I W N Y Q K N P g k S Y / j U X 5 c o m y e q K u J 5 8 3 4 n N / e G K 6 4 P D x t D J f o 9 e 4 C T T 6 b o 0 c z C Z 0 P a g v a 5 l v E q Q O t 5 C k k a G w 6 S X f H i 3 R 7 3 E f F Q p 6 G H g 1 R x J + l S z f n K F Z s 1 P f G 0 h a l O d 3 b r J g E 1 + W K H H O s o W K x Q P W h A B 1 s 8 j v v A L W E B S V H N E Q t 4 4 2 e 3 R Q I 2 D v 0 j g j X T M l Z 6 m n N a C M h G m 2 i T w Y i V A r v p t m E u e O b i O p 8 T 4 q G n n m o r i 5 E 9 f U R 2 l t f e f 0 Q 5 s K 6 d O M u U r 4 a I X / i N 4 / t o U K h o O G S z W R o J k Z 0 7 1 m D M 6 d 2 n O 5 e p H B d H V 2 8 H 6 R o p E j p 2 B T 5 g l n n V W A a p H w 1 Q s R 0 + v g + F Z J 0 8 S S E f C 5 H g W B w S 8 Q k z K X D 6 l b H O n I 0 u 2 S R P x y l x a W I 8 y o w D T v U P T h U D T j d u 4 e m p y a p s S l K + X x e 0 7 t U M q m v X R l t 4 p 1 c H 2 4 J 0 v j o b i 7 Q K 6 2 2 S / Y N s r j m F y n a u O K a w A z W x z c h K N O c e 7 W b E o m E d t y e z U x T t H m X u k Q 8 T X R 1 p M 5 5 1 9 b x + 0 c z O h 0 Z H q H 9 3 f t p 5 t k C X X k U o H R i g Q 7 u X X 2 y G F Q H U j 7 D d D Z H a W l p S c U k a V 7 J 1 0 A j c z 4 d z b A d Y h L k 3 8 9 x q t n Z 1 a X C b t n V S A f r H m v q m c v j e G o S d P k M x 7 6 W O p q Y m K R n S x 6 6 + C B E N y c a q H 9 6 8 + 1 v U 8 j J 4 0 h x U o X k 8 9 l u J I + P H u 2 h H x + 1 q N 0 v a W j l b U F s P u B Q B m l o 2 E N J r p O S y Q T d G F 0 t o q c L X h k A s e W c O 5 y j 2 G K c / H 4 / j Y 2 O O 3 P 5 S M q F V S q Z 1 v m e h Z X 5 o D r k h L p + 0 I h q g + u l J a + e S B 0 u H H f + v D Z i D P c m f F v a i H D x e 0 v 2 M C d e v / a O t u V u o 6 S g j U 2 N 7 F o + i k T C a 7 Y F 8 b K B l M 9 Q Z P 0 9 d H j H E w o G Q 7 z T 2 s o J + + z z P f k C p 1 k 8 P X f Y b g 5 s J d l s l l r b W v W x u h E L y c X r 9 d D U 1 L Q 2 U O I j 3 / K c y t u G 2 H g g 5 T N E J p O h c M h L 6 Z T d G j / 9 S p a S + Y A + d r n c H 9 S j 2 P n D S X 1 d 9 m 1 p a d e S + 9 M R a m r c 6 T w j m p i c d B 7 x x 8 8 r s 3 f v H m r e 1 c x O h a F J J r A + u X U f b Z 4 q s S J H a G E h y U J J U a G Q p 6 V 4 j I / 8 z 2 i 4 u D r 1 q 4 Q I y j G 0 m i A p 6 I m W C W p t b d H n 0 p A Q I Q n S + V N 3 i i / R / P w 8 x T J F C u 3 q 1 N f A y 6 E H S E R 1 k U j k d E e 9 + C B I n z 4 K U z K V I S 8 f 8 X 9 y J K 0 7 9 I u o p Z i E 1 g Z L x f T N N 3 d p e H i E h b + g 8 0 V M j x 8 P 8 y P 7 I k V J U + c m x t d t G 2 J z g R r K Q M j w I h G U h N R L d x b 2 U S x X p x 0 f j 2 d 7 T 5 x O L R Z p b G y c j h 0 7 Q v v 3 7 6 O m p i b K c F 0 l 9 Z Q / E K A 7 d + 7 q e o / N F i k c l v N k l b c R s b H w V J i H 2 E S U f M 2 6 Q 6 5 l p r S X Z u b i z j O b 1 v o i R R J 3 l 0 c u C J I i y K J q h d f r o 4 e L u 7 W b J 0 h 6 N z U 1 p d 2 + 5 m i U j h z p 0 U Z F d 5 u f 6 u r q q C S O W r Z 9 i M 2 F d f n 2 A 9 R Q V Z D 2 H K J U W l K 7 4 j p h 7 Y s W a G T O S 6 9 2 5 q l / 2 k t v H U j T / a k A 9 X b k n X e s c O F + 0 H l U G + o K k 9 Q e m N X L O N o 7 2 u k O p 4 D J V E r T w Q A 7 1 R z X U P F Y n B Y W 4 9 R x 7 K T z W 2 C z I O W r M g o V h O Q i Y q o P l u j 2 u J f O a F f P Q 7 6 Y t K f X U + 5 a t S D l b S d e U x o Y e K Q 1 U 1 t b K x 0 / f o y C w a C u / / z c P M 3 M z F A q K V f 2 V t 5 W x H c H 2 u Z V 4 p 4 o f R 5 L G b v o d + n p O a y j z 0 d G R p 0 5 p D V Y n q O 3 4 b E K 6 / j O E e c V s 4 w U j t O Z s 2 / p Y y + n g F N x P 3 0 x H N F t k A s d d + 3 a t e o 8 F d g 8 q K G q j O 8 S V C W k n n G 7 f / f u f a u C e z Q 4 R A s L i z o v m V i i P f S N P j a N p J Y S 1 y Z a 6 K 5 z 3 7 / P + m U U R 4 l i 8 b h 2 / y p t J 2 J j w T U x f q r 5 E W R n f F 7 a J 5 x 9 Z f W N K A f 6 B 2 l s 9 I m K c c + e L n W F f C 5 P a a 5 p Z O R C S 2 u r D l 5 9 t Z N 3 7 h r g r q + I 2 o 2 p 6 V l 6 + m R C r 9 s q 3 z 7 8 b O 4 H / l 4 l x b J L 2 y s h 2 V 7 Q b 9 H 7 7 3 7 o z C E 6 c L B b U y 8 R U k O D f e V u 7 / G j d P L U C a 1 t d u 6 0 5 z 2 c q s 0 o 9 V K p q O u t w a K W a G x s o L 3 7 u l Z d q g 8 2 D 1 K + K u O 7 T t z 2 d t g u I y L q f z h A s V i c p q d n d J 6 L 6 2 5 S W 5 V z 9 l B W a y q J E 3 v W d w Z f B n U n F l C h m F 8 W l Y z u k D s w L S 7 G 7 H W o s J 2 I j Y X 1 6 Z 0 B t M 2 r Y H K x i f w B + 9 b J r j D K a f I v U n H 2 D r 3 + + m v 6 X N x A 2 t X 1 k Y 3 f 1 0 E E Y D n N A r k 0 J F Q X o U s P X q 7 N L v 9 + P p e h b J Y j n a J M O s m p Z k J v 3 t L i m 9 D B t D / 4 8 R 8 5 7 w a b B U O P q g w 5 s r + I 3 S 3 h Z T H l 8 w V N 8 5 4 n p s T S k v N o B b l D k i s m E a y 0 u e V D O 7 N / g c 6 w g 2 0 W W V / b m W x X c p / n K U D J R J J y X M u t 3 U b E x g M p X 5 W R z 2 V 1 h 3 w e 9 5 6 u j O L u f 9 i v D v E 8 I v X 1 z q M V 5 D J 1 Q U a z S z d Q R j 7 I M m R + y L e 5 5 M J N 7 z Q 4 t c v z V F K 8 f D 7 H z 7 N 6 7 8 B s F l 2 + a g J N i S q R H T H P 8 S L c U R D H e o + u S g s z a b v 7 9 z y R u e + V V r a e g O X 3 J V N p d b m p p 0 / V T T a K 1 H q F g g j H F R A H L 1 f W X Q 4 K O U 7 1 Z N x h s G 6 9 q M H G Q d u 8 y p + m H Q X e G T N 6 1 N 8 I 0 p b + 5 N J l m p 2 d o w T X U o I r r L U k 4 v Z Y Q B n I O j 8 7 S z M J P 4 X r Q j q v v b O T / m 9 w Y 3 W Y 3 k d d 0 r o y M c n U F Z O E t 5 S h d C Z N J 8 7 9 Q d n W 4 W e z P 3 C o K o n u 9 L K g 0 n q 0 f x H l Y / X e / s k 5 a m 6 O U r S p i c b H n p C H R b Y 4 P + + 8 u o L c x 8 9 1 r 6 b m Z m p l 8 b r I D W A 2 g r i c i H 3 Z l U R I 4 k y O k N S d c h n a 1 5 i g F A t c R l C A l w c 1 l I H I 8 p E 9 K 6 L i n f V F p H P y C 6 v p 2 t O p 6 d z T y f V f l N b S 3 q 7 p n S A i k A 6 c E M + s X 0 4 l 5 H z T c r 3 k i C i 3 L C I n 2 F 0 l 5 K R y s c D i L d s u x O a D P 6 0 K c x G b C r + H d 8 x M S o / 0 L z o v 9 d l g Q C 9 C F B I J + 1 J 5 l 7 1 7 u + h a 3 w 3 n m e 1 O 5 f g 4 7 Z N R 4 c J z S q 5 V 6 M l b f q P d f G B n 4 l h J 9 1 a 7 U 2 t 4 S V v 5 + 3 v k C u P K 2 4 j Y W K B t b i B 6 D u 6 k D A t K n C r P L i I 1 y / O Q P o N 8 y d r j o S F n j k 0 k E q F T r 5 1 w n t n d P U n X F h f t K 2 x d E k t x u j q 8 + l 4 V a 9 E T t + p K L J o y 8 b g C U l e S c 1 H i r L L O v O 7 p V J q 6 j 5 + o u H 2 I j Q d S P k O R T S 1 R J p V U Y X 2 X U 8 l 4 p G O 9 x y i W t t M 5 u Z f f W n R M H b 8 v 4 z Q u X C L 1 O 5 x H l b G b D 2 U 1 E g t c w k 3 t l o O F J C E n d y m f 0 E v 2 K 2 0 X Y n O B l M 9 Q n P x h B + / 8 L K o 0 i 4 p 3 U j n y S / 1 S 3 i Y v R 2 q j 6 5 9 / w u L L q X A E m Q 4 N 2 V / h O T M 9 p d P W 9 g 6 d S o 0 j y / r 4 4 d o R E r x 8 n q / N h 7 J 0 b r l G E k d y X U m F t O J M 7 i i J 2 O I i v f 2 z P + N l r d 8 u x O Y C X T 5 D y J 1 Y V V C 8 g 8 q O u p x O 8 U 5 e 6 c R v K m t R L 7 u U t M T 1 0 n M W x I M H D + n A g W 6 9 N 3 p L a 5 v 9 v o T c h d Z P n w 0 3 a m d P + g Y r O E I S V 3 I F J G 6 0 V k R O S O N E g 1 1 U x c Q R D c S o q S n q L A 9 U i / X 5 / a H K h 1 D w U l z 5 c p h C 4 X o K h C J c B 4 V Y M A H y c U h K J S d O b T O y 6 E B z n u Z H + u i 1 1 9 Z f b j 4 6 M k Y 7 G i I U C t W R 1 x + m y w P r a y a 3 6 S C p p Q h 2 9 S i I s g a E K z I V E r u S i E n G 7 r H 4 E / E Y H Y i m 6 a e / + E t n q a B a 4 F C G i Y S K 7 C p x S i d X 3 E p T Q A 7 Z q a V 9 L T v / 6 L y H f v S j H z i / t Z q 2 j j Z 1 D X E u 9 3 t 2 x Y l c 8 S z X S O U O 5 D q S 4 4 z u 1 A 5 x J N u V p M 6 T N C + V W O J l Z O j U 2 3 + o y w d m Y I d 6 D I c y z M V L t y h Q t 4 O C r k s F g r Z L e X 0 a c i J X a q i z B 5 P s Q n I 3 W W u 5 j r p 6 t U + d T J z r i y E f L a X l q l r 7 v h X u d J U z O d M V d 3 I c S g T H U x W a 1 E 0 s 5 m V B J V n w P J U b t v z y r 3 + u / y 4 w g / U F B F U T 3 v / o B o X q 6 l V U f i f 1 k 7 T P F p Q I y 0 P n j + R V W K 6 g J K 7 8 9 n N 6 6 / S b e l P K w f S h 5 Y a D C k k E x W L S o U Q i J A 7 9 y l E W k j q X m + 7 J S d z l M X r i X C I m p 2 5 K i m s m 9 G T y 3 / z d n z h r C 0 x h f f E A g q o F v P / T u + / 1 q a g C X A u t c i k f h 8 d H 5 3 p Y U C w s j 7 U i K m k W X b p b 5 P e G 9 A s G V g S 1 4 k 5 y 7 z z X p c S V l h 3 K G a u n 7 q Q O x Y L i l C 8 j 4 Y g p l 0 3 p C e J f / 8 O f 6 n o C s 7 C g h i G o G i E C e O e d K z q C W 0 X l D 6 p L y Y 3 5 x a W O d p S o f a f d Q h c x L W W 9 l C 1 Y d O + p O 5 7 O F h P / z x a T 4 1 B r U z 4 R k r i U i s k R l H T 8 9 E J C q a F E T F w 3 y X z p K v 7 t P / 6 5 s 3 x g G g h q C / j v / / r Y 6 f r V q U v J M C I 7 / f P S o Y Z J a m 9 r Y 0 F 5 6 K v h I H 8 i d i 3 l s k p Q 4 k 4 s K h W U i k n q p j W C U j F J m m d 3 9 u x U L 6 F C 1 D T v 7 + F M t c T 6 8 i E E t R X 8 + 7 + 9 x 7 V U W C + X 9 7 F T 2 a 1 0 H z W G P d S 7 W 7 4 R w 0 P X R m 1 B l U u K p a R i 0 n A F V b A d y k 7 3 n E a E C M p x J r d u k u 6 e O J Q 4 Y H 1 9 P f 3 F r 9 C A q D U s q B E I a o v 4 z f 9 c o F i C 0 y 4 W l d Z U T v q 3 O / C E u r o 6 6 e a 4 3 f H j j 0 X / s 4 s o 2 6 W 0 h h J n K n c o R 0 w 6 + N V 1 J x a T d P S k s y c L k H s A 9 v Y e o b P n 3 7 A X B m o K B L U N / M s / / Q d 5 / a 5 T S f r n p f 3 1 8 z S W b t M G h c 8 n 3 + h h + 5 Q 4 F K t J R b W c 8 k m a J z W U K y b t 6 u V U T C I q + S 1 J J 0 O h E P 3 V r / 9 Y l w O 2 B u v L f g h q O 5 D L 1 / / 1 n / + T P w G P X U + x k 3 g 8 E h 6 9 K Y u b + N k f j q R 7 b l P C b k Z o 7 S S X Z D j X O U k K K O 4 m Q p I T w r / 8 1 S 9 4 W f Y y w N Z h f d U / C k F t M x c + u E y P B o d Z M C U W g Q x P 4 n B u T i C I O x G J M z k p n + N Q 8 q q I S E Q o Q v r h i e P 0 x p u n 9 H f A 9 g B B f c / 4 9 u 4 A X e / 7 m n z F J C 2 m J M 2 z 0 z 0 X E Z A 6 E Y t o T / s O + t 0 z b 9 G u V v t L q c H 2 A 0 E B Y B D r 6 s A Y B A W A I T D a H A C D Q F A A G M S 6 O o i U D w B T W H 2 D 4 x A U A I Z A y g e A Q a y + R 3 A o A E z B g n o C Q Q F g C O s a B A W A M V B D A W A Q 6 9 r Q U z g U A I a w r k N Q A B g D K R 8 A B r G u P 5 6 A Q w F g C D g U A A a x b s C h A D C G d W M Y g g L A F C y o S Q g K A E O g h g L A I N b N E T g U A K Z g Q U 1 B U A A Y A i k f A A a x v o Z D A W A M 6 + v R a Q g K A E M g 5 Q P A I B A U A A a x b o 0 h 5 Q P A F C y o G Q g K A E M g 5 Q P A I N a t c T g U A K a w b o 8 / g 6 A A M A L R / w N N n u r w x g p l W A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 G u i d = " 6 d f 3 4 d 7 a - 3 a e f - 4 2 8 6 - a 7 6 7 - 8 8 0 6 f b 4 5 6 c 5 0 "   R e v = " 1 "   R e v G u i d = " 7 8 d d 0 1 e a - 4 5 f 2 - 4 3 7 5 - a 6 5 1 - a 0 d 3 1 e f a 9 7 e 9 " 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 V i s u a l T y p e = " P o i n t M a r k e r C h a r t "   N u l l s = " f a l s e "   Z e r o s = " t r u e "   N e g a t i v e s = " t r u e " 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7F257CB2-176B-45EA-9D3F-D6AAB477730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24C03EC0-ADD8-4C70-AB27-664C76B19A8F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Declarada</vt:lpstr>
      <vt:lpstr>Obras I</vt:lpstr>
      <vt:lpstr>Obras II</vt:lpstr>
      <vt:lpstr>Plan2</vt:lpstr>
      <vt:lpstr>Plan3</vt:lpstr>
      <vt:lpstr>Plan4</vt:lpstr>
      <vt:lpstr>RESA</vt:lpstr>
      <vt:lpstr>Extensão de terreno</vt:lpstr>
      <vt:lpstr>AUX</vt:lpstr>
      <vt:lpstr>Desenho</vt:lpstr>
      <vt:lpstr>S. Aprox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Vinicius Gomes Menezes</dc:creator>
  <cp:lastModifiedBy>Javã Atayde Pedreira da Silva</cp:lastModifiedBy>
  <dcterms:created xsi:type="dcterms:W3CDTF">2016-08-18T13:34:13Z</dcterms:created>
  <dcterms:modified xsi:type="dcterms:W3CDTF">2017-07-07T14:00:02Z</dcterms:modified>
</cp:coreProperties>
</file>