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Marcelo\Downloads\"/>
    </mc:Choice>
  </mc:AlternateContent>
  <xr:revisionPtr revIDLastSave="0" documentId="13_ncr:1_{81359FD4-35CD-4593-BE00-2DF08D172C41}" xr6:coauthVersionLast="47" xr6:coauthVersionMax="47" xr10:uidLastSave="{00000000-0000-0000-0000-000000000000}"/>
  <bookViews>
    <workbookView xWindow="-108" yWindow="-108" windowWidth="23256" windowHeight="14016" tabRatio="594" xr2:uid="{00000000-000D-0000-FFFF-FFFF00000000}"/>
  </bookViews>
  <sheets>
    <sheet name="Aviso" sheetId="17" r:id="rId1"/>
    <sheet name="Cadastro" sheetId="11" r:id="rId2"/>
    <sheet name="PPD" sheetId="9" r:id="rId3"/>
    <sheet name="RSA" sheetId="13" r:id="rId4"/>
    <sheet name="TWY e Pátio" sheetId="12" r:id="rId5"/>
    <sheet name="Sin. Horiz." sheetId="15" r:id="rId6"/>
    <sheet name="Luzes" sheetId="14" r:id="rId7"/>
    <sheet name="Sin. Vert." sheetId="16" r:id="rId8"/>
    <sheet name="PONTUAÇÃO" sheetId="18" r:id="rId9"/>
    <sheet name="Estruturas" sheetId="6" state="hidden" r:id="rId10"/>
    <sheet name="Tabelas" sheetId="2" state="hidden" r:id="rId11"/>
  </sheets>
  <definedNames>
    <definedName name="BASERODA">Tabelas!$C$6</definedName>
    <definedName name="CATILS">Tabelas!#REF!</definedName>
    <definedName name="CODLETRA">Tabelas!$C$3</definedName>
    <definedName name="CODNUM">Tabelas!$C$2</definedName>
    <definedName name="IFR">Tabelas!$C$7</definedName>
    <definedName name="LarguraPPD">Tabelas!$C$8</definedName>
    <definedName name="MAXMOT">Tabelas!$C$5</definedName>
    <definedName name="OMGWS">Tabelas!$C$4</definedName>
    <definedName name="TIPOOP">Tabelas!$C$7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2" l="1"/>
  <c r="G8" i="11"/>
  <c r="C8" i="2"/>
  <c r="C3" i="2"/>
  <c r="E32" i="12" s="1"/>
  <c r="C2" i="2"/>
  <c r="E15" i="13" s="1"/>
  <c r="D8" i="18"/>
  <c r="D7" i="18"/>
  <c r="D6" i="18"/>
  <c r="D5" i="18"/>
  <c r="D4" i="18"/>
  <c r="D3" i="18"/>
  <c r="D2" i="18"/>
  <c r="E14" i="16"/>
  <c r="G8" i="16"/>
  <c r="D8" i="16"/>
  <c r="G7" i="16"/>
  <c r="D7" i="16"/>
  <c r="G6" i="16"/>
  <c r="B6" i="16"/>
  <c r="E27" i="14"/>
  <c r="E20" i="14"/>
  <c r="E19" i="14"/>
  <c r="G8" i="14"/>
  <c r="D8" i="14"/>
  <c r="G7" i="14"/>
  <c r="D7" i="14"/>
  <c r="G6" i="14"/>
  <c r="D6" i="14"/>
  <c r="B6" i="14"/>
  <c r="E27" i="15"/>
  <c r="E22" i="15"/>
  <c r="E18" i="15"/>
  <c r="G8" i="15"/>
  <c r="D8" i="15"/>
  <c r="G7" i="15"/>
  <c r="D7" i="15"/>
  <c r="G6" i="15"/>
  <c r="D6" i="15"/>
  <c r="B6" i="15"/>
  <c r="E25" i="12"/>
  <c r="E23" i="12"/>
  <c r="E13" i="12"/>
  <c r="E12" i="12"/>
  <c r="G8" i="12"/>
  <c r="D8" i="12"/>
  <c r="G7" i="12"/>
  <c r="D7" i="12"/>
  <c r="G6" i="12"/>
  <c r="B6" i="12"/>
  <c r="E12" i="13"/>
  <c r="G8" i="13"/>
  <c r="D8" i="13"/>
  <c r="G7" i="13"/>
  <c r="D7" i="13"/>
  <c r="G6" i="13"/>
  <c r="B6" i="13"/>
  <c r="E20" i="9"/>
  <c r="E19" i="9"/>
  <c r="E17" i="9"/>
  <c r="E16" i="9"/>
  <c r="G8" i="9"/>
  <c r="D8" i="9"/>
  <c r="G7" i="9"/>
  <c r="D7" i="9"/>
  <c r="G6" i="9"/>
  <c r="B6" i="9"/>
  <c r="D8" i="11"/>
  <c r="G7" i="11"/>
  <c r="D7" i="11"/>
  <c r="G6" i="11"/>
  <c r="B6" i="11"/>
  <c r="D6" i="9" l="1"/>
  <c r="E13" i="13"/>
  <c r="D6" i="12"/>
  <c r="E28" i="12"/>
  <c r="E23" i="15"/>
  <c r="D9" i="18"/>
  <c r="E18" i="9"/>
  <c r="D6" i="13"/>
  <c r="E14" i="13"/>
  <c r="E20" i="12"/>
  <c r="E17" i="15"/>
  <c r="D6" i="16"/>
  <c r="D6" i="11"/>
  <c r="E12" i="9"/>
  <c r="E17" i="13" s="1"/>
</calcChain>
</file>

<file path=xl/sharedStrings.xml><?xml version="1.0" encoding="utf-8"?>
<sst xmlns="http://schemas.openxmlformats.org/spreadsheetml/2006/main" count="888" uniqueCount="619">
  <si>
    <t>Ação proposta para a não-conformidade</t>
  </si>
  <si>
    <t>OMGWS da Aeronave Crítica (m)</t>
  </si>
  <si>
    <t>154.201(d)</t>
  </si>
  <si>
    <t>Largura da PPD</t>
  </si>
  <si>
    <t>Letra CRA</t>
  </si>
  <si>
    <t>Núm CRA</t>
  </si>
  <si>
    <t>OMGWS</t>
  </si>
  <si>
    <t>Cat OMGWS</t>
  </si>
  <si>
    <t>&lt; 4,5</t>
  </si>
  <si>
    <t>4,5 &lt;=x&lt; 6</t>
  </si>
  <si>
    <t xml:space="preserve"> 6&lt;=x&lt; 9</t>
  </si>
  <si>
    <t xml:space="preserve"> 9&lt;=x&lt; 15</t>
  </si>
  <si>
    <t>Acostamentos da PPD</t>
  </si>
  <si>
    <t>Máx motor</t>
  </si>
  <si>
    <t>D</t>
  </si>
  <si>
    <t>E</t>
  </si>
  <si>
    <t>F</t>
  </si>
  <si>
    <t>&lt;4 motores</t>
  </si>
  <si>
    <t>4  motores</t>
  </si>
  <si>
    <t>BR &lt; 18</t>
  </si>
  <si>
    <t>BR &gt;= 18</t>
  </si>
  <si>
    <t>Base Rodas</t>
  </si>
  <si>
    <t>IFR</t>
  </si>
  <si>
    <t>Largura de faixas de PPD</t>
  </si>
  <si>
    <t>CODNUM</t>
  </si>
  <si>
    <t>VFR</t>
  </si>
  <si>
    <t>Comprimento de faixas de pista de pouso e decolagem</t>
  </si>
  <si>
    <t>Tipo Op</t>
  </si>
  <si>
    <t>Afastamentos entre rodas do trem de pouso e bordas da área de giro</t>
  </si>
  <si>
    <t>Objetos em faixas de pista de pouso e decolagem</t>
  </si>
  <si>
    <t>Faixa Preparada</t>
  </si>
  <si>
    <t>(b)Dimensões de RESA</t>
  </si>
  <si>
    <t>Distâncias mínimas de separação para pistas de táxi</t>
  </si>
  <si>
    <t>A</t>
  </si>
  <si>
    <t>B</t>
  </si>
  <si>
    <t>C</t>
  </si>
  <si>
    <t>(d) Nivelamento de faixas de pista de táxi</t>
  </si>
  <si>
    <t>Distância mínima do eixo da pista de pouso e decolagem até uma posição de espera de aeronave ou veículo</t>
  </si>
  <si>
    <t>IFR NPA</t>
  </si>
  <si>
    <t>CAT I</t>
  </si>
  <si>
    <t>CAT II</t>
  </si>
  <si>
    <t>IFR NP</t>
  </si>
  <si>
    <t>CAT III</t>
  </si>
  <si>
    <t>1A</t>
  </si>
  <si>
    <t>1B</t>
  </si>
  <si>
    <t>2A</t>
  </si>
  <si>
    <t>2B</t>
  </si>
  <si>
    <t>2C</t>
  </si>
  <si>
    <t>3C</t>
  </si>
  <si>
    <t>4C</t>
  </si>
  <si>
    <t>4D</t>
  </si>
  <si>
    <t>4E</t>
  </si>
  <si>
    <t>4F</t>
  </si>
  <si>
    <t>menor que 4,5</t>
  </si>
  <si>
    <t>4,5 a menos de 6</t>
  </si>
  <si>
    <t>de 6 a menos de 9</t>
  </si>
  <si>
    <t>de 9 a menos de 15</t>
  </si>
  <si>
    <t>até 3</t>
  </si>
  <si>
    <t>menor que 18</t>
  </si>
  <si>
    <t>a partir de 18</t>
  </si>
  <si>
    <t>PAINEL DE CONTROLE</t>
  </si>
  <si>
    <t>Não se aplica</t>
  </si>
  <si>
    <t>Número de motores da ANV crítica</t>
  </si>
  <si>
    <t>3B</t>
  </si>
  <si>
    <t>Requisito (m)</t>
  </si>
  <si>
    <t>Conforme? (S/N)</t>
  </si>
  <si>
    <t>#</t>
  </si>
  <si>
    <t>Item do RBAC</t>
  </si>
  <si>
    <t>(c) A largura das faixas da sinalização horizontal de eixo da pista de pouso e decolagem</t>
  </si>
  <si>
    <t>LarguraPPD</t>
  </si>
  <si>
    <t>Base de rodas da ANV crítica (m)</t>
  </si>
  <si>
    <t>Aeródromo: SBXX</t>
  </si>
  <si>
    <t>&gt;&gt; Aplicabilidade desta planilha &lt;&lt;</t>
  </si>
  <si>
    <t>&gt;&gt; Aviso importante &lt;&lt;</t>
  </si>
  <si>
    <t>Superintendência de Infraestrutura Aeroportuária - SIA   -   Certificação Operacional de Aeroportos</t>
  </si>
  <si>
    <t xml:space="preserve"> Código de Referência do Aeródromo</t>
  </si>
  <si>
    <t xml:space="preserve"> Tipo de operação</t>
  </si>
  <si>
    <t xml:space="preserve"> Largura da PPD (m)</t>
  </si>
  <si>
    <t>Não se Aplica</t>
  </si>
  <si>
    <t xml:space="preserve">   </t>
  </si>
  <si>
    <r>
      <t>154.209(b) - Dimensões mínimas de Áreas de Segurança de Fim de Pista (</t>
    </r>
    <r>
      <rPr>
        <b/>
        <sz val="11"/>
        <rFont val="Calibri"/>
        <family val="2"/>
        <scheme val="minor"/>
      </rPr>
      <t>RESA</t>
    </r>
    <r>
      <rPr>
        <sz val="11"/>
        <rFont val="Calibri"/>
        <family val="2"/>
        <scheme val="minor"/>
      </rPr>
      <t>) 
(comprimento x largura), (deve-se observar o item 154.601):</t>
    </r>
  </si>
  <si>
    <t>154.209(c) - Uma RESA não deve possuir objetos que possam pôr as aeronaves em risco.</t>
  </si>
  <si>
    <t>154.209(d) - Uma RESA deve oferecer uma área limpa e nivelada para aeronaves para as quais a pista é destinada, no caso de uma aeronave realizar o toque antes de alcançar a cabeceira ou ultrapassar acidentalmente o fim da pista.</t>
  </si>
  <si>
    <t>154.209(e) - As declividades longitudinais de uma RESA  devem: não agravar as consequências de uma excursão de fim de pista; permitir adequada operação dos veículos de combate a incêndio; permitir que a própria RESA não seja considerada obstáculo; ser compatíveis com a necessidade de drenagem e não afetar o sinal dos auxílios à navegação aérea.</t>
  </si>
  <si>
    <t>154.209(f) - Uma RESA deve ser preparada ou construída de forma a reduzir o risco de danos a uma aeronave que realizar o toque antes de alcançar a cabeceira ou ultrapassar acidentalmente o fim da pista, aumentando a desaceleração da aeronave e facilitando a movimentação das equipes e veículos de salvamento e combate a incêndio.</t>
  </si>
  <si>
    <t>154.217(b) - As partes retilíneas da pista de táxi não devem ter largura inferior à largura:</t>
  </si>
  <si>
    <t>154.217(a) - Quando a cabine de comando da aeronave para a qual a pista de táxi se destina permanecer sobre o eixo desta pista, o afastamento entre a roda externa do trem de pouso principal e a borda da pista de táxi deve ser inferior à distância (incluindo curvas):</t>
  </si>
  <si>
    <t>154.217(e) - A distância de separação entre o eixo de uma pista de táxi e o eixo de uma pista de pouso e decolagem não deve ser menor que:</t>
  </si>
  <si>
    <t>154.221(c) - A faixa de pista de táxi deve oferecer uma área livre de objetos que possam pôr em risco o táxi das aeronaves.</t>
  </si>
  <si>
    <t>154.221(d) - A porção central de uma faixa de pista de táxi deve dispor de uma faixa nivelada a uma distância do eixo da pista de táxi não inferior a:</t>
  </si>
  <si>
    <t>154.223(b) - Distância mínima do eixo da pista de pouso e decolagem até uma posição de espera de aeronave ou veículo:</t>
  </si>
  <si>
    <t>154.303(d) - Número de faixas da sinalização horizontal de cabeceira de pista:</t>
  </si>
  <si>
    <t>154.305(p) - As luzes devem ser uniformemente espaçadas em fileiras, em intervalos de não mais que:</t>
  </si>
  <si>
    <t xml:space="preserve">154.305(p) -  As luzes nos lados opostos, em relação ao eixo da pista de pouso e decolagem, devem estar alinhadas perpendicularmente ao eixo da pista. </t>
  </si>
  <si>
    <t>154.305(x) - As luzes de borda de pista de táxi em uma baia de espera, pátio de aeronaves, etc. devem ser distribuídas em intervalos longitudinais uniformes não maiores que 60 m. Luzes de borda de pista de táxi em uma área de giro de pista de pouso e decolagem devem ser espaçadas a intervalos longitudinais uniformes iguais ou inferiores a 30 m.</t>
  </si>
  <si>
    <t>154.305(x) - As luzes devem ser localizadas o mais próximo possível da borda da pista de táxi, da área de giro de pista de pouso e decolagem, da baia de espera, do pátio de aeronaves ou da pista de pouso e decolagem etc., ou fora das bordas a uma distância não maior que 3 m.</t>
  </si>
  <si>
    <t>154.201(h) - A superfície de uma pista de pouso e decolagem não deve possuir irregularidades que possam afetar adversamente a decolagem, o pouso ou o táxi das aeronaves.</t>
  </si>
  <si>
    <t>154.203(c) - Declividades dos acostamentos de pista de pouso e decolagem: a superfície do acostamento deve estar alinhada com a superfície da pista de pouso e decolagem e sua declividade transversal deve ser compatível com a necessidade de drenagem e não comprometer o controle direcional da aeronave; permitir que o próprio acostamento não seja considerado obstáculo; possibilitar que aeronaves retornem à pista de pouso e decolagem em caso de excursão lateral.</t>
  </si>
  <si>
    <t>154.203(d) - Resistência dos acostamentos de pista de pouso e decolagem: a porção dos acostamentos entre a borda e a distância de 30 m a partir do eixo da pista de pouso e decolagem deve ser preparada ou construída de modo a ser capaz de, no caso de uma aeronave sair acidentalmente da pista, suportar a aeronave, sem provocar danos estruturais à mesma, bem como prover capacidade de suporte aos veículos que possam operar nos acostamentos.</t>
  </si>
  <si>
    <t>154.203(e) - Superfície dos acostamentos de pista de pouso e decolagem: o acostamento da pista de pouso e decolagem deve ser preparado ou construído para resistir à erosão e evitar a ingestão de materiais de superfície pelos motores das aeronaves.</t>
  </si>
  <si>
    <t>154.205(c) - Resistência das áreas de giro de pista de pouso e decolagem: a resistência da área de giro de pista de pouso deve ser, no mínimo, igual àquela da pista de pouso adjacente, por ela atendida, considerando-se que a área de giro estará sujeita a um tráfego de movimentação lenta, realizando curvas de maior intensidade e causando maiores esforços sobre o pavimento.</t>
  </si>
  <si>
    <t>154.205(d) - A superfície de uma área de giro na pista de pouso deve ser projetada e construída de modo a não apresentar irregularidades que possam causar dano à estrutura das aeronaves que a utilizam</t>
  </si>
  <si>
    <t>154.205(d)(1) - As áreas de giro de pista de pouso devem ter acostamentos com a largura necessária para prevenir a erosão da superfície provocada pelo jato das turbinas das aeronaves mais potentes, para as quais foi construída, e qualquer possível dano por objeto estranho (F.O.D.) aos motores das aeronaves.</t>
  </si>
  <si>
    <t>154.205(d)(2) - A largura dos acostamentos, no mínimo, deve cobrir o motor externo da aeronave mais crítica e, assim, serem mais largas do que os acostamentos da pista associada.</t>
  </si>
  <si>
    <t>154.205(d)(3) - A resistência dos acostamentos da área de giro na pista de pouso deve ser capaz de suportar o trânsito ocasional da aeronave para o qual foi prevista, sem induzir danos estruturais à aeronave ou aos veículos de apoio no solo que podem operar no acostamento.</t>
  </si>
  <si>
    <t>154.213(a) - Uma zona de parada (stopway) deve ter a mesma largura da pista de pouso e decolagem à qual estiver associada.</t>
  </si>
  <si>
    <t>154.213(b) - As declividades e as mudanças de declividade em uma zona de parada (stopway), bem como a transição de uma pista para uma zona de parada, devem estar em conformidade com os requisitos de declividade para a pista à qual a zona de parada estiver associada.</t>
  </si>
  <si>
    <t>154.213(c) - Uma zona de parada (stopway) deve ser preparada ou construída de modo a ser capaz, no caso de uma decolagem abortada, de suportar a aeronave para a qual a zona de parada se destina sem provocar danos estruturais à aeronave.</t>
  </si>
  <si>
    <t>154.213(d)(1) - A superfície de uma zona de parada (stopway) deve oferecer características de aderência iguais ou superiores às da pista à qual está associada.</t>
  </si>
  <si>
    <t>154.217(i)(2) - O raio do filete (fillet) na parte interna da curva de saída rápida deve ser suficiente para oferecer uma abertura maior na pista de táxi</t>
  </si>
  <si>
    <t>154.217(i)(3) - Uma pista de táxi de saída rápida deve incluir uma distância retilínea após a curva de saída de modo que permita à aeronave fazer uma parada total antes de qualquer interseção com outras pistas de táxi.</t>
  </si>
  <si>
    <t>154.217(i)(4) - O ângulo de interseção de uma pista de táxi de saída rápida com a pista de pouso e decolagem não deve ser maior que 45º, nem menor que 25º, sendo, preferencialmente, de 30º.</t>
  </si>
  <si>
    <t>154.219(b) - Em curvas de pistas de táxi e em junções ou interseções onde houver acréscimo de pavimento, a largura dos acostamentos não deve ser inferior à largura daqueles dos trechos retilíneos adjacentes da pista de táxi.</t>
  </si>
  <si>
    <t>154.219(c) - Quando uma pista de táxi estiver destinada ao uso por aeronaves a turbina, a superfície dos acostamentos da mesma deve ser preparada de forma a resistir à erosão e à ingestão do material da superfície pelos motores da aeronave.</t>
  </si>
  <si>
    <t>154.223(b)(2) - Em elevações maiores que 700 m (2.300 ft), a distância de 90 m especificada para pistas de aproximação de precisão com número de código 4 deve ser aumentada em 1 metro para cada 100 m (330 ft) além de 700 m (2.300 ft)</t>
  </si>
  <si>
    <t>154.225(b) - Tamanho de pátios de aeronaves
A área total do pátio deve ser adequada para permitir o processamento do tráfego do aeródromo de forma que as aeronaves mantenham, durante o procedimento de estacionamento, a envergadura dentro da região delimitada de parada (envelope), e considerar a necessidade operacional dos veículos de apoio em solo e de Combate a Incêndio que venham a ser utilizados.</t>
  </si>
  <si>
    <t>154.225(d) - As declividades em um pátio de aeronaves, incluindo aquelas em uma pista de táxi de estacionamento de aeronaves, devem ser suficientes para evitar o acúmulo de água na superfície, mas devem ser mantidas as mais niveladas possíveis segundo os requisitos de drenagem; mitigar as consequências de falha nos sistemas de frenagem das aeronaves; e facilitar os procedimentos de remoção dos calços e de reboque das aeronaves.</t>
  </si>
  <si>
    <t>154.301(a) - Um indicador de direção de vento deve estar localizado de forma a ser visível para uma aeronave em voo ou na área de movimento e de modo que possa estar livre de efeitos de distúrbios de ar causados por objetos nas redondezas.</t>
  </si>
  <si>
    <t>154.301(a)(3)(iv) - A localização de pelo menos um indicador da direção de vento deve ser marcada com uma faixa circular de 15 m de diâmetro externo e 1,2 m de largura. A faixa deve ter como centro o suporte do indicador de direção de vento, e deve ser de uma cor que cause contraste adequado, de preferência o branco.</t>
  </si>
  <si>
    <t>154.301(a)(3)(v) - Deve-se dispor de iluminação em, no mínimo, um indicador de direção de vento em aeródromos que tenham operações noturnas.</t>
  </si>
  <si>
    <t>154.303(a)(1)(iii) - Na interseção de uma pista de pouso e decolagem com uma pista de táxi, a sinalização horizontal da pista de pouso e decolagem deve ser continuada e a sinalização horizontal da pista de táxi deve ser interrompida, ressalvando-se que as faixas de sinalização de borda de pista, da pista de pouso e decolagem, podem ser interrompidas.</t>
  </si>
  <si>
    <t>154.303(2)(i) - A sinalização horizontal da pista de pouso e decolagem deve ser branca.</t>
  </si>
  <si>
    <t>154.303(2)(iv) - A sinalização horizontal de pista de táxi – com exceção de pista de táxi de acesso ao estacionamento de aeronaves –, a sinalização horizontal de área de giro na pista de pouso e decolagem e a sinalização horizontal de posição de estacionamento de aeronaves devem ser amarelas.</t>
  </si>
  <si>
    <t>154.303(2)(v) - As linhas de segurança do pátio de aeronaves devem ser de cor claramente visível, de forma a contrastar com as cores utilizadas para as sinalizações horizontais das posições de estacionamento de aeronaves.</t>
  </si>
  <si>
    <t>154.303(2)(3)(i) - A sinalização horizontal de eixo da pista de pouso e decolagem deve consistir numa linha em faixas espaçadas por intervalos uniformes. A extensão de uma faixa mais um intervalo não deve ser inferior a 50 m, ou maior que 75 m. A extensão de cada faixa deve ser, no mínimo, igual ao comprimento do intervalo ou 30 m, o que for de maior valor.</t>
  </si>
  <si>
    <t>154.303(d)(2) - As faixas da sinalização horizontal de cabeceira devem se iniciar a 6 m a partir da cabeceira.</t>
  </si>
  <si>
    <t>154.303(5)(i) - Quando uma cabeceira de pista for permanentemente recuada, setas devem ser dispostas na porção da pista anterior à cabeceira recuada.</t>
  </si>
  <si>
    <t>154.303(g)(1)(i) - A sinalização horizontal de borda de pista de pouso e decolagem deve estar disposta entre as cabeceiras de uma pista pavimentada onde houver falta de contraste entre as bordas da pista e o acostamento ou o terreno ao redor.</t>
  </si>
  <si>
    <t>154.303(g)(1)(ii) - A sinalização horizontal de borda de pista de pouso e decolagem deve estar presente em pistas de aproximação de precisão, independentemente do contraste entre as bordas da pista e o acostamento ou o terreno ao redor.</t>
  </si>
  <si>
    <t>154.303(g)(2)(ii) - Onde uma área de giro na pista de pouso for disponível, a sinalização horizontal de borda de pista de pouso e decolagem deve continuar entre a pista de pouso e a área de giro.</t>
  </si>
  <si>
    <t>154.303(h)(1)(i) - A sinalização horizontal de eixo de pista de táxi deve ser disposta em pistas de táxi pavimentadas e pátios de aeronaves onde o número de código for 3 ou 4, de forma a oferecer uma orientação contínua entre o eixo da pista de pouso e decolagem e as posições de estacionamento de aeronaves.</t>
  </si>
  <si>
    <t>154.303(h)(1)(ii) - A sinalização horizontal de eixo de pista de táxi deve ser disposta em uma pista de pouso e decolagem pavimentada, quando parte da pista de pouso for destinada ao táxi de aeronaves e onde o eixo da pista de táxi não for coincidente com o eixo da pista de pouso e decolagem.</t>
  </si>
  <si>
    <t>154.303(h)(1)(iii) - Quando for necessário indicar a proximidade de uma posição de espera de pista, deve ser providenciada uma sinalização horizontal melhorada de eixo de pista de táxi.</t>
  </si>
  <si>
    <t>154.303(2)(ii) - Em interseções de uma pista de táxi com uma pista de pouso e decolagem em que a pista de táxi servir como uma saída da pista de pouso, a sinalização horizontal do eixo da pista de táxi deve ser curvada em direção ao eixo da pista de pouso e decolagem. A sinalização horizontal de eixo de pista de táxi deve se estender paralelamente às faixas da sinalização horizontal de eixo de pista de pouso e decolagem por uma distância de, no mínimo, 60 m além do ponto de tangência.</t>
  </si>
  <si>
    <t>154.303(3)(i) - A sinalização horizontal de eixo de pista de táxi deve ter, no mínimo, 15 cm de largura e deve ser contínua em extensão, salvo quando houver uma interseção com a sinalização horizontal de posições de espera de pista de pouso e decolagem ou com a sinalização horizontal de posição intermediária de espera</t>
  </si>
  <si>
    <t>154.303(i)(1) - Onde uma área de giro de pista de pouso for disponibilizada, será provida uma sinalização horizontal para guiagem continuada de uma aeronave na realização de uma volta de 180º e alinhamento com o eixo da pista.</t>
  </si>
  <si>
    <t>154.303(i)(2)(ii) - A sinalização horizontal da área de giro de pista de pouso e decolagem deve se estender paralelamente à sinalização horizontal de eixo de pista de pouso e decolagem até uma distância de 60m, no mínimo, além do ponto de tangência, quando o número de código for 3 ou 4, e até uma distância de 30 m, no mínimo, quando o número de código for 1 ou 2.</t>
  </si>
  <si>
    <t>154.303(i)(3) - A sinalização horizontal de uma área de giro de pista de pouso e decolagem deve ter no mínimo 15 cm de largura e ser contínua no seu comprimento.</t>
  </si>
  <si>
    <t>154.303(k)(1)(ii) - Quando uma sinalização horizontal de posição intermediária de espera estiver disposta na interseção de duas pistas de táxi pavimentadas, ela deve ser traçada através da pista de táxi a uma distância suficiente da borda próxima da pista de táxi que a intercepta, de forma a garantir uma desobstrução segura entre aeronaves em táxi. Essa sinalização deve coincidir com uma barra de parada ou com luzes de posição intermediária de espera, quando houver.</t>
  </si>
  <si>
    <t>154.303(l)(3)(iii) - A sinalização horizontal de ponto de teste de VOR de um aeródromo deve ser diferente da cor utilizada para a sinalização horizontal das pistas de táxi, devendo ser, de preferência, de cor branca.</t>
  </si>
  <si>
    <t>154.303(m)(3)(i) - A sinalização horizontal de posição de estacionamento de aeronaves deve incluir os elementos necessários para fornecer orientação adequada para a aeronave até a posição de estacionamento; parada precisa na posição de estacionamento.</t>
  </si>
  <si>
    <t>154.303(m)(3)(ii) - A identificação de uma posição de estacionamento (letra e/ou número) deve estar incluída na linha de entrada, a uma pequena distância após o início da linha de entrada.</t>
  </si>
  <si>
    <t>154.303(m)(3)(iii) - As linhas de entrada, virada e saída devem ser contínuas em sua extensão e ter uma largura não inferior a 15 cm. Quando um ou mais conjuntos de sinalização horizontal forem sobrepostos em uma sinalização de estacionamento, as linhas devem ser contínuas para as posições de estacionamento principais e interrompidas para as secundárias.</t>
  </si>
  <si>
    <t>154.303(m)(3)(iv) - Quando for pretendido que uma aeronave prossiga em uma única direção, setas apontando a direção a ser seguida devem ser acrescentadas como parte das linhas de entrada e saída.</t>
  </si>
  <si>
    <t>154.303(m)(3)(viii) - Uma linha de parada deve ser posicionada em ângulo reto à linha de entrada, no ponto pretendido de parada. Essa linha deve ter largura não inferior a 15 cm.</t>
  </si>
  <si>
    <t>154.303(n)(2) - Linhas de segurança de pátios de aeronaves devem ser localizadas de modo a definir as áreas destinadas ao uso de veículos no solo e outros equipamentos de atendimento às aeronaves, de modo a permitir um afastamento seguro das aeronaves.</t>
  </si>
  <si>
    <t>154.303(n)(3)(i) - Linhas de segurança de pátios de aeronaves incluem elementos tais como as linhas de afastamento de ponta de asa e linhas de contorno das vias de serviço, conforme sejam necessárias para as configurações de estacionamento e instalações de solo.</t>
  </si>
  <si>
    <t>154.303(n)(3)(ii) - Uma linha de segurança de um pátio de aeronaves deve ser contínua em extensão e ter, no mínimo, 10 cm de largura.</t>
  </si>
  <si>
    <t>154.303(o)(3) - A sinalização horizontal de posição de espera em via de serviço deve estar de acordo com o Código de Trânsito Brasileiro.</t>
  </si>
  <si>
    <t>154.303(p)(1)(i) - Quando não houver uma sinalização vertical de instrução obrigatória em conformidade com o parágrafo 154.307(b)(1)(i), uma sinalização horizontal de instrução obrigatória deve ser disposta na superfície do pavimento.</t>
  </si>
  <si>
    <t>154.303(p)(1)(iii) - Uma sinalização horizontal de instrução obrigatória de entrada proibida (“NO ENTRY”) deve ser disposta em pistas de táxi utilizadas apenas como saída de uma pista de pouso e decolagem, mesmo que seja disposta sinalização vertical de instrução obrigatória de entrada proibida.</t>
  </si>
  <si>
    <t>154.303(p)(2)(i) - A sinalização horizontal de instrução obrigatória em pistas de táxi, em aeródromos com letra de código A, B, C ou D, deve ser situada transversalmente à pista de táxi, centrada em seu eixo, e do lado da espera da sinalização horizontal de posição de espera de pista de pouso e decolagem. A distância entre o bordo mais próximo da sinalização horizontal e a sinalização horizontal de posição de espera de pista de pouso e decolagem ou a sinalização horizontal de eixo de pista de táxi não deve ser inferior a 1 m.</t>
  </si>
  <si>
    <t>154.303(p)(3)(i) - Uma sinalização horizontal de instrução obrigatória deve consistir numa inscrição em branco sobre um fundo vermelho. Salvo pela sinalização vertical de entrada proibida (“NO ENTRY”), a inscrição deve fornecer informações idênticas às da sinalização vertical de instrução obrigatória à qual está associada.</t>
  </si>
  <si>
    <t>154.303(p)(3)(ii) - Uma sinalização vertical de entrada proibida (“NO ENTRY”) deve consistir numa inscrição em branco onde se leem as palavras “NO ENTRY” sobre um fundo vermelho.</t>
  </si>
  <si>
    <t>154.303(p)(3)(iv) - As letras devem ter a altura de 4 m para inscrições onde a letra do código for C, D, E ou F e 2 m quando a letra do código for A ou B.</t>
  </si>
  <si>
    <t>154.303(p)(3)(v) - O fundo deve ser retangular e estender-se, lateralmente e verticalmente, no mínimo 0,5 m além das extremidades da inscrição.</t>
  </si>
  <si>
    <t>154.303(q)(1)(i) - Onde for impraticável instalar uma sinalização vertical de informação em conformidade com o parágrafo 154.307(c)(1)(i), uma sinalização horizontal de informação deve ser disposta na superfície do pavimento.</t>
  </si>
  <si>
    <t>154.303(q)(1)(iii) - Uma sinalização horizontal de informação (de localização ou de direção) deve ser disposta na superfície do pavimento antes e depois de interseções complexas de pistas de táxi.</t>
  </si>
  <si>
    <t>154.303(q)(3)(i) - Uma sinalização horizontal de informação deve consistir em uma inscrição em amarelo, sobre fundo preto, quando complementar ou substituir uma sinalização vertical de localização; e uma inscrição em preto, sobre fundo amarelo, quando complementar ou substituir uma sinalização vertical de direcionamento ou destino.</t>
  </si>
  <si>
    <t>154.303(q)(3)(iii) - A altura das letras deve ser de 4 m, podendo ser reduzida para 3 m se necessário. Para esta situação, quando uma sinalização horizontal de informação vier acompanhada de uma sinalização horizontal de localização, as letras para ambas sinalizações devem ter a mesma altura.</t>
  </si>
  <si>
    <t>154.305(a)(4)(i) - A fixação embutida de luzes na superfície de pistas de pouso e decolagem, zonas de parada (stopways), pistas de táxi e pátios de aeronaves deve ser desenvolvida e instalada de modo que uma aeronave que passe com as rodas sobre essas instalações não danifique nem a aeronave, nem as luzes.</t>
  </si>
  <si>
    <t>154.305(a)(5)(i) - A intensidade das luzes da pista de pouso e decolagem deve ser adequada às condições mínimas de visibilidade e luz ambiente para a qual a pista está destinada, bem como deve ser compatível com a luminosidade da seção mais próxima do sistema de luzes de aproximação, quando houver.</t>
  </si>
  <si>
    <t>154.305(b)(1)(i) - Quando o aeródromo possuir iluminação de pista de pouso e decolagem e sem fonte secundária de energia, luzes de emergência suficientes podem ser utilizadas para o caso de falha do sistema normal de iluminação.</t>
  </si>
  <si>
    <t>154.305(b)(2) - Quando instaladas em uma pista de pouso e decolagem, as luzes de emergência devem, no mínimo, estar em conformidade com a configuração necessária para uma pista para operação visual.</t>
  </si>
  <si>
    <t>154.305(d)(1)(i) - O farol de um aeródromo deve existir em aeródromos destinados ao uso noturno se uma ou mais das seguintes condições estiverem presentes:
(A) as aeronaves navegam predominantemente por meios visuais;
(B) visibilidades reduzidas são frequentes; ou
(C) é difícil localizar o aeródromo do ar devido às luzes no entorno ou ao terreno da região.</t>
  </si>
  <si>
    <t>154.305(d)(2)(i) - O farol do aeródromo deve estar situado dentro ou nas adjacências do aeródromo, em uma área de baixa luminosidade de fundo.
(ii) A localização do farol deve ser tal que ele não seja ocultado por objetos em direções significativas e não ofusque a vista de um piloto em aproximação para pouso.</t>
  </si>
  <si>
    <t>154.305(f)(1) - O aeródromo deve contar com um sistema de luzes de aproximação de precisão Categoria I,  para servir pistas de aproximação de precisão Categoria I. O aeródromo deve contar com um sistema de luzes de aproximação de precisão Categorias II e III, para servir pistas de aproximação de precisão Categorias II e III.</t>
  </si>
  <si>
    <t>154.305(o)(2) - As luzes de identificação de cabeceira devem estar situadas simetricamente ao longo do eixo da pista de pouso e decolagem, alinhadas com a cabeceira e a, aproximadamente, 10 m para fora de cada linha de luzes de borda de pista.</t>
  </si>
  <si>
    <t>154.305(o)(3) - As luzes de identificação de cabeceira devem ser luzes intermitentes brancas com uma frequência de intermitência entre 60 pulsos e 120 pulsos por minuto e devem ser visíveis somente na direção da aproximação para a pista.</t>
  </si>
  <si>
    <t>154.305(p)(i) - As luzes de borda de pista de pouso e decolagem devem estar situadas ao longo de toda a extensão da pista, em duas fileiras paralelas e equidistantes ao eixo.</t>
  </si>
  <si>
    <t>154.305(p)(ii) - As luzes de borda de pista de pouso e decolagem devem estar situadas ao longo das laterais da área declarada para uso como pista de pouso e decolagem, ou fora das laterais da área, a uma distância não superior a 3 m.</t>
  </si>
  <si>
    <t>154.305(p)(3)(i) - As luzes de borda da pista de pouso e decolagem devem ser luzes de cor branca variável, ressalvando-se que no caso de uma cabeceira recuada, as luzes entre o início da pista de pouso e decolagem e a cabeceira recuada devem ser vermelhas na direção da cabeceira; e as luzes em uma seção de 600 m ou um terço da extensão da pista de pouso e decolagem, o que for menor, no fim remoto da pista, a partir do ponto onde a corrida de decolagem se inicia, podem ser amarelas.</t>
  </si>
  <si>
    <t>154.305(q)(2)(iii) - As luzes de cabeceira devem consistir: em uma pista para operação visual ou de aproximação de não-precisão, em, no mínimo, seis luzes; em uma pista de aproximação de precisão Categoria I, em, no mínimo, o número de luzes que seria necessário se as luzes fossem distribuídas uniformemente em intervalos de 3 m, entre as fileiras de luzes de borda de pista de pouso e decolagem; em pistas de aproximação de precisão Categorias II e III, em luzes distribuídas uniformemente entre as fileiras de luzes de borda de pista de pouso e decolagem em intervalos não maiores que 3 m.</t>
  </si>
  <si>
    <t>154.305(q)(3)(i) - As luzes de barra lateral de cabeceira devem ser dispostas em pistas de aproximação de precisão quando uma maior visibilidade for considerada necessária.</t>
  </si>
  <si>
    <t>154.305(q)(3)(ii) - As luzes de barra lateral de cabeceira devem existir em pistas para operação visual ou de aproximação de não-precisão em que a cabeceira esteja deslocada e as luzes de cabeceira forem necessárias, mas não estiverem presentes.</t>
  </si>
  <si>
    <t>154.305(q)(4)(i) - As luzes de barra lateral de cabeceira devem estar dispostas na cabeceira simetricamente ao eixo da pista de pouso e decolagem, em dois grupos de barras laterais de cabeceira. Cada barra lateral de cabeceira deve ser formada de pelo menos cinco luzes, que se estendam externamente a, no mínimo, 10 m da linha de luzes de borda de pista de pouso e decolagem, de forma perpendicular a esta, sendo que a luz mais interna de cada barra lateral de cabeceira deve estar na linha de luzes de borda de pista de pouso e decolagem.</t>
  </si>
  <si>
    <t>154.305(q)(5)(i) - As luzes de cabeceira e de barra lateral de cabeceira devem ser luzes verdes ininterruptas e unidirecionais, na direção de aproximação da pista. A intensidade e alcance do feixe de luzes devem ser adequados para as condições de visibilidade e luz ambiente nas quais a pista será utilizada.</t>
  </si>
  <si>
    <t>154.305(r)(2)(i) - As luzes de fim de pista devem estar localizadas em uma linha perpendicular ao eixo da pista, o mais próximo possível do fim da pista de pouso e decolagem e, em todos os casos, não mais que 3 m além do final da pista.</t>
  </si>
  <si>
    <t>154.305(r)(2)(ii) - As luzes de fim de pista devem consistir em, no mínimo, seis luzes. Elas devem ser igualmente distribuídas entre as fileiras de luzes de borda de pista de pouso e decolagem; ou dispostas em dois grupos simetricamente ao eixo da pista de pouso e decolagem, com as luzes distribuídas de maneira uniforme em cada grupo e com um vão entre os grupos não maior que a metade da distância entre as fileiras de luzes de borda de pista de pouso e decolagem.</t>
  </si>
  <si>
    <t>154.305(r)(3)(i) - As luzes de fim de pista devem ser luzes vermelhas ininterruptas e unidirecionais na direção da pista. A intensidade e o alcance do feixe de luz devem ser adequados para as condições de visibilidade e luz ambiente nas quais a pista será utilizada.</t>
  </si>
  <si>
    <t>154.305(s)(1)(i) - Luzes de eixo de pista de pouso e decolagem devem estar dispostas em pista de aproximação de precisão Categorias II ou III.</t>
  </si>
  <si>
    <t>154.305(t)(1) - As luzes de zona de toque devem ser dispostas na zona de toque de pistas de aproximação de precisão Categorias II ou III.</t>
  </si>
  <si>
    <t>154.305(u)(1)(i) - Luzes indicadoras de pista de táxi de saída rápida devem ser providenciadas em uma pista prevista para uso em condições de alcance visual da pista menor do que 350 m e densidade de tráfego alta.</t>
  </si>
  <si>
    <t>154.305(v)(2) - As luzes de zona de parada (stopway) devem estar situadas ao longo de toda a extensão da zona de parada e devem formar duas fileiras paralelas equidistantes do eixo e coincidentes com as fileiras de luzes de bordas de pista de pouso e decolagem. As luzes de zona de parada devem também ser dispostas transversalmente em uma linha perpendicular ao eixo da zona de parada, o mais próximo possível de sua extremidade e, em todos os casos, a não mais que 3 m além do fim da zona de parada.</t>
  </si>
  <si>
    <t>154.305(v)(3) - As luzes de zona de parada (stopway) devem ser luzes vermelhas ininterruptas e unidirecionais na direção da pista de pouso e decolagem.</t>
  </si>
  <si>
    <t>154.307(b)(2)(i) - Uma sinalização vertical de designação de pista de pouso e decolagem, em uma interseção de pista de pouso e decolagem com outra pista de pouso e decolagem, deve ser localizada nos dois lados da sinalização horizontal de posição de espera de pista de pouso e decolagem, voltada para a direção de aproximação para a pista de pouso e decolagem.</t>
  </si>
  <si>
    <t>154.307(b)(2)(ii) - Sinalizações verticais de posição de espera para Categorias I, II ou III devem estar localizadas nos dois lados da sinalização horizontal de posição de espera de pista de pouso e decolagem, voltadas para a direção de aproximação da área crítica.</t>
  </si>
  <si>
    <t>154.307(b)(2)(iii) - Sinalizações verticais de “NO ENTRY” (NÃO ENTRE) devem estar localizadas no início da área para a qual a entrada é proibida, em cada lado da pista de táxi observado pelo piloto.</t>
  </si>
  <si>
    <t>154.307(b)(2)(iv) - Sinalizações verticais de posição de espera de pista de pouso e decolagem devem estar localizadas nos dois lados de uma posição de espera de pista de pouso e decolagem, estabelecidas de acordo com o parágrafo 154.223 (a), voltadas para a superfície de limitação de obstáculos ou para a área crítica/sensível de ILS/MLS, conforme apropriado.</t>
  </si>
  <si>
    <t>154.307(b)(3)(i) - Uma sinalização vertical de instrução obrigatória deve consistir em uma inscrição em branco sobre um fundo vermelho.</t>
  </si>
  <si>
    <t>154.307(b)(c)(1)(i) - Uma sinalização vertical de informação deve ser disposta onde haja necessidade operacional de identificar, por meio de uma sinalização vertical, uma informação sobre uma localidade específica ou trajetória (direção ou destino).</t>
  </si>
  <si>
    <t>154.307(b)(2)(i) - Salvo pelas especificações dos parágrafos 154.307(c)(2)(iii) e 154.307(c)(2)(xi), as sinalizações verticais de informação devem, onde quer que seja viável, estar localizadas do lado esquerdo da pista de táxi, de acordo com a Tabela D-8.</t>
  </si>
  <si>
    <t>154.307(b)(2)(ii) - Em uma interseção de pista de táxi, as sinalizações verticais de informação devem ser localizadas antes da interseção e alinhadas com a sinalização horizontal de posição intermediária de espera. Onde não houver sinalização horizontal de posição intermediária de espera, as sinalizações verticais devem ser instaladas a, no mínimo, 60 m do eixo da pista de táxi que a intercepta, onde o número de código for 3 ou 4 e, no mínimo, a 40 m onde o número de código for 1 ou 2.</t>
  </si>
  <si>
    <t>154.307(b)(2)(iv) - Uma sinalização vertical de saída de pista de pouso e decolagem deve estar situada antes do ponto de saída da pista, alinhada com uma posição, no mínimo, 60 m antes do ponto de tangência onde o número de código for 3 ou 4 e, no mínimo, 30 m onde o número de código for 1 ou 2.</t>
  </si>
  <si>
    <t>154.307(b)(3)(i) - Uma sinalização vertical de informação, que não seja uma sinalização vertical de localização, deve consistir numa inscrição em preto sobre um fundo amarelo.</t>
  </si>
  <si>
    <t>154.307(b)(3)(ii) - Uma sinalização vertical de localização deve consistir numa inscrição em amarelo sobre um fundo preto e, quando for uma sinalização vertical isolada, deve ter as bordas amarelas.</t>
  </si>
  <si>
    <t>154.307(b)(3)(iii) - A inscrição em uma sinalização vertical de saída de pista de pouso e decolagem deve consistir no designador da pista de táxi de saída e de uma seta indicando a direção a seguir.</t>
  </si>
  <si>
    <t>154.307(d)(3)(i) - Uma sinalização vertical de ponto de teste de VOR de aeródromo deve consistir numa inscrição em preto sobre um fundo amarelo.</t>
  </si>
  <si>
    <t>154.307(f)(2) - A sinalização vertical de posição de espera em via de serviço deve estar situada a 1,5 m da lateral direita da via de serviço. A sinalização vertical de posição de espera em via de serviço deve ser localizada na lateral esquerda se o tráfego de veículos for orientado a seguir neste sentido (mão inglesa).</t>
  </si>
  <si>
    <t>154.307(f)(3)(i) - Uma sinalização vertical de posição de espera em via de serviço deve consistir numa inscrição em branco sobre um fundo vermelho, em conformidade com Código de Trânsito Brasileiro (CTB), incluir uma exigência de parada e deve ser retrorrefletiva ou iluminada.</t>
  </si>
  <si>
    <t>154.401(b) - Em uma pista de pouso e decolagem, ou parte dela, declarada interditada, deve ser colocada uma sinalização horizontal de interdição em cada extremidade da pista, ou da parte interditada, e outras sinalizações devem ser colocadas de forma que o intervalo máximo entre elas não exceda 300 m. Em uma pista de táxi, deve ser colocada uma sinalização horizontal de interdição em cada extremidade da pista ou da parte declarada interditada.</t>
  </si>
  <si>
    <t>154.401(b)(2) - Quando uma pista de pouso e decolagem ou pista de táxi, ou parte delas, estiver permanentemente interditada, todas as sinalizações normais dessas pistas devem ser removidas.</t>
  </si>
  <si>
    <t>154.405(a) - Quando a superfície anterior a uma cabeceira for pavimentada, possuindo mais de 60 m de comprimento e não for adequada para o uso normal por aeronaves, toda a extensão antes da cabeceira deve receber uma sinalização horizontal com padrão em “V”.</t>
  </si>
  <si>
    <t>154.407(a) - Sinalizadores de áreas fora de serviço devem ser colocados em qualquer parte de uma pista de táxi, pátio de aeronaves ou baia de espera que estiver inapta para o movimento de aeronaves, sendo, entretanto, ainda possível que uma aeronave contorne a área com segurança. Em uma área de movimento com operação noturna, devem ser utilizadas luzes indicadoras de áreas fora de serviço.</t>
  </si>
  <si>
    <t>154.501(a)(1) - O aeródromo deve dispor de adequada fonte primária de energia elétrica para o funcionamento seguro das facilidades de navegação aérea.</t>
  </si>
  <si>
    <t>154.501(a)(2) - O projeto e a provisão de sistemas de energia elétrica para auxílios visuais à navegação aérea e rádio-auxílios em aeródromos deverão ter características tais que uma falha de equipamento não deixe o piloto sem adequada orientação visual ou por instrumentos, nem lhe proporcione informação errônea.</t>
  </si>
  <si>
    <t>154.501(a)(3) - As conexões da fonte de energia elétrica às facilidades que necessitam de energia secundária devem ser dispostas de modo que as facilidades sejam automaticamente conectadas à fonte secundária de energia em caso de falha da fonte primária de energia.</t>
  </si>
  <si>
    <t>154.501(b)(v) - As seguintes facilidades aeroportuárias devem ser supridas por uma fonte secundária de energia elétrica em caso de falha da fonte primária de energia: lâmpadas de sinalização e iluminação mínima necessárias para permitir que o pessoal dos serviços de tráfego aéreo realize suas funções; todas as luzes de obstáculo que, de acordo com o estipulado pela autoridade competente forem essenciais para garantir a operação segura da aeronave;
 iluminação de aproximação, pista de pouso e decolagem e pista de táxi; equipamentos meteorológicos; iluminação essencial para a segurança da aviação civil; equipamentos e facilidades essenciais para os órgãos/organizações de emergência que atendem o aeródromo;</t>
  </si>
  <si>
    <t>154.501(a)(4) - O intervalo de tempo entre a falha da fonte primária de energia e a restauração completa dos serviços exigidos pelo parágrafo 154.501(b)(1)(v) deve ser tão curto quanto possível, exceto quando relativo a auxílios visuais associados a aproximação de não-precisão, aproximação de precisão ou pistas utilizadas para decolagem, caso em que deverão ser aplicados os requisitos da Tabela F-1 para o máximo tempo de comutação.</t>
  </si>
  <si>
    <t>precisão, a elevação e a ondulação do geoide em cada cabeceira, a elevação do fim da pista e quaisquer pontos significativos intermediários, altos ou baixos, ao longo da pista devem ser medidos com acurácia de, pelo menos, meio metro (0,5 m), e comunicados ao DECEA.</t>
  </si>
  <si>
    <t>se o método ACN</t>
  </si>
  <si>
    <t>PCN e a resistência de pavimentos destinados a aeronaves com peso de rampa igual ou inferior a 5.700 kg deve ser divulgada informando</t>
  </si>
  <si>
    <t>se o peso máximo permitido da aeronave e a pressão máxima permitida dos pneus.</t>
  </si>
  <si>
    <t>se os efeitos da carga dinâmica quando em operações em alta velocidade; permitir drenagem adequada; permitir que as operações das aeronaves ocorram de maneira estabilizada; não afetar o sinal dos auxílios à navegação aérea.</t>
  </si>
  <si>
    <t>se simetricamente em cada um dos lados da pista, de modo que a largura total da pista e de seus acostamentos não seja inferior a:</t>
  </si>
  <si>
    <t>se que a área de giro estará sujeita a um tráfego de movimentação lenta, realizando curvas de maior intensidade e causando maiores esforços sobre o pavimento.</t>
  </si>
  <si>
    <t>se antes da cabeceira e após o fim da pista ou da zona de parada a uma distância de, no mínimo:</t>
  </si>
  <si>
    <t>se lateralmente ao eixo da pista a uma distância, em cada lado do eixo da pista e do seu prolongamento ao longo de todo comprimento da faixa de pista, de, no mínimo:</t>
  </si>
  <si>
    <t>se simetricamente para cada lado do eixo da pista de táxi ao longo de seu comprimento a uma distância mínima do eixo da pista de táxi:</t>
  </si>
  <si>
    <t>se dispor de iluminação em, no mínimo, um indicador de direção de vento em aeródromos que tenham operações noturnas.</t>
  </si>
  <si>
    <t>se que as faixas de sinalização de borda de pista, da pista de pouso e decolagem, podem ser interrompidas.</t>
  </si>
  <si>
    <t>se, lateralmente e verticalmente, no mínimo 0,5 m além das extremidades da inscrição.</t>
  </si>
  <si>
    <t>jatos ou outras aeronaves com requisitos semelhantes de orientação de aproximação.</t>
  </si>
  <si>
    <t>se que no caso de uma cabeceira recuada, as luzes entre o início da pista de pouso e decolagem e a cabeceira recuada devem ser vermelhas na direção da cabeceira; e as luzes em uma seção de 600 m ou um terço da extensão da pista de pouso e decolagem, o que for menor, no fim remoto da pista, a partir do ponto onde a corrida de decolagem se inicia, podem ser amarelas.</t>
  </si>
  <si>
    <t>precisão, em, no mínimo, seis luzes; em uma pista de aproximação de precisão Categoria I, em, no mínimo, o número de luzes que seria necessário se as luzes fossem distribuídas uniformemente em intervalos de 3 m, entre as fileiras de luzes de borda de pista de pouso e decolagem; em pistas de aproximação de precisão Categorias II e III, em luzes distribuídas uniformemente entre as fileiras de luzes de borda de pista de pouso e decolagem em intervalos não maiores que 3 m.</t>
  </si>
  <si>
    <t>precisão em que a cabeceira esteja deslocada e as luzes de cabeceira forem necessárias, mas não estiverem presentes.</t>
  </si>
  <si>
    <t>8.</t>
  </si>
  <si>
    <t>se que essa sinalização pode ser omitida quando a interdição for de curta duração e for dada uma advertência adequada pelos serviços de tráfego aéreo.</t>
  </si>
  <si>
    <t>auxílios em aeródromos deverão ter características tais que uma falha de equipamento não deixe o piloto sem adequada orientação visual ou por instrumentos, nem lhe proporcione informação errônea.</t>
  </si>
  <si>
    <t>precisão, aproximação de precisão ou pistas utilizadas para decolagem, caso em que deverão ser aplicados os requisitos da Tabela F</t>
  </si>
  <si>
    <t>1 para o máximo tempo de comutação.</t>
  </si>
  <si>
    <t>154.103(a)</t>
  </si>
  <si>
    <t>A posição do ponto de referência do aeródromo deve ser medida e comunicada ao DECEA e deve estar localizado no centro geométrico da pista de pouso e decolagem do aeródromo.</t>
  </si>
  <si>
    <t>154.105(b)</t>
  </si>
  <si>
    <t>A elevação do aeródromo e a ondulação do geoide na posição da elevação do aeródromo devem ser medidas com a acurácia de, pelo menos, meio metro (0,5 m) e comunicadas ao DECEA.</t>
  </si>
  <si>
    <t>154.105(c)</t>
  </si>
  <si>
    <t>Para um aeródromo utilizado pela aviação civil internacional em aproximações de não</t>
  </si>
  <si>
    <t>Para pistas de aproximação de precisão, a elevação e a ondulação do geoide da cabeceira, da elevação do fim da pista e da elevação mais alta da zona de toque devem ser medidas com a acurácia de, pelo menos, um quarto de metro (0,25 m), e comunicadas ao DECEA.</t>
  </si>
  <si>
    <t>A temperatura de referência do aeródromo deve ser a média mensal das temperaturas máximas diárias para o mês mais quente do ano (sendo que o mês mais quente será o mês com maior temperatura mensal média). Essa temperatura deve ser calculada ao longo de um período de alguns anos.</t>
  </si>
  <si>
    <t>As coordenadas geográficas de cada cabeceira, dos pontos apropriados do(s) eixo(s) da(s) pista(s) de táxi e de cada posição de estacionamento de aeronave devem ser medidas e reportadas em graus, minutos, segundos e centésimos de segundos.</t>
  </si>
  <si>
    <t>A resistência de pavimentos destinados a aeronaves com peso de rampa superior a 5.700 kg deve ser divulgada utilizando</t>
  </si>
  <si>
    <t>Largura de pista de pouso e decolagem:</t>
  </si>
  <si>
    <t>154.201(f)</t>
  </si>
  <si>
    <t>As declividades de Pista de Pouso e Decolagem devem garantir, principalmente no que concerne às mudanças abruptas ou reversões bruscas de declividade, a integridade estrutural da aeronave considerando</t>
  </si>
  <si>
    <t>154.201(g)</t>
  </si>
  <si>
    <t>Resistência da pistas de pouso e decolagem:Uma pista de pouso e decolagem deve ser capaz de resistir ao tráfego de aeronaves para o qual é destinada.</t>
  </si>
  <si>
    <t>154.201(h)</t>
  </si>
  <si>
    <t>A superfície de uma pista de pouso e decolagem não deve possuir irregularidades que possam afetar adversamente a decolagem, o pouso ou o táxi das aeronaves.</t>
  </si>
  <si>
    <t>154.203(b)</t>
  </si>
  <si>
    <t>Os acostamentos de pista de pouso e decolagem devem estender</t>
  </si>
  <si>
    <t>154.203(c)</t>
  </si>
  <si>
    <t>Declividades dos acostamentos de pista de pouso e decolagem: a superfície do acostamento deve estar alinhada com a superfície da pista de pouso e decolagem e sua declividade transversal deve ser compatível com a necessidade de drenagem e não comprometer o controle direcional da aeronave; permitir que o próprio acostamento não seja considerado obstáculo; possibilitar que aeronaves retornem à pista de pouso e decolagem em caso de excursão lateral.</t>
  </si>
  <si>
    <t>154.203(d)</t>
  </si>
  <si>
    <t>Resistência dos acostamentos de pista de pouso e decolagem: a porção dos acostamentos entre a borda e a distância de 30 m a partir do eixo da pista de pouso e decolagem deve ser preparada ou construída de modo a ser capaz de, no caso de uma aeronave sair acidentalmente da pista, suportar a aeronave, sem provocar danos estruturais à mesma, bem como prover capacidade de suporte aos veículos que possam operar nos acostamentos.</t>
  </si>
  <si>
    <t>154.203(e)</t>
  </si>
  <si>
    <t>Superfície dos acostamentos de pista de pouso e decolagem: o acostamento da pista de pouso e decolagem deve ser preparado ou construído para resistir à erosão e evitar a ingestão de materiais de superfície pelos motores das aeronaves.</t>
  </si>
  <si>
    <t>154.205(a)</t>
  </si>
  <si>
    <t>Área de giro de pista de pouso e decolagem (caso não existam taxiways que sirvam às cabeceiras.)</t>
  </si>
  <si>
    <t>154.205(c)</t>
  </si>
  <si>
    <t>Resistência das áreas de giro de pista de pouso e decolagem: a resistência da área de giro de pista de pouso deve ser, no mínimo, igual àquela da pista de pouso adjacente, por ela atendida, considerando</t>
  </si>
  <si>
    <t>154.205(d)</t>
  </si>
  <si>
    <t>A superfície de uma área de giro na pista de pouso deve ser projetada e construída de modo a não apresentar irregularidades que possam causar dano à estrutura das aeronaves que a utilizam</t>
  </si>
  <si>
    <t>154.205(d)(1)</t>
  </si>
  <si>
    <t>As áreas de giro de pista de pouso devem ter acostamentos com a largura necessária para prevenir a erosão da superfície provocada pelo jato das turbinas das aeronaves mais potentes, para as quais foi construída, e qualquer possível dano por objeto estranho (F.O.D.) aos motores das aeronaves.</t>
  </si>
  <si>
    <t>154.205(d)(2)</t>
  </si>
  <si>
    <t>A largura dos acostamentos, no mínimo, deve cobrir o motor externo da aeronave mais crítica e, assim, serem mais largas do que os acostamentos da pista associada.</t>
  </si>
  <si>
    <t>154.205(d)(3)</t>
  </si>
  <si>
    <t>A resistência dos acostamentos da área de giro na pista de pouso deve ser capaz de suportar o trânsito ocasional da aeronave para o qual foi prevista, sem induzir danos estruturais à aeronave ou aos veículos de apoio no solo que podem operar no acostamento.</t>
  </si>
  <si>
    <t>154.207(b)</t>
  </si>
  <si>
    <t>Uma faixa de pista de pousos e decolagens deve estender</t>
  </si>
  <si>
    <t>154.207(c)</t>
  </si>
  <si>
    <t>A faixa de pista de pousos e decolagens deve estender</t>
  </si>
  <si>
    <t>154.207(d)</t>
  </si>
  <si>
    <t>Nenhum objeto fixo, excetuados os auxílios visuais necessários para fins de navegação aérea que satisfaçam os requisitos de frangibilidade dispostos na Subparte D, deve ser permitido em uma faixa de pista a uma distância de:</t>
  </si>
  <si>
    <t>154.207(e)</t>
  </si>
  <si>
    <t>A área nivelada (faixa preparada) da faixa de pista deve abranger, no mínimo, as seguintes distâncias a partir do eixo da pista e do seu prolongamento:</t>
  </si>
  <si>
    <t>154.207(f)</t>
  </si>
  <si>
    <t>As declividades em faixa preparada de pista de pouso e decolagem devem não agravar as consequências de uma excursão lateral de pista; devem permitir adequada operação dos veículos de combate a incêndio; devem permitir que qualquer porção da faixa preparada não seja considerada obstáculo; devem ser compatíveis com a necessidade de drenagem e não afetar o sinal dos auxílios à navegação aérea.</t>
  </si>
  <si>
    <t>154.209(b)</t>
  </si>
  <si>
    <t xml:space="preserve">Dimensões mínimas de Áreas de Segurança de Fim de Pista (RESA) </t>
  </si>
  <si>
    <t>154.209(c)</t>
  </si>
  <si>
    <t>Uma RESA não deve possuir objetos que possam pôr as aeronaves em risco.</t>
  </si>
  <si>
    <t>154.209(d)</t>
  </si>
  <si>
    <t>Uma RESA deve oferecer uma área limpa e nivelada para aeronaves para as quais a pista é destinada, no caso de uma aeronave realizar o toque antes de alcançar a cabeceira ou ultrapassar acidentalmente o fim da pista.</t>
  </si>
  <si>
    <t>154.209(e)</t>
  </si>
  <si>
    <t>As declividades longitudinais de uma RESA  devem: não agravar as consequências de uma excursão de fim de pista; permitir adequada operação dos veículos de combate a incêndio; permitir que a própria RESA não seja considerada obstáculo; ser compatíveis com a necessidade de drenagem e não afetar o sinal dos auxílios à navegação aérea.</t>
  </si>
  <si>
    <t>154.209(f)</t>
  </si>
  <si>
    <t>Uma RESA deve ser preparada ou construída de forma a reduzir o risco de danos a uma aeronave que realizar o toque antes de alcançar a cabeceira ou ultrapassar acidentalmente o fim da pista, aumentando a desaceleração da aeronave e facilitando a movimentação das equipes e veículos de salvamento e combate a incêndio.</t>
  </si>
  <si>
    <t>154.213(a)</t>
  </si>
  <si>
    <t>Uma zona de parada (stopway) deve ter a mesma largura da pista de pouso e decolagem à qual estiver associada.</t>
  </si>
  <si>
    <t>154.213(b)</t>
  </si>
  <si>
    <t>As declividades e as mudanças de declividade em uma zona de parada (stopway), bem como a transição de uma pista para uma zona de parada, devem estar em conformidade com os requisitos de declividade para a pista à qual a zona de parada estiver associada.</t>
  </si>
  <si>
    <t>154.213(c)</t>
  </si>
  <si>
    <t>Uma zona de parada (stopway) deve ser preparada ou construída de modo a ser capaz, no caso de uma decolagem abortada, de suportar a aeronave para a qual a zona de parada se destina sem provocar danos estruturais à aeronave.</t>
  </si>
  <si>
    <t>154.213(d)(1)</t>
  </si>
  <si>
    <t>A superfície de uma zona de parada (stopway) deve oferecer características de aderência iguais ou superiores às da pista à qual está associada.</t>
  </si>
  <si>
    <t>154.217(a)</t>
  </si>
  <si>
    <t>Quando a cabine de comando da aeronave para a qual a pista de táxi se destina permanecer sobre o eixo desta pista, o afastamento entre a roda externa do trem de pouso principal e a borda da pista de táxi deve ser inferior à distância (incluindo curvas):</t>
  </si>
  <si>
    <t>154.217(b)</t>
  </si>
  <si>
    <t>As partes retilíneas da pista de táxi não devem ter largura inferior à largura:</t>
  </si>
  <si>
    <t>154.217(d)</t>
  </si>
  <si>
    <t>As junções e interseções entre pistas de táxi com pistas de pouso e decolagem, com pátios de aeronaves e com outras pistas de táxi devem receber filetes (fillets)</t>
  </si>
  <si>
    <t>154.217(e)</t>
  </si>
  <si>
    <t>A distância de separação entre o eixo de uma pista de táxi e o eixo de uma pista de pouso e decolagem não deve ser menor que:</t>
  </si>
  <si>
    <t>154.217(f)</t>
  </si>
  <si>
    <t>As declividades longitudinais e transversais de uma pista de táxi devem ser suficientes para prevenir a acumulação de água e facilitar a drenagem rápida da água superficial; e não comprometer o controle direcional da aeronave no taxiamento.</t>
  </si>
  <si>
    <t>154.217(i)(2)</t>
  </si>
  <si>
    <t>O raio do filete (fillet) na parte interna da curva de saída rápida deve ser suficiente para oferecer uma abertura maior na pista de táxi</t>
  </si>
  <si>
    <t>154.217(i)(3)</t>
  </si>
  <si>
    <t>Uma pista de táxi de saída rápida deve incluir uma distância retilínea após a curva de saída de modo que permita à aeronave fazer uma parada total antes de qualquer interseção com outras pistas de táxi.</t>
  </si>
  <si>
    <t>154.217(i)(4)</t>
  </si>
  <si>
    <t>O ângulo de interseção de uma pista de táxi de saída rápida com a pista de pouso e decolagem não deve ser maior que 45º, nem menor que 25º, sendo, preferencialmente, de 30º.</t>
  </si>
  <si>
    <t>154.219(a)</t>
  </si>
  <si>
    <t>Trechos retilíneos de uma pista de táxi devem contar com acostamentos que se estendam simetricamente nos dois lados da mesma, de modo que a largura total da pista de táxi com seus acostamentos em trechos retilíneos não seja inferior a:</t>
  </si>
  <si>
    <t>154.219(b)</t>
  </si>
  <si>
    <t>Em curvas de pistas de táxi e em junções ou interseções onde houver acréscimo de pavimento, a largura dos acostamentos não deve ser inferior à largura daqueles dos trechos retilíneos adjacentes da pista de táxi.</t>
  </si>
  <si>
    <t>154.219(c)</t>
  </si>
  <si>
    <t>Quando uma pista de táxi estiver destinada ao uso por aeronaves a turbina, a superfície dos acostamentos da mesma deve ser preparada de forma a resistir à erosão e à ingestão do material da superfície pelos motores da aeronave.</t>
  </si>
  <si>
    <t>154.221(b)</t>
  </si>
  <si>
    <t>Uma faixa de pista de táxi deve estender</t>
  </si>
  <si>
    <t>154.221(c)</t>
  </si>
  <si>
    <t>A faixa de pista de táxi deve oferecer uma área livre de objetos que possam pôr em risco o táxi das aeronaves.</t>
  </si>
  <si>
    <t>154.221(d)</t>
  </si>
  <si>
    <t>A porção central de uma faixa de pista de táxi deve dispor de uma faixa nivelada a uma distância do eixo da pista de táxi não inferior a:</t>
  </si>
  <si>
    <t>154.221(e)(1)</t>
  </si>
  <si>
    <t>A superfície da faixa de pista de táxi deve estar nivelada com a superfície da pista de pouso e decolagem e a sua declividade transversal deve possibilitar que aeronaves retornem à pista de táxi em caso de saída lateral; permitir drenagem adequada; possibilitar a operação de veículos de combate a incêndio e procedimentos de evacuação em emergência de aeronaves.</t>
  </si>
  <si>
    <t>154.223(a)</t>
  </si>
  <si>
    <t xml:space="preserve"> Uma posição ou posições de espera de pista de pouso e decolagem devem ser estabelecidas na pista de táxi e na interseção de uma pista de táxi com uma pista de pouso e decolagem; e em uma interseção de uma pista de pouso e decolagem com outra pista de pouso e decolagem quando a primeira for parte de uma circulação padrão de táxi. </t>
  </si>
  <si>
    <t>154.223(b)</t>
  </si>
  <si>
    <t>Distância mínima do eixo da pista de pouso e decolagem até uma posição de espera de aeronave ou veículo:</t>
  </si>
  <si>
    <t>154.223(b)(2)</t>
  </si>
  <si>
    <t>Em elevações maiores que 700 m (2.300 ft), a distância de 90 m especificada para pistas de aproximação de precisão com número de código 4 deve ser aumentada em 1 metro para cada 100 m (330 ft) além de 700 m (2.300 ft)</t>
  </si>
  <si>
    <t>154.225(b)</t>
  </si>
  <si>
    <t>Tamanho de pátios de aeronaves</t>
  </si>
  <si>
    <t>154.225(d)</t>
  </si>
  <si>
    <t>As declividades em um pátio de aeronaves, incluindo aquelas em uma pista de táxi de estacionamento de aeronaves, devem ser suficientes para evitar o acúmulo de água na superfície, mas devem ser mantidas as mais niveladas possíveis segundo os requisitos de drenagem; mitigar as consequências de falha nos sistemas de frenagem das aeronaves; e facilitar os procedimentos de remoção dos calços e de reboque das aeronaves.</t>
  </si>
  <si>
    <t>154.225(e)</t>
  </si>
  <si>
    <t>Afastamentos mínimos entre aeronaves entrando em/saindo de posição de estacionamento e objetos/obstáculos adjacentes:</t>
  </si>
  <si>
    <t>154.301(a)</t>
  </si>
  <si>
    <t>Um indicador de direção de vento deve estar localizado de forma a ser visível para uma aeronave em voo ou na área de movimento e de modo que possa estar livre de efeitos de distúrbios de ar causados por objetos nas redondezas.</t>
  </si>
  <si>
    <t>154.301(a)(3)(iv)</t>
  </si>
  <si>
    <t>A localização de pelo menos um indicador da direção de vento deve ser marcada com uma faixa circular de 15 m de diâmetro externo e 1,2 m de largura. A faixa deve ter como centro o suporte do indicador de direção de vento, e deve ser de uma cor que cause contraste adequado, de preferência o branco.</t>
  </si>
  <si>
    <t>154.301(a)(3)(v)</t>
  </si>
  <si>
    <t>Deve</t>
  </si>
  <si>
    <t>154.303(a)(1)(iii)</t>
  </si>
  <si>
    <t>Na interseção de uma pista de pouso e decolagem com uma pista de táxi, a sinalização horizontal da pista de pouso e decolagem deve ser continuada e a sinalização horizontal da pista de táxi deve ser interrompida, ressalvando</t>
  </si>
  <si>
    <t>154.303(2)(i)</t>
  </si>
  <si>
    <t>A sinalização horizontal da pista de pouso e decolagem deve ser branca.</t>
  </si>
  <si>
    <t>154.303(2)(iv)</t>
  </si>
  <si>
    <t>A sinalização horizontal de pista de táxi – com exceção de pista de táxi de acesso ao estacionamento de aeronaves –, a sinalização horizontal de área de giro na pista de pouso e decolagem e a sinalização horizontal de posição de estacionamento de aeronaves devem ser amarelas.</t>
  </si>
  <si>
    <t>154.303(2)(v)</t>
  </si>
  <si>
    <t>As linhas de segurança do pátio de aeronaves devem ser de cor claramente visível, de forma a contrastar com as cores utilizadas para as sinalizações horizontais das posições de estacionamento de aeronaves.</t>
  </si>
  <si>
    <t>154.303(2)(3)(i)</t>
  </si>
  <si>
    <t>A sinalização horizontal de eixo da pista de pouso e decolagem deve consistir numa linha em faixas espaçadas por intervalos uniformes. A extensão de uma faixa mais um intervalo não deve ser inferior a 50 m, ou maior que 75 m. A extensão de cada faixa deve ser, no mínimo, igual ao comprimento do intervalo ou 30 m, o que for de maior valor.</t>
  </si>
  <si>
    <t>154.303(c)</t>
  </si>
  <si>
    <t>A largura das faixas da sinalização horizontal de eixo da pista de pouso e decolagem não deve ser inferior a:</t>
  </si>
  <si>
    <t>154.303(d)</t>
  </si>
  <si>
    <t>Número de faixas da sinalização horizontal de cabeceira de pista:</t>
  </si>
  <si>
    <t>154.303(d)(2)</t>
  </si>
  <si>
    <t>As faixas da sinalização horizontal de cabeceira devem se iniciar a 6 m a partir da cabeceira.</t>
  </si>
  <si>
    <t>154.303(d)(4)(i)</t>
  </si>
  <si>
    <t>Quando uma cabeceira for deslocada da extremidade da pista de pouso e decolagem ou quando a extremidade da pista de pouso e decolagem não for perpendicular ao eixo, uma faixa transversal deve ser adicionada à sinalização horizontal de cabeceira. Uma faixa transversal não deve ter menos que 1,80 m de largura.</t>
  </si>
  <si>
    <t>154.303(5)(i)</t>
  </si>
  <si>
    <t>Quando uma cabeceira de pista for permanentemente recuada, setas devem ser dispostas na porção da pista anterior à cabeceira recuada.</t>
  </si>
  <si>
    <t>154.303(e)</t>
  </si>
  <si>
    <t>A sinalização horizontal de ponto de visada deve estar disposta em cada extremidade de aproximação de uma pista para operação por instrumento pavimentada com número de código 2, 3 ou 4.</t>
  </si>
  <si>
    <t>154.303(f)</t>
  </si>
  <si>
    <t>A sinalização horizontal de zona de toque deve ser disposta na zona de toque de pistas de aproximação de precisão pavimentadas com número de código 2, 3 ou 4.</t>
  </si>
  <si>
    <t>154.303(g)(1)(i)</t>
  </si>
  <si>
    <t>A sinalização horizontal de borda de pista de pouso e decolagem deve estar disposta entre as cabeceiras de uma pista pavimentada onde houver falta de contraste entre as bordas da pista e o acostamento ou o terreno ao redor.</t>
  </si>
  <si>
    <t>154.303(g)(1)(ii)</t>
  </si>
  <si>
    <t>A sinalização horizontal de borda de pista de pouso e decolagem deve estar presente em pistas de aproximação de precisão, independentemente do contraste entre as bordas da pista e o acostamento ou o terreno ao redor.</t>
  </si>
  <si>
    <t>154.303(g)(2)(ii)</t>
  </si>
  <si>
    <t>Onde uma área de giro na pista de pouso for disponível, a sinalização horizontal de borda de pista de pouso e decolagem deve continuar entre a pista de pouso e a área de giro.</t>
  </si>
  <si>
    <t>154.303(g)</t>
  </si>
  <si>
    <t>A sinalização horizontal de borda de pista de pouso e decolagem deve ter uma largura total de, no mínimo:</t>
  </si>
  <si>
    <t>154.303(h)(1)(i)</t>
  </si>
  <si>
    <t>A sinalização horizontal de eixo de pista de táxi deve ser disposta em pistas de táxi pavimentadas e pátios de aeronaves onde o número de código for 3 ou 4, de forma a oferecer uma orientação contínua entre o eixo da pista de pouso e decolagem e as posições de estacionamento de aeronaves.</t>
  </si>
  <si>
    <t>154.303(h)(1)(ii)</t>
  </si>
  <si>
    <t>A sinalização horizontal de eixo de pista de táxi deve ser disposta em uma pista de pouso e decolagem pavimentada, quando parte da pista de pouso for destinada ao táxi de aeronaves e onde o eixo da pista de táxi não for coincidente com o eixo da pista de pouso e decolagem.</t>
  </si>
  <si>
    <t>154.303(h)(1)(iii)</t>
  </si>
  <si>
    <t>Quando for necessário indicar a proximidade de uma posição de espera de pista, deve ser providenciada uma sinalização horizontal melhorada de eixo de pista de táxi.</t>
  </si>
  <si>
    <t>154.303(2)(ii)</t>
  </si>
  <si>
    <t>Em interseções de uma pista de táxi com uma pista de pouso e decolagem em que a pista de táxi servir como uma saída da pista de pouso, a sinalização horizontal do eixo da pista de táxi deve ser curvada em direção ao eixo da pista de pouso e decolagem. A sinalização horizontal de eixo de pista de táxi deve se estender paralelamente às faixas da sinalização horizontal de eixo de pista de pouso e decolagem por uma distância de, no mínimo, 60 m além do ponto de tangência.</t>
  </si>
  <si>
    <t>154.303(3)(i)</t>
  </si>
  <si>
    <t>A sinalização horizontal de eixo de pista de táxi deve ter, no mínimo, 15 cm de largura e deve ser contínua em extensão, salvo quando houver uma interseção com a sinalização horizontal de posições de espera de pista de pouso e decolagem ou com a sinalização horizontal de posição intermediária de espera</t>
  </si>
  <si>
    <t>154.303(i)(1)</t>
  </si>
  <si>
    <t>Onde uma área de giro de pista de pouso for disponibilizada, será provida uma sinalização horizontal para guiagem continuada de uma aeronave na realização de uma volta de 180º e alinhamento com o eixo da pista.</t>
  </si>
  <si>
    <t>154.303(i)(2)(ii)</t>
  </si>
  <si>
    <t>A sinalização horizontal da área de giro de pista de pouso e decolagem deve se estender paralelamente à sinalização horizontal de eixo de pista de pouso e decolagem até uma distância de 60m, no mínimo, além do ponto de tangência, quando o número de código for 3 ou 4, e até uma distância de 30 m, no mínimo, quando o número de código for 1 ou 2.</t>
  </si>
  <si>
    <t>154.303(i)(3)</t>
  </si>
  <si>
    <t>A sinalização horizontal de uma área de giro de pista de pouso e decolagem deve ter no mínimo 15 cm de largura e ser contínua no seu comprimento.</t>
  </si>
  <si>
    <t>154.303(j)</t>
  </si>
  <si>
    <t>A sinalização horizontal de posição de espera de pista de pouso e decolagem deve ser disposta ao longo de posições de espera de pista de pouso e decolagem.</t>
  </si>
  <si>
    <t>154.303(k)(1)(ii)</t>
  </si>
  <si>
    <t>Quando uma sinalização horizontal de posição intermediária de espera estiver disposta na interseção de duas pistas de táxi pavimentadas, ela deve ser traçada através da pista de táxi a uma distância suficiente da borda próxima da pista de táxi que a intercepta, de forma a garantir uma desobstrução segura entre aeronaves em táxi. Essa sinalização deve coincidir com uma barra de parada ou com luzes de posição intermediária de espera, quando houver.</t>
  </si>
  <si>
    <t>154.303(l)(3)(iii)</t>
  </si>
  <si>
    <t>A sinalização horizontal de ponto de teste de VOR de um aeródromo deve ser diferente da cor utilizada para a sinalização horizontal das pistas de táxi, devendo ser, de preferência, de cor branca.</t>
  </si>
  <si>
    <t>154.303(m)</t>
  </si>
  <si>
    <t>Sinalizações horizontais de posições de estacionamento de aeronaves em pátios</t>
  </si>
  <si>
    <t>154.303(m)(3)(i)</t>
  </si>
  <si>
    <t>A sinalização horizontal de posição de estacionamento de aeronaves deve incluir os elementos necessários para fornecer orientação adequada para a aeronave até a posição de estacionamento; parada precisa na posição de estacionamento.</t>
  </si>
  <si>
    <t>154.303(m)(3)(ii)</t>
  </si>
  <si>
    <t>A identificação de uma posição de estacionamento (letra e/ou número) deve estar incluída na linha de entrada, a uma pequena distância após o início da linha de entrada.</t>
  </si>
  <si>
    <t>154.303(m)(3)(iii)</t>
  </si>
  <si>
    <t>As linhas de entrada, virada e saída devem ser contínuas em sua extensão e ter uma largura não inferior a 15 cm. Quando um ou mais conjuntos de sinalização horizontal forem sobrepostos em uma sinalização de estacionamento, as linhas devem ser contínuas para as posições de estacionamento principais e interrompidas para as secundárias.</t>
  </si>
  <si>
    <t>154.303(m)(3)(iv)</t>
  </si>
  <si>
    <t>Quando for pretendido que uma aeronave prossiga em uma única direção, setas apontando a direção a ser seguida devem ser acrescentadas como parte das linhas de entrada e saída.</t>
  </si>
  <si>
    <t>154.303(m)(3)(viii)</t>
  </si>
  <si>
    <t>Uma linha de parada deve ser posicionada em ângulo reto à linha de entrada, no ponto pretendido de parada. Essa linha deve ter largura não inferior a 15 cm.</t>
  </si>
  <si>
    <t>154.303(n)(2)</t>
  </si>
  <si>
    <t>Linhas de segurança de pátios de aeronaves devem ser localizadas de modo a definir as áreas destinadas ao uso de veículos no solo e outros equipamentos de atendimento às aeronaves, de modo a permitir um afastamento seguro das aeronaves.</t>
  </si>
  <si>
    <t>154.303(n)(3)(i)</t>
  </si>
  <si>
    <t>Linhas de segurança de pátios de aeronaves incluem elementos tais como as linhas de afastamento de ponta de asa e linhas de contorno das vias de serviço, conforme sejam necessárias para as configurações de estacionamento e instalações de solo.</t>
  </si>
  <si>
    <t>154.303(n)(3)(ii)</t>
  </si>
  <si>
    <t>Uma linha de segurança de um pátio de aeronaves deve ser contínua em extensão e ter, no mínimo, 10 cm de largura.</t>
  </si>
  <si>
    <t>154.303(o)(3)</t>
  </si>
  <si>
    <t>A sinalização horizontal de posição de espera em via de serviço deve estar de acordo com o Código de Trânsito Brasileiro.</t>
  </si>
  <si>
    <t>154.303(p)(1)(i)</t>
  </si>
  <si>
    <t>Quando não houver uma sinalização vertical de instrução obrigatória em conformidade com o parágrafo 154.307(b)(1)(i), uma sinalização horizontal de instrução obrigatória deve ser disposta na superfície do pavimento.</t>
  </si>
  <si>
    <t>154.303(p)(1)(iii)</t>
  </si>
  <si>
    <t>Uma sinalização horizontal de instrução obrigatória de entrada proibida (“NO ENTRY”) deve ser disposta em pistas de táxi utilizadas apenas como saída de uma pista de pouso e decolagem, mesmo que seja disposta sinalização vertical de instrução obrigatória de entrada proibida.</t>
  </si>
  <si>
    <t>154.303(p)(2)(i)</t>
  </si>
  <si>
    <t>A sinalização horizontal de instrução obrigatória em pistas de táxi, em aeródromos com letra de código A, B, C ou D, deve ser situada transversalmente à pista de táxi, centrada em seu eixo, e do lado da espera da sinalização horizontal de posição de espera de pista de pouso e decolagem. A distância entre o bordo mais próximo da sinalização horizontal e a sinalização horizontal de posição de espera de pista de pouso e decolagem ou a sinalização horizontal de eixo de pista de táxi não deve ser inferior a 1 m.</t>
  </si>
  <si>
    <t>154.303(p)(3)(i)</t>
  </si>
  <si>
    <t>Uma sinalização horizontal de instrução obrigatória deve consistir numa inscrição em branco sobre um fundo vermelho. Salvo pela sinalização vertical de entrada proibida (“NO ENTRY”), a inscrição deve fornecer informações idênticas às da sinalização vertical de instrução obrigatória à qual está associada.</t>
  </si>
  <si>
    <t>154.303(p)(3)(ii)</t>
  </si>
  <si>
    <t>Uma sinalização vertical de entrada proibida (“NO ENTRY”) deve consistir numa inscrição em branco onde se leem as palavras “NO ENTRY” sobre um fundo vermelho.</t>
  </si>
  <si>
    <t>154.303(p)(3)(iv)</t>
  </si>
  <si>
    <t>As letras devem ter a altura de 4 m para inscrições onde a letra do código for C, D, E ou F e 2 m quando a letra do código for A ou B.</t>
  </si>
  <si>
    <t>154.303(p)(3)(v)</t>
  </si>
  <si>
    <t>O fundo deve ser retangular e estender</t>
  </si>
  <si>
    <t>154.303(q)(1)(i)</t>
  </si>
  <si>
    <t>Onde for impraticável instalar uma sinalização vertical de informação em conformidade com o parágrafo 154.307(c)(1)(i), uma sinalização horizontal de informação deve ser disposta na superfície do pavimento.</t>
  </si>
  <si>
    <t>154.303(q)(1)(iii)</t>
  </si>
  <si>
    <t>Uma sinalização horizontal de informação (de localização ou de direção) deve ser disposta na superfície do pavimento antes e depois de interseções complexas de pistas de táxi.</t>
  </si>
  <si>
    <t>154.303(q)(3)(i)</t>
  </si>
  <si>
    <t>Uma sinalização horizontal de informação deve consistir em uma inscrição em amarelo, sobre fundo preto, quando complementar ou substituir uma sinalização vertical de localização; e uma inscrição em preto, sobre fundo amarelo, quando complementar ou substituir uma sinalização vertical de direcionamento ou destino.</t>
  </si>
  <si>
    <t>154.303(q)(3)(iii)</t>
  </si>
  <si>
    <t>A altura das letras deve ser de 4 m, podendo ser reduzida para 3 m se necessário. Para esta situação, quando uma sinalização horizontal de informação vier acompanhada de uma sinalização horizontal de localização, as letras para ambas sinalizações devem ter a mesma altura.</t>
  </si>
  <si>
    <t>154.305(a)</t>
  </si>
  <si>
    <t>Luzes elevadas de pista de pouso e decolagem, zonas de parada (stopways) e pistas de táxi devem ser frangíveis. A altura dessas luzes deve ser suficientemente baixa para preservar o afastamento das hélices e naceles de motores de aeronaves a jato.</t>
  </si>
  <si>
    <t>154.305(a)(4)(i)</t>
  </si>
  <si>
    <t>A fixação embutida de luzes na superfície de pistas de pouso e decolagem, zonas de parada (stopways), pistas de táxi e pátios de aeronaves deve ser desenvolvida e instalada de modo que uma aeronave que passe com as rodas sobre essas instalações não danifique nem a aeronave, nem as luzes.</t>
  </si>
  <si>
    <t>154.305(a)(5)(i)</t>
  </si>
  <si>
    <t>A intensidade das luzes da pista de pouso e decolagem deve ser adequada às condições mínimas de visibilidade e luz ambiente para a qual a pista está destinada, bem como deve ser compatível com a luminosidade da seção mais próxima do sistema de luzes de aproximação, quando houver.</t>
  </si>
  <si>
    <t>154.305(b)(1)(i)</t>
  </si>
  <si>
    <t>Quando o aeródromo possuir iluminação de pista de pouso e decolagem e sem fonte secundária de energia, luzes de emergência suficientes podem ser utilizadas para o caso de falha do sistema normal de iluminação.</t>
  </si>
  <si>
    <t>154.305(b)(2)</t>
  </si>
  <si>
    <t>Quando instaladas em uma pista de pouso e decolagem, as luzes de emergência devem, no mínimo, estar em conformidade com a configuração necessária para uma pista para operação visual.</t>
  </si>
  <si>
    <t>154.305(d)(1)(i)</t>
  </si>
  <si>
    <t>O farol de um aeródromo deve existir em aeródromos destinados ao uso noturno se uma ou mais das seguintes condições estiverem presentes:</t>
  </si>
  <si>
    <t>154.305(d)(2)(i)</t>
  </si>
  <si>
    <t>O farol do aeródromo deve estar situado dentro ou nas adjacências do aeródromo, em uma área de baixa luminosidade de fundo.</t>
  </si>
  <si>
    <t>154.305(f)(1)</t>
  </si>
  <si>
    <t>O aeródromo deve contar com um sistema de luzes de aproximação de precisão Categoria I,  para servir pistas de aproximação de precisão Categoria I. O aeródromo deve contar com um sistema de luzes de aproximação de precisão Categorias II e III, para servir pistas de aproximação de precisão Categorias II e III.</t>
  </si>
  <si>
    <t>154.305(j)</t>
  </si>
  <si>
    <t>Um sistema visual indicador de rampa de aproximação deve ser destinado a auxiliar na aproximação de uma pista de pouso e decolagem, conte ou não a pista com outros auxílios visuais ou por instrumentos, quando a pista é utilizada por turbo</t>
  </si>
  <si>
    <t>154.305(o)(1)</t>
  </si>
  <si>
    <t>As luzes de identificação de cabeceira de pista devem ser instaladas quando a cabeceira de uma pista for permanentemente deslocada da extremidade da pista de pouso e decolagem ou temporariamente deslocada de sua posição normal e, dessa forma, for necessário um maior contraste da cabeceira.</t>
  </si>
  <si>
    <t>154.305(o)(2)</t>
  </si>
  <si>
    <t>As luzes de identificação de cabeceira devem estar situadas simetricamente ao longo do eixo da pista de pouso e decolagem, alinhadas com a cabeceira e a, aproximadamente, 10 m para fora de cada linha de luzes de borda de pista.</t>
  </si>
  <si>
    <t>154.305(o)(3)</t>
  </si>
  <si>
    <t>As luzes de identificação de cabeceira devem ser luzes intermitentes brancas com uma frequência de intermitência entre 60 pulsos e 120 pulsos por minuto e devem ser visíveis somente na direção da aproximação para a pista.</t>
  </si>
  <si>
    <t>154.305(p)(i)</t>
  </si>
  <si>
    <t>As luzes de borda de pista de pouso e decolagem devem estar situadas ao longo de toda a extensão da pista, em duas fileiras paralelas e equidistantes ao eixo.</t>
  </si>
  <si>
    <t>154.305(p)(ii)</t>
  </si>
  <si>
    <t>As luzes de borda de pista de pouso e decolagem devem estar situadas ao longo das laterais da área declarada para uso como pista de pouso e decolagem, ou fora das laterais da área, a uma distância não superior a 3 m.</t>
  </si>
  <si>
    <t>154.305(p)</t>
  </si>
  <si>
    <t>As luzes devem ser uniformemente espaçadas em fileiras, em intervalos de não mais que:</t>
  </si>
  <si>
    <t xml:space="preserve"> As luzes nos lados opostos, em relação ao eixo da pista de pouso e decolagem, devem estar alinhadas perpendicularmente ao eixo da pista. </t>
  </si>
  <si>
    <t>154.305(p)(3)(i)</t>
  </si>
  <si>
    <t>As luzes de borda da pista de pouso e decolagem devem ser luzes de cor branca variável, ressalvando</t>
  </si>
  <si>
    <t>154.305(q)</t>
  </si>
  <si>
    <t>Quando uma cabeceira estiver disposta no final da pista de pouso e decolagem, as luzes de cabeceira devem estar situadas em uma fileira perpendicular ao eixo da pista e o mais próximo possível da extremidade da pista e, em todos os casos, não mais que 3 m para além da extremidade. Quando uma cabeceira for deslocada do final da pista de pouso e decolagem, as luzes de cabeceira devem estar situadas em uma fileira perpendicular ao eixo da pista na cabeceira recuada.</t>
  </si>
  <si>
    <t>154.305(q)(2)(iii)</t>
  </si>
  <si>
    <t>As luzes de cabeceira devem consistir: em uma pista para operação visual ou de aproximação de não</t>
  </si>
  <si>
    <t>154.305(q)(3)(i)</t>
  </si>
  <si>
    <t>As luzes de barra lateral de cabeceira devem ser dispostas em pistas de aproximação de precisão quando uma maior visibilidade for considerada necessária.</t>
  </si>
  <si>
    <t>154.305(q)(3)(ii)</t>
  </si>
  <si>
    <t>As luzes de barra lateral de cabeceira devem existir em pistas para operação visual ou de aproximação de não</t>
  </si>
  <si>
    <t>154.305(q)(4)(i)</t>
  </si>
  <si>
    <t>As luzes de barra lateral de cabeceira devem estar dispostas na cabeceira simetricamente ao eixo da pista de pouso e decolagem, em dois grupos de barras laterais de cabeceira. Cada barra lateral de cabeceira deve ser formada de pelo menos cinco luzes, que se estendam externamente a, no mínimo, 10 m da linha de luzes de borda de pista de pouso e decolagem, de forma perpendicular a esta, sendo que a luz mais interna de cada barra lateral de cabeceira deve estar na linha de luzes de borda de pista de pouso e decolagem.</t>
  </si>
  <si>
    <t>154.305(q)(5)(i)</t>
  </si>
  <si>
    <t>As luzes de cabeceira e de barra lateral de cabeceira devem ser luzes verdes ininterruptas e unidirecionais, na direção de aproximação da pista. A intensidade e alcance do feixe de luzes devem ser adequados para as condições de visibilidade e luz ambiente nas quais a pista será utilizada.</t>
  </si>
  <si>
    <t>154.305(r)(2)(i)</t>
  </si>
  <si>
    <t>As luzes de fim de pista devem estar localizadas em uma linha perpendicular ao eixo da pista, o mais próximo possível do fim da pista de pouso e decolagem e, em todos os casos, não mais que 3 m além do final da pista.</t>
  </si>
  <si>
    <t>154.305(r)(2)(ii)</t>
  </si>
  <si>
    <t>As luzes de fim de pista devem consistir em, no mínimo, seis luzes. Elas devem ser igualmente distribuídas entre as fileiras de luzes de borda de pista de pouso e decolagem; ou dispostas em dois grupos simetricamente ao eixo da pista de pouso e decolagem, com as luzes distribuídas de maneira uniforme em cada grupo e com um vão entre os grupos não maior que a metade da distância entre as fileiras de luzes de borda de pista de pouso e decolagem.</t>
  </si>
  <si>
    <t>154.305(r)(3)(i)</t>
  </si>
  <si>
    <t>As luzes de fim de pista devem ser luzes vermelhas ininterruptas e unidirecionais na direção da pista. A intensidade e o alcance do feixe de luz devem ser adequados para as condições de visibilidade e luz ambiente nas quais a pista será utilizada.</t>
  </si>
  <si>
    <t>154.305(s)(1)(i)</t>
  </si>
  <si>
    <t>Luzes de eixo de pista de pouso e decolagem devem estar dispostas em pista de aproximação de precisão Categorias II ou III.</t>
  </si>
  <si>
    <t>154.305(t)(1)</t>
  </si>
  <si>
    <t>As luzes de zona de toque devem ser dispostas na zona de toque de pistas de aproximação de precisão Categorias II ou III.</t>
  </si>
  <si>
    <t>154.305(u)(1)(i)</t>
  </si>
  <si>
    <t>Luzes indicadoras de pista de táxi de saída rápida devem ser providenciadas em uma pista prevista para uso em condições de alcance visual da pista menor do que 350 m e densidade de tráfego alta.</t>
  </si>
  <si>
    <t>154.305(v)(2)</t>
  </si>
  <si>
    <t>As luzes de zona de parada (stopway) devem estar situadas ao longo de toda a extensão da zona de parada e devem formar duas fileiras paralelas equidistantes do eixo e coincidentes com as fileiras de luzes de bordas de pista de pouso e decolagem. As luzes de zona de parada devem também ser dispostas transversalmente em uma linha perpendicular ao eixo da zona de parada, o mais próximo possível de sua extremidade e, em todos os casos, a não mais que 3 m além do fim da zona de parada.</t>
  </si>
  <si>
    <t>154.305(v)(3)</t>
  </si>
  <si>
    <t>As luzes de zona de parada (stopway) devem ser luzes vermelhas ininterruptas e unidirecionais na direção da pista de pouso e decolagem.</t>
  </si>
  <si>
    <t>154.305(x)</t>
  </si>
  <si>
    <t>As luzes de borda de pista de táxi em um trecho retilíneo e em uma pista de pouso e decolagem que for parte de uma circulação padrão de táxi devem estar distribuídas em intervalos longitudinais uniformes não maiores que 60 m. As luzes em uma curva devem ser distribuídas em intervalos menores que 60 m, de modo que uma clara indicação da curva seja oferecida.</t>
  </si>
  <si>
    <t>As luzes de borda de pista de táxi em uma baia de espera, pátio de aeronaves, etc. devem ser distribuídas em intervalos longitudinais uniformes não maiores que 60 m. Luzes de borda de pista de táxi em uma área de giro de pista de pouso e decolagem devem ser espaçadas a intervalos longitudinais uniformes iguais ou inferiores a 30 m.</t>
  </si>
  <si>
    <t>As luzes devem ser localizadas o mais próximo possível da borda da pista de táxi, da área de giro de pista de pouso e decolagem, da baia de espera, do pátio de aeronaves ou da pista de pouso e decolagem etc., ou fora das bordas a uma distância não maior que 3 m.</t>
  </si>
  <si>
    <t>154.305(cc)</t>
  </si>
  <si>
    <t>Os refletores de iluminação de pátios de aeronaves devem estar localizados de forma a oferecer iluminação adequada em todas as áreas de serviço do pátio de aeronaves, com um mínimo de ofuscamento para os pilotos de aeronaves em voo e no solo, controladores de tráfego e pessoal de solo. A disposição e direcionamento dos refletores devem ser tais que uma aeronave em estacionamento receba luz de duas ou mais direções para minimizar as sombras.</t>
  </si>
  <si>
    <t>154.307(b)</t>
  </si>
  <si>
    <t>Sinalizações verticais de instrução obrigatória devem incluir sinalizações verticais de designação de pistas de pouso e decolagem, sinalizações verticais de posição de espera para Categorias I, II ou III, sinalizações verticais de posição de espera de pista de pouso e decolagem, sinalizações verticais de posição de espera em via de serviço e sinalizações verticais de entrada proibida (“NO ENTRY”).</t>
  </si>
  <si>
    <t>154.307(b)(2)(i)</t>
  </si>
  <si>
    <t>Uma sinalização vertical de designação de pista de pouso e decolagem, em uma interseção de pista de pouso e decolagem com outra pista de pouso e decolagem, deve ser localizada nos dois lados da sinalização horizontal de posição de espera de pista de pouso e decolagem, voltada para a direção de aproximação para a pista de pouso e decolagem.</t>
  </si>
  <si>
    <t>154.307(b)(2)(ii)</t>
  </si>
  <si>
    <t>Sinalizações verticais de posição de espera para Categorias I, II ou III devem estar localizadas nos dois lados da sinalização horizontal de posição de espera de pista de pouso e decolagem, voltadas para a direção de aproximação da área crítica.</t>
  </si>
  <si>
    <t>154.307(b)(2)(iii)</t>
  </si>
  <si>
    <t>Sinalizações verticais de “NO ENTRY” (NÃO ENTRE) devem estar localizadas no início da área para a qual a entrada é proibida, em cada lado da pista de táxi observado pelo piloto.</t>
  </si>
  <si>
    <t>154.307(b)(2)(iv)</t>
  </si>
  <si>
    <t>Sinalizações verticais de posição de espera de pista de pouso e decolagem devem estar localizadas nos dois lados de uma posição de espera de pista de pouso e decolagem, estabelecidas de acordo com o parágrafo 154.223 (a), voltadas para a superfície de limitação de obstáculos ou para a área crítica/sensível de ILS/MLS, conforme apropriado.</t>
  </si>
  <si>
    <t>154.307(b)(3)(i)</t>
  </si>
  <si>
    <t>Uma sinalização vertical de instrução obrigatória deve consistir em uma inscrição em branco sobre um fundo vermelho.</t>
  </si>
  <si>
    <t>154.307(b)(c)(1)(i)</t>
  </si>
  <si>
    <t>Uma sinalização vertical de informação deve ser disposta onde haja necessidade operacional de identificar, por meio de uma sinalização vertical, uma informação sobre uma localidade específica ou trajetória (direção ou destino).</t>
  </si>
  <si>
    <t>Salvo pelas especificações dos parágrafos 154.307(c)(2)(iii) e 154.307(c)(2)(xi), as sinalizações verticais de informação devem, onde quer que seja viável, estar localizadas do lado esquerdo da pista de táxi, de acordo com a Tabela D</t>
  </si>
  <si>
    <t>Em uma interseção de pista de táxi, as sinalizações verticais de informação devem ser localizadas antes da interseção e alinhadas com a sinalização horizontal de posição intermediária de espera. Onde não houver sinalização horizontal de posição intermediária de espera, as sinalizações verticais devem ser instaladas a, no mínimo, 60 m do eixo da pista de táxi que a intercepta, onde o número de código for 3 ou 4 e, no mínimo, a 40 m onde o número de código for 1 ou 2.</t>
  </si>
  <si>
    <t>Uma sinalização vertical de saída de pista de pouso e decolagem deve estar situada antes do ponto de saída da pista, alinhada com uma posição, no mínimo, 60 m antes do ponto de tangência onde o número de código for 3 ou 4 e, no mínimo, 30 m onde o número de código for 1 ou 2.</t>
  </si>
  <si>
    <t>Uma sinalização vertical de informação, que não seja uma sinalização vertical de localização, deve consistir numa inscrição em preto sobre um fundo amarelo.</t>
  </si>
  <si>
    <t>154.307(b)(3)(ii)</t>
  </si>
  <si>
    <t>Uma sinalização vertical de localização deve consistir numa inscrição em amarelo sobre um fundo preto e, quando for uma sinalização vertical isolada, deve ter as bordas amarelas.</t>
  </si>
  <si>
    <t>154.307(b)(3)(iii)</t>
  </si>
  <si>
    <t>A inscrição em uma sinalização vertical de saída de pista de pouso e decolagem deve consistir no designador da pista de táxi de saída e de uma seta indicando a direção a seguir.</t>
  </si>
  <si>
    <t>154.307(d)(3)(i)</t>
  </si>
  <si>
    <t>Uma sinalização vertical de ponto de teste de VOR de aeródromo deve consistir numa inscrição em preto sobre um fundo amarelo.</t>
  </si>
  <si>
    <t>154.307(f)(2)</t>
  </si>
  <si>
    <t>A sinalização vertical de posição de espera em via de serviço deve estar situada a 1,5 m da lateral direita da via de serviço. A sinalização vertical de posição de espera em via de serviço deve ser localizada na lateral esquerda se o tráfego de veículos for orientado a seguir neste sentido (mão inglesa).</t>
  </si>
  <si>
    <t>154.307(f)(3)(i)</t>
  </si>
  <si>
    <t>Uma sinalização vertical de posição de espera em via de serviço deve consistir numa inscrição em branco sobre um fundo vermelho, em conformidade com Código de Trânsito Brasileiro (CTB), incluir uma exigência de parada e deve ser retrorrefletiva ou iluminada.</t>
  </si>
  <si>
    <t>154.401(a)</t>
  </si>
  <si>
    <t>Uma sinalização horizontal de interdição deve ser exibida em uma pista de pouso e decolagem ou pista de táxi, ou parte delas, temporariamente interditada, ressalvando</t>
  </si>
  <si>
    <t>154.401(b)</t>
  </si>
  <si>
    <t>Em uma pista de pouso e decolagem, ou parte dela, declarada interditada, deve ser colocada uma sinalização horizontal de interdição em cada extremidade da pista, ou da parte interditada, e outras sinalizações devem ser colocadas de forma que o intervalo máximo entre elas não exceda 300 m. Em uma pista de táxi, deve ser colocada uma sinalização horizontal de interdição em cada extremidade da pista ou da parte declarada interditada.</t>
  </si>
  <si>
    <t>154.401(b)(2)</t>
  </si>
  <si>
    <t>Quando uma pista de pouso e decolagem ou pista de táxi, ou parte delas, estiver permanentemente interditada, todas as sinalizações normais dessas pistas devem ser removidas.</t>
  </si>
  <si>
    <t>154.405(a)</t>
  </si>
  <si>
    <t>Quando a superfície anterior a uma cabeceira for pavimentada, possuindo mais de 60 m de comprimento e não for adequada para o uso normal por aeronaves, toda a extensão antes da cabeceira deve receber uma sinalização horizontal com padrão em “V”.</t>
  </si>
  <si>
    <t>154.407(a)</t>
  </si>
  <si>
    <t>Sinalizadores de áreas fora de serviço devem ser colocados em qualquer parte de uma pista de táxi, pátio de aeronaves ou baia de espera que estiver inapta para o movimento de aeronaves, sendo, entretanto, ainda possível que uma aeronave contorne a área com segurança. Em uma área de movimento com operação noturna, devem ser utilizadas luzes indicadoras de áreas fora de serviço.</t>
  </si>
  <si>
    <t>154.501(a)(1)</t>
  </si>
  <si>
    <t>O aeródromo deve dispor de adequada fonte primária de energia elétrica para o funcionamento seguro das facilidades de navegação aérea.</t>
  </si>
  <si>
    <t>154.501(a)(2)</t>
  </si>
  <si>
    <t>O projeto e a provisão de sistemas de energia elétrica para auxílios visuais à navegação aérea e rádio</t>
  </si>
  <si>
    <t>154.501(a)(3)</t>
  </si>
  <si>
    <t>As conexões da fonte de energia elétrica às facilidades que necessitam de energia secundária devem ser dispostas de modo que as facilidades sejam automaticamente conectadas à fonte secundária de energia em caso de falha da fonte primária de energia.</t>
  </si>
  <si>
    <t>154.501(b)(v)</t>
  </si>
  <si>
    <t>As seguintes facilidades aeroportuárias devem ser supridas por uma fonte secundária de energia elétrica em caso de falha da fonte primária de energia: lâmpadas de sinalização e iluminação mínima necessárias para permitir que o pessoal dos serviços de tráfego aéreo realize suas funções; todas as luzes de obstáculo que, de acordo com o estipulado pela autoridade competente forem essenciais para garantir a operação segura da aeronave;</t>
  </si>
  <si>
    <t>154.501(a)(4)</t>
  </si>
  <si>
    <t>O intervalo de tempo entre a falha da fonte primária de energia e a restauração completa dos serviços exigidos pelo parágrafo 154.501(b)(1)(v) deve ser tão curto quanto possível, exceto quando relativo a auxílios visuais associados a aproximação de não</t>
  </si>
  <si>
    <t>Item</t>
  </si>
  <si>
    <t>Área</t>
  </si>
  <si>
    <t>Referência</t>
  </si>
  <si>
    <t>DADOS</t>
  </si>
  <si>
    <t>154.107</t>
  </si>
  <si>
    <t>154.109</t>
  </si>
  <si>
    <t>154.111</t>
  </si>
  <si>
    <t>RWY</t>
  </si>
  <si>
    <t>TWY</t>
  </si>
  <si>
    <t>PÁTIO</t>
  </si>
  <si>
    <t>AUXÍLIOS</t>
  </si>
  <si>
    <t>SINALIZAÇÃO HORIZONTAL</t>
  </si>
  <si>
    <t>LUZES</t>
  </si>
  <si>
    <t>CADASTRO</t>
  </si>
  <si>
    <t>PISTA DE POUSOS E DECOLAGENS</t>
  </si>
  <si>
    <t>RUNWAY SAFETY AREA</t>
  </si>
  <si>
    <t>TAXIWAYS E PÁTIO</t>
  </si>
  <si>
    <t>SINALIZAÇÃO VERTICAL</t>
  </si>
  <si>
    <t>% ATENDIDO</t>
  </si>
  <si>
    <t>TOTAL DE CONFORMIDADE</t>
  </si>
  <si>
    <t>TAXIWAY E PÁTIO</t>
  </si>
  <si>
    <t>154.305(f) - Um sistema de luzes de aproximação de precisão deve consistir numa fileira de luzes no prolongamento do eixo da pista até, onde quer que seja possível, uma distância de 900 m da cabeceira da pista.</t>
  </si>
  <si>
    <t>154.201(d) - Largura de pista de pouso e decolagem:</t>
  </si>
  <si>
    <r>
      <t>154.201(f) - As declividades de Pista de Pouso e Decolagem</t>
    </r>
    <r>
      <rPr>
        <b/>
        <sz val="11"/>
        <color theme="1"/>
        <rFont val="Calibri"/>
        <family val="2"/>
        <scheme val="minor"/>
      </rPr>
      <t xml:space="preserve"> </t>
    </r>
    <r>
      <rPr>
        <sz val="11"/>
        <color theme="1"/>
        <rFont val="Calibri"/>
        <family val="2"/>
        <scheme val="minor"/>
      </rPr>
      <t>devem garantir, principalmente no que concerne às mudanças abruptas ou reversões bruscas de declividade, a integridade estrutural da aeronave considerando-se os efeitos da carga dinâmica quando em operações em alta velocidade; permitir drenagem adequada; permitir que as operações das aeronaves ocorram de maneira estabilizada; não afetar o sinal dos auxílios à navegação aérea.</t>
    </r>
  </si>
  <si>
    <t>154.201(g) - Resistência das pistas de pouso e decolagem: uma pista de pouso e decolagem deve ser capaz de resistir ao tráfego de aeronaves para o qual é destinada.</t>
  </si>
  <si>
    <t>154.203(b) - Os acostamentos de pista de pouso e decolagem devem estender-se simetricamente em cada um dos lados da pista, de modo que a largura total da pista e de seus acostamentos não seja inferior a:</t>
  </si>
  <si>
    <t>154.205(a) - Área de giro de pista de pouso e decolagem (caso não existam taxiways que sirvam às cabeceiras.)</t>
  </si>
  <si>
    <t>154.207(f) - As declividades em faixa preparada de pista de pouso e decolagem devem não agravar as consequências de uma excursão lateral de pista; devem permitir adequada operação dos veículos de combate a incêndio; devem permitir que qualquer porção da faixa preparada não seja considerada obstáculo; devem ser compatíveis com a necessidade de drenagem e não afetar o sinal dos auxílios à navegação aérea.</t>
  </si>
  <si>
    <t>154.207(e) - A área nivelada (faixa preparada) da faixa de pista deve abranger, no mínimo, as seguintes distâncias a partir do eixo da pista e do seu prolongamento:</t>
  </si>
  <si>
    <t>154.207(d) - Nenhum objeto fixo, excetuados os auxílios visuais necessários para fins de navegação aérea que satisfaçam os requisitos de frangibilidade dispostos na Subparte D, deve ser permitido em uma faixa de pista a uma distância de:</t>
  </si>
  <si>
    <r>
      <t>154.207(c) - A faixa de pista</t>
    </r>
    <r>
      <rPr>
        <b/>
        <sz val="11"/>
        <color theme="1"/>
        <rFont val="Calibri"/>
        <family val="2"/>
        <scheme val="minor"/>
      </rPr>
      <t xml:space="preserve"> </t>
    </r>
    <r>
      <rPr>
        <sz val="11"/>
        <color theme="1"/>
        <rFont val="Calibri"/>
        <family val="2"/>
        <scheme val="minor"/>
      </rPr>
      <t>de pousos e decolagens deve estender-se lateralmente ao eixo da pista a uma distância, em cada lado do eixo da pista e do seu prolongamento ao longo de todo comprimento da faixa de pista, de, no mínimo:</t>
    </r>
  </si>
  <si>
    <t>154.207(b) - Uma faixa de pista de pousos e decolagens deve estender-se antes da cabeceira e após o fim da pista ou da zona de parada a uma distância de, no mínimo:</t>
  </si>
  <si>
    <t>154.225(e) - Afastamentos mínimos entre aeronaves entrando em/saindo de posição de estacionamento e objetos/obstáculos adjacentes:</t>
  </si>
  <si>
    <r>
      <t xml:space="preserve">154.223(a) -  Uma posição ou </t>
    </r>
    <r>
      <rPr>
        <sz val="11"/>
        <rFont val="Calibri"/>
        <family val="2"/>
        <scheme val="minor"/>
      </rPr>
      <t xml:space="preserve">posições de espera de pista de pouso e decolagem devem ser estabelecidas na pista de táxi e na interseção de uma pista de táxi com uma pista de pouso e decolagem; e em uma interseção de uma pista de pouso e decolagem com outra pista de pouso e decolagem quando a primeira for parte de uma circulação padrão de táxi. </t>
    </r>
  </si>
  <si>
    <r>
      <t>154.221(e)(1) - A superfície da faixa de pista de táxi deve estar nivelada com a superfície da pista de pouso e decolagem e a sua declividade transversal</t>
    </r>
    <r>
      <rPr>
        <b/>
        <sz val="11"/>
        <color theme="1"/>
        <rFont val="Calibri"/>
        <family val="2"/>
        <scheme val="minor"/>
      </rPr>
      <t xml:space="preserve"> </t>
    </r>
    <r>
      <rPr>
        <sz val="11"/>
        <color theme="1"/>
        <rFont val="Calibri"/>
        <family val="2"/>
        <scheme val="minor"/>
      </rPr>
      <t>deve possibilitar que aeronaves retornem à pista de táxi em caso de saída lateral; permitir drenagem adequada; possibilitar a operação de veículos de combate a incêndio e procedimentos de evacuação em emergência de aeronaves.</t>
    </r>
  </si>
  <si>
    <t>154.221(b) - Uma faixa de pista de táxi deve estender-se simetricamente para cada lado do eixo da pista de táxi ao longo de seu comprimento a uma distância mínima do eixo da pista de táxi:</t>
  </si>
  <si>
    <t>154.219(a) - Trechos retilíneos de uma pista de táxi devem contar com acostamentos que se estendam simetricamente nos dois lados da mesma, de modo que a largura total da pista de táxi com seus acostamentos em trechos retilíneos não seja inferior a:</t>
  </si>
  <si>
    <t>154.217(f) - As declividades longitudinais e transversais de uma pista de táxi devem ser suficientes para prevenir a acumulação de água e facilitar a drenagem rápida da água superficial; e não comprometer o controle direcional da aeronave no taxiamento.</t>
  </si>
  <si>
    <t>154.217(d) - As junções e interseções entre pistas de táxi com pistas de pouso e decolagem, com pátios de aeronaves e com outras pistas de táxi devem receber filetes (fillets).</t>
  </si>
  <si>
    <r>
      <t>154.303(m) - Sinalizações horizontais de posições de estacionamento</t>
    </r>
    <r>
      <rPr>
        <b/>
        <sz val="11"/>
        <color theme="1"/>
        <rFont val="Calibri"/>
        <family val="2"/>
        <scheme val="minor"/>
      </rPr>
      <t xml:space="preserve"> </t>
    </r>
    <r>
      <rPr>
        <sz val="11"/>
        <color theme="1"/>
        <rFont val="Calibri"/>
        <family val="2"/>
        <scheme val="minor"/>
      </rPr>
      <t>de aeronaves em pátios
pavimentados devem estar localizadas de modo a oferecer os afastamentos de obstáculos enquanto o trem de pouso dianteiro segue a sinalização horizontal de posição de estacionamento.</t>
    </r>
  </si>
  <si>
    <t>154.303(j) - A sinalização horizontal de posição de espera de pista de pouso e decolagem deve ser disposta ao longo de posições de espera de pista de pouso e decolagem.</t>
  </si>
  <si>
    <t>154.303(g) - A sinalização horizontal de borda de pista de pouso e decolagem deve ter uma largura total de, no mínimo:</t>
  </si>
  <si>
    <t>154.303(f) - A sinalização horizontal de zona de toque deve ser disposta na zona de toque de pistas de aproximação de precisão pavimentadas com número de código 2, 3 ou 4.</t>
  </si>
  <si>
    <t>154.303(e) - A sinalização horizontal de ponto de visada deve estar disposta em cada extremidade de aproximação de uma pista para operação por instrumento pavimentada com número de código 2, 3 ou 4.</t>
  </si>
  <si>
    <t>154.303(d)(4)(i) - Quando uma cabeceira for deslocada da extremidade da pista de pouso e decolagem ou quando a extremidade da pista de pouso e decolagem não for perpendicular ao eixo, uma faixa transversal deve ser adicionada à sinalização horizontal de cabeceira. Uma faixa transversal não deve ter menos que 1,80 m de largura.</t>
  </si>
  <si>
    <r>
      <rPr>
        <sz val="11"/>
        <rFont val="Calibri"/>
        <family val="2"/>
        <scheme val="minor"/>
      </rPr>
      <t>154.303(c)</t>
    </r>
    <r>
      <rPr>
        <sz val="11"/>
        <color rgb="FFFF0000"/>
        <rFont val="Calibri"/>
        <family val="2"/>
        <scheme val="minor"/>
      </rPr>
      <t xml:space="preserve"> - </t>
    </r>
    <r>
      <rPr>
        <sz val="11"/>
        <color theme="1"/>
        <rFont val="Calibri"/>
        <family val="2"/>
        <scheme val="minor"/>
      </rPr>
      <t>A largura das faixas da sinalização horizontal de eixo da pista de pouso e decolagem não deve ser inferior a:</t>
    </r>
  </si>
  <si>
    <t>154.305(cc) - Os refletores de iluminação de pátios de aeronaves devem estar localizados de forma a oferecer iluminação adequada em todas as áreas de serviço do pátio de aeronaves, com um mínimo de ofuscamento para os pilotos de aeronaves em voo e no solo, controladores de tráfego e pessoal de solo. A disposição e direcionamento dos refletores devem ser tais que uma aeronave em estacionamento receba luz de duas ou mais direções para minimizar as sombras.</t>
  </si>
  <si>
    <r>
      <t>154.305(x) - As luzes de borda de pista de táxi</t>
    </r>
    <r>
      <rPr>
        <b/>
        <sz val="11"/>
        <color theme="1"/>
        <rFont val="Calibri"/>
        <family val="2"/>
        <scheme val="minor"/>
      </rPr>
      <t xml:space="preserve"> </t>
    </r>
    <r>
      <rPr>
        <sz val="11"/>
        <color theme="1"/>
        <rFont val="Calibri"/>
        <family val="2"/>
        <scheme val="minor"/>
      </rPr>
      <t>em um trecho retilíneo e em uma pista de pouso e decolagem que for parte de uma circulação padrão de táxi devem estar distribuídas em intervalos longitudinais uniformes não maiores que 60 m. As luzes em uma curva devem ser distribuídas em intervalos menores que 60 m, de modo que uma clara indicação da curva seja oferecida.</t>
    </r>
  </si>
  <si>
    <t>154.305(q) - Quando uma cabeceira estiver disposta no final da pista de pouso e decolagem, as luzes de cabeceira devem estar situadas em uma fileira perpendicular ao eixo da pista e o mais próximo possível da extremidade da pista e, em todos os casos, não mais que 3 m para além da extremidade. Quando uma cabeceira for deslocada do final da pista de pouso e decolagem, as luzes de cabeceira devem estar situadas em uma fileira perpendicular ao eixo da pista na cabeceira recuada.</t>
  </si>
  <si>
    <r>
      <t>154.305(o)(1) - As</t>
    </r>
    <r>
      <rPr>
        <b/>
        <sz val="11"/>
        <color theme="1"/>
        <rFont val="Calibri"/>
        <family val="2"/>
        <scheme val="minor"/>
      </rPr>
      <t xml:space="preserve"> </t>
    </r>
    <r>
      <rPr>
        <sz val="11"/>
        <color theme="1"/>
        <rFont val="Calibri"/>
        <family val="2"/>
        <scheme val="minor"/>
      </rPr>
      <t>luzes de identificação de cabeceira de pista devem ser instaladas quando a cabeceira de uma pista for permanentemente deslocada da extremidade da pista de pouso e decolagem ou temporariamente deslocada de sua posição normal e, dessa forma, for necessário um maior contraste da cabeceira.</t>
    </r>
  </si>
  <si>
    <t>154.305(j) - Um sistema visual indicador de rampa de aproximação deve ser destinado a auxiliar na aproximação de uma pista de pouso e decolagem, conte ou não a pista com outros auxílios visuais ou por instrumentos, quando a pista é utilizada por turbo-jatos ou outras aeronaves com requisitos semelhantes de orientação de aproximação.</t>
  </si>
  <si>
    <t>154.305(a) - Luzes elevadas de pista de pouso e decolagem, zonas de parada (stopways) e pistas de táxi devem ser frangíveis. A altura dessas luzes deve ser suficientemente baixa para preservar o afastamento das hélices e naceles de motores de aeronaves a jato.</t>
  </si>
  <si>
    <t>154.307(b) - Sinalizações verticais de instrução obrigatória devem incluir sinalizações verticais de designação de pistas de pouso e decolagem, sinalizações verticais de posição de espera para Categorias I, II ou III, sinalizações verticais de posição de espera de pista de pouso e decolagem, sinalizações verticais de posição de espera em via de serviço e sinalizações verticais de entrada proibida (“NO ENTRY”).</t>
  </si>
  <si>
    <t>154.401(a) - Uma sinalização horizontal de interdição deve ser exibida em uma pista de pouso e decolagem ou pista de táxi, ou parte delas, temporariamente interditada, ressalvando-se que essa sinalização pode ser omitida quando a interdição for de curta duração e for dada uma advertência adequada pelos serviços de tráfego aéreo.</t>
  </si>
  <si>
    <t>154.111 - A resistência de pavimentos destinados a aeronaves com peso de rampa superior a 5.700 kg deve ser divulgada utilizando-se o método ACN-PCN e a resistência de pavimentos destinados a aeronaves com peso de rampa igual ou inferior a 5.700 kg deve ser divulgada informando-se o peso máximo permitido da aeronave e a pressão máxima permitida dos pneus.</t>
  </si>
  <si>
    <t>154.109 - As coordenadas geográficas de cada cabeceira, dos pontos apropriados do(s) eixo(s) da(s) pista(s) de táxi e de cada posição de estacionamento de aeronave devem ser medidas e reportadas em graus, minutos, segundos e centésimos de segundos.</t>
  </si>
  <si>
    <r>
      <t>154.107 - A temperatura de referência do aeródromo</t>
    </r>
    <r>
      <rPr>
        <b/>
        <sz val="11"/>
        <color theme="1"/>
        <rFont val="Calibri"/>
        <family val="2"/>
        <scheme val="minor"/>
      </rPr>
      <t xml:space="preserve"> </t>
    </r>
    <r>
      <rPr>
        <sz val="11"/>
        <color theme="1"/>
        <rFont val="Calibri"/>
        <family val="2"/>
        <scheme val="minor"/>
      </rPr>
      <t>deve ser a média mensal das temperaturas máximas diárias para o mês mais quente do ano (sendo que o mês mais quente será o mês com maior temperatura mensal média). Essa temperatura deve ser calculada ao longo de um período de alguns anos.</t>
    </r>
  </si>
  <si>
    <t>154.105(c) - Para pistas de aproximação de precisão, a elevação e a ondulação do geoide da cabeceira, da elevação do fim da pista e da elevação mais alta da zona de toque devem ser medidas com a acurácia de, pelo menos, um quarto de metro (0,25 m), e comunicadas ao DECEA.</t>
  </si>
  <si>
    <r>
      <t>154.105(c) - Para um aeródromo utilizado pela aviação civil internacional em aproximações de não-precisão, a</t>
    </r>
    <r>
      <rPr>
        <b/>
        <sz val="11"/>
        <color theme="1"/>
        <rFont val="Calibri"/>
        <family val="2"/>
        <scheme val="minor"/>
      </rPr>
      <t xml:space="preserve"> </t>
    </r>
    <r>
      <rPr>
        <sz val="11"/>
        <color theme="1"/>
        <rFont val="Calibri"/>
        <family val="2"/>
        <scheme val="minor"/>
      </rPr>
      <t>elevação e a ondulação do geoide em cada cabeceira, a elevação do fim da pista e quaisquer pontos significativos intermediários, altos ou baixos, ao longo da pista devem ser medidos com acurácia de, pelo menos, meio metro (0,5 m), e comunicados ao DECEA.</t>
    </r>
  </si>
  <si>
    <t>154.105(b) - A elevação do aeródromo e a ondulação do geoide na posição da elevação do aeródromo devem ser medidas com a acurácia de, pelo menos, meio metro (0,5 m) e comunicadas ao DECEA.</t>
  </si>
  <si>
    <t>154.103(a) - A posição do ponto de referência do aeródromo deve ser medida e comunicada ao DECEA e deve estar localizado no centro geométrico da pista de pouso e decolagem do aeródromo.</t>
  </si>
  <si>
    <t>Esta planilha visa a avaliação preliminar, pelo próprio operador do aeródromo, da compatibilidade das características físicas existentes com a especificação operativa pretendida, frente ao RBAC 154 - Emenda 07.
Esta planilha é aplicável a aeródromos com uma única pista de pousos e decolagens pavimentada. Caso o aeródromo não opere à noite, desconsiderar os itens relacionados a luzes.
Os itens listados aqui não esgotam os requisitos necessários para o cumprimento dos regulamentos. Servem, porém, de guia preliminar para a verificação da conformidade do aeródromo com o RBAC 154 - Emenda 07.</t>
  </si>
  <si>
    <t>Dados sobre as características físicas e operacionais das aeronaves podem ser encontrados na página da Anac</t>
  </si>
  <si>
    <t>Declaração de conformidade  -  RBAC 154 - Emenda 07 (versão 3 - 06/10/2022)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</si>
</sst>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6"/>
      <color theme="3"/>
      <name val="Calibri"/>
      <family val="2"/>
      <scheme val="minor"/>
    </font>
    <font>
      <b/>
      <sz val="12"/>
      <color theme="1"/>
      <name val="Calibri"/>
      <family val="2"/>
      <scheme val="minor"/>
    </font>
    <font>
      <b/>
      <sz val="12"/>
      <name val="Calibri"/>
      <family val="2"/>
      <scheme val="minor"/>
    </font>
    <font>
      <b/>
      <sz val="12"/>
      <color theme="3"/>
      <name val="Calibri"/>
      <family val="2"/>
      <scheme val="minor"/>
    </font>
    <font>
      <b/>
      <sz val="14"/>
      <color theme="3"/>
      <name val="Calibri"/>
      <family val="2"/>
      <scheme val="minor"/>
    </font>
    <font>
      <b/>
      <sz val="11"/>
      <color theme="4" tint="-0.49992370372631001"/>
      <name val="Calibri"/>
      <family val="2"/>
      <scheme val="minor"/>
    </font>
    <font>
      <b/>
      <sz val="16"/>
      <color theme="4" tint="-0.49992370372631001"/>
      <name val="Calibri"/>
      <family val="2"/>
      <scheme val="minor"/>
    </font>
    <font>
      <u/>
      <sz val="11"/>
      <color theme="10"/>
      <name val="Calibri"/>
      <family val="2"/>
      <scheme val="minor"/>
    </font>
    <font>
      <b/>
      <u/>
      <sz val="14"/>
      <color theme="9" tint="-0.49992370372631001"/>
      <name val="Calibri"/>
      <family val="2"/>
      <scheme val="minor"/>
    </font>
    <font>
      <b/>
      <sz val="14"/>
      <color theme="8" tint="-0.49992370372631001"/>
      <name val="Calibri"/>
      <family val="2"/>
      <scheme val="minor"/>
    </font>
    <font>
      <b/>
      <u/>
      <sz val="11"/>
      <color theme="8" tint="-0.49992370372631001"/>
      <name val="Calibri"/>
      <family val="2"/>
      <scheme val="minor"/>
    </font>
    <font>
      <sz val="11"/>
      <name val="Calibri"/>
      <family val="2"/>
      <scheme val="minor"/>
    </font>
    <font>
      <b/>
      <sz val="11"/>
      <name val="Calibri"/>
      <family val="2"/>
      <scheme val="minor"/>
    </font>
    <font>
      <sz val="11"/>
      <color rgb="FFFF0000"/>
      <name val="Calibri"/>
      <family val="2"/>
      <scheme val="minor"/>
    </font>
    <font>
      <sz val="12"/>
      <color theme="1"/>
      <name val="Calibri"/>
      <family val="2"/>
      <scheme val="minor"/>
    </font>
    <font>
      <b/>
      <sz val="26"/>
      <color theme="3"/>
      <name val="Calibri"/>
      <family val="2"/>
      <scheme val="minor"/>
    </font>
    <font>
      <b/>
      <sz val="28"/>
      <color theme="3"/>
      <name val="Calibri"/>
      <family val="2"/>
      <scheme val="minor"/>
    </font>
    <font>
      <sz val="18"/>
      <color rgb="FF002060"/>
      <name val="Calibri"/>
      <family val="2"/>
      <scheme val="minor"/>
    </font>
    <font>
      <b/>
      <sz val="12"/>
      <color theme="1"/>
      <name val="BatangChe"/>
      <family val="3"/>
      <charset val="129"/>
    </font>
    <font>
      <sz val="11"/>
      <color theme="1"/>
      <name val="Agency FB"/>
      <family val="2"/>
    </font>
    <font>
      <sz val="22"/>
      <color rgb="FFFFFF00"/>
      <name val="Agency FB"/>
      <family val="2"/>
    </font>
    <font>
      <b/>
      <sz val="12"/>
      <color rgb="FFFFFF00"/>
      <name val="BatangChe"/>
      <family val="3"/>
      <charset val="129"/>
    </font>
    <font>
      <sz val="22"/>
      <color rgb="FF00B050"/>
      <name val="Agency FB"/>
      <family val="2"/>
    </font>
    <font>
      <b/>
      <i/>
      <sz val="11"/>
      <color theme="1"/>
      <name val="Calibri"/>
      <family val="2"/>
      <scheme val="minor"/>
    </font>
    <font>
      <sz val="11"/>
      <color theme="1"/>
      <name val="Calibri"/>
      <family val="2"/>
      <scheme val="minor"/>
    </font>
    <font>
      <u/>
      <sz val="16"/>
      <color theme="10"/>
      <name val="Calibri"/>
      <family val="2"/>
      <scheme val="minor"/>
    </font>
  </fonts>
  <fills count="16">
    <fill>
      <patternFill patternType="none"/>
    </fill>
    <fill>
      <patternFill patternType="gray125"/>
    </fill>
    <fill>
      <patternFill patternType="solid">
        <fgColor theme="8" tint="0.39997558519241921"/>
        <bgColor indexed="64"/>
      </patternFill>
    </fill>
    <fill>
      <patternFill patternType="solid">
        <fgColor theme="9" tint="0.59993285927915285"/>
        <bgColor indexed="64"/>
      </patternFill>
    </fill>
    <fill>
      <patternFill patternType="solid">
        <fgColor rgb="FF92D050"/>
        <bgColor indexed="64"/>
      </patternFill>
    </fill>
    <fill>
      <patternFill patternType="solid">
        <fgColor theme="0"/>
        <bgColor indexed="64"/>
      </patternFill>
    </fill>
    <fill>
      <patternFill patternType="solid">
        <fgColor theme="7" tint="0.59993285927915285"/>
        <bgColor indexed="64"/>
      </patternFill>
    </fill>
    <fill>
      <patternFill patternType="solid">
        <fgColor theme="0" tint="-0.14993743705557422"/>
        <bgColor indexed="64"/>
      </patternFill>
    </fill>
    <fill>
      <patternFill patternType="solid">
        <fgColor theme="1"/>
        <bgColor indexed="64"/>
      </patternFill>
    </fill>
    <fill>
      <patternFill patternType="solid">
        <fgColor theme="0" tint="-0.24991607409894101"/>
        <bgColor indexed="64"/>
      </patternFill>
    </fill>
    <fill>
      <patternFill patternType="solid">
        <fgColor theme="9" tint="0.39997558519241921"/>
        <bgColor indexed="64"/>
      </patternFill>
    </fill>
    <fill>
      <patternFill patternType="solid">
        <fgColor theme="2" tint="-0.49992370372631001"/>
        <bgColor indexed="64"/>
      </patternFill>
    </fill>
    <fill>
      <patternFill patternType="solid">
        <fgColor theme="4" tint="0.59993285927915285"/>
        <bgColor indexed="64"/>
      </patternFill>
    </fill>
    <fill>
      <patternFill patternType="solid">
        <fgColor theme="0" tint="-0.3499252296517838"/>
        <bgColor indexed="64"/>
      </patternFill>
    </fill>
    <fill>
      <patternFill patternType="solid">
        <fgColor theme="1" tint="4.9989318521683403E-2"/>
        <bgColor indexed="64"/>
      </patternFill>
    </fill>
    <fill>
      <patternFill patternType="solid">
        <fgColor theme="8" tint="0.79998168889431442"/>
        <bgColor indexed="64"/>
      </patternFill>
    </fill>
  </fills>
  <borders count="15">
    <border>
      <left/>
      <right/>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9" fillId="0" borderId="0" applyNumberFormat="0" applyFill="0" applyBorder="0" applyAlignment="0" applyProtection="0"/>
    <xf numFmtId="9" fontId="26" fillId="0" borderId="0" applyFont="0" applyFill="0" applyBorder="0" applyAlignment="0" applyProtection="0"/>
  </cellStyleXfs>
  <cellXfs count="107">
    <xf numFmtId="0" fontId="0" fillId="0" borderId="0" xfId="0"/>
    <xf numFmtId="0" fontId="0" fillId="0" borderId="0" xfId="0" applyAlignment="1">
      <alignment horizontal="right"/>
    </xf>
    <xf numFmtId="0" fontId="3"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4" fillId="0" borderId="0" xfId="0" applyFont="1" applyAlignment="1">
      <alignment horizontal="center"/>
    </xf>
    <xf numFmtId="0" fontId="0" fillId="0" borderId="0" xfId="0" applyAlignment="1">
      <alignment horizontal="left"/>
    </xf>
    <xf numFmtId="3" fontId="0" fillId="0" borderId="0" xfId="0" applyNumberFormat="1"/>
    <xf numFmtId="0" fontId="2" fillId="0" borderId="0" xfId="0" applyFont="1" applyAlignment="1">
      <alignment wrapText="1"/>
    </xf>
    <xf numFmtId="49" fontId="1" fillId="2" borderId="6" xfId="0" applyNumberFormat="1" applyFont="1" applyFill="1" applyBorder="1" applyAlignment="1">
      <alignment horizontal="center" vertical="center" wrapText="1"/>
    </xf>
    <xf numFmtId="0" fontId="1" fillId="2" borderId="7" xfId="0" applyFont="1" applyFill="1" applyBorder="1"/>
    <xf numFmtId="0" fontId="1" fillId="2" borderId="8" xfId="0" applyFont="1" applyFill="1" applyBorder="1"/>
    <xf numFmtId="0" fontId="1" fillId="2" borderId="1" xfId="0" applyFont="1" applyFill="1" applyBorder="1"/>
    <xf numFmtId="0" fontId="7" fillId="2" borderId="2" xfId="0" applyFont="1" applyFill="1" applyBorder="1"/>
    <xf numFmtId="0" fontId="1" fillId="2" borderId="0" xfId="0" applyFont="1" applyFill="1"/>
    <xf numFmtId="0" fontId="7" fillId="2" borderId="3" xfId="0" applyFont="1" applyFill="1" applyBorder="1"/>
    <xf numFmtId="0" fontId="1" fillId="2" borderId="0" xfId="0" applyFont="1" applyFill="1" applyAlignment="1">
      <alignment horizontal="left"/>
    </xf>
    <xf numFmtId="0" fontId="0" fillId="2" borderId="4" xfId="0" applyFill="1" applyBorder="1"/>
    <xf numFmtId="0" fontId="1" fillId="2" borderId="9" xfId="0" applyFont="1" applyFill="1" applyBorder="1"/>
    <xf numFmtId="0" fontId="1" fillId="2" borderId="9" xfId="0" applyFont="1" applyFill="1" applyBorder="1" applyAlignment="1">
      <alignment horizontal="left"/>
    </xf>
    <xf numFmtId="0" fontId="1" fillId="2" borderId="5" xfId="0" applyFont="1" applyFill="1" applyBorder="1"/>
    <xf numFmtId="0" fontId="10" fillId="3" borderId="4" xfId="1" applyFont="1" applyFill="1" applyBorder="1" applyAlignment="1"/>
    <xf numFmtId="0" fontId="10" fillId="3" borderId="5" xfId="1" applyFont="1" applyFill="1" applyBorder="1" applyAlignment="1"/>
    <xf numFmtId="0" fontId="0" fillId="0" borderId="7" xfId="0" applyBorder="1"/>
    <xf numFmtId="0" fontId="12" fillId="2" borderId="3" xfId="1" applyFont="1" applyFill="1" applyBorder="1"/>
    <xf numFmtId="3" fontId="0" fillId="0" borderId="0" xfId="0" applyNumberFormat="1" applyAlignment="1">
      <alignment horizontal="right"/>
    </xf>
    <xf numFmtId="3" fontId="0" fillId="4" borderId="0" xfId="0" applyNumberFormat="1" applyFill="1"/>
    <xf numFmtId="0" fontId="0" fillId="0" borderId="0" xfId="0" applyAlignment="1">
      <alignment horizontal="left" vertical="top" wrapText="1"/>
    </xf>
    <xf numFmtId="0" fontId="0" fillId="5" borderId="0" xfId="0" applyFill="1"/>
    <xf numFmtId="0" fontId="0" fillId="0" borderId="6" xfId="0" applyBorder="1" applyAlignment="1">
      <alignment vertical="top"/>
    </xf>
    <xf numFmtId="0" fontId="0" fillId="0" borderId="6" xfId="0" applyBorder="1" applyAlignment="1">
      <alignment horizontal="left" vertical="top"/>
    </xf>
    <xf numFmtId="0" fontId="0" fillId="0" borderId="6" xfId="0" applyBorder="1" applyAlignment="1">
      <alignment vertical="top" wrapText="1"/>
    </xf>
    <xf numFmtId="0" fontId="0" fillId="0" borderId="6" xfId="0" applyBorder="1" applyAlignment="1">
      <alignment vertical="center" wrapText="1"/>
    </xf>
    <xf numFmtId="0" fontId="0" fillId="5" borderId="10" xfId="0" applyFill="1" applyBorder="1" applyAlignment="1">
      <alignment vertical="center" wrapText="1"/>
    </xf>
    <xf numFmtId="0" fontId="0" fillId="5" borderId="6" xfId="0" applyFill="1" applyBorder="1" applyAlignment="1">
      <alignment vertical="center" wrapText="1"/>
    </xf>
    <xf numFmtId="0" fontId="0" fillId="0" borderId="10" xfId="0" applyBorder="1" applyAlignment="1">
      <alignment vertical="center" wrapText="1"/>
    </xf>
    <xf numFmtId="0" fontId="13" fillId="0" borderId="6" xfId="0" applyFont="1" applyBorder="1" applyAlignment="1">
      <alignment vertical="center" wrapText="1"/>
    </xf>
    <xf numFmtId="3" fontId="0" fillId="0" borderId="6" xfId="0" quotePrefix="1" applyNumberFormat="1" applyBorder="1" applyAlignment="1">
      <alignment vertical="top" wrapText="1"/>
    </xf>
    <xf numFmtId="0" fontId="20" fillId="6" borderId="11" xfId="0" applyFont="1" applyFill="1" applyBorder="1" applyAlignment="1">
      <alignment vertical="center"/>
    </xf>
    <xf numFmtId="0" fontId="21" fillId="7" borderId="12" xfId="0" applyFont="1" applyFill="1" applyBorder="1" applyAlignment="1">
      <alignment vertical="center"/>
    </xf>
    <xf numFmtId="9" fontId="22" fillId="8" borderId="12" xfId="2" applyFont="1" applyFill="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right" vertical="center"/>
    </xf>
    <xf numFmtId="0" fontId="20" fillId="9" borderId="12" xfId="0" applyFont="1" applyFill="1" applyBorder="1" applyAlignment="1">
      <alignment vertical="center"/>
    </xf>
    <xf numFmtId="0" fontId="16" fillId="0" borderId="0" xfId="0" applyFont="1" applyAlignment="1">
      <alignment vertical="center"/>
    </xf>
    <xf numFmtId="0" fontId="20" fillId="10" borderId="11" xfId="0" applyFont="1" applyFill="1" applyBorder="1" applyAlignment="1">
      <alignment vertical="center"/>
    </xf>
    <xf numFmtId="0" fontId="20" fillId="11" borderId="11" xfId="0" applyFont="1" applyFill="1" applyBorder="1" applyAlignment="1">
      <alignment vertical="center"/>
    </xf>
    <xf numFmtId="0" fontId="20" fillId="4" borderId="11" xfId="0" applyFont="1" applyFill="1" applyBorder="1" applyAlignment="1">
      <alignment vertical="center"/>
    </xf>
    <xf numFmtId="0" fontId="20" fillId="12" borderId="11" xfId="0" applyFont="1" applyFill="1" applyBorder="1" applyAlignment="1">
      <alignment vertical="center"/>
    </xf>
    <xf numFmtId="0" fontId="20" fillId="13" borderId="11" xfId="0" applyFont="1" applyFill="1" applyBorder="1" applyAlignment="1">
      <alignment vertical="center"/>
    </xf>
    <xf numFmtId="0" fontId="21" fillId="7" borderId="11" xfId="0" applyFont="1" applyFill="1" applyBorder="1" applyAlignment="1">
      <alignment vertical="center"/>
    </xf>
    <xf numFmtId="0" fontId="23" fillId="14" borderId="11" xfId="0" applyFont="1" applyFill="1" applyBorder="1" applyAlignment="1">
      <alignment vertical="center"/>
    </xf>
    <xf numFmtId="9" fontId="24" fillId="8" borderId="12" xfId="2" applyFont="1" applyFill="1" applyBorder="1" applyAlignment="1">
      <alignment horizontal="center" vertical="center"/>
    </xf>
    <xf numFmtId="0" fontId="0" fillId="0" borderId="6" xfId="0" applyBorder="1" applyAlignment="1">
      <alignment horizontal="center" vertical="center"/>
    </xf>
    <xf numFmtId="0" fontId="25" fillId="0" borderId="6" xfId="0" applyFont="1" applyBorder="1" applyAlignment="1">
      <alignment horizontal="center" vertical="center" wrapText="1"/>
    </xf>
    <xf numFmtId="0" fontId="25" fillId="0" borderId="6" xfId="0" applyFont="1" applyBorder="1" applyAlignment="1">
      <alignment horizontal="center" vertical="center"/>
    </xf>
    <xf numFmtId="0" fontId="25" fillId="5" borderId="6" xfId="0" applyFont="1" applyFill="1" applyBorder="1" applyAlignment="1">
      <alignment horizontal="center" vertical="center" wrapText="1"/>
    </xf>
    <xf numFmtId="0" fontId="19" fillId="2" borderId="10" xfId="0" applyFont="1" applyFill="1" applyBorder="1" applyAlignment="1">
      <alignment horizontal="center" wrapText="1"/>
    </xf>
    <xf numFmtId="0" fontId="19" fillId="2" borderId="13" xfId="0" applyFont="1" applyFill="1" applyBorder="1" applyAlignment="1">
      <alignment horizontal="center"/>
    </xf>
    <xf numFmtId="0" fontId="19" fillId="2" borderId="14" xfId="0" applyFont="1" applyFill="1" applyBorder="1" applyAlignment="1">
      <alignment horizontal="center"/>
    </xf>
    <xf numFmtId="0" fontId="27" fillId="15" borderId="0" xfId="1" applyFont="1" applyFill="1" applyAlignment="1">
      <alignment horizontal="center" vertical="center"/>
    </xf>
    <xf numFmtId="0" fontId="5" fillId="0" borderId="7" xfId="0" applyFont="1" applyBorder="1" applyAlignment="1">
      <alignment horizontal="center"/>
    </xf>
    <xf numFmtId="0" fontId="5" fillId="0" borderId="8" xfId="0" applyFont="1" applyBorder="1" applyAlignment="1">
      <alignment horizontal="center"/>
    </xf>
    <xf numFmtId="0" fontId="5" fillId="0" borderId="1" xfId="0" applyFont="1" applyBorder="1" applyAlignment="1">
      <alignment horizontal="center"/>
    </xf>
    <xf numFmtId="0" fontId="6" fillId="0" borderId="4" xfId="0" applyFont="1" applyBorder="1" applyAlignment="1">
      <alignment horizontal="center"/>
    </xf>
    <xf numFmtId="0" fontId="6" fillId="0" borderId="9" xfId="0" applyFont="1" applyBorder="1" applyAlignment="1">
      <alignment horizontal="center"/>
    </xf>
    <xf numFmtId="0" fontId="6" fillId="0" borderId="5" xfId="0" applyFont="1" applyBorder="1" applyAlignment="1">
      <alignment horizontal="center"/>
    </xf>
    <xf numFmtId="0" fontId="8" fillId="2" borderId="2" xfId="0" applyFont="1" applyFill="1" applyBorder="1" applyAlignment="1">
      <alignment horizontal="center"/>
    </xf>
    <xf numFmtId="0" fontId="8" fillId="2" borderId="0" xfId="0" applyFont="1" applyFill="1" applyAlignment="1">
      <alignment horizontal="center"/>
    </xf>
    <xf numFmtId="0" fontId="8" fillId="2" borderId="3" xfId="0" applyFont="1" applyFill="1" applyBorder="1" applyAlignment="1">
      <alignment horizontal="center"/>
    </xf>
    <xf numFmtId="0" fontId="11" fillId="2" borderId="10" xfId="0" applyFont="1" applyFill="1" applyBorder="1" applyAlignment="1">
      <alignment horizontal="center"/>
    </xf>
    <xf numFmtId="0" fontId="11" fillId="2" borderId="14" xfId="0" applyFont="1" applyFill="1" applyBorder="1" applyAlignment="1">
      <alignment horizontal="center"/>
    </xf>
    <xf numFmtId="0" fontId="12" fillId="3" borderId="7" xfId="1" applyFont="1" applyFill="1" applyBorder="1" applyAlignment="1">
      <alignment horizontal="center"/>
    </xf>
    <xf numFmtId="0" fontId="12" fillId="3" borderId="1" xfId="1" applyFont="1" applyFill="1" applyBorder="1" applyAlignment="1">
      <alignment horizontal="center"/>
    </xf>
    <xf numFmtId="0" fontId="12" fillId="3" borderId="2" xfId="1" applyFont="1" applyFill="1" applyBorder="1" applyAlignment="1">
      <alignment horizontal="center"/>
    </xf>
    <xf numFmtId="0" fontId="12" fillId="3" borderId="3" xfId="1" applyFont="1" applyFill="1" applyBorder="1" applyAlignment="1">
      <alignment horizontal="center"/>
    </xf>
    <xf numFmtId="0" fontId="18" fillId="0" borderId="7" xfId="0" applyFont="1" applyBorder="1" applyAlignment="1">
      <alignment horizontal="center"/>
    </xf>
    <xf numFmtId="0" fontId="18" fillId="0" borderId="8" xfId="0" applyFont="1" applyBorder="1" applyAlignment="1">
      <alignment horizontal="center"/>
    </xf>
    <xf numFmtId="0" fontId="18" fillId="0" borderId="1" xfId="0" applyFont="1" applyBorder="1" applyAlignment="1">
      <alignment horizontal="center"/>
    </xf>
    <xf numFmtId="0" fontId="18" fillId="0" borderId="4" xfId="0" applyFont="1" applyBorder="1" applyAlignment="1">
      <alignment horizontal="center"/>
    </xf>
    <xf numFmtId="0" fontId="18" fillId="0" borderId="9" xfId="0" applyFont="1" applyBorder="1" applyAlignment="1">
      <alignment horizontal="center"/>
    </xf>
    <xf numFmtId="0" fontId="18" fillId="0" borderId="5" xfId="0" applyFont="1" applyBorder="1" applyAlignment="1">
      <alignment horizontal="center"/>
    </xf>
    <xf numFmtId="0" fontId="0" fillId="0" borderId="6" xfId="0" applyBorder="1" applyAlignment="1">
      <alignment horizontal="justify" vertical="top" wrapText="1"/>
    </xf>
    <xf numFmtId="49" fontId="1" fillId="2" borderId="10"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0" fontId="0" fillId="0" borderId="10" xfId="0" applyBorder="1" applyAlignment="1">
      <alignment horizontal="justify" vertical="top" wrapText="1"/>
    </xf>
    <xf numFmtId="0" fontId="0" fillId="0" borderId="13" xfId="0" applyBorder="1" applyAlignment="1">
      <alignment horizontal="justify" vertical="top" wrapText="1"/>
    </xf>
    <xf numFmtId="0" fontId="0" fillId="0" borderId="14" xfId="0" applyBorder="1" applyAlignment="1">
      <alignment horizontal="justify" vertical="top"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5" borderId="6" xfId="0" applyFill="1" applyBorder="1" applyAlignment="1">
      <alignment horizontal="left" vertical="center" wrapText="1"/>
    </xf>
    <xf numFmtId="0" fontId="0" fillId="0" borderId="10" xfId="0" applyBorder="1" applyAlignment="1">
      <alignment horizontal="center" vertical="top" wrapText="1"/>
    </xf>
    <xf numFmtId="0" fontId="0" fillId="0" borderId="14" xfId="0" applyBorder="1" applyAlignment="1">
      <alignment horizontal="center" vertical="top" wrapText="1"/>
    </xf>
    <xf numFmtId="0" fontId="13" fillId="0" borderId="6" xfId="0" applyFont="1" applyBorder="1" applyAlignment="1">
      <alignment horizontal="left" vertical="center" wrapText="1"/>
    </xf>
    <xf numFmtId="0" fontId="0" fillId="5" borderId="10" xfId="0" applyFill="1" applyBorder="1" applyAlignment="1">
      <alignment horizontal="left" vertical="center" wrapText="1"/>
    </xf>
    <xf numFmtId="0" fontId="0" fillId="5" borderId="14" xfId="0" applyFill="1" applyBorder="1" applyAlignment="1">
      <alignment horizontal="left" vertical="center" wrapText="1"/>
    </xf>
    <xf numFmtId="0" fontId="0" fillId="0" borderId="13" xfId="0" applyBorder="1" applyAlignment="1">
      <alignment horizontal="center" vertical="top" wrapText="1"/>
    </xf>
    <xf numFmtId="0" fontId="17" fillId="0" borderId="7" xfId="0" applyFont="1" applyBorder="1" applyAlignment="1">
      <alignment horizontal="center"/>
    </xf>
    <xf numFmtId="0" fontId="17" fillId="0" borderId="8" xfId="0" applyFont="1" applyBorder="1" applyAlignment="1">
      <alignment horizontal="center"/>
    </xf>
    <xf numFmtId="0" fontId="17" fillId="0" borderId="1" xfId="0" applyFont="1" applyBorder="1" applyAlignment="1">
      <alignment horizontal="center"/>
    </xf>
    <xf numFmtId="0" fontId="17" fillId="0" borderId="4" xfId="0" applyFont="1" applyBorder="1" applyAlignment="1">
      <alignment horizontal="center"/>
    </xf>
    <xf numFmtId="0" fontId="17" fillId="0" borderId="9" xfId="0" applyFont="1" applyBorder="1" applyAlignment="1">
      <alignment horizontal="center"/>
    </xf>
    <xf numFmtId="0" fontId="17" fillId="0" borderId="5" xfId="0" applyFont="1" applyBorder="1" applyAlignment="1">
      <alignment horizontal="center"/>
    </xf>
  </cellXfs>
  <cellStyles count="3">
    <cellStyle name="Hiperlink" xfId="1" builtinId="8"/>
    <cellStyle name="Normal" xfId="0" builtinId="0"/>
    <cellStyle name="Po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cap="all" spc="150" baseline="0">
                <a:solidFill>
                  <a:schemeClr val="tx1">
                    <a:lumMod val="50000"/>
                    <a:lumOff val="50000"/>
                  </a:schemeClr>
                </a:solidFill>
              </a:rPr>
              <a:t>CONFORMIDADE COM RBAC 154</a:t>
            </a:r>
          </a:p>
        </c:rich>
      </c:tx>
      <c:overlay val="0"/>
      <c:spPr>
        <a:noFill/>
        <a:ln w="9525">
          <a:noFill/>
        </a:ln>
      </c:sp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w="9525">
              <a:noFill/>
            </a:ln>
            <a:effectLst>
              <a:innerShdw blurRad="114300">
                <a:schemeClr val="accent1"/>
              </a:innerShdw>
            </a:effectLst>
          </c:spPr>
          <c:invertIfNegative val="0"/>
          <c:dPt>
            <c:idx val="0"/>
            <c:invertIfNegative val="0"/>
            <c:bubble3D val="0"/>
            <c:spPr>
              <a:solidFill>
                <a:schemeClr val="accent4">
                  <a:lumMod val="60000"/>
                  <a:lumOff val="40000"/>
                </a:schemeClr>
              </a:solidFill>
              <a:ln w="9525">
                <a:noFill/>
              </a:ln>
              <a:effectLst>
                <a:innerShdw blurRad="114300">
                  <a:schemeClr val="accent1"/>
                </a:innerShdw>
              </a:effectLst>
            </c:spPr>
            <c:extLst>
              <c:ext xmlns:c16="http://schemas.microsoft.com/office/drawing/2014/chart" uri="{C3380CC4-5D6E-409C-BE32-E72D297353CC}">
                <c16:uniqueId val="{00000001-C98B-49FC-9028-43F4ED88F855}"/>
              </c:ext>
            </c:extLst>
          </c:dPt>
          <c:dPt>
            <c:idx val="1"/>
            <c:invertIfNegative val="0"/>
            <c:bubble3D val="0"/>
            <c:spPr>
              <a:solidFill>
                <a:schemeClr val="tx1">
                  <a:lumMod val="75000"/>
                  <a:lumOff val="25000"/>
                </a:schemeClr>
              </a:solidFill>
              <a:ln w="9525">
                <a:noFill/>
              </a:ln>
              <a:effectLst>
                <a:innerShdw blurRad="114300">
                  <a:schemeClr val="accent1"/>
                </a:innerShdw>
              </a:effectLst>
            </c:spPr>
            <c:extLst>
              <c:ext xmlns:c16="http://schemas.microsoft.com/office/drawing/2014/chart" uri="{C3380CC4-5D6E-409C-BE32-E72D297353CC}">
                <c16:uniqueId val="{00000003-C98B-49FC-9028-43F4ED88F855}"/>
              </c:ext>
            </c:extLst>
          </c:dPt>
          <c:dPt>
            <c:idx val="2"/>
            <c:invertIfNegative val="0"/>
            <c:bubble3D val="0"/>
            <c:spPr>
              <a:solidFill>
                <a:schemeClr val="accent6">
                  <a:lumMod val="60000"/>
                  <a:lumOff val="40000"/>
                </a:schemeClr>
              </a:solidFill>
              <a:ln w="9525">
                <a:noFill/>
              </a:ln>
              <a:effectLst>
                <a:innerShdw blurRad="114300">
                  <a:schemeClr val="accent1"/>
                </a:innerShdw>
              </a:effectLst>
            </c:spPr>
            <c:extLst>
              <c:ext xmlns:c16="http://schemas.microsoft.com/office/drawing/2014/chart" uri="{C3380CC4-5D6E-409C-BE32-E72D297353CC}">
                <c16:uniqueId val="{00000005-C98B-49FC-9028-43F4ED88F855}"/>
              </c:ext>
            </c:extLst>
          </c:dPt>
          <c:dPt>
            <c:idx val="3"/>
            <c:invertIfNegative val="0"/>
            <c:bubble3D val="0"/>
            <c:spPr>
              <a:solidFill>
                <a:schemeClr val="bg2">
                  <a:lumMod val="50000"/>
                </a:schemeClr>
              </a:solidFill>
              <a:ln w="9525">
                <a:noFill/>
              </a:ln>
              <a:effectLst>
                <a:innerShdw blurRad="114300">
                  <a:schemeClr val="accent1"/>
                </a:innerShdw>
              </a:effectLst>
            </c:spPr>
            <c:extLst>
              <c:ext xmlns:c16="http://schemas.microsoft.com/office/drawing/2014/chart" uri="{C3380CC4-5D6E-409C-BE32-E72D297353CC}">
                <c16:uniqueId val="{00000007-C98B-49FC-9028-43F4ED88F855}"/>
              </c:ext>
            </c:extLst>
          </c:dPt>
          <c:dPt>
            <c:idx val="4"/>
            <c:invertIfNegative val="0"/>
            <c:bubble3D val="0"/>
            <c:spPr>
              <a:solidFill>
                <a:srgbClr val="92D050"/>
              </a:solidFill>
              <a:ln w="9525">
                <a:noFill/>
              </a:ln>
              <a:effectLst>
                <a:innerShdw blurRad="114300">
                  <a:schemeClr val="accent1"/>
                </a:innerShdw>
              </a:effectLst>
            </c:spPr>
            <c:extLst>
              <c:ext xmlns:c16="http://schemas.microsoft.com/office/drawing/2014/chart" uri="{C3380CC4-5D6E-409C-BE32-E72D297353CC}">
                <c16:uniqueId val="{00000009-C98B-49FC-9028-43F4ED88F855}"/>
              </c:ext>
            </c:extLst>
          </c:dPt>
          <c:dPt>
            <c:idx val="5"/>
            <c:invertIfNegative val="0"/>
            <c:bubble3D val="0"/>
            <c:spPr>
              <a:solidFill>
                <a:schemeClr val="accent1">
                  <a:lumMod val="60000"/>
                  <a:lumOff val="40000"/>
                </a:schemeClr>
              </a:solidFill>
              <a:ln w="9525">
                <a:noFill/>
              </a:ln>
              <a:effectLst>
                <a:innerShdw blurRad="114300">
                  <a:schemeClr val="accent1"/>
                </a:innerShdw>
              </a:effectLst>
            </c:spPr>
            <c:extLst>
              <c:ext xmlns:c16="http://schemas.microsoft.com/office/drawing/2014/chart" uri="{C3380CC4-5D6E-409C-BE32-E72D297353CC}">
                <c16:uniqueId val="{0000000B-C98B-49FC-9028-43F4ED88F855}"/>
              </c:ext>
            </c:extLst>
          </c:dPt>
          <c:dPt>
            <c:idx val="6"/>
            <c:invertIfNegative val="0"/>
            <c:bubble3D val="0"/>
            <c:spPr>
              <a:solidFill>
                <a:schemeClr val="bg1">
                  <a:lumMod val="65000"/>
                </a:schemeClr>
              </a:solidFill>
              <a:ln w="9525">
                <a:noFill/>
              </a:ln>
              <a:effectLst>
                <a:innerShdw blurRad="114300">
                  <a:schemeClr val="accent1"/>
                </a:innerShdw>
              </a:effectLst>
            </c:spPr>
            <c:extLst>
              <c:ext xmlns:c16="http://schemas.microsoft.com/office/drawing/2014/chart" uri="{C3380CC4-5D6E-409C-BE32-E72D297353CC}">
                <c16:uniqueId val="{0000000D-C98B-49FC-9028-43F4ED88F855}"/>
              </c:ext>
            </c:extLst>
          </c:dPt>
          <c:dPt>
            <c:idx val="7"/>
            <c:invertIfNegative val="0"/>
            <c:bubble3D val="0"/>
            <c:spPr>
              <a:solidFill>
                <a:srgbClr val="FF0000"/>
              </a:solidFill>
              <a:ln w="9525">
                <a:noFill/>
              </a:ln>
              <a:effectLst>
                <a:innerShdw blurRad="114300">
                  <a:schemeClr val="accent1"/>
                </a:innerShdw>
              </a:effectLst>
            </c:spPr>
            <c:extLst>
              <c:ext xmlns:c16="http://schemas.microsoft.com/office/drawing/2014/chart" uri="{C3380CC4-5D6E-409C-BE32-E72D297353CC}">
                <c16:uniqueId val="{0000000F-C98B-49FC-9028-43F4ED88F855}"/>
              </c:ext>
            </c:extLst>
          </c:dPt>
          <c:dLbls>
            <c:spPr>
              <a:noFill/>
              <a:ln w="9525">
                <a:noFill/>
              </a:ln>
            </c:spPr>
            <c:txPr>
              <a:bodyPr rot="0" vert="horz" lIns="38100" tIns="19050" rIns="38100" bIns="19050">
                <a:spAutoFit/>
              </a:bodyPr>
              <a:lstStyle/>
              <a:p>
                <a:pPr algn="ctr">
                  <a:defRPr lang="en-US" sz="900" b="0" i="0" u="none" baseline="0">
                    <a:solidFill>
                      <a:schemeClr val="tx1">
                        <a:lumMod val="75000"/>
                        <a:lumOff val="25000"/>
                      </a:schemeClr>
                    </a:solidFill>
                    <a:latin typeface="Calibri"/>
                    <a:ea typeface="Calibri"/>
                    <a:cs typeface="Calibri"/>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tx1">
                          <a:lumMod val="35000"/>
                          <a:lumOff val="65000"/>
                        </a:schemeClr>
                      </a:solidFill>
                    </a:ln>
                  </c:spPr>
                </c15:leaderLines>
              </c:ext>
            </c:extLst>
          </c:dLbls>
          <c:cat>
            <c:strRef>
              <c:f>PONTUAÇÃO!$B$2:$B$9</c:f>
              <c:strCache>
                <c:ptCount val="8"/>
                <c:pt idx="0">
                  <c:v>CADASTRO</c:v>
                </c:pt>
                <c:pt idx="1">
                  <c:v>PISTA DE POUSOS E DECOLAGENS</c:v>
                </c:pt>
                <c:pt idx="2">
                  <c:v>RUNWAY SAFETY AREA</c:v>
                </c:pt>
                <c:pt idx="3">
                  <c:v>TAXIWAY E PÁTIO</c:v>
                </c:pt>
                <c:pt idx="4">
                  <c:v>SINALIZAÇÃO HORIZONTAL</c:v>
                </c:pt>
                <c:pt idx="5">
                  <c:v>LUZES</c:v>
                </c:pt>
                <c:pt idx="6">
                  <c:v>SINALIZAÇÃO VERTICAL</c:v>
                </c:pt>
                <c:pt idx="7">
                  <c:v>TOTAL DE CONFORMIDADE</c:v>
                </c:pt>
              </c:strCache>
            </c:strRef>
          </c:cat>
          <c:val>
            <c:numRef>
              <c:f>PONTUAÇÃO!$D$2:$D$9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ED4-4004-8E4E-ED02512AA2BE}"/>
            </c:ext>
          </c:extLst>
        </c:ser>
        <c:dLbls>
          <c:showLegendKey val="0"/>
          <c:showVal val="0"/>
          <c:showCatName val="0"/>
          <c:showSerName val="0"/>
          <c:showPercent val="0"/>
          <c:showBubbleSize val="0"/>
        </c:dLbls>
        <c:gapWidth val="164"/>
        <c:overlap val="-22"/>
        <c:axId val="968850892"/>
        <c:axId val="806208774"/>
      </c:barChart>
      <c:catAx>
        <c:axId val="968850892"/>
        <c:scaling>
          <c:orientation val="minMax"/>
        </c:scaling>
        <c:delete val="0"/>
        <c:axPos val="b"/>
        <c:numFmt formatCode="General" sourceLinked="1"/>
        <c:majorTickMark val="none"/>
        <c:minorTickMark val="none"/>
        <c:tickLblPos val="nextTo"/>
        <c:spPr>
          <a:noFill/>
          <a:ln w="19050" cap="flat" cmpd="sng">
            <a:solidFill>
              <a:schemeClr val="tx1">
                <a:lumMod val="25000"/>
                <a:lumOff val="75000"/>
              </a:schemeClr>
            </a:solidFill>
            <a:round/>
          </a:ln>
        </c:spPr>
        <c:txPr>
          <a:bodyPr/>
          <a:lstStyle/>
          <a:p>
            <a:pPr>
              <a:defRPr lang="en-US" sz="900" b="0" i="0" u="none" baseline="0">
                <a:solidFill>
                  <a:schemeClr val="tx1">
                    <a:lumMod val="65000"/>
                    <a:lumOff val="35000"/>
                  </a:schemeClr>
                </a:solidFill>
                <a:latin typeface="Calibri"/>
                <a:ea typeface="Calibri"/>
                <a:cs typeface="Calibri"/>
              </a:defRPr>
            </a:pPr>
            <a:endParaRPr lang="pt-BR"/>
          </a:p>
        </c:txPr>
        <c:crossAx val="806208774"/>
        <c:crosses val="autoZero"/>
        <c:auto val="1"/>
        <c:lblAlgn val="ctr"/>
        <c:lblOffset val="100"/>
        <c:noMultiLvlLbl val="0"/>
      </c:catAx>
      <c:valAx>
        <c:axId val="806208774"/>
        <c:scaling>
          <c:orientation val="minMax"/>
        </c:scaling>
        <c:delete val="0"/>
        <c:axPos val="l"/>
        <c:numFmt formatCode="0%"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Calibri"/>
                <a:ea typeface="Calibri"/>
                <a:cs typeface="Calibri"/>
              </a:defRPr>
            </a:pPr>
            <a:endParaRPr lang="pt-BR"/>
          </a:p>
        </c:txPr>
        <c:crossAx val="968850892"/>
        <c:crosses val="autoZero"/>
        <c:crossBetween val="between"/>
      </c:valAx>
      <c:spPr>
        <a:noFill/>
        <a:ln w="9525">
          <a:noFill/>
        </a:ln>
      </c:spPr>
    </c:plotArea>
    <c:plotVisOnly val="1"/>
    <c:dispBlanksAs val="gap"/>
    <c:showDLblsOverMax val="0"/>
  </c:chart>
  <c:spPr>
    <a:solidFill>
      <a:schemeClr val="bg1"/>
    </a:solidFill>
    <a:ln w="9525" cap="flat" cmpd="sng">
      <a:solidFill>
        <a:schemeClr val="tx1">
          <a:lumMod val="15000"/>
          <a:lumOff val="85000"/>
        </a:schemeClr>
      </a:solidFill>
      <a:round/>
    </a:ln>
  </c:spPr>
  <c:printSettings>
    <c:headerFooter/>
    <c:pageMargins b="0.78740157499999996" l="0.511811024" r="0.511811024" t="0.78740157499999996" header="0.31496062000000002" footer="0.31496062000000002"/>
    <c:pageSetup/>
  </c:printSettings>
</c:chartSpace>
</file>

<file path=xl/ctrlProps/ctrlProp1.xml><?xml version="1.0" encoding="utf-8"?>
<formControlPr xmlns="http://schemas.microsoft.com/office/spreadsheetml/2009/9/main" objectType="Drop" dropStyle="combo" dx="15" fmlaLink="Tabelas!$C$7" fmlaRange="Tabelas!$H$2:$H$6" noThreeD="1" sel="2" val="0"/>
</file>

<file path=xl/ctrlProps/ctrlProp2.xml><?xml version="1.0" encoding="utf-8"?>
<formControlPr xmlns="http://schemas.microsoft.com/office/spreadsheetml/2009/9/main" objectType="Drop" dropStyle="combo" dx="15" fmlaLink="Tabelas!$E$2" fmlaRange="Tabelas!$G$2:$G$12" noThreeD="1" sel="8" val="0"/>
</file>

<file path=xl/ctrlProps/ctrlProp3.xml><?xml version="1.0" encoding="utf-8"?>
<formControlPr xmlns="http://schemas.microsoft.com/office/spreadsheetml/2009/9/main" objectType="Drop" dropStyle="combo" dx="15" fmlaLink="Tabelas!$C$4" fmlaRange="Tabelas!$I$2:$I$5" noThreeD="1" sel="3" val="0"/>
</file>

<file path=xl/ctrlProps/ctrlProp4.xml><?xml version="1.0" encoding="utf-8"?>
<formControlPr xmlns="http://schemas.microsoft.com/office/spreadsheetml/2009/9/main" objectType="Drop" dropStyle="combo" dx="15" fmlaLink="Tabelas!$C$5" fmlaRange="Tabelas!$J$2:$J$3" noThreeD="1" sel="2" val="0"/>
</file>

<file path=xl/ctrlProps/ctrlProp5.xml><?xml version="1.0" encoding="utf-8"?>
<formControlPr xmlns="http://schemas.microsoft.com/office/spreadsheetml/2009/9/main" objectType="Drop" dropStyle="combo" dx="15" fmlaLink="Tabelas!$C$6" fmlaRange="Tabelas!$K$2:$K$3" noThreeD="1" sel="2" val="0"/>
</file>

<file path=xl/ctrlProps/ctrlProp6.xml><?xml version="1.0" encoding="utf-8"?>
<formControlPr xmlns="http://schemas.microsoft.com/office/spreadsheetml/2009/9/main" objectType="Drop" dropStyle="combo" dx="15" fmlaLink="Tabelas!$L$2" fmlaRange="Tabelas!$N$2:$N$6"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17834</xdr:colOff>
      <xdr:row>1</xdr:row>
      <xdr:rowOff>14855</xdr:rowOff>
    </xdr:from>
    <xdr:to>
      <xdr:col>2</xdr:col>
      <xdr:colOff>2544918</xdr:colOff>
      <xdr:row>4</xdr:row>
      <xdr:rowOff>0</xdr:rowOff>
    </xdr:to>
    <xdr:pic>
      <xdr:nvPicPr>
        <xdr:cNvPr id="2" name="Imagem 1" descr="anac_comp_horz_esp-cor.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1450" y="104775"/>
          <a:ext cx="2971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403860</xdr:colOff>
          <xdr:row>6</xdr:row>
          <xdr:rowOff>60960</xdr:rowOff>
        </xdr:from>
        <xdr:to>
          <xdr:col>5</xdr:col>
          <xdr:colOff>411480</xdr:colOff>
          <xdr:row>7</xdr:row>
          <xdr:rowOff>83820</xdr:rowOff>
        </xdr:to>
        <xdr:sp macro="" textlink="">
          <xdr:nvSpPr>
            <xdr:cNvPr id="22529" name="Drop Down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403860</xdr:colOff>
          <xdr:row>5</xdr:row>
          <xdr:rowOff>60960</xdr:rowOff>
        </xdr:from>
        <xdr:to>
          <xdr:col>5</xdr:col>
          <xdr:colOff>411480</xdr:colOff>
          <xdr:row>6</xdr:row>
          <xdr:rowOff>83820</xdr:rowOff>
        </xdr:to>
        <xdr:sp macro="" textlink="">
          <xdr:nvSpPr>
            <xdr:cNvPr id="22530" name="Drop Down 2"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2430780</xdr:colOff>
          <xdr:row>5</xdr:row>
          <xdr:rowOff>22860</xdr:rowOff>
        </xdr:from>
        <xdr:to>
          <xdr:col>6</xdr:col>
          <xdr:colOff>3489960</xdr:colOff>
          <xdr:row>6</xdr:row>
          <xdr:rowOff>68580</xdr:rowOff>
        </xdr:to>
        <xdr:sp macro="" textlink="">
          <xdr:nvSpPr>
            <xdr:cNvPr id="22531" name="Drop Down 3" hidden="1">
              <a:extLst>
                <a:ext uri="{63B3BB69-23CF-44E3-9099-C40C66FF867C}">
                  <a14:compatExt spid="_x0000_s22531"/>
                </a:ext>
                <a:ext uri="{FF2B5EF4-FFF2-40B4-BE49-F238E27FC236}">
                  <a16:creationId xmlns:a16="http://schemas.microsoft.com/office/drawing/2014/main" id="{00000000-0008-0000-0000-000003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2430780</xdr:colOff>
          <xdr:row>7</xdr:row>
          <xdr:rowOff>38100</xdr:rowOff>
        </xdr:from>
        <xdr:to>
          <xdr:col>6</xdr:col>
          <xdr:colOff>3489960</xdr:colOff>
          <xdr:row>8</xdr:row>
          <xdr:rowOff>60960</xdr:rowOff>
        </xdr:to>
        <xdr:sp macro="" textlink="">
          <xdr:nvSpPr>
            <xdr:cNvPr id="22532" name="Drop Down 4" hidden="1">
              <a:extLst>
                <a:ext uri="{63B3BB69-23CF-44E3-9099-C40C66FF867C}">
                  <a14:compatExt spid="_x0000_s22532"/>
                </a:ext>
                <a:ext uri="{FF2B5EF4-FFF2-40B4-BE49-F238E27FC236}">
                  <a16:creationId xmlns:a16="http://schemas.microsoft.com/office/drawing/2014/main" id="{00000000-0008-0000-0000-000004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2430780</xdr:colOff>
          <xdr:row>6</xdr:row>
          <xdr:rowOff>30480</xdr:rowOff>
        </xdr:from>
        <xdr:to>
          <xdr:col>6</xdr:col>
          <xdr:colOff>3489960</xdr:colOff>
          <xdr:row>7</xdr:row>
          <xdr:rowOff>76200</xdr:rowOff>
        </xdr:to>
        <xdr:sp macro="" textlink="">
          <xdr:nvSpPr>
            <xdr:cNvPr id="22533" name="Drop Down 5" hidden="1">
              <a:extLst>
                <a:ext uri="{63B3BB69-23CF-44E3-9099-C40C66FF867C}">
                  <a14:compatExt spid="_x0000_s22533"/>
                </a:ext>
                <a:ext uri="{FF2B5EF4-FFF2-40B4-BE49-F238E27FC236}">
                  <a16:creationId xmlns:a16="http://schemas.microsoft.com/office/drawing/2014/main" id="{00000000-0008-0000-0000-000005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403860</xdr:colOff>
          <xdr:row>7</xdr:row>
          <xdr:rowOff>60960</xdr:rowOff>
        </xdr:from>
        <xdr:to>
          <xdr:col>5</xdr:col>
          <xdr:colOff>411480</xdr:colOff>
          <xdr:row>8</xdr:row>
          <xdr:rowOff>60960</xdr:rowOff>
        </xdr:to>
        <xdr:sp macro="" textlink="">
          <xdr:nvSpPr>
            <xdr:cNvPr id="22534" name="Drop Down 6" hidden="1">
              <a:extLst>
                <a:ext uri="{63B3BB69-23CF-44E3-9099-C40C66FF867C}">
                  <a14:compatExt spid="_x0000_s22534"/>
                </a:ext>
                <a:ext uri="{FF2B5EF4-FFF2-40B4-BE49-F238E27FC236}">
                  <a16:creationId xmlns:a16="http://schemas.microsoft.com/office/drawing/2014/main" id="{00000000-0008-0000-0000-000006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17834</xdr:colOff>
      <xdr:row>1</xdr:row>
      <xdr:rowOff>14855</xdr:rowOff>
    </xdr:from>
    <xdr:to>
      <xdr:col>2</xdr:col>
      <xdr:colOff>2544918</xdr:colOff>
      <xdr:row>4</xdr:row>
      <xdr:rowOff>73033</xdr:rowOff>
    </xdr:to>
    <xdr:pic>
      <xdr:nvPicPr>
        <xdr:cNvPr id="2" name="Imagem 1" descr="anac_comp_horz_esp-cor.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1450" y="104775"/>
          <a:ext cx="29718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17834</xdr:colOff>
      <xdr:row>1</xdr:row>
      <xdr:rowOff>14855</xdr:rowOff>
    </xdr:from>
    <xdr:to>
      <xdr:col>2</xdr:col>
      <xdr:colOff>2544918</xdr:colOff>
      <xdr:row>4</xdr:row>
      <xdr:rowOff>73033</xdr:rowOff>
    </xdr:to>
    <xdr:pic>
      <xdr:nvPicPr>
        <xdr:cNvPr id="2" name="Imagem 1" descr="anac_comp_horz_esp-cor.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1450" y="104775"/>
          <a:ext cx="29718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17834</xdr:colOff>
      <xdr:row>1</xdr:row>
      <xdr:rowOff>14855</xdr:rowOff>
    </xdr:from>
    <xdr:to>
      <xdr:col>2</xdr:col>
      <xdr:colOff>2544918</xdr:colOff>
      <xdr:row>4</xdr:row>
      <xdr:rowOff>73033</xdr:rowOff>
    </xdr:to>
    <xdr:pic>
      <xdr:nvPicPr>
        <xdr:cNvPr id="2" name="Imagem 1" descr="anac_comp_horz_esp-cor.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1450" y="104775"/>
          <a:ext cx="29718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17834</xdr:colOff>
      <xdr:row>1</xdr:row>
      <xdr:rowOff>14855</xdr:rowOff>
    </xdr:from>
    <xdr:to>
      <xdr:col>2</xdr:col>
      <xdr:colOff>2544918</xdr:colOff>
      <xdr:row>4</xdr:row>
      <xdr:rowOff>73033</xdr:rowOff>
    </xdr:to>
    <xdr:pic>
      <xdr:nvPicPr>
        <xdr:cNvPr id="2" name="Imagem 1" descr="anac_comp_horz_esp-cor.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1450" y="104775"/>
          <a:ext cx="29718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17834</xdr:colOff>
      <xdr:row>1</xdr:row>
      <xdr:rowOff>14855</xdr:rowOff>
    </xdr:from>
    <xdr:to>
      <xdr:col>2</xdr:col>
      <xdr:colOff>2544918</xdr:colOff>
      <xdr:row>4</xdr:row>
      <xdr:rowOff>73033</xdr:rowOff>
    </xdr:to>
    <xdr:pic>
      <xdr:nvPicPr>
        <xdr:cNvPr id="2" name="Imagem 1" descr="anac_comp_horz_esp-cor.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1450" y="104775"/>
          <a:ext cx="29718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17834</xdr:colOff>
      <xdr:row>1</xdr:row>
      <xdr:rowOff>14855</xdr:rowOff>
    </xdr:from>
    <xdr:to>
      <xdr:col>2</xdr:col>
      <xdr:colOff>2544918</xdr:colOff>
      <xdr:row>4</xdr:row>
      <xdr:rowOff>73033</xdr:rowOff>
    </xdr:to>
    <xdr:pic>
      <xdr:nvPicPr>
        <xdr:cNvPr id="2" name="Imagem 1" descr="anac_comp_horz_esp-cor.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1450" y="104775"/>
          <a:ext cx="29718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17834</xdr:colOff>
      <xdr:row>1</xdr:row>
      <xdr:rowOff>14855</xdr:rowOff>
    </xdr:from>
    <xdr:to>
      <xdr:col>2</xdr:col>
      <xdr:colOff>2544918</xdr:colOff>
      <xdr:row>4</xdr:row>
      <xdr:rowOff>73033</xdr:rowOff>
    </xdr:to>
    <xdr:pic>
      <xdr:nvPicPr>
        <xdr:cNvPr id="2" name="Imagem 1" descr="anac_comp_horz_esp-cor.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1450" y="104775"/>
          <a:ext cx="29718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119062</xdr:colOff>
      <xdr:row>0</xdr:row>
      <xdr:rowOff>173037</xdr:rowOff>
    </xdr:from>
    <xdr:to>
      <xdr:col>11</xdr:col>
      <xdr:colOff>404812</xdr:colOff>
      <xdr:row>9</xdr:row>
      <xdr:rowOff>30161</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gov.br/anac/pt-br/assuntos/regulados/aerodromos/certificacao/arquivos/Caracteristicasfisicaseoperacionaisdeaeronavescomerciais.xlsx"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91702-929E-48BC-A538-2419E15DD3A2}">
  <dimension ref="B1:J13"/>
  <sheetViews>
    <sheetView showGridLines="0" tabSelected="1" zoomScale="75" zoomScaleNormal="75" workbookViewId="0">
      <selection activeCell="B6" sqref="B6:C6"/>
    </sheetView>
  </sheetViews>
  <sheetFormatPr defaultColWidth="9.109375" defaultRowHeight="14.4" x14ac:dyDescent="0.3"/>
  <cols>
    <col min="1" max="1" width="2" customWidth="1"/>
    <col min="2" max="2" width="5.88671875" customWidth="1"/>
    <col min="3" max="3" width="40.6640625" customWidth="1"/>
    <col min="4" max="4" width="32.44140625" customWidth="1"/>
    <col min="5" max="5" width="11.44140625" customWidth="1"/>
    <col min="6" max="6" width="11.109375" customWidth="1"/>
    <col min="7" max="7" width="53.109375" customWidth="1"/>
    <col min="8" max="8" width="14.109375" bestFit="1" customWidth="1"/>
  </cols>
  <sheetData>
    <row r="1" spans="2:10" ht="6.75" customHeight="1" x14ac:dyDescent="0.3"/>
    <row r="2" spans="2:10" ht="14.25" customHeight="1" x14ac:dyDescent="0.3">
      <c r="B2" s="26"/>
      <c r="C2" s="3"/>
      <c r="D2" s="64" t="s">
        <v>74</v>
      </c>
      <c r="E2" s="65"/>
      <c r="F2" s="65"/>
      <c r="G2" s="66"/>
    </row>
    <row r="3" spans="2:10" ht="18" customHeight="1" x14ac:dyDescent="0.4">
      <c r="B3" s="4"/>
      <c r="C3" s="5"/>
      <c r="D3" s="67" t="s">
        <v>618</v>
      </c>
      <c r="E3" s="68"/>
      <c r="F3" s="68"/>
      <c r="G3" s="69"/>
      <c r="H3" s="11"/>
      <c r="I3" s="11"/>
      <c r="J3" s="11"/>
    </row>
    <row r="4" spans="2:10" ht="3" customHeight="1" x14ac:dyDescent="0.4">
      <c r="B4" s="4"/>
      <c r="C4" s="5"/>
      <c r="D4" s="13"/>
      <c r="E4" s="14"/>
      <c r="F4" s="14"/>
      <c r="G4" s="15"/>
      <c r="H4" s="11"/>
      <c r="I4" s="11"/>
    </row>
    <row r="5" spans="2:10" ht="16.5" customHeight="1" x14ac:dyDescent="0.4">
      <c r="B5" s="6"/>
      <c r="C5" s="7"/>
      <c r="D5" s="70" t="s">
        <v>60</v>
      </c>
      <c r="E5" s="71"/>
      <c r="F5" s="71"/>
      <c r="G5" s="72"/>
    </row>
    <row r="6" spans="2:10" ht="18" customHeight="1" x14ac:dyDescent="0.35">
      <c r="B6" s="73" t="s">
        <v>71</v>
      </c>
      <c r="C6" s="74"/>
      <c r="D6" s="16" t="s">
        <v>75</v>
      </c>
      <c r="E6" s="17"/>
      <c r="F6" s="17"/>
      <c r="G6" s="27" t="s">
        <v>1</v>
      </c>
    </row>
    <row r="7" spans="2:10" ht="18" customHeight="1" x14ac:dyDescent="0.3">
      <c r="B7" s="75" t="s">
        <v>72</v>
      </c>
      <c r="C7" s="76"/>
      <c r="D7" s="16" t="s">
        <v>76</v>
      </c>
      <c r="E7" s="17"/>
      <c r="F7" s="19"/>
      <c r="G7" s="27" t="s">
        <v>70</v>
      </c>
    </row>
    <row r="8" spans="2:10" ht="18" customHeight="1" x14ac:dyDescent="0.3">
      <c r="B8" s="77" t="s">
        <v>73</v>
      </c>
      <c r="C8" s="78"/>
      <c r="D8" s="16" t="s">
        <v>77</v>
      </c>
      <c r="E8" s="17"/>
      <c r="F8" s="19"/>
      <c r="G8" s="18" t="s">
        <v>62</v>
      </c>
    </row>
    <row r="9" spans="2:10" ht="7.8" customHeight="1" x14ac:dyDescent="0.35">
      <c r="B9" s="24"/>
      <c r="C9" s="25"/>
      <c r="D9" s="20"/>
      <c r="E9" s="21"/>
      <c r="F9" s="22"/>
      <c r="G9" s="23"/>
    </row>
    <row r="10" spans="2:10" ht="3" customHeight="1" x14ac:dyDescent="0.3">
      <c r="B10" s="8"/>
      <c r="C10" s="2"/>
      <c r="F10" s="9"/>
    </row>
    <row r="11" spans="2:10" ht="192" customHeight="1" x14ac:dyDescent="0.45">
      <c r="B11" s="60" t="s">
        <v>616</v>
      </c>
      <c r="C11" s="61"/>
      <c r="D11" s="61"/>
      <c r="E11" s="61"/>
      <c r="F11" s="61"/>
      <c r="G11" s="62"/>
    </row>
    <row r="12" spans="2:10" ht="6.75" customHeight="1" x14ac:dyDescent="0.3">
      <c r="C12" s="30"/>
      <c r="D12" s="30"/>
    </row>
    <row r="13" spans="2:10" ht="45.75" customHeight="1" x14ac:dyDescent="0.3">
      <c r="B13" s="63" t="s">
        <v>617</v>
      </c>
      <c r="C13" s="63"/>
      <c r="D13" s="63"/>
      <c r="E13" s="63"/>
      <c r="F13" s="63"/>
      <c r="G13" s="63"/>
    </row>
  </sheetData>
  <mergeCells count="8">
    <mergeCell ref="B11:G11"/>
    <mergeCell ref="B13:G13"/>
    <mergeCell ref="D2:G2"/>
    <mergeCell ref="D3:G3"/>
    <mergeCell ref="D5:G5"/>
    <mergeCell ref="B6:C6"/>
    <mergeCell ref="B7:C7"/>
    <mergeCell ref="B8:C8"/>
  </mergeCells>
  <hyperlinks>
    <hyperlink ref="B8" tooltip="Os itens listados aqui não esgotam os requisitos necessários para o cumprimento dos regulamentos. No entanto, servem de guia preliminar para a verificação da conformidade do aeródromo com o RBAC 154." display="&gt;&gt; Aviso importante &lt;&lt;" xr:uid="{00000000-0004-0000-0000-000000000000}"/>
    <hyperlink ref="B7:C7" tooltip="Esta planilha é aplicável a aeródromos com uma única pista de pousos e decolagens pavimentada. Caso o aeródromo não opere à noite, desconsiderar os itens relacionados a luzes." display="&gt;&gt; Aplicabilidade desta planilha &lt;&lt;" xr:uid="{00000000-0004-0000-0000-000001000000}"/>
    <hyperlink ref="B8:C8" tooltip="Os itens listados aqui não esgotam os requisitos necessários para o cumprimento do Regulamento. Servem, porém, de guia preliminar para a verificação da conformidade do aeródromo com o RBAC 154." display="&gt;&gt; Aviso importante &lt;&lt;" xr:uid="{00000000-0004-0000-0000-000002000000}"/>
    <hyperlink ref="G6" tooltip="(Outer Main Gear Wheel Span – OMGWS) é a distância entre as bordas externas das rodas do trem de pouso principal. Valores específicos se encontram na aba &quot;Dados das Aeronaves&quot;." display="OMGWS da Aeronave Crítica (m)" xr:uid="{00000000-0004-0000-0000-000003000000}"/>
    <hyperlink ref="G7" tooltip="Base de rodas (wheel base) significa a distância entre o trem de nariz e o centro geométrico do trem de pouso principal. Valores específicos se encontram na aba &quot;Dados das Aeronaves&quot;." display="Base de rodas da ANV crítica (m)" xr:uid="{00000000-0004-0000-0000-000004000000}"/>
    <hyperlink ref="B13:G13" r:id="rId1" display="Dados sobre as características físicas e operacionais das aeronaves podem ser encontrados na página da Anac" xr:uid="{9FBF99E3-AF53-4D79-BEDD-7116D1209D5F}"/>
  </hyperlinks>
  <pageMargins left="0.511811024" right="0.511811024" top="0.78740157499999996" bottom="0.78740157499999996" header="0.31496062000000002" footer="0.31496062000000002"/>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2529" r:id="rId5" name="Drop Down 1">
              <controlPr defaultSize="0" autoLine="0" autoPict="0">
                <anchor moveWithCells="1">
                  <from>
                    <xdr:col>4</xdr:col>
                    <xdr:colOff>403860</xdr:colOff>
                    <xdr:row>6</xdr:row>
                    <xdr:rowOff>60960</xdr:rowOff>
                  </from>
                  <to>
                    <xdr:col>5</xdr:col>
                    <xdr:colOff>411480</xdr:colOff>
                    <xdr:row>7</xdr:row>
                    <xdr:rowOff>83820</xdr:rowOff>
                  </to>
                </anchor>
              </controlPr>
            </control>
          </mc:Choice>
        </mc:AlternateContent>
        <mc:AlternateContent xmlns:mc="http://schemas.openxmlformats.org/markup-compatibility/2006">
          <mc:Choice Requires="x14">
            <control shapeId="22530" r:id="rId6" name="Drop Down 2">
              <controlPr defaultSize="0" autoLine="0" autoPict="0">
                <anchor moveWithCells="1">
                  <from>
                    <xdr:col>4</xdr:col>
                    <xdr:colOff>403860</xdr:colOff>
                    <xdr:row>5</xdr:row>
                    <xdr:rowOff>60960</xdr:rowOff>
                  </from>
                  <to>
                    <xdr:col>5</xdr:col>
                    <xdr:colOff>411480</xdr:colOff>
                    <xdr:row>6</xdr:row>
                    <xdr:rowOff>83820</xdr:rowOff>
                  </to>
                </anchor>
              </controlPr>
            </control>
          </mc:Choice>
        </mc:AlternateContent>
        <mc:AlternateContent xmlns:mc="http://schemas.openxmlformats.org/markup-compatibility/2006">
          <mc:Choice Requires="x14">
            <control shapeId="22531" r:id="rId7" name="Drop Down 3">
              <controlPr defaultSize="0" autoLine="0" autoPict="0">
                <anchor moveWithCells="1">
                  <from>
                    <xdr:col>6</xdr:col>
                    <xdr:colOff>2430780</xdr:colOff>
                    <xdr:row>5</xdr:row>
                    <xdr:rowOff>22860</xdr:rowOff>
                  </from>
                  <to>
                    <xdr:col>6</xdr:col>
                    <xdr:colOff>3489960</xdr:colOff>
                    <xdr:row>6</xdr:row>
                    <xdr:rowOff>68580</xdr:rowOff>
                  </to>
                </anchor>
              </controlPr>
            </control>
          </mc:Choice>
        </mc:AlternateContent>
        <mc:AlternateContent xmlns:mc="http://schemas.openxmlformats.org/markup-compatibility/2006">
          <mc:Choice Requires="x14">
            <control shapeId="22532" r:id="rId8" name="Drop Down 4">
              <controlPr defaultSize="0" autoLine="0" autoPict="0">
                <anchor moveWithCells="1">
                  <from>
                    <xdr:col>6</xdr:col>
                    <xdr:colOff>2430780</xdr:colOff>
                    <xdr:row>7</xdr:row>
                    <xdr:rowOff>38100</xdr:rowOff>
                  </from>
                  <to>
                    <xdr:col>6</xdr:col>
                    <xdr:colOff>3489960</xdr:colOff>
                    <xdr:row>8</xdr:row>
                    <xdr:rowOff>60960</xdr:rowOff>
                  </to>
                </anchor>
              </controlPr>
            </control>
          </mc:Choice>
        </mc:AlternateContent>
        <mc:AlternateContent xmlns:mc="http://schemas.openxmlformats.org/markup-compatibility/2006">
          <mc:Choice Requires="x14">
            <control shapeId="22533" r:id="rId9" name="Drop Down 5">
              <controlPr defaultSize="0" autoLine="0" autoPict="0">
                <anchor moveWithCells="1">
                  <from>
                    <xdr:col>6</xdr:col>
                    <xdr:colOff>2430780</xdr:colOff>
                    <xdr:row>6</xdr:row>
                    <xdr:rowOff>30480</xdr:rowOff>
                  </from>
                  <to>
                    <xdr:col>6</xdr:col>
                    <xdr:colOff>3489960</xdr:colOff>
                    <xdr:row>7</xdr:row>
                    <xdr:rowOff>76200</xdr:rowOff>
                  </to>
                </anchor>
              </controlPr>
            </control>
          </mc:Choice>
        </mc:AlternateContent>
        <mc:AlternateContent xmlns:mc="http://schemas.openxmlformats.org/markup-compatibility/2006">
          <mc:Choice Requires="x14">
            <control shapeId="22534" r:id="rId10" name="Drop Down 6">
              <controlPr defaultSize="0" autoLine="0" autoPict="0">
                <anchor moveWithCells="1">
                  <from>
                    <xdr:col>4</xdr:col>
                    <xdr:colOff>403860</xdr:colOff>
                    <xdr:row>7</xdr:row>
                    <xdr:rowOff>60960</xdr:rowOff>
                  </from>
                  <to>
                    <xdr:col>5</xdr:col>
                    <xdr:colOff>411480</xdr:colOff>
                    <xdr:row>8</xdr:row>
                    <xdr:rowOff>60960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BED90-14A6-4D59-A3B1-55305F4366A2}">
  <dimension ref="A1:G169"/>
  <sheetViews>
    <sheetView showGridLines="0" workbookViewId="0">
      <selection activeCell="F1" sqref="F1"/>
    </sheetView>
  </sheetViews>
  <sheetFormatPr defaultRowHeight="14.4" x14ac:dyDescent="0.3"/>
  <cols>
    <col min="1" max="1" width="9.109375"/>
    <col min="2" max="2" width="25.109375" bestFit="1" customWidth="1"/>
    <col min="3" max="3" width="17.44140625" bestFit="1" customWidth="1"/>
    <col min="4" max="4" width="9.109375"/>
  </cols>
  <sheetData>
    <row r="1" spans="1:7" x14ac:dyDescent="0.3">
      <c r="A1" t="s">
        <v>555</v>
      </c>
      <c r="B1" t="s">
        <v>556</v>
      </c>
      <c r="C1" t="s">
        <v>557</v>
      </c>
    </row>
    <row r="2" spans="1:7" ht="15" customHeight="1" x14ac:dyDescent="0.3">
      <c r="A2" s="33">
        <v>1</v>
      </c>
      <c r="B2" s="33" t="s">
        <v>558</v>
      </c>
      <c r="C2" s="34" t="s">
        <v>231</v>
      </c>
      <c r="D2" t="s">
        <v>232</v>
      </c>
    </row>
    <row r="3" spans="1:7" ht="15" customHeight="1" x14ac:dyDescent="0.3">
      <c r="A3" s="33">
        <v>2</v>
      </c>
      <c r="B3" s="33" t="s">
        <v>558</v>
      </c>
      <c r="C3" s="34" t="s">
        <v>233</v>
      </c>
      <c r="D3" t="s">
        <v>234</v>
      </c>
    </row>
    <row r="4" spans="1:7" ht="15" customHeight="1" x14ac:dyDescent="0.3">
      <c r="A4" s="33">
        <v>3</v>
      </c>
      <c r="B4" s="33" t="s">
        <v>558</v>
      </c>
      <c r="C4" s="34" t="s">
        <v>235</v>
      </c>
      <c r="D4" t="s">
        <v>236</v>
      </c>
      <c r="E4" t="s">
        <v>209</v>
      </c>
    </row>
    <row r="5" spans="1:7" ht="15" customHeight="1" x14ac:dyDescent="0.3">
      <c r="A5" s="33">
        <v>4</v>
      </c>
      <c r="B5" s="33" t="s">
        <v>558</v>
      </c>
      <c r="C5" s="34" t="s">
        <v>235</v>
      </c>
      <c r="D5" t="s">
        <v>237</v>
      </c>
    </row>
    <row r="6" spans="1:7" ht="15" customHeight="1" x14ac:dyDescent="0.3">
      <c r="A6" s="33">
        <v>5</v>
      </c>
      <c r="B6" s="33" t="s">
        <v>558</v>
      </c>
      <c r="C6" s="40" t="s">
        <v>559</v>
      </c>
      <c r="D6" t="s">
        <v>238</v>
      </c>
    </row>
    <row r="7" spans="1:7" ht="15" customHeight="1" x14ac:dyDescent="0.3">
      <c r="A7" s="33">
        <v>6</v>
      </c>
      <c r="B7" s="33" t="s">
        <v>558</v>
      </c>
      <c r="C7" s="40" t="s">
        <v>560</v>
      </c>
      <c r="D7" t="s">
        <v>239</v>
      </c>
    </row>
    <row r="8" spans="1:7" ht="15" customHeight="1" x14ac:dyDescent="0.3">
      <c r="A8" s="33">
        <v>7</v>
      </c>
      <c r="B8" s="33" t="s">
        <v>558</v>
      </c>
      <c r="C8" s="40" t="s">
        <v>561</v>
      </c>
      <c r="D8" t="s">
        <v>240</v>
      </c>
      <c r="E8" t="s">
        <v>210</v>
      </c>
      <c r="F8" t="s">
        <v>211</v>
      </c>
      <c r="G8" t="s">
        <v>212</v>
      </c>
    </row>
    <row r="9" spans="1:7" ht="15" customHeight="1" x14ac:dyDescent="0.3">
      <c r="A9" s="33">
        <v>8</v>
      </c>
      <c r="B9" s="33" t="s">
        <v>562</v>
      </c>
      <c r="C9" s="35" t="s">
        <v>2</v>
      </c>
      <c r="D9" t="s">
        <v>241</v>
      </c>
    </row>
    <row r="10" spans="1:7" ht="15" customHeight="1" x14ac:dyDescent="0.3">
      <c r="A10" s="33">
        <v>9</v>
      </c>
      <c r="B10" s="33" t="s">
        <v>562</v>
      </c>
      <c r="C10" s="34" t="s">
        <v>242</v>
      </c>
      <c r="D10" t="s">
        <v>243</v>
      </c>
      <c r="E10" t="s">
        <v>213</v>
      </c>
    </row>
    <row r="11" spans="1:7" ht="15" customHeight="1" x14ac:dyDescent="0.3">
      <c r="A11" s="33">
        <v>10</v>
      </c>
      <c r="B11" s="33" t="s">
        <v>562</v>
      </c>
      <c r="C11" s="34" t="s">
        <v>244</v>
      </c>
      <c r="D11" t="s">
        <v>245</v>
      </c>
    </row>
    <row r="12" spans="1:7" ht="15" customHeight="1" x14ac:dyDescent="0.3">
      <c r="A12" s="33">
        <v>11</v>
      </c>
      <c r="B12" s="33" t="s">
        <v>562</v>
      </c>
      <c r="C12" s="34" t="s">
        <v>246</v>
      </c>
      <c r="D12" t="s">
        <v>247</v>
      </c>
    </row>
    <row r="13" spans="1:7" ht="15" customHeight="1" x14ac:dyDescent="0.3">
      <c r="A13" s="33">
        <v>12</v>
      </c>
      <c r="B13" s="33" t="s">
        <v>562</v>
      </c>
      <c r="C13" s="38" t="s">
        <v>248</v>
      </c>
      <c r="D13" t="s">
        <v>249</v>
      </c>
      <c r="E13" t="s">
        <v>214</v>
      </c>
    </row>
    <row r="14" spans="1:7" ht="15" customHeight="1" x14ac:dyDescent="0.3">
      <c r="A14" s="33">
        <v>13</v>
      </c>
      <c r="B14" s="33" t="s">
        <v>562</v>
      </c>
      <c r="C14" s="34" t="s">
        <v>250</v>
      </c>
      <c r="D14" t="s">
        <v>251</v>
      </c>
    </row>
    <row r="15" spans="1:7" ht="15" customHeight="1" x14ac:dyDescent="0.3">
      <c r="A15" s="33">
        <v>14</v>
      </c>
      <c r="B15" s="33" t="s">
        <v>562</v>
      </c>
      <c r="C15" s="34" t="s">
        <v>252</v>
      </c>
      <c r="D15" t="s">
        <v>253</v>
      </c>
    </row>
    <row r="16" spans="1:7" ht="15" customHeight="1" x14ac:dyDescent="0.3">
      <c r="A16" s="33">
        <v>15</v>
      </c>
      <c r="B16" s="33" t="s">
        <v>562</v>
      </c>
      <c r="C16" s="34" t="s">
        <v>254</v>
      </c>
      <c r="D16" t="s">
        <v>255</v>
      </c>
    </row>
    <row r="17" spans="1:5" ht="15" customHeight="1" x14ac:dyDescent="0.3">
      <c r="A17" s="33">
        <v>16</v>
      </c>
      <c r="B17" s="33" t="s">
        <v>562</v>
      </c>
      <c r="C17" s="37" t="s">
        <v>256</v>
      </c>
      <c r="D17" t="s">
        <v>257</v>
      </c>
    </row>
    <row r="18" spans="1:5" ht="15" customHeight="1" x14ac:dyDescent="0.3">
      <c r="A18" s="33">
        <v>17</v>
      </c>
      <c r="B18" s="33" t="s">
        <v>562</v>
      </c>
      <c r="C18" s="34" t="s">
        <v>258</v>
      </c>
      <c r="D18" t="s">
        <v>259</v>
      </c>
      <c r="E18" t="s">
        <v>215</v>
      </c>
    </row>
    <row r="19" spans="1:5" ht="15" customHeight="1" x14ac:dyDescent="0.3">
      <c r="A19" s="33">
        <v>18</v>
      </c>
      <c r="B19" s="33" t="s">
        <v>562</v>
      </c>
      <c r="C19" s="34" t="s">
        <v>260</v>
      </c>
      <c r="D19" t="s">
        <v>261</v>
      </c>
    </row>
    <row r="20" spans="1:5" ht="15" customHeight="1" x14ac:dyDescent="0.3">
      <c r="A20" s="33">
        <v>19</v>
      </c>
      <c r="B20" s="33" t="s">
        <v>562</v>
      </c>
      <c r="C20" s="34" t="s">
        <v>262</v>
      </c>
      <c r="D20" t="s">
        <v>263</v>
      </c>
    </row>
    <row r="21" spans="1:5" ht="15" customHeight="1" x14ac:dyDescent="0.3">
      <c r="A21" s="33">
        <v>20</v>
      </c>
      <c r="B21" s="33" t="s">
        <v>562</v>
      </c>
      <c r="C21" s="34" t="s">
        <v>264</v>
      </c>
      <c r="D21" t="s">
        <v>265</v>
      </c>
    </row>
    <row r="22" spans="1:5" ht="15" customHeight="1" x14ac:dyDescent="0.3">
      <c r="A22" s="33">
        <v>21</v>
      </c>
      <c r="B22" s="33" t="s">
        <v>562</v>
      </c>
      <c r="C22" s="34" t="s">
        <v>266</v>
      </c>
      <c r="D22" t="s">
        <v>267</v>
      </c>
    </row>
    <row r="23" spans="1:5" ht="15" customHeight="1" x14ac:dyDescent="0.3">
      <c r="A23" s="33">
        <v>22</v>
      </c>
      <c r="B23" s="33" t="s">
        <v>562</v>
      </c>
      <c r="C23" s="35" t="s">
        <v>268</v>
      </c>
      <c r="D23" t="s">
        <v>269</v>
      </c>
      <c r="E23" t="s">
        <v>216</v>
      </c>
    </row>
    <row r="24" spans="1:5" ht="15" customHeight="1" x14ac:dyDescent="0.3">
      <c r="A24" s="33">
        <v>23</v>
      </c>
      <c r="B24" s="33" t="s">
        <v>562</v>
      </c>
      <c r="C24" s="35" t="s">
        <v>270</v>
      </c>
      <c r="D24" t="s">
        <v>271</v>
      </c>
      <c r="E24" t="s">
        <v>217</v>
      </c>
    </row>
    <row r="25" spans="1:5" ht="15" customHeight="1" x14ac:dyDescent="0.3">
      <c r="A25" s="33">
        <v>24</v>
      </c>
      <c r="B25" s="33" t="s">
        <v>562</v>
      </c>
      <c r="C25" s="37" t="s">
        <v>272</v>
      </c>
      <c r="D25" t="s">
        <v>273</v>
      </c>
    </row>
    <row r="26" spans="1:5" ht="15" customHeight="1" x14ac:dyDescent="0.3">
      <c r="A26" s="33">
        <v>25</v>
      </c>
      <c r="B26" s="33" t="s">
        <v>562</v>
      </c>
      <c r="C26" s="35" t="s">
        <v>274</v>
      </c>
      <c r="D26" t="s">
        <v>275</v>
      </c>
    </row>
    <row r="27" spans="1:5" ht="15" customHeight="1" x14ac:dyDescent="0.3">
      <c r="A27" s="33">
        <v>26</v>
      </c>
      <c r="B27" s="33" t="s">
        <v>562</v>
      </c>
      <c r="C27" s="34" t="s">
        <v>276</v>
      </c>
      <c r="D27" t="s">
        <v>277</v>
      </c>
    </row>
    <row r="28" spans="1:5" ht="15" customHeight="1" x14ac:dyDescent="0.3">
      <c r="A28" s="33">
        <v>27</v>
      </c>
      <c r="B28" s="33" t="s">
        <v>562</v>
      </c>
      <c r="C28" s="39" t="s">
        <v>278</v>
      </c>
      <c r="D28" t="s">
        <v>279</v>
      </c>
    </row>
    <row r="29" spans="1:5" ht="15" customHeight="1" x14ac:dyDescent="0.3">
      <c r="A29" s="33">
        <v>28</v>
      </c>
      <c r="B29" s="33" t="s">
        <v>562</v>
      </c>
      <c r="C29" s="34" t="s">
        <v>280</v>
      </c>
      <c r="D29" t="s">
        <v>281</v>
      </c>
    </row>
    <row r="30" spans="1:5" ht="15" customHeight="1" x14ac:dyDescent="0.3">
      <c r="A30" s="33">
        <v>29</v>
      </c>
      <c r="B30" s="33" t="s">
        <v>562</v>
      </c>
      <c r="C30" s="34" t="s">
        <v>282</v>
      </c>
      <c r="D30" t="s">
        <v>283</v>
      </c>
    </row>
    <row r="31" spans="1:5" ht="15" customHeight="1" x14ac:dyDescent="0.3">
      <c r="A31" s="33">
        <v>30</v>
      </c>
      <c r="B31" s="33" t="s">
        <v>562</v>
      </c>
      <c r="C31" s="34" t="s">
        <v>284</v>
      </c>
      <c r="D31" t="s">
        <v>285</v>
      </c>
    </row>
    <row r="32" spans="1:5" ht="15" customHeight="1" x14ac:dyDescent="0.3">
      <c r="A32" s="33">
        <v>31</v>
      </c>
      <c r="B32" s="33" t="s">
        <v>562</v>
      </c>
      <c r="C32" s="34" t="s">
        <v>286</v>
      </c>
      <c r="D32" t="s">
        <v>287</v>
      </c>
    </row>
    <row r="33" spans="1:5" ht="15" customHeight="1" x14ac:dyDescent="0.3">
      <c r="A33" s="33">
        <v>32</v>
      </c>
      <c r="B33" s="33" t="s">
        <v>562</v>
      </c>
      <c r="C33" s="34" t="s">
        <v>288</v>
      </c>
      <c r="D33" t="s">
        <v>289</v>
      </c>
    </row>
    <row r="34" spans="1:5" ht="15" customHeight="1" x14ac:dyDescent="0.3">
      <c r="A34" s="33">
        <v>33</v>
      </c>
      <c r="B34" s="33" t="s">
        <v>562</v>
      </c>
      <c r="C34" s="34" t="s">
        <v>290</v>
      </c>
      <c r="D34" t="s">
        <v>291</v>
      </c>
    </row>
    <row r="35" spans="1:5" ht="15" customHeight="1" x14ac:dyDescent="0.3">
      <c r="A35" s="33">
        <v>34</v>
      </c>
      <c r="B35" s="33" t="s">
        <v>562</v>
      </c>
      <c r="C35" s="34" t="s">
        <v>292</v>
      </c>
      <c r="D35" t="s">
        <v>293</v>
      </c>
    </row>
    <row r="36" spans="1:5" ht="15" customHeight="1" x14ac:dyDescent="0.3">
      <c r="A36" s="33">
        <v>35</v>
      </c>
      <c r="B36" s="33" t="s">
        <v>562</v>
      </c>
      <c r="C36" s="34" t="s">
        <v>294</v>
      </c>
      <c r="D36" t="s">
        <v>295</v>
      </c>
    </row>
    <row r="37" spans="1:5" ht="15" customHeight="1" x14ac:dyDescent="0.3">
      <c r="A37" s="33">
        <v>36</v>
      </c>
      <c r="B37" s="33" t="s">
        <v>563</v>
      </c>
      <c r="C37" s="34" t="s">
        <v>296</v>
      </c>
      <c r="D37" t="s">
        <v>297</v>
      </c>
    </row>
    <row r="38" spans="1:5" ht="15" customHeight="1" x14ac:dyDescent="0.3">
      <c r="A38" s="33">
        <v>37</v>
      </c>
      <c r="B38" s="33" t="s">
        <v>563</v>
      </c>
      <c r="C38" s="34" t="s">
        <v>298</v>
      </c>
      <c r="D38" t="s">
        <v>299</v>
      </c>
    </row>
    <row r="39" spans="1:5" ht="15" customHeight="1" x14ac:dyDescent="0.3">
      <c r="A39" s="33">
        <v>38</v>
      </c>
      <c r="B39" s="33" t="s">
        <v>563</v>
      </c>
      <c r="C39" s="34" t="s">
        <v>300</v>
      </c>
      <c r="D39" t="s">
        <v>301</v>
      </c>
    </row>
    <row r="40" spans="1:5" ht="15" customHeight="1" x14ac:dyDescent="0.3">
      <c r="A40" s="33">
        <v>39</v>
      </c>
      <c r="B40" s="33" t="s">
        <v>563</v>
      </c>
      <c r="C40" s="38" t="s">
        <v>302</v>
      </c>
      <c r="D40" t="s">
        <v>303</v>
      </c>
    </row>
    <row r="41" spans="1:5" ht="15" customHeight="1" x14ac:dyDescent="0.3">
      <c r="A41" s="33">
        <v>40</v>
      </c>
      <c r="B41" s="33" t="s">
        <v>563</v>
      </c>
      <c r="C41" s="34" t="s">
        <v>304</v>
      </c>
      <c r="D41" t="s">
        <v>305</v>
      </c>
    </row>
    <row r="42" spans="1:5" ht="15" customHeight="1" x14ac:dyDescent="0.3">
      <c r="A42" s="33">
        <v>41</v>
      </c>
      <c r="B42" s="33" t="s">
        <v>563</v>
      </c>
      <c r="C42" s="34" t="s">
        <v>306</v>
      </c>
      <c r="D42" t="s">
        <v>307</v>
      </c>
    </row>
    <row r="43" spans="1:5" ht="15" customHeight="1" x14ac:dyDescent="0.3">
      <c r="A43" s="33">
        <v>42</v>
      </c>
      <c r="B43" s="33" t="s">
        <v>563</v>
      </c>
      <c r="C43" s="34" t="s">
        <v>308</v>
      </c>
      <c r="D43" t="s">
        <v>309</v>
      </c>
    </row>
    <row r="44" spans="1:5" ht="15" customHeight="1" x14ac:dyDescent="0.3">
      <c r="A44" s="33">
        <v>43</v>
      </c>
      <c r="B44" s="33" t="s">
        <v>563</v>
      </c>
      <c r="C44" s="34" t="s">
        <v>310</v>
      </c>
      <c r="D44" t="s">
        <v>311</v>
      </c>
    </row>
    <row r="45" spans="1:5" ht="15" customHeight="1" x14ac:dyDescent="0.3">
      <c r="A45" s="33">
        <v>44</v>
      </c>
      <c r="B45" s="33" t="s">
        <v>563</v>
      </c>
      <c r="C45" s="37" t="s">
        <v>312</v>
      </c>
      <c r="D45" t="s">
        <v>313</v>
      </c>
    </row>
    <row r="46" spans="1:5" ht="15" customHeight="1" x14ac:dyDescent="0.3">
      <c r="A46" s="33">
        <v>45</v>
      </c>
      <c r="B46" s="33" t="s">
        <v>563</v>
      </c>
      <c r="C46" s="34" t="s">
        <v>314</v>
      </c>
      <c r="D46" t="s">
        <v>315</v>
      </c>
    </row>
    <row r="47" spans="1:5" ht="15" customHeight="1" x14ac:dyDescent="0.3">
      <c r="A47" s="33">
        <v>46</v>
      </c>
      <c r="B47" s="33" t="s">
        <v>563</v>
      </c>
      <c r="C47" s="34" t="s">
        <v>316</v>
      </c>
      <c r="D47" t="s">
        <v>317</v>
      </c>
    </row>
    <row r="48" spans="1:5" ht="15" customHeight="1" x14ac:dyDescent="0.3">
      <c r="A48" s="33">
        <v>47</v>
      </c>
      <c r="B48" s="33" t="s">
        <v>563</v>
      </c>
      <c r="C48" s="37" t="s">
        <v>318</v>
      </c>
      <c r="D48" t="s">
        <v>319</v>
      </c>
      <c r="E48" t="s">
        <v>218</v>
      </c>
    </row>
    <row r="49" spans="1:5" ht="15" customHeight="1" x14ac:dyDescent="0.3">
      <c r="A49" s="33">
        <v>48</v>
      </c>
      <c r="B49" s="33" t="s">
        <v>563</v>
      </c>
      <c r="C49" s="34" t="s">
        <v>320</v>
      </c>
      <c r="D49" t="s">
        <v>321</v>
      </c>
    </row>
    <row r="50" spans="1:5" ht="15" customHeight="1" x14ac:dyDescent="0.3">
      <c r="A50" s="33">
        <v>49</v>
      </c>
      <c r="B50" s="33" t="s">
        <v>563</v>
      </c>
      <c r="C50" s="35" t="s">
        <v>322</v>
      </c>
      <c r="D50" t="s">
        <v>323</v>
      </c>
    </row>
    <row r="51" spans="1:5" ht="15" customHeight="1" x14ac:dyDescent="0.3">
      <c r="A51" s="33">
        <v>50</v>
      </c>
      <c r="B51" s="33" t="s">
        <v>563</v>
      </c>
      <c r="C51" s="34" t="s">
        <v>324</v>
      </c>
      <c r="D51" t="s">
        <v>325</v>
      </c>
    </row>
    <row r="52" spans="1:5" ht="15" customHeight="1" x14ac:dyDescent="0.3">
      <c r="A52" s="33">
        <v>51</v>
      </c>
      <c r="B52" s="33" t="s">
        <v>563</v>
      </c>
      <c r="C52" s="34" t="s">
        <v>326</v>
      </c>
      <c r="D52" t="s">
        <v>327</v>
      </c>
    </row>
    <row r="53" spans="1:5" ht="15" customHeight="1" x14ac:dyDescent="0.3">
      <c r="A53" s="33">
        <v>52</v>
      </c>
      <c r="B53" s="33" t="s">
        <v>563</v>
      </c>
      <c r="C53" s="35" t="s">
        <v>328</v>
      </c>
      <c r="D53" t="s">
        <v>329</v>
      </c>
    </row>
    <row r="54" spans="1:5" ht="15" customHeight="1" x14ac:dyDescent="0.3">
      <c r="A54" s="33">
        <v>53</v>
      </c>
      <c r="B54" s="33" t="s">
        <v>563</v>
      </c>
      <c r="C54" s="34" t="s">
        <v>330</v>
      </c>
      <c r="D54" t="s">
        <v>331</v>
      </c>
    </row>
    <row r="55" spans="1:5" ht="15" customHeight="1" x14ac:dyDescent="0.3">
      <c r="A55" s="33">
        <v>54</v>
      </c>
      <c r="B55" s="33" t="s">
        <v>564</v>
      </c>
      <c r="C55" s="34" t="s">
        <v>332</v>
      </c>
      <c r="D55" t="s">
        <v>333</v>
      </c>
    </row>
    <row r="56" spans="1:5" ht="15" customHeight="1" x14ac:dyDescent="0.3">
      <c r="A56" s="33">
        <v>55</v>
      </c>
      <c r="B56" s="33" t="s">
        <v>564</v>
      </c>
      <c r="C56" s="34" t="s">
        <v>334</v>
      </c>
      <c r="D56" t="s">
        <v>335</v>
      </c>
    </row>
    <row r="57" spans="1:5" ht="15" customHeight="1" x14ac:dyDescent="0.3">
      <c r="A57" s="33">
        <v>56</v>
      </c>
      <c r="B57" s="33" t="s">
        <v>564</v>
      </c>
      <c r="C57" s="36" t="s">
        <v>336</v>
      </c>
      <c r="D57" t="s">
        <v>337</v>
      </c>
    </row>
    <row r="58" spans="1:5" ht="15" customHeight="1" x14ac:dyDescent="0.3">
      <c r="A58" s="33">
        <v>57</v>
      </c>
      <c r="B58" s="33" t="s">
        <v>565</v>
      </c>
      <c r="C58" s="34" t="s">
        <v>338</v>
      </c>
      <c r="D58" t="s">
        <v>339</v>
      </c>
    </row>
    <row r="59" spans="1:5" ht="15" customHeight="1" x14ac:dyDescent="0.3">
      <c r="A59" s="33">
        <v>58</v>
      </c>
      <c r="B59" s="33" t="s">
        <v>565</v>
      </c>
      <c r="C59" s="34" t="s">
        <v>340</v>
      </c>
      <c r="D59" t="s">
        <v>341</v>
      </c>
    </row>
    <row r="60" spans="1:5" ht="15" customHeight="1" x14ac:dyDescent="0.3">
      <c r="A60" s="33">
        <v>59</v>
      </c>
      <c r="B60" s="33" t="s">
        <v>565</v>
      </c>
      <c r="C60" s="34" t="s">
        <v>342</v>
      </c>
      <c r="D60" t="s">
        <v>343</v>
      </c>
      <c r="E60" t="s">
        <v>219</v>
      </c>
    </row>
    <row r="61" spans="1:5" ht="15" customHeight="1" x14ac:dyDescent="0.3">
      <c r="A61" s="33">
        <v>60</v>
      </c>
      <c r="B61" s="33" t="s">
        <v>566</v>
      </c>
      <c r="C61" s="34" t="s">
        <v>344</v>
      </c>
      <c r="D61" t="s">
        <v>345</v>
      </c>
      <c r="E61" t="s">
        <v>220</v>
      </c>
    </row>
    <row r="62" spans="1:5" ht="15" customHeight="1" x14ac:dyDescent="0.3">
      <c r="A62" s="33">
        <v>61</v>
      </c>
      <c r="B62" s="33" t="s">
        <v>566</v>
      </c>
      <c r="C62" s="34" t="s">
        <v>346</v>
      </c>
      <c r="D62" t="s">
        <v>347</v>
      </c>
    </row>
    <row r="63" spans="1:5" ht="15" customHeight="1" x14ac:dyDescent="0.3">
      <c r="A63" s="33">
        <v>62</v>
      </c>
      <c r="B63" s="33" t="s">
        <v>566</v>
      </c>
      <c r="C63" s="34" t="s">
        <v>348</v>
      </c>
      <c r="D63" t="s">
        <v>349</v>
      </c>
    </row>
    <row r="64" spans="1:5" ht="15" customHeight="1" x14ac:dyDescent="0.3">
      <c r="A64" s="33">
        <v>63</v>
      </c>
      <c r="B64" s="33" t="s">
        <v>566</v>
      </c>
      <c r="C64" s="34" t="s">
        <v>350</v>
      </c>
      <c r="D64" t="s">
        <v>351</v>
      </c>
    </row>
    <row r="65" spans="1:4" ht="15" customHeight="1" x14ac:dyDescent="0.3">
      <c r="A65" s="33">
        <v>64</v>
      </c>
      <c r="B65" s="33" t="s">
        <v>566</v>
      </c>
      <c r="C65" s="34" t="s">
        <v>352</v>
      </c>
      <c r="D65" t="s">
        <v>353</v>
      </c>
    </row>
    <row r="66" spans="1:4" ht="15" customHeight="1" x14ac:dyDescent="0.3">
      <c r="A66" s="33">
        <v>65</v>
      </c>
      <c r="B66" s="33" t="s">
        <v>566</v>
      </c>
      <c r="C66" s="35" t="s">
        <v>354</v>
      </c>
      <c r="D66" t="s">
        <v>355</v>
      </c>
    </row>
    <row r="67" spans="1:4" ht="15" customHeight="1" x14ac:dyDescent="0.3">
      <c r="A67" s="33">
        <v>66</v>
      </c>
      <c r="B67" s="33" t="s">
        <v>566</v>
      </c>
      <c r="C67" s="34" t="s">
        <v>356</v>
      </c>
      <c r="D67" t="s">
        <v>357</v>
      </c>
    </row>
    <row r="68" spans="1:4" ht="15" customHeight="1" x14ac:dyDescent="0.3">
      <c r="A68" s="33">
        <v>67</v>
      </c>
      <c r="B68" s="33" t="s">
        <v>566</v>
      </c>
      <c r="C68" s="34" t="s">
        <v>358</v>
      </c>
      <c r="D68" t="s">
        <v>359</v>
      </c>
    </row>
    <row r="69" spans="1:4" ht="15" customHeight="1" x14ac:dyDescent="0.3">
      <c r="A69" s="33">
        <v>68</v>
      </c>
      <c r="B69" s="33" t="s">
        <v>566</v>
      </c>
      <c r="C69" s="34" t="s">
        <v>360</v>
      </c>
      <c r="D69" t="s">
        <v>361</v>
      </c>
    </row>
    <row r="70" spans="1:4" ht="15" customHeight="1" x14ac:dyDescent="0.3">
      <c r="A70" s="33">
        <v>69</v>
      </c>
      <c r="B70" s="33" t="s">
        <v>566</v>
      </c>
      <c r="C70" s="34" t="s">
        <v>362</v>
      </c>
      <c r="D70" t="s">
        <v>363</v>
      </c>
    </row>
    <row r="71" spans="1:4" ht="15" customHeight="1" x14ac:dyDescent="0.3">
      <c r="A71" s="33">
        <v>70</v>
      </c>
      <c r="B71" s="33" t="s">
        <v>566</v>
      </c>
      <c r="C71" s="35" t="s">
        <v>364</v>
      </c>
      <c r="D71" t="s">
        <v>365</v>
      </c>
    </row>
    <row r="72" spans="1:4" ht="15" customHeight="1" x14ac:dyDescent="0.3">
      <c r="A72" s="33">
        <v>71</v>
      </c>
      <c r="B72" s="33" t="s">
        <v>566</v>
      </c>
      <c r="C72" s="35" t="s">
        <v>366</v>
      </c>
      <c r="D72" t="s">
        <v>367</v>
      </c>
    </row>
    <row r="73" spans="1:4" ht="15" customHeight="1" x14ac:dyDescent="0.3">
      <c r="A73" s="33">
        <v>72</v>
      </c>
      <c r="B73" s="33" t="s">
        <v>566</v>
      </c>
      <c r="C73" s="34" t="s">
        <v>368</v>
      </c>
      <c r="D73" t="s">
        <v>369</v>
      </c>
    </row>
    <row r="74" spans="1:4" ht="15" customHeight="1" x14ac:dyDescent="0.3">
      <c r="A74" s="33">
        <v>73</v>
      </c>
      <c r="B74" s="33" t="s">
        <v>566</v>
      </c>
      <c r="C74" s="34" t="s">
        <v>370</v>
      </c>
      <c r="D74" t="s">
        <v>371</v>
      </c>
    </row>
    <row r="75" spans="1:4" ht="15" customHeight="1" x14ac:dyDescent="0.3">
      <c r="A75" s="33">
        <v>74</v>
      </c>
      <c r="B75" s="33" t="s">
        <v>566</v>
      </c>
      <c r="C75" s="34" t="s">
        <v>372</v>
      </c>
      <c r="D75" t="s">
        <v>373</v>
      </c>
    </row>
    <row r="76" spans="1:4" ht="15" customHeight="1" x14ac:dyDescent="0.3">
      <c r="A76" s="33">
        <v>75</v>
      </c>
      <c r="B76" s="33" t="s">
        <v>566</v>
      </c>
      <c r="C76" s="35" t="s">
        <v>374</v>
      </c>
      <c r="D76" t="s">
        <v>375</v>
      </c>
    </row>
    <row r="77" spans="1:4" ht="15" customHeight="1" x14ac:dyDescent="0.3">
      <c r="A77" s="33">
        <v>76</v>
      </c>
      <c r="B77" s="33" t="s">
        <v>566</v>
      </c>
      <c r="C77" s="34" t="s">
        <v>376</v>
      </c>
      <c r="D77" t="s">
        <v>377</v>
      </c>
    </row>
    <row r="78" spans="1:4" ht="15" customHeight="1" x14ac:dyDescent="0.3">
      <c r="A78" s="33">
        <v>77</v>
      </c>
      <c r="B78" s="33" t="s">
        <v>566</v>
      </c>
      <c r="C78" s="34" t="s">
        <v>378</v>
      </c>
      <c r="D78" t="s">
        <v>379</v>
      </c>
    </row>
    <row r="79" spans="1:4" ht="15" customHeight="1" x14ac:dyDescent="0.3">
      <c r="A79" s="33">
        <v>78</v>
      </c>
      <c r="B79" s="33" t="s">
        <v>566</v>
      </c>
      <c r="C79" s="34" t="s">
        <v>380</v>
      </c>
      <c r="D79" t="s">
        <v>381</v>
      </c>
    </row>
    <row r="80" spans="1:4" ht="15" customHeight="1" x14ac:dyDescent="0.3">
      <c r="A80" s="33">
        <v>79</v>
      </c>
      <c r="B80" s="33" t="s">
        <v>566</v>
      </c>
      <c r="C80" s="34" t="s">
        <v>382</v>
      </c>
      <c r="D80" t="s">
        <v>383</v>
      </c>
    </row>
    <row r="81" spans="1:4" ht="15" customHeight="1" x14ac:dyDescent="0.3">
      <c r="A81" s="33">
        <v>80</v>
      </c>
      <c r="B81" s="33" t="s">
        <v>566</v>
      </c>
      <c r="C81" s="34" t="s">
        <v>384</v>
      </c>
      <c r="D81" t="s">
        <v>385</v>
      </c>
    </row>
    <row r="82" spans="1:4" ht="15" customHeight="1" x14ac:dyDescent="0.3">
      <c r="A82" s="33">
        <v>81</v>
      </c>
      <c r="B82" s="33" t="s">
        <v>566</v>
      </c>
      <c r="C82" s="34" t="s">
        <v>386</v>
      </c>
      <c r="D82" t="s">
        <v>387</v>
      </c>
    </row>
    <row r="83" spans="1:4" ht="15" customHeight="1" x14ac:dyDescent="0.3">
      <c r="A83" s="33">
        <v>82</v>
      </c>
      <c r="B83" s="33" t="s">
        <v>566</v>
      </c>
      <c r="C83" s="34" t="s">
        <v>388</v>
      </c>
      <c r="D83" t="s">
        <v>389</v>
      </c>
    </row>
    <row r="84" spans="1:4" ht="15" customHeight="1" x14ac:dyDescent="0.3">
      <c r="A84" s="33">
        <v>83</v>
      </c>
      <c r="B84" s="33" t="s">
        <v>566</v>
      </c>
      <c r="C84" s="34" t="s">
        <v>390</v>
      </c>
      <c r="D84" t="s">
        <v>391</v>
      </c>
    </row>
    <row r="85" spans="1:4" ht="15" customHeight="1" x14ac:dyDescent="0.3">
      <c r="A85" s="33">
        <v>84</v>
      </c>
      <c r="B85" s="33" t="s">
        <v>566</v>
      </c>
      <c r="C85" s="34" t="s">
        <v>392</v>
      </c>
      <c r="D85" t="s">
        <v>393</v>
      </c>
    </row>
    <row r="86" spans="1:4" ht="15" customHeight="1" x14ac:dyDescent="0.3">
      <c r="A86" s="33">
        <v>85</v>
      </c>
      <c r="B86" s="33" t="s">
        <v>566</v>
      </c>
      <c r="C86" s="34" t="s">
        <v>394</v>
      </c>
      <c r="D86" t="s">
        <v>395</v>
      </c>
    </row>
    <row r="87" spans="1:4" ht="15" customHeight="1" x14ac:dyDescent="0.3">
      <c r="A87" s="33">
        <v>86</v>
      </c>
      <c r="B87" s="33" t="s">
        <v>566</v>
      </c>
      <c r="C87" s="34" t="s">
        <v>396</v>
      </c>
      <c r="D87" t="s">
        <v>397</v>
      </c>
    </row>
    <row r="88" spans="1:4" ht="15" customHeight="1" x14ac:dyDescent="0.3">
      <c r="A88" s="33">
        <v>87</v>
      </c>
      <c r="B88" s="33" t="s">
        <v>566</v>
      </c>
      <c r="C88" s="34" t="s">
        <v>398</v>
      </c>
      <c r="D88" t="s">
        <v>399</v>
      </c>
    </row>
    <row r="89" spans="1:4" ht="15" customHeight="1" x14ac:dyDescent="0.3">
      <c r="A89" s="33">
        <v>88</v>
      </c>
      <c r="B89" s="33" t="s">
        <v>566</v>
      </c>
      <c r="C89" s="34" t="s">
        <v>400</v>
      </c>
      <c r="D89" t="s">
        <v>401</v>
      </c>
    </row>
    <row r="90" spans="1:4" ht="15" customHeight="1" x14ac:dyDescent="0.3">
      <c r="A90" s="33">
        <v>89</v>
      </c>
      <c r="B90" s="33" t="s">
        <v>566</v>
      </c>
      <c r="C90" s="34" t="s">
        <v>402</v>
      </c>
      <c r="D90" t="s">
        <v>403</v>
      </c>
    </row>
    <row r="91" spans="1:4" ht="15" customHeight="1" x14ac:dyDescent="0.3">
      <c r="A91" s="33">
        <v>90</v>
      </c>
      <c r="B91" s="33" t="s">
        <v>566</v>
      </c>
      <c r="C91" s="34" t="s">
        <v>404</v>
      </c>
      <c r="D91" t="s">
        <v>405</v>
      </c>
    </row>
    <row r="92" spans="1:4" ht="15" customHeight="1" x14ac:dyDescent="0.3">
      <c r="A92" s="33">
        <v>91</v>
      </c>
      <c r="B92" s="33" t="s">
        <v>566</v>
      </c>
      <c r="C92" s="34" t="s">
        <v>406</v>
      </c>
      <c r="D92" t="s">
        <v>407</v>
      </c>
    </row>
    <row r="93" spans="1:4" ht="15" customHeight="1" x14ac:dyDescent="0.3">
      <c r="A93" s="33">
        <v>92</v>
      </c>
      <c r="B93" s="33" t="s">
        <v>566</v>
      </c>
      <c r="C93" s="34" t="s">
        <v>408</v>
      </c>
      <c r="D93" t="s">
        <v>409</v>
      </c>
    </row>
    <row r="94" spans="1:4" ht="15" customHeight="1" x14ac:dyDescent="0.3">
      <c r="A94" s="33">
        <v>93</v>
      </c>
      <c r="B94" s="33" t="s">
        <v>566</v>
      </c>
      <c r="C94" s="34" t="s">
        <v>410</v>
      </c>
      <c r="D94" t="s">
        <v>411</v>
      </c>
    </row>
    <row r="95" spans="1:4" ht="15" customHeight="1" x14ac:dyDescent="0.3">
      <c r="A95" s="33">
        <v>94</v>
      </c>
      <c r="B95" s="33" t="s">
        <v>566</v>
      </c>
      <c r="C95" s="34" t="s">
        <v>412</v>
      </c>
      <c r="D95" t="s">
        <v>413</v>
      </c>
    </row>
    <row r="96" spans="1:4" ht="15" customHeight="1" x14ac:dyDescent="0.3">
      <c r="A96" s="33">
        <v>95</v>
      </c>
      <c r="B96" s="33" t="s">
        <v>566</v>
      </c>
      <c r="C96" s="34" t="s">
        <v>414</v>
      </c>
      <c r="D96" t="s">
        <v>415</v>
      </c>
    </row>
    <row r="97" spans="1:5" ht="15" customHeight="1" x14ac:dyDescent="0.3">
      <c r="A97" s="33">
        <v>96</v>
      </c>
      <c r="B97" s="33" t="s">
        <v>566</v>
      </c>
      <c r="C97" s="34" t="s">
        <v>416</v>
      </c>
      <c r="D97" t="s">
        <v>417</v>
      </c>
    </row>
    <row r="98" spans="1:5" ht="15" customHeight="1" x14ac:dyDescent="0.3">
      <c r="A98" s="33">
        <v>97</v>
      </c>
      <c r="B98" s="33" t="s">
        <v>566</v>
      </c>
      <c r="C98" s="34" t="s">
        <v>418</v>
      </c>
      <c r="D98" t="s">
        <v>419</v>
      </c>
    </row>
    <row r="99" spans="1:5" ht="15" customHeight="1" x14ac:dyDescent="0.3">
      <c r="A99" s="33">
        <v>98</v>
      </c>
      <c r="B99" s="33" t="s">
        <v>566</v>
      </c>
      <c r="C99" s="34" t="s">
        <v>420</v>
      </c>
      <c r="D99" t="s">
        <v>421</v>
      </c>
    </row>
    <row r="100" spans="1:5" ht="15" customHeight="1" x14ac:dyDescent="0.3">
      <c r="A100" s="33">
        <v>99</v>
      </c>
      <c r="B100" s="33" t="s">
        <v>566</v>
      </c>
      <c r="C100" s="34" t="s">
        <v>422</v>
      </c>
      <c r="D100" t="s">
        <v>423</v>
      </c>
    </row>
    <row r="101" spans="1:5" ht="15" customHeight="1" x14ac:dyDescent="0.3">
      <c r="A101" s="33">
        <v>100</v>
      </c>
      <c r="B101" s="33" t="s">
        <v>566</v>
      </c>
      <c r="C101" s="34" t="s">
        <v>424</v>
      </c>
      <c r="D101" t="s">
        <v>425</v>
      </c>
    </row>
    <row r="102" spans="1:5" ht="15" customHeight="1" x14ac:dyDescent="0.3">
      <c r="A102" s="33">
        <v>101</v>
      </c>
      <c r="B102" s="33" t="s">
        <v>566</v>
      </c>
      <c r="C102" s="34" t="s">
        <v>426</v>
      </c>
      <c r="D102" t="s">
        <v>427</v>
      </c>
    </row>
    <row r="103" spans="1:5" ht="15" customHeight="1" x14ac:dyDescent="0.3">
      <c r="A103" s="33">
        <v>102</v>
      </c>
      <c r="B103" s="33" t="s">
        <v>566</v>
      </c>
      <c r="C103" s="34" t="s">
        <v>428</v>
      </c>
      <c r="D103" t="s">
        <v>429</v>
      </c>
    </row>
    <row r="104" spans="1:5" ht="15" customHeight="1" x14ac:dyDescent="0.3">
      <c r="A104" s="33">
        <v>103</v>
      </c>
      <c r="B104" s="33" t="s">
        <v>566</v>
      </c>
      <c r="C104" s="34" t="s">
        <v>430</v>
      </c>
      <c r="D104" t="s">
        <v>431</v>
      </c>
      <c r="E104" t="s">
        <v>221</v>
      </c>
    </row>
    <row r="105" spans="1:5" ht="15" customHeight="1" x14ac:dyDescent="0.3">
      <c r="A105" s="33">
        <v>104</v>
      </c>
      <c r="B105" s="33" t="s">
        <v>566</v>
      </c>
      <c r="C105" s="34" t="s">
        <v>432</v>
      </c>
      <c r="D105" t="s">
        <v>433</v>
      </c>
    </row>
    <row r="106" spans="1:5" ht="15" customHeight="1" x14ac:dyDescent="0.3">
      <c r="A106" s="33">
        <v>105</v>
      </c>
      <c r="B106" s="33" t="s">
        <v>566</v>
      </c>
      <c r="C106" s="34" t="s">
        <v>434</v>
      </c>
      <c r="D106" t="s">
        <v>435</v>
      </c>
    </row>
    <row r="107" spans="1:5" ht="15" customHeight="1" x14ac:dyDescent="0.3">
      <c r="A107" s="33">
        <v>106</v>
      </c>
      <c r="B107" s="33" t="s">
        <v>566</v>
      </c>
      <c r="C107" s="34" t="s">
        <v>436</v>
      </c>
      <c r="D107" t="s">
        <v>437</v>
      </c>
    </row>
    <row r="108" spans="1:5" ht="15" customHeight="1" x14ac:dyDescent="0.3">
      <c r="A108" s="33">
        <v>107</v>
      </c>
      <c r="B108" s="33" t="s">
        <v>566</v>
      </c>
      <c r="C108" s="34" t="s">
        <v>438</v>
      </c>
      <c r="D108" t="s">
        <v>439</v>
      </c>
    </row>
    <row r="109" spans="1:5" ht="15" customHeight="1" x14ac:dyDescent="0.3">
      <c r="A109" s="33">
        <v>108</v>
      </c>
      <c r="B109" s="33" t="s">
        <v>567</v>
      </c>
      <c r="C109" s="34" t="s">
        <v>440</v>
      </c>
      <c r="D109" t="s">
        <v>441</v>
      </c>
    </row>
    <row r="110" spans="1:5" ht="15" customHeight="1" x14ac:dyDescent="0.3">
      <c r="A110" s="33">
        <v>109</v>
      </c>
      <c r="B110" s="33" t="s">
        <v>567</v>
      </c>
      <c r="C110" s="34" t="s">
        <v>442</v>
      </c>
      <c r="D110" t="s">
        <v>443</v>
      </c>
    </row>
    <row r="111" spans="1:5" ht="15" customHeight="1" x14ac:dyDescent="0.3">
      <c r="A111" s="33">
        <v>110</v>
      </c>
      <c r="B111" s="33" t="s">
        <v>567</v>
      </c>
      <c r="C111" s="34" t="s">
        <v>444</v>
      </c>
      <c r="D111" t="s">
        <v>445</v>
      </c>
    </row>
    <row r="112" spans="1:5" ht="15" customHeight="1" x14ac:dyDescent="0.3">
      <c r="A112" s="33">
        <v>111</v>
      </c>
      <c r="B112" s="33" t="s">
        <v>567</v>
      </c>
      <c r="C112" s="34" t="s">
        <v>446</v>
      </c>
      <c r="D112" t="s">
        <v>447</v>
      </c>
    </row>
    <row r="113" spans="1:5" ht="15" customHeight="1" x14ac:dyDescent="0.3">
      <c r="A113" s="33">
        <v>112</v>
      </c>
      <c r="B113" s="33" t="s">
        <v>567</v>
      </c>
      <c r="C113" s="34" t="s">
        <v>448</v>
      </c>
      <c r="D113" t="s">
        <v>449</v>
      </c>
    </row>
    <row r="114" spans="1:5" ht="15" customHeight="1" x14ac:dyDescent="0.3">
      <c r="A114" s="33">
        <v>113</v>
      </c>
      <c r="B114" s="33" t="s">
        <v>567</v>
      </c>
      <c r="C114" s="34" t="s">
        <v>450</v>
      </c>
      <c r="D114" t="s">
        <v>451</v>
      </c>
    </row>
    <row r="115" spans="1:5" ht="15" customHeight="1" x14ac:dyDescent="0.3">
      <c r="A115" s="33">
        <v>114</v>
      </c>
      <c r="B115" s="33" t="s">
        <v>567</v>
      </c>
      <c r="C115" s="34" t="s">
        <v>452</v>
      </c>
      <c r="D115" t="s">
        <v>453</v>
      </c>
    </row>
    <row r="116" spans="1:5" ht="15" customHeight="1" x14ac:dyDescent="0.3">
      <c r="A116" s="33">
        <v>115</v>
      </c>
      <c r="B116" s="33" t="s">
        <v>567</v>
      </c>
      <c r="C116" s="34" t="s">
        <v>454</v>
      </c>
      <c r="D116" t="s">
        <v>455</v>
      </c>
    </row>
    <row r="117" spans="1:5" ht="15" customHeight="1" x14ac:dyDescent="0.3">
      <c r="A117" s="33">
        <v>116</v>
      </c>
      <c r="B117" s="33" t="s">
        <v>567</v>
      </c>
      <c r="C117" s="34" t="s">
        <v>456</v>
      </c>
      <c r="D117" t="s">
        <v>457</v>
      </c>
      <c r="E117" t="s">
        <v>222</v>
      </c>
    </row>
    <row r="118" spans="1:5" ht="15" customHeight="1" x14ac:dyDescent="0.3">
      <c r="A118" s="33">
        <v>117</v>
      </c>
      <c r="B118" s="33" t="s">
        <v>567</v>
      </c>
      <c r="C118" s="34" t="s">
        <v>458</v>
      </c>
      <c r="D118" t="s">
        <v>459</v>
      </c>
    </row>
    <row r="119" spans="1:5" ht="15" customHeight="1" x14ac:dyDescent="0.3">
      <c r="A119" s="33">
        <v>118</v>
      </c>
      <c r="B119" s="33" t="s">
        <v>567</v>
      </c>
      <c r="C119" s="34" t="s">
        <v>460</v>
      </c>
      <c r="D119" t="s">
        <v>461</v>
      </c>
    </row>
    <row r="120" spans="1:5" ht="15" customHeight="1" x14ac:dyDescent="0.3">
      <c r="A120" s="33">
        <v>119</v>
      </c>
      <c r="B120" s="33" t="s">
        <v>567</v>
      </c>
      <c r="C120" s="34" t="s">
        <v>462</v>
      </c>
      <c r="D120" t="s">
        <v>463</v>
      </c>
    </row>
    <row r="121" spans="1:5" ht="15" customHeight="1" x14ac:dyDescent="0.3">
      <c r="A121" s="33">
        <v>120</v>
      </c>
      <c r="B121" s="33" t="s">
        <v>567</v>
      </c>
      <c r="C121" s="34" t="s">
        <v>464</v>
      </c>
      <c r="D121" t="s">
        <v>465</v>
      </c>
    </row>
    <row r="122" spans="1:5" ht="15" customHeight="1" x14ac:dyDescent="0.3">
      <c r="A122" s="33">
        <v>121</v>
      </c>
      <c r="B122" s="33" t="s">
        <v>567</v>
      </c>
      <c r="C122" s="34" t="s">
        <v>466</v>
      </c>
      <c r="D122" t="s">
        <v>467</v>
      </c>
    </row>
    <row r="123" spans="1:5" ht="15" customHeight="1" x14ac:dyDescent="0.3">
      <c r="A123" s="33">
        <v>122</v>
      </c>
      <c r="B123" s="33" t="s">
        <v>567</v>
      </c>
      <c r="C123" s="35" t="s">
        <v>468</v>
      </c>
      <c r="D123" t="s">
        <v>469</v>
      </c>
    </row>
    <row r="124" spans="1:5" ht="15" customHeight="1" x14ac:dyDescent="0.3">
      <c r="A124" s="33">
        <v>123</v>
      </c>
      <c r="B124" s="33" t="s">
        <v>567</v>
      </c>
      <c r="C124" s="34" t="s">
        <v>468</v>
      </c>
      <c r="D124" t="s">
        <v>470</v>
      </c>
    </row>
    <row r="125" spans="1:5" ht="15" customHeight="1" x14ac:dyDescent="0.3">
      <c r="A125" s="33">
        <v>124</v>
      </c>
      <c r="B125" s="33" t="s">
        <v>567</v>
      </c>
      <c r="C125" s="34" t="s">
        <v>471</v>
      </c>
      <c r="D125" t="s">
        <v>472</v>
      </c>
      <c r="E125" t="s">
        <v>223</v>
      </c>
    </row>
    <row r="126" spans="1:5" ht="15" customHeight="1" x14ac:dyDescent="0.3">
      <c r="A126" s="33">
        <v>125</v>
      </c>
      <c r="B126" s="33" t="s">
        <v>567</v>
      </c>
      <c r="C126" s="34" t="s">
        <v>473</v>
      </c>
      <c r="D126" t="s">
        <v>474</v>
      </c>
    </row>
    <row r="127" spans="1:5" ht="15" customHeight="1" x14ac:dyDescent="0.3">
      <c r="A127" s="33">
        <v>126</v>
      </c>
      <c r="B127" s="33" t="s">
        <v>567</v>
      </c>
      <c r="C127" s="34" t="s">
        <v>475</v>
      </c>
      <c r="D127" t="s">
        <v>476</v>
      </c>
      <c r="E127" t="s">
        <v>224</v>
      </c>
    </row>
    <row r="128" spans="1:5" ht="15" customHeight="1" x14ac:dyDescent="0.3">
      <c r="A128" s="33">
        <v>127</v>
      </c>
      <c r="B128" s="33" t="s">
        <v>567</v>
      </c>
      <c r="C128" s="34" t="s">
        <v>477</v>
      </c>
      <c r="D128" t="s">
        <v>478</v>
      </c>
    </row>
    <row r="129" spans="1:5" ht="15" customHeight="1" x14ac:dyDescent="0.3">
      <c r="A129" s="33">
        <v>128</v>
      </c>
      <c r="B129" s="33" t="s">
        <v>567</v>
      </c>
      <c r="C129" s="34" t="s">
        <v>479</v>
      </c>
      <c r="D129" t="s">
        <v>480</v>
      </c>
      <c r="E129" t="s">
        <v>225</v>
      </c>
    </row>
    <row r="130" spans="1:5" ht="15" customHeight="1" x14ac:dyDescent="0.3">
      <c r="A130" s="33">
        <v>129</v>
      </c>
      <c r="B130" s="33" t="s">
        <v>567</v>
      </c>
      <c r="C130" s="34" t="s">
        <v>481</v>
      </c>
      <c r="D130" t="s">
        <v>482</v>
      </c>
    </row>
    <row r="131" spans="1:5" ht="15" customHeight="1" x14ac:dyDescent="0.3">
      <c r="A131" s="33">
        <v>130</v>
      </c>
      <c r="B131" s="33" t="s">
        <v>567</v>
      </c>
      <c r="C131" s="34" t="s">
        <v>483</v>
      </c>
      <c r="D131" t="s">
        <v>484</v>
      </c>
    </row>
    <row r="132" spans="1:5" ht="15" customHeight="1" x14ac:dyDescent="0.3">
      <c r="A132" s="33">
        <v>131</v>
      </c>
      <c r="B132" s="33" t="s">
        <v>567</v>
      </c>
      <c r="C132" s="34" t="s">
        <v>485</v>
      </c>
      <c r="D132" t="s">
        <v>486</v>
      </c>
    </row>
    <row r="133" spans="1:5" ht="15" customHeight="1" x14ac:dyDescent="0.3">
      <c r="A133" s="33">
        <v>132</v>
      </c>
      <c r="B133" s="33" t="s">
        <v>567</v>
      </c>
      <c r="C133" s="34" t="s">
        <v>487</v>
      </c>
      <c r="D133" t="s">
        <v>488</v>
      </c>
    </row>
    <row r="134" spans="1:5" ht="15" customHeight="1" x14ac:dyDescent="0.3">
      <c r="A134" s="33">
        <v>133</v>
      </c>
      <c r="B134" s="33" t="s">
        <v>567</v>
      </c>
      <c r="C134" s="34" t="s">
        <v>489</v>
      </c>
      <c r="D134" t="s">
        <v>490</v>
      </c>
    </row>
    <row r="135" spans="1:5" ht="15" customHeight="1" x14ac:dyDescent="0.3">
      <c r="A135" s="33">
        <v>134</v>
      </c>
      <c r="B135" s="33" t="s">
        <v>567</v>
      </c>
      <c r="C135" s="34" t="s">
        <v>491</v>
      </c>
      <c r="D135" t="s">
        <v>492</v>
      </c>
    </row>
    <row r="136" spans="1:5" ht="15" customHeight="1" x14ac:dyDescent="0.3">
      <c r="A136" s="33">
        <v>135</v>
      </c>
      <c r="B136" s="33" t="s">
        <v>567</v>
      </c>
      <c r="C136" s="34" t="s">
        <v>493</v>
      </c>
      <c r="D136" t="s">
        <v>494</v>
      </c>
    </row>
    <row r="137" spans="1:5" ht="15" customHeight="1" x14ac:dyDescent="0.3">
      <c r="A137" s="33">
        <v>136</v>
      </c>
      <c r="B137" s="33" t="s">
        <v>567</v>
      </c>
      <c r="C137" s="34" t="s">
        <v>495</v>
      </c>
      <c r="D137" t="s">
        <v>496</v>
      </c>
    </row>
    <row r="138" spans="1:5" ht="15" customHeight="1" x14ac:dyDescent="0.3">
      <c r="A138" s="33">
        <v>137</v>
      </c>
      <c r="B138" s="33" t="s">
        <v>567</v>
      </c>
      <c r="C138" s="34" t="s">
        <v>497</v>
      </c>
      <c r="D138" t="s">
        <v>498</v>
      </c>
    </row>
    <row r="139" spans="1:5" ht="15" customHeight="1" x14ac:dyDescent="0.3">
      <c r="A139" s="33">
        <v>138</v>
      </c>
      <c r="B139" s="33" t="s">
        <v>567</v>
      </c>
      <c r="C139" s="34" t="s">
        <v>499</v>
      </c>
      <c r="D139" t="s">
        <v>500</v>
      </c>
    </row>
    <row r="140" spans="1:5" ht="15" customHeight="1" x14ac:dyDescent="0.3">
      <c r="A140" s="33">
        <v>139</v>
      </c>
      <c r="B140" s="33" t="s">
        <v>567</v>
      </c>
      <c r="C140" s="34" t="s">
        <v>501</v>
      </c>
      <c r="D140" t="s">
        <v>502</v>
      </c>
    </row>
    <row r="141" spans="1:5" ht="15" customHeight="1" x14ac:dyDescent="0.3">
      <c r="A141" s="33">
        <v>140</v>
      </c>
      <c r="B141" s="33" t="s">
        <v>567</v>
      </c>
      <c r="C141" s="34" t="s">
        <v>501</v>
      </c>
      <c r="D141" t="s">
        <v>503</v>
      </c>
    </row>
    <row r="142" spans="1:5" ht="15" customHeight="1" x14ac:dyDescent="0.3">
      <c r="A142" s="33">
        <v>141</v>
      </c>
      <c r="B142" s="33" t="s">
        <v>567</v>
      </c>
      <c r="C142" s="34" t="s">
        <v>501</v>
      </c>
      <c r="D142" t="s">
        <v>504</v>
      </c>
    </row>
    <row r="143" spans="1:5" ht="15" customHeight="1" x14ac:dyDescent="0.3">
      <c r="A143" s="33">
        <v>142</v>
      </c>
      <c r="B143" s="33" t="s">
        <v>567</v>
      </c>
      <c r="C143" s="34" t="s">
        <v>505</v>
      </c>
      <c r="D143" t="s">
        <v>506</v>
      </c>
    </row>
    <row r="144" spans="1:5" ht="15" customHeight="1" x14ac:dyDescent="0.3">
      <c r="A144" s="33">
        <v>143</v>
      </c>
      <c r="B144" s="33"/>
      <c r="C144" s="34" t="s">
        <v>507</v>
      </c>
      <c r="D144" t="s">
        <v>508</v>
      </c>
    </row>
    <row r="145" spans="1:5" ht="15" customHeight="1" x14ac:dyDescent="0.3">
      <c r="A145" s="33">
        <v>144</v>
      </c>
      <c r="B145" s="33"/>
      <c r="C145" s="34" t="s">
        <v>509</v>
      </c>
      <c r="D145" t="s">
        <v>510</v>
      </c>
    </row>
    <row r="146" spans="1:5" ht="15" customHeight="1" x14ac:dyDescent="0.3">
      <c r="A146" s="33">
        <v>145</v>
      </c>
      <c r="B146" s="33"/>
      <c r="C146" s="34" t="s">
        <v>511</v>
      </c>
      <c r="D146" t="s">
        <v>512</v>
      </c>
    </row>
    <row r="147" spans="1:5" ht="15" customHeight="1" x14ac:dyDescent="0.3">
      <c r="A147" s="33">
        <v>146</v>
      </c>
      <c r="B147" s="33"/>
      <c r="C147" s="34" t="s">
        <v>513</v>
      </c>
      <c r="D147" t="s">
        <v>514</v>
      </c>
    </row>
    <row r="148" spans="1:5" ht="15" customHeight="1" x14ac:dyDescent="0.3">
      <c r="A148" s="33">
        <v>147</v>
      </c>
      <c r="B148" s="33"/>
      <c r="C148" s="34" t="s">
        <v>515</v>
      </c>
      <c r="D148" t="s">
        <v>516</v>
      </c>
    </row>
    <row r="149" spans="1:5" ht="15" customHeight="1" x14ac:dyDescent="0.3">
      <c r="A149" s="33">
        <v>148</v>
      </c>
      <c r="B149" s="33"/>
      <c r="C149" s="34" t="s">
        <v>517</v>
      </c>
      <c r="D149" t="s">
        <v>518</v>
      </c>
    </row>
    <row r="150" spans="1:5" ht="15" customHeight="1" x14ac:dyDescent="0.3">
      <c r="A150" s="33">
        <v>149</v>
      </c>
      <c r="B150" s="33"/>
      <c r="C150" s="34" t="s">
        <v>519</v>
      </c>
      <c r="D150" t="s">
        <v>520</v>
      </c>
    </row>
    <row r="151" spans="1:5" ht="15" customHeight="1" x14ac:dyDescent="0.3">
      <c r="A151" s="33">
        <v>150</v>
      </c>
      <c r="B151" s="33"/>
      <c r="C151" s="34" t="s">
        <v>509</v>
      </c>
      <c r="D151" t="s">
        <v>521</v>
      </c>
      <c r="E151" t="s">
        <v>226</v>
      </c>
    </row>
    <row r="152" spans="1:5" ht="15" customHeight="1" x14ac:dyDescent="0.3">
      <c r="A152" s="33">
        <v>151</v>
      </c>
      <c r="B152" s="33"/>
      <c r="C152" s="34" t="s">
        <v>511</v>
      </c>
      <c r="D152" t="s">
        <v>522</v>
      </c>
    </row>
    <row r="153" spans="1:5" ht="15" customHeight="1" x14ac:dyDescent="0.3">
      <c r="A153" s="33">
        <v>152</v>
      </c>
      <c r="B153" s="33"/>
      <c r="C153" s="34" t="s">
        <v>515</v>
      </c>
      <c r="D153" t="s">
        <v>523</v>
      </c>
    </row>
    <row r="154" spans="1:5" ht="15" customHeight="1" x14ac:dyDescent="0.3">
      <c r="A154" s="33">
        <v>153</v>
      </c>
      <c r="B154" s="33"/>
      <c r="C154" s="34" t="s">
        <v>517</v>
      </c>
      <c r="D154" t="s">
        <v>524</v>
      </c>
    </row>
    <row r="155" spans="1:5" ht="15" customHeight="1" x14ac:dyDescent="0.3">
      <c r="A155" s="33">
        <v>154</v>
      </c>
      <c r="B155" s="33"/>
      <c r="C155" s="34" t="s">
        <v>525</v>
      </c>
      <c r="D155" t="s">
        <v>526</v>
      </c>
    </row>
    <row r="156" spans="1:5" ht="15" customHeight="1" x14ac:dyDescent="0.3">
      <c r="A156" s="33">
        <v>155</v>
      </c>
      <c r="B156" s="33"/>
      <c r="C156" s="34" t="s">
        <v>527</v>
      </c>
      <c r="D156" t="s">
        <v>528</v>
      </c>
    </row>
    <row r="157" spans="1:5" ht="15" customHeight="1" x14ac:dyDescent="0.3">
      <c r="A157" s="33">
        <v>156</v>
      </c>
      <c r="B157" s="33"/>
      <c r="C157" s="34" t="s">
        <v>529</v>
      </c>
      <c r="D157" t="s">
        <v>530</v>
      </c>
    </row>
    <row r="158" spans="1:5" ht="15" customHeight="1" x14ac:dyDescent="0.3">
      <c r="A158" s="33">
        <v>157</v>
      </c>
      <c r="B158" s="33"/>
      <c r="C158" s="34" t="s">
        <v>531</v>
      </c>
      <c r="D158" t="s">
        <v>532</v>
      </c>
    </row>
    <row r="159" spans="1:5" ht="15" customHeight="1" x14ac:dyDescent="0.3">
      <c r="A159" s="33">
        <v>158</v>
      </c>
      <c r="B159" s="33"/>
      <c r="C159" s="34" t="s">
        <v>533</v>
      </c>
      <c r="D159" t="s">
        <v>534</v>
      </c>
    </row>
    <row r="160" spans="1:5" ht="15" customHeight="1" x14ac:dyDescent="0.3">
      <c r="A160" s="33">
        <v>159</v>
      </c>
      <c r="B160" s="33"/>
      <c r="C160" s="34" t="s">
        <v>535</v>
      </c>
      <c r="D160" t="s">
        <v>536</v>
      </c>
      <c r="E160" t="s">
        <v>227</v>
      </c>
    </row>
    <row r="161" spans="1:6" ht="15" customHeight="1" x14ac:dyDescent="0.3">
      <c r="A161" s="33">
        <v>160</v>
      </c>
      <c r="B161" s="33"/>
      <c r="C161" s="34" t="s">
        <v>537</v>
      </c>
      <c r="D161" t="s">
        <v>538</v>
      </c>
    </row>
    <row r="162" spans="1:6" ht="15" customHeight="1" x14ac:dyDescent="0.3">
      <c r="A162" s="33">
        <v>161</v>
      </c>
      <c r="B162" s="33"/>
      <c r="C162" s="34" t="s">
        <v>539</v>
      </c>
      <c r="D162" t="s">
        <v>540</v>
      </c>
    </row>
    <row r="163" spans="1:6" ht="15" customHeight="1" x14ac:dyDescent="0.3">
      <c r="A163" s="33">
        <v>162</v>
      </c>
      <c r="B163" s="33"/>
      <c r="C163" s="34" t="s">
        <v>541</v>
      </c>
      <c r="D163" t="s">
        <v>542</v>
      </c>
    </row>
    <row r="164" spans="1:6" ht="15" customHeight="1" x14ac:dyDescent="0.3">
      <c r="A164" s="33">
        <v>163</v>
      </c>
      <c r="B164" s="33"/>
      <c r="C164" s="34" t="s">
        <v>543</v>
      </c>
      <c r="D164" t="s">
        <v>544</v>
      </c>
    </row>
    <row r="165" spans="1:6" ht="15" customHeight="1" x14ac:dyDescent="0.3">
      <c r="A165" s="33">
        <v>164</v>
      </c>
      <c r="B165" s="33"/>
      <c r="C165" s="34" t="s">
        <v>545</v>
      </c>
      <c r="D165" t="s">
        <v>546</v>
      </c>
    </row>
    <row r="166" spans="1:6" ht="15" customHeight="1" x14ac:dyDescent="0.3">
      <c r="A166" s="33">
        <v>165</v>
      </c>
      <c r="B166" s="33"/>
      <c r="C166" s="34" t="s">
        <v>547</v>
      </c>
      <c r="D166" t="s">
        <v>548</v>
      </c>
      <c r="E166" t="s">
        <v>228</v>
      </c>
    </row>
    <row r="167" spans="1:6" ht="15" customHeight="1" x14ac:dyDescent="0.3">
      <c r="A167" s="33">
        <v>166</v>
      </c>
      <c r="B167" s="33"/>
      <c r="C167" s="34" t="s">
        <v>549</v>
      </c>
      <c r="D167" t="s">
        <v>550</v>
      </c>
    </row>
    <row r="168" spans="1:6" ht="15" customHeight="1" x14ac:dyDescent="0.3">
      <c r="A168" s="33">
        <v>167</v>
      </c>
      <c r="B168" s="33"/>
      <c r="C168" s="34" t="s">
        <v>551</v>
      </c>
      <c r="D168" t="s">
        <v>552</v>
      </c>
    </row>
    <row r="169" spans="1:6" ht="15" customHeight="1" x14ac:dyDescent="0.3">
      <c r="A169" s="33">
        <v>168</v>
      </c>
      <c r="B169" s="33"/>
      <c r="C169" s="34" t="s">
        <v>553</v>
      </c>
      <c r="D169" t="s">
        <v>554</v>
      </c>
      <c r="E169" t="s">
        <v>229</v>
      </c>
      <c r="F169" t="s">
        <v>230</v>
      </c>
    </row>
  </sheetData>
  <pageMargins left="0.511811024" right="0.511811024" top="0.78740157499999996" bottom="0.78740157499999996" header="0.31496062000000002" footer="0.31496062000000002"/>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8"/>
  <sheetViews>
    <sheetView workbookViewId="0">
      <selection activeCell="E1" sqref="E1"/>
    </sheetView>
  </sheetViews>
  <sheetFormatPr defaultColWidth="12.88671875" defaultRowHeight="14.4" x14ac:dyDescent="0.3"/>
  <sheetData>
    <row r="2" spans="2:14" x14ac:dyDescent="0.3">
      <c r="B2" t="s">
        <v>5</v>
      </c>
      <c r="C2" s="1">
        <f>VALUE(LEFT(VLOOKUP(E2,F2:G12,2),1))</f>
        <v>4</v>
      </c>
      <c r="E2">
        <v>8</v>
      </c>
      <c r="F2">
        <v>1</v>
      </c>
      <c r="G2" t="s">
        <v>43</v>
      </c>
      <c r="H2" t="s">
        <v>25</v>
      </c>
      <c r="I2" t="s">
        <v>53</v>
      </c>
      <c r="J2" t="s">
        <v>57</v>
      </c>
      <c r="K2" t="s">
        <v>58</v>
      </c>
      <c r="L2">
        <v>3</v>
      </c>
      <c r="M2">
        <v>1</v>
      </c>
      <c r="N2">
        <v>18</v>
      </c>
    </row>
    <row r="3" spans="2:14" x14ac:dyDescent="0.3">
      <c r="B3" t="s">
        <v>4</v>
      </c>
      <c r="C3" s="1" t="str">
        <f>RIGHT(VLOOKUP(E2,F2:G12,2),1)</f>
        <v>C</v>
      </c>
      <c r="F3">
        <v>2</v>
      </c>
      <c r="G3" t="s">
        <v>44</v>
      </c>
      <c r="H3" t="s">
        <v>41</v>
      </c>
      <c r="I3" t="s">
        <v>54</v>
      </c>
      <c r="J3">
        <v>4</v>
      </c>
      <c r="K3" t="s">
        <v>59</v>
      </c>
      <c r="M3">
        <v>2</v>
      </c>
      <c r="N3">
        <v>23</v>
      </c>
    </row>
    <row r="4" spans="2:14" x14ac:dyDescent="0.3">
      <c r="B4" t="s">
        <v>7</v>
      </c>
      <c r="C4">
        <v>3</v>
      </c>
      <c r="F4">
        <v>3</v>
      </c>
      <c r="G4" t="s">
        <v>45</v>
      </c>
      <c r="H4" t="s">
        <v>39</v>
      </c>
      <c r="I4" t="s">
        <v>55</v>
      </c>
      <c r="M4">
        <v>3</v>
      </c>
      <c r="N4">
        <v>30</v>
      </c>
    </row>
    <row r="5" spans="2:14" x14ac:dyDescent="0.3">
      <c r="B5" t="s">
        <v>13</v>
      </c>
      <c r="C5">
        <v>2</v>
      </c>
      <c r="F5">
        <v>4</v>
      </c>
      <c r="G5" t="s">
        <v>46</v>
      </c>
      <c r="H5" t="s">
        <v>40</v>
      </c>
      <c r="I5" t="s">
        <v>56</v>
      </c>
      <c r="M5">
        <v>4</v>
      </c>
      <c r="N5">
        <v>45</v>
      </c>
    </row>
    <row r="6" spans="2:14" x14ac:dyDescent="0.3">
      <c r="B6" t="s">
        <v>21</v>
      </c>
      <c r="C6">
        <v>2</v>
      </c>
      <c r="F6">
        <v>5</v>
      </c>
      <c r="G6" t="s">
        <v>47</v>
      </c>
      <c r="H6" t="s">
        <v>42</v>
      </c>
      <c r="M6">
        <v>5</v>
      </c>
      <c r="N6">
        <v>60</v>
      </c>
    </row>
    <row r="7" spans="2:14" x14ac:dyDescent="0.3">
      <c r="B7" t="s">
        <v>27</v>
      </c>
      <c r="C7">
        <v>2</v>
      </c>
      <c r="F7">
        <v>6</v>
      </c>
      <c r="G7" t="s">
        <v>63</v>
      </c>
    </row>
    <row r="8" spans="2:14" x14ac:dyDescent="0.3">
      <c r="B8" t="s">
        <v>69</v>
      </c>
      <c r="C8">
        <f>VLOOKUP(L2,M2:N6,2,FALSE)</f>
        <v>30</v>
      </c>
      <c r="F8">
        <v>7</v>
      </c>
      <c r="G8" t="s">
        <v>48</v>
      </c>
    </row>
    <row r="9" spans="2:14" x14ac:dyDescent="0.3">
      <c r="F9">
        <v>8</v>
      </c>
      <c r="G9" t="s">
        <v>49</v>
      </c>
    </row>
    <row r="10" spans="2:14" x14ac:dyDescent="0.3">
      <c r="F10">
        <v>9</v>
      </c>
      <c r="G10" t="s">
        <v>50</v>
      </c>
    </row>
    <row r="11" spans="2:14" x14ac:dyDescent="0.3">
      <c r="F11">
        <v>10</v>
      </c>
      <c r="G11" t="s">
        <v>51</v>
      </c>
    </row>
    <row r="12" spans="2:14" x14ac:dyDescent="0.3">
      <c r="F12">
        <v>11</v>
      </c>
      <c r="G12" t="s">
        <v>52</v>
      </c>
    </row>
    <row r="16" spans="2:14" x14ac:dyDescent="0.3">
      <c r="B16" t="s">
        <v>2</v>
      </c>
      <c r="C16" t="s">
        <v>3</v>
      </c>
      <c r="H16" s="10">
        <v>154203</v>
      </c>
      <c r="I16" t="s">
        <v>12</v>
      </c>
    </row>
    <row r="17" spans="2:13" x14ac:dyDescent="0.3">
      <c r="C17" t="s">
        <v>8</v>
      </c>
      <c r="D17" t="s">
        <v>9</v>
      </c>
      <c r="E17" t="s">
        <v>10</v>
      </c>
      <c r="F17" t="s">
        <v>11</v>
      </c>
      <c r="I17" t="s">
        <v>17</v>
      </c>
      <c r="J17" t="s">
        <v>18</v>
      </c>
    </row>
    <row r="18" spans="2:13" x14ac:dyDescent="0.3">
      <c r="B18">
        <v>1</v>
      </c>
      <c r="C18">
        <v>18</v>
      </c>
      <c r="D18">
        <v>18</v>
      </c>
      <c r="E18">
        <v>23</v>
      </c>
      <c r="F18" t="s">
        <v>61</v>
      </c>
      <c r="H18" t="s">
        <v>14</v>
      </c>
      <c r="I18">
        <v>60</v>
      </c>
      <c r="J18">
        <v>60</v>
      </c>
    </row>
    <row r="19" spans="2:13" x14ac:dyDescent="0.3">
      <c r="B19">
        <v>2</v>
      </c>
      <c r="C19">
        <v>23</v>
      </c>
      <c r="D19">
        <v>23</v>
      </c>
      <c r="E19">
        <v>30</v>
      </c>
      <c r="F19" t="s">
        <v>61</v>
      </c>
      <c r="H19" t="s">
        <v>15</v>
      </c>
      <c r="I19">
        <v>60</v>
      </c>
      <c r="J19">
        <v>60</v>
      </c>
    </row>
    <row r="20" spans="2:13" x14ac:dyDescent="0.3">
      <c r="B20">
        <v>3</v>
      </c>
      <c r="C20">
        <v>30</v>
      </c>
      <c r="D20">
        <v>30</v>
      </c>
      <c r="E20">
        <v>30</v>
      </c>
      <c r="F20">
        <v>45</v>
      </c>
      <c r="H20" t="s">
        <v>16</v>
      </c>
      <c r="I20">
        <v>60</v>
      </c>
      <c r="J20">
        <v>75</v>
      </c>
    </row>
    <row r="21" spans="2:13" x14ac:dyDescent="0.3">
      <c r="B21">
        <v>4</v>
      </c>
      <c r="C21" t="s">
        <v>78</v>
      </c>
      <c r="D21" t="s">
        <v>78</v>
      </c>
      <c r="E21">
        <v>45</v>
      </c>
      <c r="F21">
        <v>45</v>
      </c>
    </row>
    <row r="23" spans="2:13" x14ac:dyDescent="0.3">
      <c r="B23" s="10">
        <v>154205</v>
      </c>
      <c r="C23" t="s">
        <v>28</v>
      </c>
      <c r="H23" s="28">
        <v>154207</v>
      </c>
      <c r="I23" t="s">
        <v>23</v>
      </c>
    </row>
    <row r="24" spans="2:13" x14ac:dyDescent="0.3">
      <c r="B24" t="s">
        <v>6</v>
      </c>
      <c r="C24" t="s">
        <v>19</v>
      </c>
      <c r="D24" t="s">
        <v>20</v>
      </c>
      <c r="H24" t="s">
        <v>24</v>
      </c>
      <c r="I24" t="s">
        <v>25</v>
      </c>
      <c r="J24" t="s">
        <v>38</v>
      </c>
      <c r="K24" t="s">
        <v>39</v>
      </c>
      <c r="L24" t="s">
        <v>40</v>
      </c>
      <c r="M24" t="s">
        <v>42</v>
      </c>
    </row>
    <row r="25" spans="2:13" x14ac:dyDescent="0.3">
      <c r="B25">
        <v>1</v>
      </c>
      <c r="C25">
        <v>1.5</v>
      </c>
      <c r="D25">
        <v>1.5</v>
      </c>
      <c r="H25">
        <v>1</v>
      </c>
      <c r="I25">
        <v>30</v>
      </c>
      <c r="J25">
        <v>70</v>
      </c>
      <c r="K25">
        <v>70</v>
      </c>
      <c r="L25">
        <v>70</v>
      </c>
      <c r="M25">
        <v>70</v>
      </c>
    </row>
    <row r="26" spans="2:13" x14ac:dyDescent="0.3">
      <c r="B26">
        <v>2</v>
      </c>
      <c r="C26">
        <v>2.25</v>
      </c>
      <c r="D26">
        <v>2.25</v>
      </c>
      <c r="H26">
        <v>2</v>
      </c>
      <c r="I26">
        <v>40</v>
      </c>
      <c r="J26">
        <v>70</v>
      </c>
      <c r="K26">
        <v>70</v>
      </c>
      <c r="L26">
        <v>70</v>
      </c>
      <c r="M26">
        <v>70</v>
      </c>
    </row>
    <row r="27" spans="2:13" x14ac:dyDescent="0.3">
      <c r="B27">
        <v>3</v>
      </c>
      <c r="C27">
        <v>3</v>
      </c>
      <c r="D27">
        <v>4</v>
      </c>
      <c r="H27">
        <v>3</v>
      </c>
      <c r="I27">
        <v>75</v>
      </c>
      <c r="J27">
        <v>140</v>
      </c>
      <c r="K27">
        <v>140</v>
      </c>
      <c r="L27">
        <v>140</v>
      </c>
      <c r="M27">
        <v>140</v>
      </c>
    </row>
    <row r="28" spans="2:13" x14ac:dyDescent="0.3">
      <c r="B28">
        <v>4</v>
      </c>
      <c r="C28">
        <v>4</v>
      </c>
      <c r="D28">
        <v>4</v>
      </c>
      <c r="H28">
        <v>4</v>
      </c>
      <c r="I28">
        <v>75</v>
      </c>
      <c r="J28">
        <v>140</v>
      </c>
      <c r="K28">
        <v>140</v>
      </c>
      <c r="L28">
        <v>140</v>
      </c>
      <c r="M28">
        <v>140</v>
      </c>
    </row>
    <row r="30" spans="2:13" x14ac:dyDescent="0.3">
      <c r="B30" s="10">
        <v>154207</v>
      </c>
      <c r="C30" t="s">
        <v>26</v>
      </c>
      <c r="H30" s="29">
        <v>154207</v>
      </c>
      <c r="I30" t="s">
        <v>29</v>
      </c>
    </row>
    <row r="31" spans="2:13" x14ac:dyDescent="0.3">
      <c r="C31" t="s">
        <v>25</v>
      </c>
      <c r="D31" t="s">
        <v>38</v>
      </c>
      <c r="E31" t="s">
        <v>39</v>
      </c>
      <c r="F31" t="s">
        <v>40</v>
      </c>
      <c r="G31" t="s">
        <v>42</v>
      </c>
      <c r="I31" t="s">
        <v>25</v>
      </c>
      <c r="J31" t="s">
        <v>38</v>
      </c>
      <c r="K31" t="s">
        <v>39</v>
      </c>
      <c r="L31" t="s">
        <v>40</v>
      </c>
      <c r="M31" t="s">
        <v>42</v>
      </c>
    </row>
    <row r="32" spans="2:13" x14ac:dyDescent="0.3">
      <c r="B32">
        <v>1</v>
      </c>
      <c r="C32">
        <v>30</v>
      </c>
      <c r="D32">
        <v>60</v>
      </c>
      <c r="E32">
        <v>60</v>
      </c>
      <c r="F32">
        <v>60</v>
      </c>
      <c r="G32">
        <v>60</v>
      </c>
      <c r="H32">
        <v>1</v>
      </c>
      <c r="I32">
        <v>30</v>
      </c>
      <c r="J32">
        <v>45</v>
      </c>
      <c r="K32">
        <v>45</v>
      </c>
      <c r="L32">
        <v>45</v>
      </c>
      <c r="M32">
        <v>45</v>
      </c>
    </row>
    <row r="33" spans="2:13" x14ac:dyDescent="0.3">
      <c r="B33">
        <v>2</v>
      </c>
      <c r="C33">
        <v>60</v>
      </c>
      <c r="D33">
        <v>60</v>
      </c>
      <c r="E33">
        <v>60</v>
      </c>
      <c r="F33">
        <v>60</v>
      </c>
      <c r="G33">
        <v>60</v>
      </c>
      <c r="H33">
        <v>2</v>
      </c>
      <c r="I33">
        <v>40</v>
      </c>
      <c r="J33">
        <v>45</v>
      </c>
      <c r="K33">
        <v>45</v>
      </c>
      <c r="L33">
        <v>45</v>
      </c>
      <c r="M33">
        <v>45</v>
      </c>
    </row>
    <row r="34" spans="2:13" x14ac:dyDescent="0.3">
      <c r="B34">
        <v>3</v>
      </c>
      <c r="C34">
        <v>60</v>
      </c>
      <c r="D34">
        <v>60</v>
      </c>
      <c r="E34">
        <v>60</v>
      </c>
      <c r="F34">
        <v>60</v>
      </c>
      <c r="G34">
        <v>60</v>
      </c>
      <c r="H34">
        <v>3</v>
      </c>
      <c r="I34">
        <v>60</v>
      </c>
      <c r="J34">
        <v>60</v>
      </c>
      <c r="K34">
        <v>60</v>
      </c>
      <c r="L34">
        <v>60</v>
      </c>
      <c r="M34">
        <v>60</v>
      </c>
    </row>
    <row r="35" spans="2:13" x14ac:dyDescent="0.3">
      <c r="B35">
        <v>4</v>
      </c>
      <c r="C35">
        <v>60</v>
      </c>
      <c r="D35">
        <v>60</v>
      </c>
      <c r="E35">
        <v>60</v>
      </c>
      <c r="F35">
        <v>60</v>
      </c>
      <c r="G35">
        <v>60</v>
      </c>
      <c r="H35">
        <v>4</v>
      </c>
      <c r="I35">
        <v>60</v>
      </c>
      <c r="J35">
        <v>60</v>
      </c>
      <c r="K35">
        <v>60</v>
      </c>
      <c r="L35">
        <v>60</v>
      </c>
      <c r="M35">
        <v>60</v>
      </c>
    </row>
    <row r="37" spans="2:13" x14ac:dyDescent="0.3">
      <c r="B37" s="10">
        <v>154207</v>
      </c>
      <c r="C37" t="s">
        <v>30</v>
      </c>
      <c r="H37" s="10">
        <v>154209</v>
      </c>
      <c r="I37" t="s">
        <v>31</v>
      </c>
    </row>
    <row r="38" spans="2:13" x14ac:dyDescent="0.3">
      <c r="C38" t="s">
        <v>25</v>
      </c>
      <c r="D38" t="s">
        <v>38</v>
      </c>
      <c r="E38" t="s">
        <v>39</v>
      </c>
      <c r="F38" t="s">
        <v>40</v>
      </c>
      <c r="G38" t="s">
        <v>42</v>
      </c>
      <c r="I38" t="s">
        <v>25</v>
      </c>
      <c r="J38" t="s">
        <v>38</v>
      </c>
      <c r="K38" t="s">
        <v>39</v>
      </c>
      <c r="L38" t="s">
        <v>40</v>
      </c>
      <c r="M38" t="s">
        <v>42</v>
      </c>
    </row>
    <row r="39" spans="2:13" x14ac:dyDescent="0.3">
      <c r="B39">
        <v>1</v>
      </c>
      <c r="C39">
        <v>30</v>
      </c>
      <c r="D39">
        <v>40</v>
      </c>
      <c r="E39">
        <v>40</v>
      </c>
      <c r="F39">
        <v>40</v>
      </c>
      <c r="G39">
        <v>40</v>
      </c>
      <c r="H39">
        <v>1</v>
      </c>
      <c r="I39">
        <v>30</v>
      </c>
      <c r="J39">
        <v>120</v>
      </c>
      <c r="K39">
        <v>120</v>
      </c>
      <c r="L39">
        <v>120</v>
      </c>
      <c r="M39">
        <v>120</v>
      </c>
    </row>
    <row r="40" spans="2:13" x14ac:dyDescent="0.3">
      <c r="B40">
        <v>2</v>
      </c>
      <c r="C40">
        <v>40</v>
      </c>
      <c r="D40">
        <v>40</v>
      </c>
      <c r="E40">
        <v>40</v>
      </c>
      <c r="F40">
        <v>40</v>
      </c>
      <c r="G40">
        <v>40</v>
      </c>
      <c r="H40">
        <v>2</v>
      </c>
      <c r="I40">
        <v>30</v>
      </c>
      <c r="J40">
        <v>120</v>
      </c>
      <c r="K40">
        <v>120</v>
      </c>
      <c r="L40">
        <v>120</v>
      </c>
      <c r="M40">
        <v>120</v>
      </c>
    </row>
    <row r="41" spans="2:13" x14ac:dyDescent="0.3">
      <c r="B41">
        <v>3</v>
      </c>
      <c r="C41">
        <v>75</v>
      </c>
      <c r="D41">
        <v>75</v>
      </c>
      <c r="E41">
        <v>75</v>
      </c>
      <c r="F41">
        <v>75</v>
      </c>
      <c r="G41">
        <v>75</v>
      </c>
      <c r="H41">
        <v>3</v>
      </c>
      <c r="I41">
        <v>240</v>
      </c>
      <c r="J41">
        <v>240</v>
      </c>
      <c r="K41">
        <v>240</v>
      </c>
      <c r="L41">
        <v>240</v>
      </c>
      <c r="M41">
        <v>240</v>
      </c>
    </row>
    <row r="42" spans="2:13" x14ac:dyDescent="0.3">
      <c r="B42">
        <v>4</v>
      </c>
      <c r="C42">
        <v>75</v>
      </c>
      <c r="D42">
        <v>75</v>
      </c>
      <c r="E42">
        <v>75</v>
      </c>
      <c r="F42">
        <v>75</v>
      </c>
      <c r="G42">
        <v>75</v>
      </c>
      <c r="H42">
        <v>4</v>
      </c>
      <c r="I42">
        <v>240</v>
      </c>
      <c r="J42">
        <v>240</v>
      </c>
      <c r="K42">
        <v>240</v>
      </c>
      <c r="L42">
        <v>240</v>
      </c>
      <c r="M42">
        <v>240</v>
      </c>
    </row>
    <row r="44" spans="2:13" x14ac:dyDescent="0.3">
      <c r="B44" s="10">
        <v>154217</v>
      </c>
      <c r="C44" t="s">
        <v>32</v>
      </c>
    </row>
    <row r="45" spans="2:13" x14ac:dyDescent="0.3">
      <c r="B45" t="s">
        <v>22</v>
      </c>
      <c r="H45" t="s">
        <v>25</v>
      </c>
    </row>
    <row r="46" spans="2:13" x14ac:dyDescent="0.3">
      <c r="C46">
        <v>1</v>
      </c>
      <c r="D46">
        <v>2</v>
      </c>
      <c r="E46">
        <v>3</v>
      </c>
      <c r="F46">
        <v>4</v>
      </c>
      <c r="I46">
        <v>1</v>
      </c>
      <c r="J46">
        <v>2</v>
      </c>
      <c r="K46">
        <v>3</v>
      </c>
      <c r="L46">
        <v>4</v>
      </c>
    </row>
    <row r="47" spans="2:13" x14ac:dyDescent="0.3">
      <c r="B47" t="s">
        <v>33</v>
      </c>
      <c r="C47">
        <v>77.5</v>
      </c>
      <c r="D47">
        <v>77.5</v>
      </c>
      <c r="H47" t="s">
        <v>33</v>
      </c>
      <c r="I47">
        <v>37.5</v>
      </c>
      <c r="J47">
        <v>47.5</v>
      </c>
    </row>
    <row r="48" spans="2:13" x14ac:dyDescent="0.3">
      <c r="B48" t="s">
        <v>34</v>
      </c>
      <c r="C48">
        <v>82</v>
      </c>
      <c r="D48">
        <v>82</v>
      </c>
      <c r="E48">
        <v>152</v>
      </c>
      <c r="H48" t="s">
        <v>34</v>
      </c>
      <c r="I48">
        <v>42</v>
      </c>
      <c r="J48">
        <v>52</v>
      </c>
      <c r="K48">
        <v>87</v>
      </c>
    </row>
    <row r="49" spans="2:13" x14ac:dyDescent="0.3">
      <c r="B49" t="s">
        <v>35</v>
      </c>
      <c r="C49">
        <v>88</v>
      </c>
      <c r="D49">
        <v>88</v>
      </c>
      <c r="E49">
        <v>158</v>
      </c>
      <c r="F49">
        <v>158</v>
      </c>
      <c r="H49" t="s">
        <v>35</v>
      </c>
      <c r="I49">
        <v>48</v>
      </c>
      <c r="J49">
        <v>58</v>
      </c>
      <c r="K49">
        <v>93</v>
      </c>
      <c r="L49">
        <v>93</v>
      </c>
    </row>
    <row r="50" spans="2:13" x14ac:dyDescent="0.3">
      <c r="B50" t="s">
        <v>14</v>
      </c>
      <c r="E50">
        <v>166</v>
      </c>
      <c r="F50">
        <v>166</v>
      </c>
      <c r="H50" t="s">
        <v>14</v>
      </c>
      <c r="K50">
        <v>101</v>
      </c>
      <c r="L50">
        <v>101</v>
      </c>
    </row>
    <row r="51" spans="2:13" x14ac:dyDescent="0.3">
      <c r="B51" t="s">
        <v>15</v>
      </c>
      <c r="E51">
        <v>172.5</v>
      </c>
      <c r="F51">
        <v>172.5</v>
      </c>
      <c r="H51" t="s">
        <v>15</v>
      </c>
      <c r="K51">
        <v>107.5</v>
      </c>
      <c r="L51">
        <v>107.5</v>
      </c>
    </row>
    <row r="52" spans="2:13" x14ac:dyDescent="0.3">
      <c r="B52" t="s">
        <v>16</v>
      </c>
      <c r="E52">
        <v>180</v>
      </c>
      <c r="F52">
        <v>180</v>
      </c>
      <c r="H52" t="s">
        <v>16</v>
      </c>
      <c r="K52">
        <v>115</v>
      </c>
      <c r="L52">
        <v>115</v>
      </c>
    </row>
    <row r="54" spans="2:13" x14ac:dyDescent="0.3">
      <c r="B54" s="10">
        <v>154221</v>
      </c>
      <c r="C54" t="s">
        <v>36</v>
      </c>
      <c r="H54" s="10">
        <v>154223</v>
      </c>
      <c r="I54" t="s">
        <v>37</v>
      </c>
    </row>
    <row r="55" spans="2:13" x14ac:dyDescent="0.3">
      <c r="C55" t="s">
        <v>8</v>
      </c>
      <c r="D55" t="s">
        <v>9</v>
      </c>
      <c r="E55" t="s">
        <v>10</v>
      </c>
      <c r="F55" t="s">
        <v>11</v>
      </c>
      <c r="I55" t="s">
        <v>25</v>
      </c>
      <c r="J55" t="s">
        <v>38</v>
      </c>
      <c r="K55" t="s">
        <v>39</v>
      </c>
      <c r="L55" t="s">
        <v>40</v>
      </c>
      <c r="M55" t="s">
        <v>42</v>
      </c>
    </row>
    <row r="56" spans="2:13" x14ac:dyDescent="0.3">
      <c r="B56" t="s">
        <v>33</v>
      </c>
      <c r="C56">
        <v>10.25</v>
      </c>
      <c r="D56">
        <v>11</v>
      </c>
      <c r="E56">
        <v>12.5</v>
      </c>
      <c r="F56" t="s">
        <v>78</v>
      </c>
      <c r="H56">
        <v>1</v>
      </c>
      <c r="I56">
        <v>30</v>
      </c>
      <c r="J56">
        <v>40</v>
      </c>
      <c r="K56">
        <v>60</v>
      </c>
      <c r="L56">
        <v>60</v>
      </c>
      <c r="M56">
        <v>60</v>
      </c>
    </row>
    <row r="57" spans="2:13" x14ac:dyDescent="0.3">
      <c r="B57" t="s">
        <v>34</v>
      </c>
      <c r="C57">
        <v>10.25</v>
      </c>
      <c r="D57">
        <v>11</v>
      </c>
      <c r="E57">
        <v>12.5</v>
      </c>
      <c r="F57" t="s">
        <v>78</v>
      </c>
      <c r="H57">
        <v>2</v>
      </c>
      <c r="I57">
        <v>40</v>
      </c>
      <c r="J57">
        <v>40</v>
      </c>
      <c r="K57">
        <v>60</v>
      </c>
      <c r="L57">
        <v>60</v>
      </c>
      <c r="M57">
        <v>60</v>
      </c>
    </row>
    <row r="58" spans="2:13" x14ac:dyDescent="0.3">
      <c r="B58" t="s">
        <v>35</v>
      </c>
      <c r="C58">
        <v>10.25</v>
      </c>
      <c r="D58">
        <v>11</v>
      </c>
      <c r="E58">
        <v>12.5</v>
      </c>
      <c r="F58" t="s">
        <v>78</v>
      </c>
      <c r="H58">
        <v>3</v>
      </c>
      <c r="I58">
        <v>75</v>
      </c>
      <c r="J58">
        <v>75</v>
      </c>
      <c r="K58">
        <v>90</v>
      </c>
      <c r="L58">
        <v>90</v>
      </c>
      <c r="M58">
        <v>90</v>
      </c>
    </row>
    <row r="59" spans="2:13" x14ac:dyDescent="0.3">
      <c r="B59" t="s">
        <v>14</v>
      </c>
      <c r="C59">
        <v>10.25</v>
      </c>
      <c r="D59">
        <v>11</v>
      </c>
      <c r="E59">
        <v>12.5</v>
      </c>
      <c r="F59">
        <v>18.5</v>
      </c>
      <c r="H59">
        <v>4</v>
      </c>
      <c r="I59">
        <v>75</v>
      </c>
      <c r="J59">
        <v>75</v>
      </c>
      <c r="K59">
        <v>90</v>
      </c>
      <c r="L59">
        <v>90</v>
      </c>
      <c r="M59">
        <v>90</v>
      </c>
    </row>
    <row r="60" spans="2:13" x14ac:dyDescent="0.3">
      <c r="B60" t="s">
        <v>15</v>
      </c>
      <c r="C60">
        <v>10.25</v>
      </c>
      <c r="D60">
        <v>11</v>
      </c>
      <c r="E60">
        <v>12.5</v>
      </c>
      <c r="F60">
        <v>19</v>
      </c>
    </row>
    <row r="61" spans="2:13" x14ac:dyDescent="0.3">
      <c r="B61" t="s">
        <v>16</v>
      </c>
      <c r="C61">
        <v>10.25</v>
      </c>
      <c r="D61">
        <v>11</v>
      </c>
      <c r="E61">
        <v>12.5</v>
      </c>
      <c r="F61">
        <v>22</v>
      </c>
    </row>
    <row r="63" spans="2:13" x14ac:dyDescent="0.3">
      <c r="B63" s="10">
        <v>154303</v>
      </c>
      <c r="C63" t="s">
        <v>68</v>
      </c>
    </row>
    <row r="64" spans="2:13" x14ac:dyDescent="0.3">
      <c r="C64" t="s">
        <v>25</v>
      </c>
      <c r="D64" t="s">
        <v>38</v>
      </c>
      <c r="E64" t="s">
        <v>39</v>
      </c>
      <c r="F64" t="s">
        <v>40</v>
      </c>
      <c r="G64" t="s">
        <v>42</v>
      </c>
    </row>
    <row r="65" spans="2:7" x14ac:dyDescent="0.3">
      <c r="B65">
        <v>1</v>
      </c>
      <c r="C65">
        <v>0.3</v>
      </c>
      <c r="D65">
        <v>0.3</v>
      </c>
      <c r="E65">
        <v>0.45</v>
      </c>
      <c r="F65">
        <v>0.9</v>
      </c>
      <c r="G65">
        <v>0.9</v>
      </c>
    </row>
    <row r="66" spans="2:7" x14ac:dyDescent="0.3">
      <c r="B66">
        <v>2</v>
      </c>
      <c r="C66">
        <v>0.3</v>
      </c>
      <c r="D66">
        <v>0.3</v>
      </c>
      <c r="E66">
        <v>0.45</v>
      </c>
      <c r="F66">
        <v>0.9</v>
      </c>
      <c r="G66">
        <v>0.9</v>
      </c>
    </row>
    <row r="67" spans="2:7" x14ac:dyDescent="0.3">
      <c r="B67">
        <v>3</v>
      </c>
      <c r="C67">
        <v>0.3</v>
      </c>
      <c r="D67">
        <v>0.45</v>
      </c>
      <c r="E67">
        <v>0.45</v>
      </c>
      <c r="F67">
        <v>0.9</v>
      </c>
      <c r="G67">
        <v>0.9</v>
      </c>
    </row>
    <row r="68" spans="2:7" x14ac:dyDescent="0.3">
      <c r="B68">
        <v>4</v>
      </c>
      <c r="C68">
        <v>0.3</v>
      </c>
      <c r="D68">
        <v>0.45</v>
      </c>
      <c r="E68">
        <v>0.45</v>
      </c>
      <c r="F68">
        <v>0.9</v>
      </c>
      <c r="G68">
        <v>0.9</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F30E5-83C1-4A1D-82E3-2B513E78AA7C}">
  <dimension ref="B1:H21"/>
  <sheetViews>
    <sheetView showGridLines="0" workbookViewId="0">
      <selection activeCell="F12" sqref="F12"/>
    </sheetView>
  </sheetViews>
  <sheetFormatPr defaultColWidth="9.109375" defaultRowHeight="14.4" x14ac:dyDescent="0.3"/>
  <cols>
    <col min="1" max="1" width="2" customWidth="1"/>
    <col min="2" max="2" width="5.88671875" customWidth="1"/>
    <col min="3" max="3" width="40.6640625" customWidth="1"/>
    <col min="4" max="4" width="32.44140625" customWidth="1"/>
    <col min="5" max="5" width="11.44140625" customWidth="1"/>
    <col min="6" max="6" width="11.109375" customWidth="1"/>
    <col min="7" max="7" width="53.109375" customWidth="1"/>
  </cols>
  <sheetData>
    <row r="1" spans="2:8" ht="6.75" customHeight="1" x14ac:dyDescent="0.3"/>
    <row r="2" spans="2:8" ht="14.25" customHeight="1" x14ac:dyDescent="0.3">
      <c r="B2" s="26"/>
      <c r="C2" s="3"/>
      <c r="D2" s="79" t="s">
        <v>568</v>
      </c>
      <c r="E2" s="80"/>
      <c r="F2" s="80"/>
      <c r="G2" s="81"/>
    </row>
    <row r="3" spans="2:8" ht="18" customHeight="1" x14ac:dyDescent="0.4">
      <c r="B3" s="4"/>
      <c r="C3" s="5"/>
      <c r="D3" s="82"/>
      <c r="E3" s="83"/>
      <c r="F3" s="83"/>
      <c r="G3" s="84"/>
      <c r="H3" s="11"/>
    </row>
    <row r="4" spans="2:8" ht="3" customHeight="1" x14ac:dyDescent="0.3">
      <c r="B4" s="4"/>
      <c r="C4" s="5"/>
      <c r="D4" s="13"/>
      <c r="E4" s="14"/>
      <c r="F4" s="14"/>
      <c r="G4" s="15"/>
    </row>
    <row r="5" spans="2:8" ht="16.5" customHeight="1" x14ac:dyDescent="0.4">
      <c r="B5" s="6"/>
      <c r="C5" s="7"/>
      <c r="D5" s="70" t="s">
        <v>60</v>
      </c>
      <c r="E5" s="71"/>
      <c r="F5" s="71"/>
      <c r="G5" s="72"/>
    </row>
    <row r="6" spans="2:8" ht="18" customHeight="1" x14ac:dyDescent="0.35">
      <c r="B6" s="73" t="str">
        <f>Aviso!B6</f>
        <v>Aeródromo: SBXX</v>
      </c>
      <c r="C6" s="74"/>
      <c r="D6" s="16" t="str">
        <f>_xlfn.CONCAT(" Código de Referência do Aeródromo: ",CODNUM,CODLETRA)</f>
        <v xml:space="preserve"> Código de Referência do Aeródromo: 4C</v>
      </c>
      <c r="E6" s="17"/>
      <c r="F6" s="17"/>
      <c r="G6" s="27" t="str">
        <f>_xlfn.CONCAT(" OMGWS da Aeronave Crítica (m): ",VLOOKUP(OMGWS,Tabelas!F2:I5,4,TRUE))</f>
        <v xml:space="preserve"> OMGWS da Aeronave Crítica (m): de 6 a menos de 9</v>
      </c>
    </row>
    <row r="7" spans="2:8" ht="18" customHeight="1" x14ac:dyDescent="0.3">
      <c r="B7" s="75" t="s">
        <v>72</v>
      </c>
      <c r="C7" s="76"/>
      <c r="D7" s="16" t="str">
        <f>_xlfn.CONCAT(" Tipo de operação: ",VLOOKUP(IFR,Tabelas!F2:H6,3,TRUE))</f>
        <v xml:space="preserve"> Tipo de operação: IFR NP</v>
      </c>
      <c r="E7" s="19"/>
      <c r="F7" s="19"/>
      <c r="G7" s="27" t="str">
        <f>_xlfn.CONCAT(" Base de rodas da ANV crítica (m): ",VLOOKUP(BASERODA,Tabelas!F2:K3,6,TRUE))</f>
        <v xml:space="preserve"> Base de rodas da ANV crítica (m): a partir de 18</v>
      </c>
    </row>
    <row r="8" spans="2:8" ht="18" customHeight="1" x14ac:dyDescent="0.3">
      <c r="B8" s="77" t="s">
        <v>73</v>
      </c>
      <c r="C8" s="78"/>
      <c r="D8" s="16" t="str">
        <f>_xlfn.CONCAT(" Largura da PPD (m): ",LarguraPPD)</f>
        <v xml:space="preserve"> Largura da PPD (m): 30</v>
      </c>
      <c r="E8" s="19"/>
      <c r="F8" s="19"/>
      <c r="G8" s="18" t="str">
        <f>_xlfn.CONCAT(" Número de motores da ANV crítica: ",VLOOKUP(MAXMOT,Tabelas!F2:J3,5,TRUE))</f>
        <v xml:space="preserve"> Número de motores da ANV crítica: 4</v>
      </c>
    </row>
    <row r="9" spans="2:8" ht="5.25" customHeight="1" x14ac:dyDescent="0.35">
      <c r="B9" s="24"/>
      <c r="C9" s="25"/>
      <c r="D9" s="20"/>
      <c r="E9" s="21"/>
      <c r="F9" s="22"/>
      <c r="G9" s="23"/>
    </row>
    <row r="10" spans="2:8" ht="3" customHeight="1" x14ac:dyDescent="0.3">
      <c r="B10" s="8"/>
      <c r="C10" s="2"/>
      <c r="F10" s="9"/>
    </row>
    <row r="11" spans="2:8" ht="28.8" x14ac:dyDescent="0.3">
      <c r="B11" s="12" t="s">
        <v>66</v>
      </c>
      <c r="C11" s="86" t="s">
        <v>67</v>
      </c>
      <c r="D11" s="87"/>
      <c r="E11" s="12" t="s">
        <v>64</v>
      </c>
      <c r="F11" s="12" t="s">
        <v>65</v>
      </c>
      <c r="G11" s="12" t="s">
        <v>0</v>
      </c>
    </row>
    <row r="12" spans="2:8" ht="34.799999999999997" customHeight="1" x14ac:dyDescent="0.3">
      <c r="B12" s="33">
        <v>1</v>
      </c>
      <c r="C12" s="85" t="s">
        <v>615</v>
      </c>
      <c r="D12" s="85"/>
      <c r="E12" s="85"/>
      <c r="F12" s="56"/>
      <c r="G12" s="32"/>
    </row>
    <row r="13" spans="2:8" ht="31.2" customHeight="1" x14ac:dyDescent="0.3">
      <c r="B13" s="33">
        <v>2</v>
      </c>
      <c r="C13" s="88" t="s">
        <v>614</v>
      </c>
      <c r="D13" s="89"/>
      <c r="E13" s="90"/>
      <c r="F13" s="56"/>
      <c r="G13" s="32"/>
    </row>
    <row r="14" spans="2:8" ht="61.2" customHeight="1" x14ac:dyDescent="0.3">
      <c r="B14" s="33">
        <v>3</v>
      </c>
      <c r="C14" s="88" t="s">
        <v>613</v>
      </c>
      <c r="D14" s="89"/>
      <c r="E14" s="90"/>
      <c r="F14" s="56"/>
      <c r="G14" s="32"/>
    </row>
    <row r="15" spans="2:8" ht="51.75" customHeight="1" x14ac:dyDescent="0.3">
      <c r="B15" s="33">
        <v>4</v>
      </c>
      <c r="C15" s="85" t="s">
        <v>612</v>
      </c>
      <c r="D15" s="85"/>
      <c r="E15" s="85"/>
      <c r="F15" s="56"/>
      <c r="G15" s="32"/>
    </row>
    <row r="16" spans="2:8" ht="61.8" customHeight="1" x14ac:dyDescent="0.3">
      <c r="B16" s="33">
        <v>5</v>
      </c>
      <c r="C16" s="85" t="s">
        <v>611</v>
      </c>
      <c r="D16" s="85"/>
      <c r="E16" s="85"/>
      <c r="F16" s="56"/>
      <c r="G16" s="32"/>
    </row>
    <row r="17" spans="2:7" ht="52.5" customHeight="1" x14ac:dyDescent="0.3">
      <c r="B17" s="33">
        <v>6</v>
      </c>
      <c r="C17" s="85" t="s">
        <v>610</v>
      </c>
      <c r="D17" s="85"/>
      <c r="E17" s="85"/>
      <c r="F17" s="56"/>
      <c r="G17" s="32"/>
    </row>
    <row r="18" spans="2:7" ht="66" customHeight="1" x14ac:dyDescent="0.3">
      <c r="B18" s="33">
        <v>7</v>
      </c>
      <c r="C18" s="85" t="s">
        <v>609</v>
      </c>
      <c r="D18" s="85"/>
      <c r="E18" s="85"/>
      <c r="F18" s="56"/>
      <c r="G18" s="32"/>
    </row>
    <row r="19" spans="2:7" x14ac:dyDescent="0.3">
      <c r="C19" s="30"/>
      <c r="D19" s="30"/>
    </row>
    <row r="20" spans="2:7" x14ac:dyDescent="0.3">
      <c r="C20" s="30"/>
      <c r="D20" s="30"/>
    </row>
    <row r="21" spans="2:7" x14ac:dyDescent="0.3">
      <c r="C21" s="30"/>
      <c r="D21" s="30"/>
    </row>
  </sheetData>
  <mergeCells count="13">
    <mergeCell ref="C17:E17"/>
    <mergeCell ref="C18:E18"/>
    <mergeCell ref="C11:D11"/>
    <mergeCell ref="C12:E12"/>
    <mergeCell ref="C13:E13"/>
    <mergeCell ref="C14:E14"/>
    <mergeCell ref="C15:E15"/>
    <mergeCell ref="C16:E16"/>
    <mergeCell ref="B8:C8"/>
    <mergeCell ref="D5:G5"/>
    <mergeCell ref="B6:C6"/>
    <mergeCell ref="B7:C7"/>
    <mergeCell ref="D2:G3"/>
  </mergeCells>
  <dataValidations count="1">
    <dataValidation type="list" allowBlank="1" showInputMessage="1" showErrorMessage="1" sqref="F12:F18" xr:uid="{00000000-0002-0000-0100-000000000000}">
      <formula1>"S, N"</formula1>
    </dataValidation>
  </dataValidations>
  <hyperlinks>
    <hyperlink ref="B8" tooltip="Os itens listados aqui não esgotam os requisitos necessários para o cumprimento dos regulamentos. No entanto, servem de guia preliminar para a verificação da conformidade do aeródromo com o RBAC 154." display="&gt;&gt; Aviso importante &lt;&lt;" xr:uid="{00000000-0004-0000-0100-000000000000}"/>
    <hyperlink ref="B7:C7" tooltip="Esta planilha é aplicável a aeródromos com uma única pista de pousos e decolagens pavimentada. Caso o aeródromo não opere à noite, desconsiderar os itens relacionados a luzes." display="&gt;&gt; Aplicabilidade desta planilha &lt;&lt;" xr:uid="{00000000-0004-0000-0100-000001000000}"/>
    <hyperlink ref="B8:C8" tooltip="Os itens listados aqui não esgotam os requisitos necessários para o cumprimento do Regulamento. Servem, porém, de guia preliminar para a verificação da conformidade do aeródromo com o RBAC 154." display="&gt;&gt; Aviso importante &lt;&lt;" xr:uid="{00000000-0004-0000-0100-000002000000}"/>
    <hyperlink ref="G6" tooltip="(Outer Main Gear Wheel Span – OMGWS) é a distância entre as bordas externas das rodas do trem de pouso principal. Valores específicos se encontram na aba &quot;Dados das Aeronaves&quot;." display="OMGWS da Aeronave Crítica (m)" xr:uid="{00000000-0004-0000-0100-000003000000}"/>
    <hyperlink ref="G7" tooltip="Base de rodas (wheel base) significa a distância entre o trem de nariz e o centro geométrico do trem de pouso principal. Valores específicos se encontram na aba &quot;Dados das Aeronaves&quot;." display="Base de rodas da ANV crítica (m)" xr:uid="{00000000-0004-0000-0100-000004000000}"/>
  </hyperlink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A060F-FD97-4A96-8B03-6F53BA90ECC2}">
  <dimension ref="B1:G28"/>
  <sheetViews>
    <sheetView showGridLines="0" workbookViewId="0">
      <selection activeCell="F12" sqref="F12"/>
    </sheetView>
  </sheetViews>
  <sheetFormatPr defaultColWidth="9.109375" defaultRowHeight="14.4" x14ac:dyDescent="0.3"/>
  <cols>
    <col min="1" max="1" width="2" customWidth="1"/>
    <col min="2" max="2" width="5.88671875" customWidth="1"/>
    <col min="3" max="3" width="40.6640625" customWidth="1"/>
    <col min="4" max="4" width="32.44140625" customWidth="1"/>
    <col min="5" max="5" width="11.44140625" customWidth="1"/>
    <col min="6" max="6" width="11.109375" customWidth="1"/>
    <col min="7" max="7" width="53.109375" customWidth="1"/>
  </cols>
  <sheetData>
    <row r="1" spans="2:7" ht="6.75" customHeight="1" x14ac:dyDescent="0.3"/>
    <row r="2" spans="2:7" ht="14.25" customHeight="1" x14ac:dyDescent="0.3">
      <c r="B2" s="26"/>
      <c r="C2" s="3"/>
      <c r="D2" s="79" t="s">
        <v>569</v>
      </c>
      <c r="E2" s="80"/>
      <c r="F2" s="80"/>
      <c r="G2" s="81"/>
    </row>
    <row r="3" spans="2:7" ht="18" customHeight="1" x14ac:dyDescent="0.3">
      <c r="B3" s="4"/>
      <c r="C3" s="5"/>
      <c r="D3" s="82"/>
      <c r="E3" s="83"/>
      <c r="F3" s="83"/>
      <c r="G3" s="84"/>
    </row>
    <row r="4" spans="2:7" ht="3" customHeight="1" x14ac:dyDescent="0.3">
      <c r="B4" s="4"/>
      <c r="C4" s="5"/>
      <c r="D4" s="13"/>
      <c r="E4" s="14"/>
      <c r="F4" s="14"/>
      <c r="G4" s="15"/>
    </row>
    <row r="5" spans="2:7" ht="16.5" customHeight="1" x14ac:dyDescent="0.4">
      <c r="B5" s="6"/>
      <c r="C5" s="7"/>
      <c r="D5" s="70" t="s">
        <v>60</v>
      </c>
      <c r="E5" s="71"/>
      <c r="F5" s="71"/>
      <c r="G5" s="72"/>
    </row>
    <row r="6" spans="2:7" ht="18" customHeight="1" x14ac:dyDescent="0.35">
      <c r="B6" s="73" t="str">
        <f>Aviso!B6</f>
        <v>Aeródromo: SBXX</v>
      </c>
      <c r="C6" s="74"/>
      <c r="D6" s="16" t="str">
        <f>_xlfn.CONCAT(" Código de Referência do Aeródromo: ",CODNUM,CODLETRA)</f>
        <v xml:space="preserve"> Código de Referência do Aeródromo: 4C</v>
      </c>
      <c r="E6" s="17"/>
      <c r="F6" s="17"/>
      <c r="G6" s="27" t="str">
        <f>_xlfn.CONCAT(" OMGWS da Aeronave Crítica (m): ",VLOOKUP(OMGWS,Tabelas!F2:I5,4,TRUE))</f>
        <v xml:space="preserve"> OMGWS da Aeronave Crítica (m): de 6 a menos de 9</v>
      </c>
    </row>
    <row r="7" spans="2:7" ht="18" customHeight="1" x14ac:dyDescent="0.3">
      <c r="B7" s="75" t="s">
        <v>72</v>
      </c>
      <c r="C7" s="76"/>
      <c r="D7" s="16" t="str">
        <f>_xlfn.CONCAT(" Tipo de operação: ",VLOOKUP(IFR,Tabelas!F2:H6,3,TRUE))</f>
        <v xml:space="preserve"> Tipo de operação: IFR NP</v>
      </c>
      <c r="E7" s="19"/>
      <c r="F7" s="19"/>
      <c r="G7" s="27" t="str">
        <f>_xlfn.CONCAT(" Base de rodas da ANV crítica (m): ",VLOOKUP(BASERODA,Tabelas!F2:K3,6,TRUE))</f>
        <v xml:space="preserve"> Base de rodas da ANV crítica (m): a partir de 18</v>
      </c>
    </row>
    <row r="8" spans="2:7" ht="18" customHeight="1" x14ac:dyDescent="0.3">
      <c r="B8" s="77" t="s">
        <v>73</v>
      </c>
      <c r="C8" s="78"/>
      <c r="D8" s="16" t="str">
        <f>_xlfn.CONCAT(" Largura da PPD (m): ",LarguraPPD)</f>
        <v xml:space="preserve"> Largura da PPD (m): 30</v>
      </c>
      <c r="E8" s="19"/>
      <c r="F8" s="19"/>
      <c r="G8" s="18" t="str">
        <f>_xlfn.CONCAT(" Número de motores da ANV crítica: ",VLOOKUP(MAXMOT,Tabelas!F2:J3,5,TRUE))</f>
        <v xml:space="preserve"> Número de motores da ANV crítica: 4</v>
      </c>
    </row>
    <row r="9" spans="2:7" ht="5.25" customHeight="1" x14ac:dyDescent="0.35">
      <c r="B9" s="24"/>
      <c r="C9" s="25"/>
      <c r="D9" s="20"/>
      <c r="E9" s="21"/>
      <c r="F9" s="22"/>
      <c r="G9" s="23"/>
    </row>
    <row r="10" spans="2:7" ht="3" customHeight="1" x14ac:dyDescent="0.3">
      <c r="B10" s="8"/>
      <c r="C10" s="2"/>
      <c r="F10" s="9"/>
    </row>
    <row r="11" spans="2:7" ht="28.8" x14ac:dyDescent="0.3">
      <c r="B11" s="12" t="s">
        <v>66</v>
      </c>
      <c r="C11" s="86" t="s">
        <v>67</v>
      </c>
      <c r="D11" s="87"/>
      <c r="E11" s="12" t="s">
        <v>64</v>
      </c>
      <c r="F11" s="12" t="s">
        <v>65</v>
      </c>
      <c r="G11" s="12" t="s">
        <v>0</v>
      </c>
    </row>
    <row r="12" spans="2:7" x14ac:dyDescent="0.3">
      <c r="B12" s="33">
        <v>8</v>
      </c>
      <c r="C12" s="91" t="s">
        <v>577</v>
      </c>
      <c r="D12" s="91"/>
      <c r="E12" s="57">
        <f>VLOOKUP(CODNUM,Tabelas!B18:F21,OMGWS+1,FALSE)</f>
        <v>45</v>
      </c>
      <c r="F12" s="56"/>
      <c r="G12" s="32"/>
    </row>
    <row r="13" spans="2:7" ht="81.75" customHeight="1" x14ac:dyDescent="0.3">
      <c r="B13" s="33">
        <v>9</v>
      </c>
      <c r="C13" s="85" t="s">
        <v>578</v>
      </c>
      <c r="D13" s="85"/>
      <c r="E13" s="85"/>
      <c r="F13" s="56"/>
      <c r="G13" s="32"/>
    </row>
    <row r="14" spans="2:7" ht="34.5" customHeight="1" x14ac:dyDescent="0.3">
      <c r="B14" s="33">
        <v>10</v>
      </c>
      <c r="C14" s="85" t="s">
        <v>579</v>
      </c>
      <c r="D14" s="85"/>
      <c r="E14" s="85"/>
      <c r="F14" s="56"/>
      <c r="G14" s="32"/>
    </row>
    <row r="15" spans="2:7" ht="34.5" customHeight="1" x14ac:dyDescent="0.3">
      <c r="B15" s="33">
        <v>11</v>
      </c>
      <c r="C15" s="85" t="s">
        <v>96</v>
      </c>
      <c r="D15" s="85"/>
      <c r="E15" s="85"/>
      <c r="F15" s="56"/>
      <c r="G15" s="32"/>
    </row>
    <row r="16" spans="2:7" ht="46.5" customHeight="1" x14ac:dyDescent="0.3">
      <c r="B16" s="33">
        <v>12</v>
      </c>
      <c r="C16" s="92" t="s">
        <v>580</v>
      </c>
      <c r="D16" s="93" t="s">
        <v>79</v>
      </c>
      <c r="E16" s="57" t="str">
        <f>IF(OR(CODLETRA="a",CODLETRA="b",CODLETRA="c"),"Não Exigido",IF(MAXMOT&gt;1,75,60))</f>
        <v>Não Exigido</v>
      </c>
      <c r="F16" s="56"/>
      <c r="G16" s="32"/>
    </row>
    <row r="17" spans="2:7" ht="93" customHeight="1" x14ac:dyDescent="0.3">
      <c r="B17" s="33">
        <v>13</v>
      </c>
      <c r="C17" s="95" t="s">
        <v>97</v>
      </c>
      <c r="D17" s="96"/>
      <c r="E17" s="57" t="str">
        <f>IF(OR(CODLETRA="a",CODLETRA="b",CODLETRA="c"),"Não Exigido","Exigido")</f>
        <v>Não Exigido</v>
      </c>
      <c r="F17" s="56"/>
      <c r="G17" s="32"/>
    </row>
    <row r="18" spans="2:7" ht="91.5" customHeight="1" x14ac:dyDescent="0.3">
      <c r="B18" s="33">
        <v>14</v>
      </c>
      <c r="C18" s="95" t="s">
        <v>98</v>
      </c>
      <c r="D18" s="96"/>
      <c r="E18" s="57" t="str">
        <f>IF(OR(CODLETRA="a",CODLETRA="b",CODLETRA="c"),"Não Exigido","Exigido")</f>
        <v>Não Exigido</v>
      </c>
      <c r="F18" s="56"/>
      <c r="G18" s="32"/>
    </row>
    <row r="19" spans="2:7" ht="48" customHeight="1" x14ac:dyDescent="0.3">
      <c r="B19" s="33">
        <v>15</v>
      </c>
      <c r="C19" s="95" t="s">
        <v>99</v>
      </c>
      <c r="D19" s="96"/>
      <c r="E19" s="57" t="str">
        <f>IF(OR(CODLETRA="a",CODLETRA="b",CODLETRA="c"),"Não Exigido","Exigido")</f>
        <v>Não Exigido</v>
      </c>
      <c r="F19" s="56"/>
      <c r="G19" s="32"/>
    </row>
    <row r="20" spans="2:7" ht="35.25" customHeight="1" x14ac:dyDescent="0.3">
      <c r="B20" s="33">
        <v>16</v>
      </c>
      <c r="C20" s="94" t="s">
        <v>581</v>
      </c>
      <c r="D20" s="94"/>
      <c r="E20" s="58" t="str">
        <f>IF(OR(CODLETRA="a",CODLETRA="b",CODLETRA="c"),"Não Exigido","Exigido")</f>
        <v>Não Exigido</v>
      </c>
      <c r="F20" s="56"/>
      <c r="G20" s="32"/>
    </row>
    <row r="21" spans="2:7" ht="75.75" customHeight="1" x14ac:dyDescent="0.3">
      <c r="B21" s="33">
        <v>17</v>
      </c>
      <c r="C21" s="85" t="s">
        <v>100</v>
      </c>
      <c r="D21" s="85"/>
      <c r="E21" s="85"/>
      <c r="F21" s="56"/>
      <c r="G21" s="32"/>
    </row>
    <row r="22" spans="2:7" ht="49.5" customHeight="1" x14ac:dyDescent="0.3">
      <c r="B22" s="33">
        <v>18</v>
      </c>
      <c r="C22" s="85" t="s">
        <v>101</v>
      </c>
      <c r="D22" s="85"/>
      <c r="E22" s="85"/>
      <c r="F22" s="56"/>
      <c r="G22" s="32"/>
    </row>
    <row r="23" spans="2:7" ht="49.5" customHeight="1" x14ac:dyDescent="0.3">
      <c r="B23" s="33">
        <v>19</v>
      </c>
      <c r="C23" s="85" t="s">
        <v>102</v>
      </c>
      <c r="D23" s="85"/>
      <c r="E23" s="85"/>
      <c r="F23" s="56"/>
      <c r="G23" s="32"/>
    </row>
    <row r="24" spans="2:7" ht="36" customHeight="1" x14ac:dyDescent="0.3">
      <c r="B24" s="33">
        <v>20</v>
      </c>
      <c r="C24" s="85" t="s">
        <v>103</v>
      </c>
      <c r="D24" s="85"/>
      <c r="E24" s="85"/>
      <c r="F24" s="56"/>
      <c r="G24" s="32"/>
    </row>
    <row r="25" spans="2:7" ht="49.5" customHeight="1" x14ac:dyDescent="0.3">
      <c r="B25" s="33">
        <v>21</v>
      </c>
      <c r="C25" s="85" t="s">
        <v>104</v>
      </c>
      <c r="D25" s="85"/>
      <c r="E25" s="85"/>
      <c r="F25" s="56"/>
      <c r="G25" s="32"/>
    </row>
    <row r="26" spans="2:7" x14ac:dyDescent="0.3">
      <c r="C26" s="30"/>
      <c r="D26" s="30"/>
    </row>
    <row r="27" spans="2:7" x14ac:dyDescent="0.3">
      <c r="C27" s="30"/>
      <c r="D27" s="30"/>
    </row>
    <row r="28" spans="2:7" x14ac:dyDescent="0.3">
      <c r="C28" s="30"/>
      <c r="D28" s="30"/>
    </row>
  </sheetData>
  <mergeCells count="20">
    <mergeCell ref="C22:E22"/>
    <mergeCell ref="C23:E23"/>
    <mergeCell ref="C24:E24"/>
    <mergeCell ref="C25:E25"/>
    <mergeCell ref="C16:D16"/>
    <mergeCell ref="C20:D20"/>
    <mergeCell ref="C21:E21"/>
    <mergeCell ref="C17:D17"/>
    <mergeCell ref="C18:D18"/>
    <mergeCell ref="C19:D19"/>
    <mergeCell ref="C12:D12"/>
    <mergeCell ref="C13:E13"/>
    <mergeCell ref="C14:E14"/>
    <mergeCell ref="C15:E15"/>
    <mergeCell ref="C11:D11"/>
    <mergeCell ref="B8:C8"/>
    <mergeCell ref="D5:G5"/>
    <mergeCell ref="B6:C6"/>
    <mergeCell ref="B7:C7"/>
    <mergeCell ref="D2:G3"/>
  </mergeCells>
  <dataValidations count="1">
    <dataValidation type="list" allowBlank="1" showInputMessage="1" showErrorMessage="1" sqref="F12:F25" xr:uid="{00000000-0002-0000-0200-000000000000}">
      <formula1>"S, N"</formula1>
    </dataValidation>
  </dataValidations>
  <hyperlinks>
    <hyperlink ref="B8" tooltip="Os itens listados aqui não esgotam os requisitos necessários para o cumprimento dos regulamentos. No entanto, servem de guia preliminar para a verificação da conformidade do aeródromo com o RBAC 154." display="&gt;&gt; Aviso importante &lt;&lt;" xr:uid="{00000000-0004-0000-0200-000000000000}"/>
    <hyperlink ref="B7:C7" tooltip="Esta planilha é aplicável a aeródromos com uma única pista de pousos e decolagens pavimentada. Caso o aeródromo não opere à noite, desconsiderar os itens relacionados a luzes." display="&gt;&gt; Aplicabilidade desta planilha &lt;&lt;" xr:uid="{00000000-0004-0000-0200-000001000000}"/>
    <hyperlink ref="B8:C8" tooltip="Os itens listados aqui não esgotam os requisitos necessários para o cumprimento do Regulamento. Servem, porém, de guia preliminar para a verificação da conformidade do aeródromo com o RBAC 154." display="&gt;&gt; Aviso importante &lt;&lt;" xr:uid="{00000000-0004-0000-0200-000002000000}"/>
    <hyperlink ref="G6" tooltip="(Outer Main Gear Wheel Span – OMGWS) é a distância entre as bordas externas das rodas do trem de pouso principal. Valores específicos se encontram na aba &quot;Dados das Aeronaves&quot;." display="OMGWS da Aeronave Crítica (m)" xr:uid="{00000000-0004-0000-0200-000003000000}"/>
    <hyperlink ref="G7" tooltip="Base de rodas (wheel base) significa a distância entre o trem de nariz e o centro geométrico do trem de pouso principal. Valores específicos se encontram na aba &quot;Dados das Aeronaves&quot;." display="Base de rodas da ANV crítica (m)" xr:uid="{00000000-0004-0000-0200-000004000000}"/>
  </hyperlink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B1327-4761-4829-934A-93ED56E5DF87}">
  <dimension ref="B1:G28"/>
  <sheetViews>
    <sheetView showGridLines="0" workbookViewId="0">
      <selection activeCell="F12" sqref="F12"/>
    </sheetView>
  </sheetViews>
  <sheetFormatPr defaultColWidth="9.109375" defaultRowHeight="14.4" x14ac:dyDescent="0.3"/>
  <cols>
    <col min="1" max="1" width="2" customWidth="1"/>
    <col min="2" max="2" width="5.88671875" customWidth="1"/>
    <col min="3" max="3" width="40.6640625" customWidth="1"/>
    <col min="4" max="4" width="32.44140625" customWidth="1"/>
    <col min="5" max="5" width="11.44140625" customWidth="1"/>
    <col min="6" max="6" width="11.109375" customWidth="1"/>
    <col min="7" max="7" width="53.109375" customWidth="1"/>
  </cols>
  <sheetData>
    <row r="1" spans="2:7" ht="6.75" customHeight="1" x14ac:dyDescent="0.3"/>
    <row r="2" spans="2:7" ht="14.25" customHeight="1" x14ac:dyDescent="0.3">
      <c r="B2" s="26"/>
      <c r="C2" s="3"/>
      <c r="D2" s="79" t="s">
        <v>570</v>
      </c>
      <c r="E2" s="80"/>
      <c r="F2" s="80"/>
      <c r="G2" s="81"/>
    </row>
    <row r="3" spans="2:7" ht="18" customHeight="1" x14ac:dyDescent="0.3">
      <c r="B3" s="4"/>
      <c r="C3" s="5"/>
      <c r="D3" s="82"/>
      <c r="E3" s="83"/>
      <c r="F3" s="83"/>
      <c r="G3" s="84"/>
    </row>
    <row r="4" spans="2:7" ht="3" customHeight="1" x14ac:dyDescent="0.3">
      <c r="B4" s="4"/>
      <c r="C4" s="5"/>
      <c r="D4" s="13"/>
      <c r="E4" s="14"/>
      <c r="F4" s="14"/>
      <c r="G4" s="15"/>
    </row>
    <row r="5" spans="2:7" ht="16.5" customHeight="1" x14ac:dyDescent="0.4">
      <c r="B5" s="6"/>
      <c r="C5" s="7"/>
      <c r="D5" s="70" t="s">
        <v>60</v>
      </c>
      <c r="E5" s="71"/>
      <c r="F5" s="71"/>
      <c r="G5" s="72"/>
    </row>
    <row r="6" spans="2:7" ht="18" customHeight="1" x14ac:dyDescent="0.35">
      <c r="B6" s="73" t="str">
        <f>Aviso!B6</f>
        <v>Aeródromo: SBXX</v>
      </c>
      <c r="C6" s="74"/>
      <c r="D6" s="16" t="str">
        <f>_xlfn.CONCAT(" Código de Referência do Aeródromo: ",CODNUM,CODLETRA)</f>
        <v xml:space="preserve"> Código de Referência do Aeródromo: 4C</v>
      </c>
      <c r="E6" s="17"/>
      <c r="F6" s="17"/>
      <c r="G6" s="27" t="str">
        <f>_xlfn.CONCAT(" OMGWS da Aeronave Crítica (m): ",VLOOKUP(OMGWS,Tabelas!F2:I5,4,TRUE))</f>
        <v xml:space="preserve"> OMGWS da Aeronave Crítica (m): de 6 a menos de 9</v>
      </c>
    </row>
    <row r="7" spans="2:7" ht="18" customHeight="1" x14ac:dyDescent="0.3">
      <c r="B7" s="75" t="s">
        <v>72</v>
      </c>
      <c r="C7" s="76"/>
      <c r="D7" s="16" t="str">
        <f>_xlfn.CONCAT(" Tipo de operação: ",VLOOKUP(IFR,Tabelas!F2:H6,3,TRUE))</f>
        <v xml:space="preserve"> Tipo de operação: IFR NP</v>
      </c>
      <c r="E7" s="19"/>
      <c r="F7" s="19"/>
      <c r="G7" s="27" t="str">
        <f>_xlfn.CONCAT(" Base de rodas da ANV crítica (m): ",VLOOKUP(BASERODA,Tabelas!F2:K3,6,TRUE))</f>
        <v xml:space="preserve"> Base de rodas da ANV crítica (m): a partir de 18</v>
      </c>
    </row>
    <row r="8" spans="2:7" ht="18" customHeight="1" x14ac:dyDescent="0.3">
      <c r="B8" s="77" t="s">
        <v>73</v>
      </c>
      <c r="C8" s="78"/>
      <c r="D8" s="16" t="str">
        <f>_xlfn.CONCAT(" Largura da PPD (m): ",LarguraPPD)</f>
        <v xml:space="preserve"> Largura da PPD (m): 30</v>
      </c>
      <c r="E8" s="19"/>
      <c r="F8" s="19"/>
      <c r="G8" s="18" t="str">
        <f>_xlfn.CONCAT(" Número de motores da ANV crítica: ",VLOOKUP(MAXMOT,Tabelas!F2:J3,5,TRUE))</f>
        <v xml:space="preserve"> Número de motores da ANV crítica: 4</v>
      </c>
    </row>
    <row r="9" spans="2:7" ht="5.25" customHeight="1" x14ac:dyDescent="0.35">
      <c r="B9" s="24"/>
      <c r="C9" s="25"/>
      <c r="D9" s="20"/>
      <c r="E9" s="21"/>
      <c r="F9" s="22"/>
      <c r="G9" s="23"/>
    </row>
    <row r="10" spans="2:7" ht="3" customHeight="1" x14ac:dyDescent="0.3">
      <c r="B10" s="8"/>
      <c r="C10" s="2"/>
      <c r="F10" s="9"/>
    </row>
    <row r="11" spans="2:7" ht="28.8" x14ac:dyDescent="0.3">
      <c r="B11" s="12" t="s">
        <v>66</v>
      </c>
      <c r="C11" s="86" t="s">
        <v>67</v>
      </c>
      <c r="D11" s="87"/>
      <c r="E11" s="12" t="s">
        <v>64</v>
      </c>
      <c r="F11" s="12" t="s">
        <v>65</v>
      </c>
      <c r="G11" s="12" t="s">
        <v>0</v>
      </c>
    </row>
    <row r="12" spans="2:7" ht="45" customHeight="1" x14ac:dyDescent="0.3">
      <c r="B12" s="33">
        <v>22</v>
      </c>
      <c r="C12" s="91" t="s">
        <v>586</v>
      </c>
      <c r="D12" s="91"/>
      <c r="E12" s="57">
        <f>VLOOKUP(CODNUM,Tabelas!B32:G35,TIPOOP+1,FALSE)</f>
        <v>60</v>
      </c>
      <c r="F12" s="56"/>
      <c r="G12" s="32"/>
    </row>
    <row r="13" spans="2:7" ht="50.25" customHeight="1" x14ac:dyDescent="0.3">
      <c r="B13" s="33">
        <v>23</v>
      </c>
      <c r="C13" s="91" t="s">
        <v>585</v>
      </c>
      <c r="D13" s="91"/>
      <c r="E13" s="57">
        <f>VLOOKUP(CODNUM,Tabelas!H25:M28,TIPOOP+1,FALSE)</f>
        <v>140</v>
      </c>
      <c r="F13" s="56"/>
      <c r="G13" s="32"/>
    </row>
    <row r="14" spans="2:7" ht="48" customHeight="1" x14ac:dyDescent="0.3">
      <c r="B14" s="33">
        <v>24</v>
      </c>
      <c r="C14" s="94" t="s">
        <v>584</v>
      </c>
      <c r="D14" s="94"/>
      <c r="E14" s="57">
        <f>IF(AND(CODLETRA="F",TIPOOP&gt;2),77.5,VLOOKUP(CODNUM,Tabelas!H32:M35,IFR+1,FALSE))</f>
        <v>60</v>
      </c>
      <c r="F14" s="56"/>
      <c r="G14" s="32"/>
    </row>
    <row r="15" spans="2:7" ht="33.75" customHeight="1" x14ac:dyDescent="0.3">
      <c r="B15" s="33">
        <v>25</v>
      </c>
      <c r="C15" s="91" t="s">
        <v>583</v>
      </c>
      <c r="D15" s="91"/>
      <c r="E15" s="57">
        <f>VLOOKUP(CODNUM,Tabelas!B39:G42,TIPOOP+1,FALSE)</f>
        <v>75</v>
      </c>
      <c r="F15" s="56"/>
      <c r="G15" s="32"/>
    </row>
    <row r="16" spans="2:7" ht="75.75" customHeight="1" x14ac:dyDescent="0.3">
      <c r="B16" s="33">
        <v>26</v>
      </c>
      <c r="C16" s="85" t="s">
        <v>582</v>
      </c>
      <c r="D16" s="85"/>
      <c r="E16" s="85"/>
      <c r="F16" s="56"/>
      <c r="G16" s="32"/>
    </row>
    <row r="17" spans="2:7" x14ac:dyDescent="0.3">
      <c r="B17" s="33">
        <v>27</v>
      </c>
      <c r="C17" s="97" t="s">
        <v>80</v>
      </c>
      <c r="D17" s="97"/>
      <c r="E17" s="57" t="str">
        <f>CONCATENATE(IF(AND(CODNUM&lt;3,TIPOOP=1),90,90),"x",2*PPD!E12)</f>
        <v>90x90</v>
      </c>
      <c r="F17" s="56"/>
      <c r="G17" s="32"/>
    </row>
    <row r="18" spans="2:7" ht="15" customHeight="1" x14ac:dyDescent="0.3">
      <c r="B18" s="33">
        <v>28</v>
      </c>
      <c r="C18" s="85" t="s">
        <v>81</v>
      </c>
      <c r="D18" s="85"/>
      <c r="E18" s="85"/>
      <c r="F18" s="56"/>
      <c r="G18" s="32"/>
    </row>
    <row r="19" spans="2:7" ht="45" customHeight="1" x14ac:dyDescent="0.3">
      <c r="B19" s="33">
        <v>29</v>
      </c>
      <c r="C19" s="85" t="s">
        <v>82</v>
      </c>
      <c r="D19" s="85"/>
      <c r="E19" s="85"/>
      <c r="F19" s="56"/>
      <c r="G19" s="32"/>
    </row>
    <row r="20" spans="2:7" ht="61.5" customHeight="1" x14ac:dyDescent="0.3">
      <c r="B20" s="33">
        <v>30</v>
      </c>
      <c r="C20" s="85" t="s">
        <v>83</v>
      </c>
      <c r="D20" s="85"/>
      <c r="E20" s="85"/>
      <c r="F20" s="56"/>
      <c r="G20" s="32"/>
    </row>
    <row r="21" spans="2:7" ht="61.5" customHeight="1" x14ac:dyDescent="0.3">
      <c r="B21" s="33">
        <v>31</v>
      </c>
      <c r="C21" s="85" t="s">
        <v>84</v>
      </c>
      <c r="D21" s="85"/>
      <c r="E21" s="85"/>
      <c r="F21" s="56"/>
      <c r="G21" s="32"/>
    </row>
    <row r="22" spans="2:7" ht="31.5" customHeight="1" x14ac:dyDescent="0.3">
      <c r="B22" s="33">
        <v>32</v>
      </c>
      <c r="C22" s="85" t="s">
        <v>105</v>
      </c>
      <c r="D22" s="85"/>
      <c r="E22" s="85"/>
      <c r="F22" s="56"/>
      <c r="G22" s="32"/>
    </row>
    <row r="23" spans="2:7" ht="45" customHeight="1" x14ac:dyDescent="0.3">
      <c r="B23" s="33">
        <v>33</v>
      </c>
      <c r="C23" s="85" t="s">
        <v>106</v>
      </c>
      <c r="D23" s="85"/>
      <c r="E23" s="85"/>
      <c r="F23" s="56"/>
      <c r="G23" s="32"/>
    </row>
    <row r="24" spans="2:7" ht="47.25" customHeight="1" x14ac:dyDescent="0.3">
      <c r="B24" s="33">
        <v>34</v>
      </c>
      <c r="C24" s="85" t="s">
        <v>107</v>
      </c>
      <c r="D24" s="85"/>
      <c r="E24" s="85"/>
      <c r="F24" s="56"/>
      <c r="G24" s="32"/>
    </row>
    <row r="25" spans="2:7" ht="31.5" customHeight="1" x14ac:dyDescent="0.3">
      <c r="B25" s="33">
        <v>35</v>
      </c>
      <c r="C25" s="85" t="s">
        <v>108</v>
      </c>
      <c r="D25" s="85"/>
      <c r="E25" s="85"/>
      <c r="F25" s="56"/>
      <c r="G25" s="32"/>
    </row>
    <row r="26" spans="2:7" x14ac:dyDescent="0.3">
      <c r="C26" s="30"/>
      <c r="D26" s="30"/>
    </row>
    <row r="27" spans="2:7" x14ac:dyDescent="0.3">
      <c r="C27" s="30"/>
      <c r="D27" s="30"/>
    </row>
    <row r="28" spans="2:7" x14ac:dyDescent="0.3">
      <c r="C28" s="30"/>
      <c r="D28" s="30"/>
    </row>
  </sheetData>
  <mergeCells count="20">
    <mergeCell ref="C25:E25"/>
    <mergeCell ref="C14:D14"/>
    <mergeCell ref="C15:D15"/>
    <mergeCell ref="C16:E16"/>
    <mergeCell ref="C17:D17"/>
    <mergeCell ref="C18:E18"/>
    <mergeCell ref="C19:E19"/>
    <mergeCell ref="C20:E20"/>
    <mergeCell ref="C21:E21"/>
    <mergeCell ref="C22:E22"/>
    <mergeCell ref="C23:E23"/>
    <mergeCell ref="C24:E24"/>
    <mergeCell ref="D2:G3"/>
    <mergeCell ref="C12:D12"/>
    <mergeCell ref="C13:D13"/>
    <mergeCell ref="C11:D11"/>
    <mergeCell ref="D5:G5"/>
    <mergeCell ref="B6:C6"/>
    <mergeCell ref="B7:C7"/>
    <mergeCell ref="B8:C8"/>
  </mergeCells>
  <dataValidations count="1">
    <dataValidation type="list" allowBlank="1" showInputMessage="1" showErrorMessage="1" sqref="F12:F25" xr:uid="{00000000-0002-0000-0300-000000000000}">
      <formula1>"S, N"</formula1>
    </dataValidation>
  </dataValidations>
  <hyperlinks>
    <hyperlink ref="B8" tooltip="Os itens listados aqui não esgotam os requisitos necessários para o cumprimento dos regulamentos. No entanto, servem de guia preliminar para a verificação da conformidade do aeródromo com o RBAC 154." display="&gt;&gt; Aviso importante &lt;&lt;" xr:uid="{00000000-0004-0000-0300-000000000000}"/>
    <hyperlink ref="B7:C7" tooltip="Esta planilha é aplicável a aeródromos com uma única pista de pousos e decolagens pavimentada. Caso o aeródromo não opere à noite, desconsiderar os itens relacionados a luzes." display="&gt;&gt; Aplicabilidade desta planilha &lt;&lt;" xr:uid="{00000000-0004-0000-0300-000001000000}"/>
    <hyperlink ref="B8:C8" tooltip="Os itens listados aqui não esgotam os requisitos necessários para o cumprimento do Regulamento. Servem, porém, de guia preliminar para a verificação da conformidade do aeródromo com o RBAC 154." display="&gt;&gt; Aviso importante &lt;&lt;" xr:uid="{00000000-0004-0000-0300-000002000000}"/>
    <hyperlink ref="G6" tooltip="(Outer Main Gear Wheel Span – OMGWS) é a distância entre as bordas externas das rodas do trem de pouso principal. Valores específicos se encontram na aba &quot;Dados das Aeronaves&quot;." display="OMGWS da Aeronave Crítica (m)" xr:uid="{00000000-0004-0000-0300-000003000000}"/>
    <hyperlink ref="G7" tooltip="Base de rodas (wheel base) significa a distância entre o trem de nariz e o centro geométrico do trem de pouso principal. Valores específicos se encontram na aba &quot;Dados das Aeronaves&quot;." display="Base de rodas da ANV crítica (m)" xr:uid="{00000000-0004-0000-0300-000004000000}"/>
  </hyperlinks>
  <pageMargins left="0.511811024" right="0.511811024" top="0.78740157499999996" bottom="0.78740157499999996" header="0.31496062000000002" footer="0.31496062000000002"/>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F01F6-CE8A-48E9-83E8-8C6800671541}">
  <dimension ref="B1:G38"/>
  <sheetViews>
    <sheetView showGridLines="0" workbookViewId="0">
      <selection activeCell="C16" sqref="C16:E16"/>
    </sheetView>
  </sheetViews>
  <sheetFormatPr defaultColWidth="9.109375" defaultRowHeight="14.4" x14ac:dyDescent="0.3"/>
  <cols>
    <col min="1" max="1" width="2" customWidth="1"/>
    <col min="2" max="2" width="5.88671875" customWidth="1"/>
    <col min="3" max="3" width="40.6640625" customWidth="1"/>
    <col min="4" max="4" width="32.44140625" customWidth="1"/>
    <col min="5" max="5" width="11.44140625" customWidth="1"/>
    <col min="6" max="6" width="11.109375" customWidth="1"/>
    <col min="7" max="7" width="53.109375" customWidth="1"/>
  </cols>
  <sheetData>
    <row r="1" spans="2:7" ht="6.75" customHeight="1" x14ac:dyDescent="0.3"/>
    <row r="2" spans="2:7" ht="14.25" customHeight="1" x14ac:dyDescent="0.3">
      <c r="B2" s="26"/>
      <c r="C2" s="3"/>
      <c r="D2" s="79" t="s">
        <v>571</v>
      </c>
      <c r="E2" s="80"/>
      <c r="F2" s="80"/>
      <c r="G2" s="81"/>
    </row>
    <row r="3" spans="2:7" ht="18" customHeight="1" x14ac:dyDescent="0.3">
      <c r="B3" s="4"/>
      <c r="C3" s="5"/>
      <c r="D3" s="82"/>
      <c r="E3" s="83"/>
      <c r="F3" s="83"/>
      <c r="G3" s="84"/>
    </row>
    <row r="4" spans="2:7" ht="3" customHeight="1" x14ac:dyDescent="0.3">
      <c r="B4" s="4"/>
      <c r="C4" s="5"/>
      <c r="D4" s="13"/>
      <c r="E4" s="14"/>
      <c r="F4" s="14"/>
      <c r="G4" s="15"/>
    </row>
    <row r="5" spans="2:7" ht="16.5" customHeight="1" x14ac:dyDescent="0.4">
      <c r="B5" s="6"/>
      <c r="C5" s="7"/>
      <c r="D5" s="70" t="s">
        <v>60</v>
      </c>
      <c r="E5" s="71"/>
      <c r="F5" s="71"/>
      <c r="G5" s="72"/>
    </row>
    <row r="6" spans="2:7" ht="18" customHeight="1" x14ac:dyDescent="0.35">
      <c r="B6" s="73" t="str">
        <f>Aviso!B6</f>
        <v>Aeródromo: SBXX</v>
      </c>
      <c r="C6" s="74"/>
      <c r="D6" s="16" t="str">
        <f>_xlfn.CONCAT(" Código de Referência do Aeródromo: ",CODNUM,CODLETRA)</f>
        <v xml:space="preserve"> Código de Referência do Aeródromo: 4C</v>
      </c>
      <c r="E6" s="17"/>
      <c r="F6" s="17"/>
      <c r="G6" s="27" t="str">
        <f>_xlfn.CONCAT(" OMGWS da Aeronave Crítica (m): ",VLOOKUP(OMGWS,Tabelas!F2:I5,4,TRUE))</f>
        <v xml:space="preserve"> OMGWS da Aeronave Crítica (m): de 6 a menos de 9</v>
      </c>
    </row>
    <row r="7" spans="2:7" ht="18" customHeight="1" x14ac:dyDescent="0.3">
      <c r="B7" s="75" t="s">
        <v>72</v>
      </c>
      <c r="C7" s="76"/>
      <c r="D7" s="16" t="str">
        <f>_xlfn.CONCAT(" Tipo de operação: ",VLOOKUP(IFR,Tabelas!F2:H6,3,TRUE))</f>
        <v xml:space="preserve"> Tipo de operação: IFR NP</v>
      </c>
      <c r="E7" s="19"/>
      <c r="F7" s="19"/>
      <c r="G7" s="27" t="str">
        <f>_xlfn.CONCAT(" Base de rodas da ANV crítica (m): ",VLOOKUP(BASERODA,Tabelas!F2:K3,6,TRUE))</f>
        <v xml:space="preserve"> Base de rodas da ANV crítica (m): a partir de 18</v>
      </c>
    </row>
    <row r="8" spans="2:7" ht="18" customHeight="1" x14ac:dyDescent="0.3">
      <c r="B8" s="77" t="s">
        <v>73</v>
      </c>
      <c r="C8" s="78"/>
      <c r="D8" s="16" t="str">
        <f>_xlfn.CONCAT(" Largura da PPD (m): ",LarguraPPD)</f>
        <v xml:space="preserve"> Largura da PPD (m): 30</v>
      </c>
      <c r="E8" s="19"/>
      <c r="F8" s="19"/>
      <c r="G8" s="18" t="str">
        <f>_xlfn.CONCAT(" Número de motores da ANV crítica: ",VLOOKUP(MAXMOT,Tabelas!F2:J3,5,TRUE))</f>
        <v xml:space="preserve"> Número de motores da ANV crítica: 4</v>
      </c>
    </row>
    <row r="9" spans="2:7" ht="5.25" customHeight="1" x14ac:dyDescent="0.35">
      <c r="B9" s="24"/>
      <c r="C9" s="25"/>
      <c r="D9" s="20"/>
      <c r="E9" s="21"/>
      <c r="F9" s="22"/>
      <c r="G9" s="23"/>
    </row>
    <row r="10" spans="2:7" ht="3" customHeight="1" x14ac:dyDescent="0.3">
      <c r="B10" s="8"/>
      <c r="C10" s="2"/>
      <c r="F10" s="9"/>
    </row>
    <row r="11" spans="2:7" ht="28.8" x14ac:dyDescent="0.3">
      <c r="B11" s="12" t="s">
        <v>66</v>
      </c>
      <c r="C11" s="86" t="s">
        <v>67</v>
      </c>
      <c r="D11" s="87"/>
      <c r="E11" s="12" t="s">
        <v>64</v>
      </c>
      <c r="F11" s="12" t="s">
        <v>65</v>
      </c>
      <c r="G11" s="12" t="s">
        <v>0</v>
      </c>
    </row>
    <row r="12" spans="2:7" ht="60.75" customHeight="1" x14ac:dyDescent="0.3">
      <c r="B12" s="33">
        <v>36</v>
      </c>
      <c r="C12" s="85" t="s">
        <v>86</v>
      </c>
      <c r="D12" s="85"/>
      <c r="E12" s="57">
        <f>IF(OMGWS=1,1.5,IF(OMGWS=2,2.25,IF(OMGWS=3,IF(BASERODA=1,3,4),4)))</f>
        <v>4</v>
      </c>
      <c r="F12" s="56"/>
      <c r="G12" s="32"/>
    </row>
    <row r="13" spans="2:7" ht="32.25" customHeight="1" x14ac:dyDescent="0.3">
      <c r="B13" s="33">
        <v>37</v>
      </c>
      <c r="C13" s="85" t="s">
        <v>85</v>
      </c>
      <c r="D13" s="85"/>
      <c r="E13" s="57">
        <f>IF(OMGWS=1,7.5,IF(OMGWS=2,10.5,IF(OMGWS=3,15,23)))</f>
        <v>15</v>
      </c>
      <c r="F13" s="56"/>
      <c r="G13" s="32"/>
    </row>
    <row r="14" spans="2:7" ht="34.5" customHeight="1" x14ac:dyDescent="0.3">
      <c r="B14" s="33">
        <v>38</v>
      </c>
      <c r="C14" s="85" t="s">
        <v>593</v>
      </c>
      <c r="D14" s="85"/>
      <c r="E14" s="85"/>
      <c r="F14" s="56"/>
      <c r="G14" s="32"/>
    </row>
    <row r="15" spans="2:7" ht="30" customHeight="1" x14ac:dyDescent="0.3">
      <c r="B15" s="33">
        <v>39</v>
      </c>
      <c r="C15" s="92" t="s">
        <v>87</v>
      </c>
      <c r="D15" s="93"/>
      <c r="E15" s="57">
        <f>IF(OR(TIPOOP=2,TIPOOP=3,TIPOOP=4,TIPOOP=5),VLOOKUP(CODLETRA,Tabelas!B47:AD52,CODNUM+1,FALSE),VLOOKUP(CODLETRA,Tabelas!H47:L52,CODNUM+1,FALSE))</f>
        <v>158</v>
      </c>
      <c r="F15" s="56"/>
      <c r="G15" s="32"/>
    </row>
    <row r="16" spans="2:7" ht="48" customHeight="1" x14ac:dyDescent="0.3">
      <c r="B16" s="33">
        <v>40</v>
      </c>
      <c r="C16" s="85" t="s">
        <v>592</v>
      </c>
      <c r="D16" s="85"/>
      <c r="E16" s="85"/>
      <c r="F16" s="56"/>
      <c r="G16" s="32"/>
    </row>
    <row r="17" spans="2:7" ht="31.5" customHeight="1" x14ac:dyDescent="0.3">
      <c r="B17" s="33">
        <v>41</v>
      </c>
      <c r="C17" s="85" t="s">
        <v>109</v>
      </c>
      <c r="D17" s="85"/>
      <c r="E17" s="85"/>
      <c r="F17" s="56"/>
      <c r="G17" s="32"/>
    </row>
    <row r="18" spans="2:7" ht="48" customHeight="1" x14ac:dyDescent="0.3">
      <c r="B18" s="33">
        <v>42</v>
      </c>
      <c r="C18" s="85" t="s">
        <v>110</v>
      </c>
      <c r="D18" s="85"/>
      <c r="E18" s="85"/>
      <c r="F18" s="56"/>
      <c r="G18" s="32"/>
    </row>
    <row r="19" spans="2:7" ht="50.25" customHeight="1" x14ac:dyDescent="0.3">
      <c r="B19" s="33">
        <v>43</v>
      </c>
      <c r="C19" s="85" t="s">
        <v>111</v>
      </c>
      <c r="D19" s="85"/>
      <c r="E19" s="85"/>
      <c r="F19" s="56"/>
      <c r="G19" s="32"/>
    </row>
    <row r="20" spans="2:7" ht="61.5" customHeight="1" x14ac:dyDescent="0.3">
      <c r="B20" s="33">
        <v>44</v>
      </c>
      <c r="C20" s="94" t="s">
        <v>591</v>
      </c>
      <c r="D20" s="94"/>
      <c r="E20" s="57">
        <f>IF(CODLETRA="C",25,IF(CODLETRA="D",34,IF(CODLETRA="E",38,IF(CODLETRA="F",44,"Não Exigido"))))</f>
        <v>25</v>
      </c>
      <c r="F20" s="56"/>
      <c r="G20" s="32"/>
    </row>
    <row r="21" spans="2:7" ht="50.25" customHeight="1" x14ac:dyDescent="0.3">
      <c r="B21" s="33">
        <v>45</v>
      </c>
      <c r="C21" s="85" t="s">
        <v>112</v>
      </c>
      <c r="D21" s="85"/>
      <c r="E21" s="85"/>
      <c r="F21" s="56"/>
      <c r="G21" s="32"/>
    </row>
    <row r="22" spans="2:7" ht="51.75" customHeight="1" x14ac:dyDescent="0.3">
      <c r="B22" s="33">
        <v>46</v>
      </c>
      <c r="C22" s="85" t="s">
        <v>113</v>
      </c>
      <c r="D22" s="85"/>
      <c r="E22" s="85"/>
      <c r="F22" s="56"/>
      <c r="G22" s="32"/>
    </row>
    <row r="23" spans="2:7" ht="44.25" customHeight="1" x14ac:dyDescent="0.3">
      <c r="B23" s="33">
        <v>47</v>
      </c>
      <c r="C23" s="94" t="s">
        <v>590</v>
      </c>
      <c r="D23" s="94"/>
      <c r="E23" s="57">
        <f>IF(CODLETRA="A",15.5,IF(CODLETRA="B",20,IF(CODLETRA="C",26,IF(CODLETRA="D",37,IF(CODLETRA="E",43.5,51)))))</f>
        <v>26</v>
      </c>
      <c r="F23" s="56"/>
      <c r="G23" s="32"/>
    </row>
    <row r="24" spans="2:7" ht="35.25" customHeight="1" x14ac:dyDescent="0.3">
      <c r="B24" s="33">
        <v>48</v>
      </c>
      <c r="C24" s="85" t="s">
        <v>88</v>
      </c>
      <c r="D24" s="85"/>
      <c r="E24" s="85"/>
      <c r="F24" s="56"/>
      <c r="G24" s="32"/>
    </row>
    <row r="25" spans="2:7" ht="30" customHeight="1" x14ac:dyDescent="0.3">
      <c r="B25" s="33">
        <v>49</v>
      </c>
      <c r="C25" s="91" t="s">
        <v>89</v>
      </c>
      <c r="D25" s="91"/>
      <c r="E25" s="57">
        <f>VLOOKUP(CODLETRA,Tabelas!B56:F61,OMGWS+1,FALSE)</f>
        <v>12.5</v>
      </c>
      <c r="F25" s="56"/>
      <c r="G25" s="32"/>
    </row>
    <row r="26" spans="2:7" ht="62.25" customHeight="1" x14ac:dyDescent="0.3">
      <c r="B26" s="33">
        <v>50</v>
      </c>
      <c r="C26" s="85" t="s">
        <v>589</v>
      </c>
      <c r="D26" s="85"/>
      <c r="E26" s="85"/>
      <c r="F26" s="56"/>
      <c r="G26" s="32"/>
    </row>
    <row r="27" spans="2:7" ht="61.5" customHeight="1" x14ac:dyDescent="0.3">
      <c r="B27" s="33">
        <v>51</v>
      </c>
      <c r="C27" s="85" t="s">
        <v>588</v>
      </c>
      <c r="D27" s="85"/>
      <c r="E27" s="85"/>
      <c r="F27" s="56"/>
      <c r="G27" s="32"/>
    </row>
    <row r="28" spans="2:7" ht="31.5" customHeight="1" x14ac:dyDescent="0.3">
      <c r="B28" s="33">
        <v>52</v>
      </c>
      <c r="C28" s="91" t="s">
        <v>90</v>
      </c>
      <c r="D28" s="91"/>
      <c r="E28" s="57">
        <f>VLOOKUP(CODNUM,Tabelas!H56:M59,TIPOOP+1,FALSE)</f>
        <v>75</v>
      </c>
      <c r="F28" s="56"/>
      <c r="G28" s="32"/>
    </row>
    <row r="29" spans="2:7" ht="55.5" customHeight="1" x14ac:dyDescent="0.3">
      <c r="B29" s="33">
        <v>53</v>
      </c>
      <c r="C29" s="85" t="s">
        <v>114</v>
      </c>
      <c r="D29" s="85"/>
      <c r="E29" s="85"/>
      <c r="F29" s="56"/>
      <c r="G29" s="32"/>
    </row>
    <row r="30" spans="2:7" ht="94.5" customHeight="1" x14ac:dyDescent="0.3">
      <c r="B30" s="33">
        <v>54</v>
      </c>
      <c r="C30" s="85" t="s">
        <v>115</v>
      </c>
      <c r="D30" s="85"/>
      <c r="E30" s="85"/>
      <c r="F30" s="56"/>
      <c r="G30" s="32"/>
    </row>
    <row r="31" spans="2:7" ht="82.5" customHeight="1" x14ac:dyDescent="0.3">
      <c r="B31" s="33">
        <v>55</v>
      </c>
      <c r="C31" s="85" t="s">
        <v>116</v>
      </c>
      <c r="D31" s="85"/>
      <c r="E31" s="85"/>
      <c r="F31" s="56"/>
      <c r="G31" s="32"/>
    </row>
    <row r="32" spans="2:7" ht="36.75" customHeight="1" x14ac:dyDescent="0.3">
      <c r="B32" s="33">
        <v>56</v>
      </c>
      <c r="C32" s="98" t="s">
        <v>587</v>
      </c>
      <c r="D32" s="99"/>
      <c r="E32" s="57">
        <f>IF(CODLETRA="A",3,IF(CODLETRA="B",3,IF(CODLETRA="C",4.5,7.5)))</f>
        <v>4.5</v>
      </c>
      <c r="F32" s="56"/>
      <c r="G32" s="32"/>
    </row>
    <row r="33" spans="2:7" ht="50.25" customHeight="1" x14ac:dyDescent="0.3">
      <c r="B33" s="33">
        <v>57</v>
      </c>
      <c r="C33" s="85" t="s">
        <v>117</v>
      </c>
      <c r="D33" s="85"/>
      <c r="E33" s="85"/>
      <c r="F33" s="56"/>
      <c r="G33" s="32"/>
    </row>
    <row r="34" spans="2:7" ht="63" customHeight="1" x14ac:dyDescent="0.3">
      <c r="B34" s="33">
        <v>58</v>
      </c>
      <c r="C34" s="85" t="s">
        <v>118</v>
      </c>
      <c r="D34" s="85"/>
      <c r="E34" s="85"/>
      <c r="F34" s="56"/>
      <c r="G34" s="32"/>
    </row>
    <row r="35" spans="2:7" ht="30.75" customHeight="1" x14ac:dyDescent="0.3">
      <c r="B35" s="33">
        <v>59</v>
      </c>
      <c r="C35" s="85" t="s">
        <v>119</v>
      </c>
      <c r="D35" s="85"/>
      <c r="E35" s="85"/>
      <c r="F35" s="56"/>
      <c r="G35" s="32"/>
    </row>
    <row r="36" spans="2:7" x14ac:dyDescent="0.3">
      <c r="C36" s="30"/>
      <c r="D36" s="30"/>
    </row>
    <row r="37" spans="2:7" x14ac:dyDescent="0.3">
      <c r="C37" s="30"/>
      <c r="D37" s="30"/>
    </row>
    <row r="38" spans="2:7" x14ac:dyDescent="0.3">
      <c r="C38" s="30"/>
      <c r="D38" s="30"/>
    </row>
  </sheetData>
  <mergeCells count="30">
    <mergeCell ref="C35:E35"/>
    <mergeCell ref="C24:E24"/>
    <mergeCell ref="C25:D25"/>
    <mergeCell ref="C26:E26"/>
    <mergeCell ref="C27:E27"/>
    <mergeCell ref="C28:D28"/>
    <mergeCell ref="C29:E29"/>
    <mergeCell ref="C30:E30"/>
    <mergeCell ref="C31:E31"/>
    <mergeCell ref="C32:D32"/>
    <mergeCell ref="C33:E33"/>
    <mergeCell ref="C34:E34"/>
    <mergeCell ref="C23:D23"/>
    <mergeCell ref="C12:D12"/>
    <mergeCell ref="C13:D13"/>
    <mergeCell ref="C14:E14"/>
    <mergeCell ref="C15:D15"/>
    <mergeCell ref="C16:E16"/>
    <mergeCell ref="C17:E17"/>
    <mergeCell ref="C18:E18"/>
    <mergeCell ref="C19:E19"/>
    <mergeCell ref="C20:D20"/>
    <mergeCell ref="C21:E21"/>
    <mergeCell ref="C22:E22"/>
    <mergeCell ref="D2:G3"/>
    <mergeCell ref="C11:D11"/>
    <mergeCell ref="D5:G5"/>
    <mergeCell ref="B6:C6"/>
    <mergeCell ref="B7:C7"/>
    <mergeCell ref="B8:C8"/>
  </mergeCells>
  <dataValidations count="1">
    <dataValidation type="list" allowBlank="1" showInputMessage="1" showErrorMessage="1" sqref="F12:F35" xr:uid="{00000000-0002-0000-0400-000000000000}">
      <formula1>"S, N"</formula1>
    </dataValidation>
  </dataValidations>
  <hyperlinks>
    <hyperlink ref="B8" tooltip="Os itens listados aqui não esgotam os requisitos necessários para o cumprimento dos regulamentos. No entanto, servem de guia preliminar para a verificação da conformidade do aeródromo com o RBAC 154." display="&gt;&gt; Aviso importante &lt;&lt;" xr:uid="{00000000-0004-0000-0400-000000000000}"/>
    <hyperlink ref="B7:C7" tooltip="Esta planilha é aplicável a aeródromos com uma única pista de pousos e decolagens pavimentada. Caso o aeródromo não opere à noite, desconsiderar os itens relacionados a luzes." display="&gt;&gt; Aplicabilidade desta planilha &lt;&lt;" xr:uid="{00000000-0004-0000-0400-000001000000}"/>
    <hyperlink ref="B8:C8" tooltip="Os itens listados aqui não esgotam os requisitos necessários para o cumprimento do Regulamento. Servem, porém, de guia preliminar para a verificação da conformidade do aeródromo com o RBAC 154." display="&gt;&gt; Aviso importante &lt;&lt;" xr:uid="{00000000-0004-0000-0400-000002000000}"/>
    <hyperlink ref="G6" tooltip="(Outer Main Gear Wheel Span – OMGWS) é a distância entre as bordas externas das rodas do trem de pouso principal. Valores específicos se encontram na aba &quot;Dados das Aeronaves&quot;." display="OMGWS da Aeronave Crítica (m)" xr:uid="{00000000-0004-0000-0400-000003000000}"/>
    <hyperlink ref="G7" tooltip="Base de rodas (wheel base) significa a distância entre o trem de nariz e o centro geométrico do trem de pouso principal. Valores específicos se encontram na aba &quot;Dados das Aeronaves&quot;." display="Base de rodas da ANV crítica (m)" xr:uid="{00000000-0004-0000-0400-000004000000}"/>
  </hyperlinks>
  <pageMargins left="0.511811024" right="0.511811024" top="0.78740157499999996" bottom="0.78740157499999996" header="0.31496062000000002" footer="0.31496062000000002"/>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A426F-256A-41C7-9202-8E950398272E}">
  <dimension ref="B1:G62"/>
  <sheetViews>
    <sheetView showGridLines="0" workbookViewId="0">
      <selection activeCell="F12" sqref="F12"/>
    </sheetView>
  </sheetViews>
  <sheetFormatPr defaultColWidth="9.109375" defaultRowHeight="14.4" x14ac:dyDescent="0.3"/>
  <cols>
    <col min="1" max="1" width="2" customWidth="1"/>
    <col min="2" max="2" width="5.88671875" customWidth="1"/>
    <col min="3" max="3" width="40.6640625" customWidth="1"/>
    <col min="4" max="4" width="32.44140625" customWidth="1"/>
    <col min="5" max="5" width="11.44140625" customWidth="1"/>
    <col min="6" max="6" width="11.109375" customWidth="1"/>
    <col min="7" max="7" width="53.109375" customWidth="1"/>
  </cols>
  <sheetData>
    <row r="1" spans="2:7" ht="6.75" customHeight="1" x14ac:dyDescent="0.3"/>
    <row r="2" spans="2:7" ht="14.25" customHeight="1" x14ac:dyDescent="0.3">
      <c r="B2" s="26"/>
      <c r="C2" s="3"/>
      <c r="D2" s="79" t="s">
        <v>566</v>
      </c>
      <c r="E2" s="80"/>
      <c r="F2" s="80"/>
      <c r="G2" s="81"/>
    </row>
    <row r="3" spans="2:7" ht="18" customHeight="1" x14ac:dyDescent="0.3">
      <c r="B3" s="4"/>
      <c r="C3" s="5"/>
      <c r="D3" s="82"/>
      <c r="E3" s="83"/>
      <c r="F3" s="83"/>
      <c r="G3" s="84"/>
    </row>
    <row r="4" spans="2:7" ht="3" customHeight="1" x14ac:dyDescent="0.3">
      <c r="B4" s="4"/>
      <c r="C4" s="5"/>
      <c r="D4" s="13"/>
      <c r="E4" s="14"/>
      <c r="F4" s="14"/>
      <c r="G4" s="15"/>
    </row>
    <row r="5" spans="2:7" ht="16.5" customHeight="1" x14ac:dyDescent="0.4">
      <c r="B5" s="6"/>
      <c r="C5" s="7"/>
      <c r="D5" s="70" t="s">
        <v>60</v>
      </c>
      <c r="E5" s="71"/>
      <c r="F5" s="71"/>
      <c r="G5" s="72"/>
    </row>
    <row r="6" spans="2:7" ht="18" customHeight="1" x14ac:dyDescent="0.35">
      <c r="B6" s="73" t="str">
        <f>Aviso!B6</f>
        <v>Aeródromo: SBXX</v>
      </c>
      <c r="C6" s="74"/>
      <c r="D6" s="16" t="str">
        <f>_xlfn.CONCAT(" Código de Referência do Aeródromo: ",CODNUM,CODLETRA)</f>
        <v xml:space="preserve"> Código de Referência do Aeródromo: 4C</v>
      </c>
      <c r="E6" s="17"/>
      <c r="F6" s="17"/>
      <c r="G6" s="27" t="str">
        <f>_xlfn.CONCAT(" OMGWS da Aeronave Crítica (m): ",VLOOKUP(OMGWS,Tabelas!F2:I5,4,TRUE))</f>
        <v xml:space="preserve"> OMGWS da Aeronave Crítica (m): de 6 a menos de 9</v>
      </c>
    </row>
    <row r="7" spans="2:7" ht="18" customHeight="1" x14ac:dyDescent="0.3">
      <c r="B7" s="75" t="s">
        <v>72</v>
      </c>
      <c r="C7" s="76"/>
      <c r="D7" s="16" t="str">
        <f>_xlfn.CONCAT(" Tipo de operação: ",VLOOKUP(IFR,Tabelas!F2:H6,3,TRUE))</f>
        <v xml:space="preserve"> Tipo de operação: IFR NP</v>
      </c>
      <c r="E7" s="19"/>
      <c r="F7" s="19"/>
      <c r="G7" s="27" t="str">
        <f>_xlfn.CONCAT(" Base de rodas da ANV crítica (m): ",VLOOKUP(BASERODA,Tabelas!F2:K3,6,TRUE))</f>
        <v xml:space="preserve"> Base de rodas da ANV crítica (m): a partir de 18</v>
      </c>
    </row>
    <row r="8" spans="2:7" ht="18" customHeight="1" x14ac:dyDescent="0.3">
      <c r="B8" s="77" t="s">
        <v>73</v>
      </c>
      <c r="C8" s="78"/>
      <c r="D8" s="16" t="str">
        <f>_xlfn.CONCAT(" Largura da PPD (m): ",LarguraPPD)</f>
        <v xml:space="preserve"> Largura da PPD (m): 30</v>
      </c>
      <c r="E8" s="19"/>
      <c r="F8" s="19"/>
      <c r="G8" s="18" t="str">
        <f>_xlfn.CONCAT(" Número de motores da ANV crítica: ",VLOOKUP(MAXMOT,Tabelas!F2:J3,5,TRUE))</f>
        <v xml:space="preserve"> Número de motores da ANV crítica: 4</v>
      </c>
    </row>
    <row r="9" spans="2:7" ht="5.25" customHeight="1" x14ac:dyDescent="0.35">
      <c r="B9" s="24"/>
      <c r="C9" s="25"/>
      <c r="D9" s="20"/>
      <c r="E9" s="21"/>
      <c r="F9" s="22"/>
      <c r="G9" s="23"/>
    </row>
    <row r="10" spans="2:7" ht="3" customHeight="1" x14ac:dyDescent="0.3">
      <c r="B10" s="8"/>
      <c r="C10" s="2"/>
      <c r="F10" s="9"/>
    </row>
    <row r="11" spans="2:7" ht="28.8" x14ac:dyDescent="0.3">
      <c r="B11" s="12" t="s">
        <v>66</v>
      </c>
      <c r="C11" s="86" t="s">
        <v>67</v>
      </c>
      <c r="D11" s="87"/>
      <c r="E11" s="12" t="s">
        <v>64</v>
      </c>
      <c r="F11" s="12" t="s">
        <v>65</v>
      </c>
      <c r="G11" s="12" t="s">
        <v>0</v>
      </c>
    </row>
    <row r="12" spans="2:7" ht="63.75" customHeight="1" x14ac:dyDescent="0.3">
      <c r="B12" s="33">
        <v>60</v>
      </c>
      <c r="C12" s="85" t="s">
        <v>120</v>
      </c>
      <c r="D12" s="85"/>
      <c r="E12" s="85"/>
      <c r="F12" s="56"/>
      <c r="G12" s="32"/>
    </row>
    <row r="13" spans="2:7" ht="15" customHeight="1" x14ac:dyDescent="0.3">
      <c r="B13" s="33">
        <v>61</v>
      </c>
      <c r="C13" s="85" t="s">
        <v>121</v>
      </c>
      <c r="D13" s="85"/>
      <c r="E13" s="85"/>
      <c r="F13" s="56"/>
      <c r="G13" s="32"/>
    </row>
    <row r="14" spans="2:7" ht="66" customHeight="1" x14ac:dyDescent="0.3">
      <c r="B14" s="33">
        <v>62</v>
      </c>
      <c r="C14" s="85" t="s">
        <v>122</v>
      </c>
      <c r="D14" s="85"/>
      <c r="E14" s="85"/>
      <c r="F14" s="56"/>
      <c r="G14" s="32"/>
    </row>
    <row r="15" spans="2:7" ht="45" customHeight="1" x14ac:dyDescent="0.3">
      <c r="B15" s="33">
        <v>63</v>
      </c>
      <c r="C15" s="85" t="s">
        <v>123</v>
      </c>
      <c r="D15" s="85"/>
      <c r="E15" s="85"/>
      <c r="F15" s="56"/>
      <c r="G15" s="32"/>
    </row>
    <row r="16" spans="2:7" ht="60.75" customHeight="1" x14ac:dyDescent="0.3">
      <c r="B16" s="33">
        <v>64</v>
      </c>
      <c r="C16" s="85" t="s">
        <v>124</v>
      </c>
      <c r="D16" s="85"/>
      <c r="E16" s="85"/>
      <c r="F16" s="56"/>
      <c r="G16" s="32"/>
    </row>
    <row r="17" spans="2:7" ht="33" customHeight="1" x14ac:dyDescent="0.3">
      <c r="B17" s="33">
        <v>65</v>
      </c>
      <c r="C17" s="91" t="s">
        <v>600</v>
      </c>
      <c r="D17" s="91"/>
      <c r="E17" s="57">
        <f>VLOOKUP(CODNUM,Tabelas!B65:G68,TIPOOP+1,FALSE)</f>
        <v>0.45</v>
      </c>
      <c r="F17" s="56"/>
      <c r="G17" s="32"/>
    </row>
    <row r="18" spans="2:7" ht="19.5" customHeight="1" x14ac:dyDescent="0.3">
      <c r="B18" s="33">
        <v>66</v>
      </c>
      <c r="C18" s="85" t="s">
        <v>91</v>
      </c>
      <c r="D18" s="85"/>
      <c r="E18" s="57">
        <f>IF(LarguraPPD=18,4,IF(LarguraPPD=23,6,IF(LarguraPPD=30,8,IF(LarguraPPD=45,12,16))))</f>
        <v>8</v>
      </c>
      <c r="F18" s="56"/>
      <c r="G18" s="32"/>
    </row>
    <row r="19" spans="2:7" ht="32.25" customHeight="1" x14ac:dyDescent="0.3">
      <c r="B19" s="33">
        <v>67</v>
      </c>
      <c r="C19" s="85" t="s">
        <v>125</v>
      </c>
      <c r="D19" s="85"/>
      <c r="E19" s="85"/>
      <c r="F19" s="56"/>
      <c r="G19" s="32"/>
    </row>
    <row r="20" spans="2:7" ht="67.5" customHeight="1" x14ac:dyDescent="0.3">
      <c r="B20" s="33">
        <v>68</v>
      </c>
      <c r="C20" s="85" t="s">
        <v>599</v>
      </c>
      <c r="D20" s="85"/>
      <c r="E20" s="85"/>
      <c r="F20" s="56"/>
      <c r="G20" s="32"/>
    </row>
    <row r="21" spans="2:7" ht="33" customHeight="1" x14ac:dyDescent="0.3">
      <c r="B21" s="33">
        <v>69</v>
      </c>
      <c r="C21" s="85" t="s">
        <v>126</v>
      </c>
      <c r="D21" s="85"/>
      <c r="E21" s="85"/>
      <c r="F21" s="56"/>
      <c r="G21" s="32"/>
    </row>
    <row r="22" spans="2:7" ht="46.5" customHeight="1" x14ac:dyDescent="0.3">
      <c r="B22" s="33">
        <v>70</v>
      </c>
      <c r="C22" s="91" t="s">
        <v>598</v>
      </c>
      <c r="D22" s="91"/>
      <c r="E22" s="57" t="str">
        <f>IF(AND(CODNUM&gt;1,TIPOOP&gt;1),"Exigido","Não Exigido")</f>
        <v>Exigido</v>
      </c>
      <c r="F22" s="56"/>
      <c r="G22" s="32"/>
    </row>
    <row r="23" spans="2:7" ht="51" customHeight="1" x14ac:dyDescent="0.3">
      <c r="B23" s="33">
        <v>71</v>
      </c>
      <c r="C23" s="91" t="s">
        <v>597</v>
      </c>
      <c r="D23" s="91"/>
      <c r="E23" s="57" t="str">
        <f>IF(AND(CODNUM&gt;1,TIPOOP&gt;2),"Exigido","Não Exigido")</f>
        <v>Não Exigido</v>
      </c>
      <c r="F23" s="56"/>
      <c r="G23" s="32"/>
    </row>
    <row r="24" spans="2:7" ht="50.25" customHeight="1" x14ac:dyDescent="0.3">
      <c r="B24" s="33">
        <v>72</v>
      </c>
      <c r="C24" s="85" t="s">
        <v>127</v>
      </c>
      <c r="D24" s="85"/>
      <c r="E24" s="85"/>
      <c r="F24" s="56"/>
      <c r="G24" s="32"/>
    </row>
    <row r="25" spans="2:7" ht="47.25" customHeight="1" x14ac:dyDescent="0.3">
      <c r="B25" s="33">
        <v>73</v>
      </c>
      <c r="C25" s="85" t="s">
        <v>128</v>
      </c>
      <c r="D25" s="85"/>
      <c r="E25" s="85"/>
      <c r="F25" s="56"/>
      <c r="G25" s="32"/>
    </row>
    <row r="26" spans="2:7" ht="44.25" customHeight="1" x14ac:dyDescent="0.3">
      <c r="B26" s="33">
        <v>74</v>
      </c>
      <c r="C26" s="85" t="s">
        <v>129</v>
      </c>
      <c r="D26" s="85"/>
      <c r="E26" s="85"/>
      <c r="F26" s="56"/>
      <c r="G26" s="32"/>
    </row>
    <row r="27" spans="2:7" ht="33.75" customHeight="1" x14ac:dyDescent="0.3">
      <c r="B27" s="33">
        <v>75</v>
      </c>
      <c r="C27" s="91" t="s">
        <v>596</v>
      </c>
      <c r="D27" s="91"/>
      <c r="E27" s="57">
        <f>IF(LarguraPPD&lt;30,0.45,0.9)</f>
        <v>0.9</v>
      </c>
      <c r="F27" s="56"/>
      <c r="G27" s="32"/>
    </row>
    <row r="28" spans="2:7" ht="64.5" customHeight="1" x14ac:dyDescent="0.3">
      <c r="B28" s="33">
        <v>76</v>
      </c>
      <c r="C28" s="85" t="s">
        <v>130</v>
      </c>
      <c r="D28" s="85"/>
      <c r="E28" s="85"/>
      <c r="F28" s="56"/>
      <c r="G28" s="32"/>
    </row>
    <row r="29" spans="2:7" ht="63" customHeight="1" x14ac:dyDescent="0.3">
      <c r="B29" s="33">
        <v>77</v>
      </c>
      <c r="C29" s="85" t="s">
        <v>131</v>
      </c>
      <c r="D29" s="85"/>
      <c r="E29" s="85"/>
      <c r="F29" s="56"/>
      <c r="G29" s="32"/>
    </row>
    <row r="30" spans="2:7" ht="35.25" customHeight="1" x14ac:dyDescent="0.3">
      <c r="B30" s="33">
        <v>78</v>
      </c>
      <c r="C30" s="85" t="s">
        <v>132</v>
      </c>
      <c r="D30" s="85"/>
      <c r="E30" s="85"/>
      <c r="F30" s="56"/>
      <c r="G30" s="32"/>
    </row>
    <row r="31" spans="2:7" ht="76.5" customHeight="1" x14ac:dyDescent="0.3">
      <c r="B31" s="33">
        <v>79</v>
      </c>
      <c r="C31" s="85" t="s">
        <v>133</v>
      </c>
      <c r="D31" s="85"/>
      <c r="E31" s="85"/>
      <c r="F31" s="56"/>
      <c r="G31" s="32"/>
    </row>
    <row r="32" spans="2:7" ht="65.25" customHeight="1" x14ac:dyDescent="0.3">
      <c r="B32" s="33">
        <v>80</v>
      </c>
      <c r="C32" s="85" t="s">
        <v>134</v>
      </c>
      <c r="D32" s="85"/>
      <c r="E32" s="85"/>
      <c r="F32" s="56"/>
      <c r="G32" s="32"/>
    </row>
    <row r="33" spans="2:7" ht="48.75" customHeight="1" x14ac:dyDescent="0.3">
      <c r="B33" s="33">
        <v>81</v>
      </c>
      <c r="C33" s="85" t="s">
        <v>135</v>
      </c>
      <c r="D33" s="85"/>
      <c r="E33" s="85"/>
      <c r="F33" s="56"/>
      <c r="G33" s="32"/>
    </row>
    <row r="34" spans="2:7" s="31" customFormat="1" ht="67.5" customHeight="1" x14ac:dyDescent="0.3">
      <c r="B34" s="33">
        <v>82</v>
      </c>
      <c r="C34" s="85" t="s">
        <v>136</v>
      </c>
      <c r="D34" s="85"/>
      <c r="E34" s="85"/>
      <c r="F34" s="56"/>
      <c r="G34" s="32"/>
    </row>
    <row r="35" spans="2:7" s="31" customFormat="1" ht="30.75" customHeight="1" x14ac:dyDescent="0.3">
      <c r="B35" s="33">
        <v>83</v>
      </c>
      <c r="C35" s="85" t="s">
        <v>137</v>
      </c>
      <c r="D35" s="85"/>
      <c r="E35" s="85"/>
      <c r="F35" s="56"/>
      <c r="G35" s="32"/>
    </row>
    <row r="36" spans="2:7" s="31" customFormat="1" ht="37.5" customHeight="1" x14ac:dyDescent="0.3">
      <c r="B36" s="33">
        <v>84</v>
      </c>
      <c r="C36" s="85" t="s">
        <v>595</v>
      </c>
      <c r="D36" s="85"/>
      <c r="E36" s="85"/>
      <c r="F36" s="56"/>
      <c r="G36" s="32"/>
    </row>
    <row r="37" spans="2:7" ht="80.25" customHeight="1" x14ac:dyDescent="0.3">
      <c r="B37" s="33">
        <v>85</v>
      </c>
      <c r="C37" s="85" t="s">
        <v>138</v>
      </c>
      <c r="D37" s="85"/>
      <c r="E37" s="85"/>
      <c r="F37" s="56"/>
      <c r="G37" s="32"/>
    </row>
    <row r="38" spans="2:7" ht="49.5" customHeight="1" x14ac:dyDescent="0.3">
      <c r="B38" s="33">
        <v>86</v>
      </c>
      <c r="C38" s="85" t="s">
        <v>139</v>
      </c>
      <c r="D38" s="85"/>
      <c r="E38" s="85"/>
      <c r="F38" s="56"/>
      <c r="G38" s="32"/>
    </row>
    <row r="39" spans="2:7" ht="63.75" customHeight="1" x14ac:dyDescent="0.3">
      <c r="B39" s="33">
        <v>87</v>
      </c>
      <c r="C39" s="85" t="s">
        <v>594</v>
      </c>
      <c r="D39" s="85"/>
      <c r="E39" s="85"/>
      <c r="F39" s="56"/>
      <c r="G39" s="32"/>
    </row>
    <row r="40" spans="2:7" ht="48" customHeight="1" x14ac:dyDescent="0.3">
      <c r="B40" s="33">
        <v>88</v>
      </c>
      <c r="C40" s="85" t="s">
        <v>140</v>
      </c>
      <c r="D40" s="85"/>
      <c r="E40" s="85"/>
      <c r="F40" s="56"/>
      <c r="G40" s="32"/>
    </row>
    <row r="41" spans="2:7" ht="30" customHeight="1" x14ac:dyDescent="0.3">
      <c r="B41" s="33">
        <v>89</v>
      </c>
      <c r="C41" s="85" t="s">
        <v>141</v>
      </c>
      <c r="D41" s="85"/>
      <c r="E41" s="85"/>
      <c r="F41" s="56"/>
      <c r="G41" s="32"/>
    </row>
    <row r="42" spans="2:7" ht="61.5" customHeight="1" x14ac:dyDescent="0.3">
      <c r="B42" s="33">
        <v>90</v>
      </c>
      <c r="C42" s="85" t="s">
        <v>142</v>
      </c>
      <c r="D42" s="85"/>
      <c r="E42" s="85"/>
      <c r="F42" s="56"/>
      <c r="G42" s="32"/>
    </row>
    <row r="43" spans="2:7" ht="48.75" customHeight="1" x14ac:dyDescent="0.3">
      <c r="B43" s="33">
        <v>91</v>
      </c>
      <c r="C43" s="85" t="s">
        <v>143</v>
      </c>
      <c r="D43" s="85"/>
      <c r="E43" s="85"/>
      <c r="F43" s="56"/>
      <c r="G43" s="32"/>
    </row>
    <row r="44" spans="2:7" ht="30" customHeight="1" x14ac:dyDescent="0.3">
      <c r="B44" s="33">
        <v>92</v>
      </c>
      <c r="C44" s="85" t="s">
        <v>144</v>
      </c>
      <c r="D44" s="85"/>
      <c r="E44" s="85"/>
      <c r="F44" s="56"/>
      <c r="G44" s="32"/>
    </row>
    <row r="45" spans="2:7" ht="48" customHeight="1" x14ac:dyDescent="0.3">
      <c r="B45" s="33">
        <v>93</v>
      </c>
      <c r="C45" s="85" t="s">
        <v>145</v>
      </c>
      <c r="D45" s="85"/>
      <c r="E45" s="85"/>
      <c r="F45" s="56"/>
      <c r="G45" s="32"/>
    </row>
    <row r="46" spans="2:7" ht="48" customHeight="1" x14ac:dyDescent="0.3">
      <c r="B46" s="33">
        <v>94</v>
      </c>
      <c r="C46" s="85" t="s">
        <v>146</v>
      </c>
      <c r="D46" s="85"/>
      <c r="E46" s="85"/>
      <c r="F46" s="56"/>
      <c r="G46" s="32"/>
    </row>
    <row r="47" spans="2:7" ht="30" customHeight="1" x14ac:dyDescent="0.3">
      <c r="B47" s="33">
        <v>95</v>
      </c>
      <c r="C47" s="85" t="s">
        <v>147</v>
      </c>
      <c r="D47" s="85"/>
      <c r="E47" s="85"/>
      <c r="F47" s="56"/>
      <c r="G47" s="32"/>
    </row>
    <row r="48" spans="2:7" ht="30" customHeight="1" x14ac:dyDescent="0.3">
      <c r="B48" s="33">
        <v>96</v>
      </c>
      <c r="C48" s="85" t="s">
        <v>148</v>
      </c>
      <c r="D48" s="85"/>
      <c r="E48" s="85"/>
      <c r="F48" s="56"/>
      <c r="G48" s="32"/>
    </row>
    <row r="49" spans="2:7" ht="49.5" customHeight="1" x14ac:dyDescent="0.3">
      <c r="B49" s="33">
        <v>97</v>
      </c>
      <c r="C49" s="85" t="s">
        <v>149</v>
      </c>
      <c r="D49" s="85"/>
      <c r="E49" s="85"/>
      <c r="F49" s="56"/>
      <c r="G49" s="32"/>
    </row>
    <row r="50" spans="2:7" ht="63" customHeight="1" x14ac:dyDescent="0.3">
      <c r="B50" s="33">
        <v>98</v>
      </c>
      <c r="C50" s="85" t="s">
        <v>150</v>
      </c>
      <c r="D50" s="85"/>
      <c r="E50" s="85"/>
      <c r="F50" s="56"/>
      <c r="G50" s="32"/>
    </row>
    <row r="51" spans="2:7" ht="93" customHeight="1" x14ac:dyDescent="0.3">
      <c r="B51" s="33">
        <v>99</v>
      </c>
      <c r="C51" s="85" t="s">
        <v>151</v>
      </c>
      <c r="D51" s="85"/>
      <c r="E51" s="85"/>
      <c r="F51" s="56"/>
      <c r="G51" s="32"/>
    </row>
    <row r="52" spans="2:7" ht="60" customHeight="1" x14ac:dyDescent="0.3">
      <c r="B52" s="33">
        <v>100</v>
      </c>
      <c r="C52" s="85" t="s">
        <v>152</v>
      </c>
      <c r="D52" s="85"/>
      <c r="E52" s="85"/>
      <c r="F52" s="56"/>
      <c r="G52" s="32"/>
    </row>
    <row r="53" spans="2:7" ht="32.25" customHeight="1" x14ac:dyDescent="0.3">
      <c r="B53" s="33">
        <v>101</v>
      </c>
      <c r="C53" s="85" t="s">
        <v>153</v>
      </c>
      <c r="D53" s="85"/>
      <c r="E53" s="85"/>
      <c r="F53" s="56"/>
      <c r="G53" s="32"/>
    </row>
    <row r="54" spans="2:7" ht="30.75" customHeight="1" x14ac:dyDescent="0.3">
      <c r="B54" s="33">
        <v>102</v>
      </c>
      <c r="C54" s="85" t="s">
        <v>154</v>
      </c>
      <c r="D54" s="85"/>
      <c r="E54" s="85"/>
      <c r="F54" s="56"/>
      <c r="G54" s="32"/>
    </row>
    <row r="55" spans="2:7" ht="30" customHeight="1" x14ac:dyDescent="0.3">
      <c r="B55" s="33">
        <v>103</v>
      </c>
      <c r="C55" s="85" t="s">
        <v>155</v>
      </c>
      <c r="D55" s="85"/>
      <c r="E55" s="85"/>
      <c r="F55" s="56"/>
      <c r="G55" s="32"/>
    </row>
    <row r="56" spans="2:7" ht="51" customHeight="1" x14ac:dyDescent="0.3">
      <c r="B56" s="33">
        <v>104</v>
      </c>
      <c r="C56" s="85" t="s">
        <v>156</v>
      </c>
      <c r="D56" s="85"/>
      <c r="E56" s="85"/>
      <c r="F56" s="56"/>
      <c r="G56" s="32"/>
    </row>
    <row r="57" spans="2:7" ht="45.75" customHeight="1" x14ac:dyDescent="0.3">
      <c r="B57" s="33">
        <v>105</v>
      </c>
      <c r="C57" s="85" t="s">
        <v>157</v>
      </c>
      <c r="D57" s="85"/>
      <c r="E57" s="85"/>
      <c r="F57" s="56"/>
      <c r="G57" s="32"/>
    </row>
    <row r="58" spans="2:7" ht="66.75" customHeight="1" x14ac:dyDescent="0.3">
      <c r="B58" s="33">
        <v>106</v>
      </c>
      <c r="C58" s="85" t="s">
        <v>158</v>
      </c>
      <c r="D58" s="85"/>
      <c r="E58" s="85"/>
      <c r="F58" s="56"/>
      <c r="G58" s="32"/>
    </row>
    <row r="59" spans="2:7" ht="66" customHeight="1" x14ac:dyDescent="0.3">
      <c r="B59" s="33">
        <v>107</v>
      </c>
      <c r="C59" s="85" t="s">
        <v>159</v>
      </c>
      <c r="D59" s="85"/>
      <c r="E59" s="85"/>
      <c r="F59" s="56"/>
      <c r="G59" s="32"/>
    </row>
    <row r="60" spans="2:7" x14ac:dyDescent="0.3">
      <c r="C60" s="30"/>
      <c r="D60" s="30"/>
    </row>
    <row r="61" spans="2:7" x14ac:dyDescent="0.3">
      <c r="C61" s="30"/>
      <c r="D61" s="30"/>
    </row>
    <row r="62" spans="2:7" x14ac:dyDescent="0.3">
      <c r="C62" s="30"/>
      <c r="D62" s="30"/>
    </row>
  </sheetData>
  <mergeCells count="54">
    <mergeCell ref="C59:E59"/>
    <mergeCell ref="C48:E48"/>
    <mergeCell ref="C49:E49"/>
    <mergeCell ref="C50:E50"/>
    <mergeCell ref="C51:E51"/>
    <mergeCell ref="C52:E52"/>
    <mergeCell ref="C53:E53"/>
    <mergeCell ref="C54:E54"/>
    <mergeCell ref="C55:E55"/>
    <mergeCell ref="C56:E56"/>
    <mergeCell ref="C57:E57"/>
    <mergeCell ref="C58:E58"/>
    <mergeCell ref="C47:E47"/>
    <mergeCell ref="C36:E36"/>
    <mergeCell ref="C37:E37"/>
    <mergeCell ref="C38:E38"/>
    <mergeCell ref="C39:E39"/>
    <mergeCell ref="C40:E40"/>
    <mergeCell ref="C41:E41"/>
    <mergeCell ref="C42:E42"/>
    <mergeCell ref="C43:E43"/>
    <mergeCell ref="C44:E44"/>
    <mergeCell ref="C45:E45"/>
    <mergeCell ref="C46:E46"/>
    <mergeCell ref="C35:E35"/>
    <mergeCell ref="C24:E24"/>
    <mergeCell ref="C25:E25"/>
    <mergeCell ref="C26:E26"/>
    <mergeCell ref="C27:D27"/>
    <mergeCell ref="C28:E28"/>
    <mergeCell ref="C29:E29"/>
    <mergeCell ref="C30:E30"/>
    <mergeCell ref="C31:E31"/>
    <mergeCell ref="C32:E32"/>
    <mergeCell ref="C33:E33"/>
    <mergeCell ref="C34:E34"/>
    <mergeCell ref="C23:D23"/>
    <mergeCell ref="C12:E12"/>
    <mergeCell ref="C13:E13"/>
    <mergeCell ref="C14:E14"/>
    <mergeCell ref="C15:E15"/>
    <mergeCell ref="C16:E16"/>
    <mergeCell ref="C17:D17"/>
    <mergeCell ref="C18:D18"/>
    <mergeCell ref="C19:E19"/>
    <mergeCell ref="C20:E20"/>
    <mergeCell ref="C21:E21"/>
    <mergeCell ref="C22:D22"/>
    <mergeCell ref="D2:G3"/>
    <mergeCell ref="C11:D11"/>
    <mergeCell ref="D5:G5"/>
    <mergeCell ref="B6:C6"/>
    <mergeCell ref="B7:C7"/>
    <mergeCell ref="B8:C8"/>
  </mergeCells>
  <dataValidations count="1">
    <dataValidation type="list" allowBlank="1" showInputMessage="1" showErrorMessage="1" sqref="F12:F59" xr:uid="{00000000-0002-0000-0500-000000000000}">
      <formula1>"S, N"</formula1>
    </dataValidation>
  </dataValidations>
  <hyperlinks>
    <hyperlink ref="B8" tooltip="Os itens listados aqui não esgotam os requisitos necessários para o cumprimento dos regulamentos. No entanto, servem de guia preliminar para a verificação da conformidade do aeródromo com o RBAC 154." display="&gt;&gt; Aviso importante &lt;&lt;" xr:uid="{00000000-0004-0000-0500-000000000000}"/>
    <hyperlink ref="B7:C7" tooltip="Esta planilha é aplicável a aeródromos com uma única pista de pousos e decolagens pavimentada. Caso o aeródromo não opere à noite, desconsiderar os itens relacionados a luzes." display="&gt;&gt; Aplicabilidade desta planilha &lt;&lt;" xr:uid="{00000000-0004-0000-0500-000001000000}"/>
    <hyperlink ref="B8:C8" tooltip="Os itens listados aqui não esgotam os requisitos necessários para o cumprimento do Regulamento. Servem, porém, de guia preliminar para a verificação da conformidade do aeródromo com o RBAC 154." display="&gt;&gt; Aviso importante &lt;&lt;" xr:uid="{00000000-0004-0000-0500-000002000000}"/>
    <hyperlink ref="G6" tooltip="(Outer Main Gear Wheel Span – OMGWS) é a distância entre as bordas externas das rodas do trem de pouso principal. Valores específicos se encontram na aba &quot;Dados das Aeronaves&quot;." display="OMGWS da Aeronave Crítica (m)" xr:uid="{00000000-0004-0000-0500-000003000000}"/>
    <hyperlink ref="G7" tooltip="Base de rodas (wheel base) significa a distância entre o trem de nariz e o centro geométrico do trem de pouso principal. Valores específicos se encontram na aba &quot;Dados das Aeronaves&quot;." display="Base de rodas da ANV crítica (m)" xr:uid="{00000000-0004-0000-0500-000004000000}"/>
  </hyperlinks>
  <pageMargins left="0.511811024" right="0.511811024" top="0.78740157499999996" bottom="0.78740157499999996" header="0.31496062000000002" footer="0.31496062000000002"/>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8A151-3297-40B9-B772-CEFF5C3F6F6B}">
  <dimension ref="B1:G50"/>
  <sheetViews>
    <sheetView showGridLines="0" workbookViewId="0">
      <selection activeCell="F12" sqref="F12"/>
    </sheetView>
  </sheetViews>
  <sheetFormatPr defaultColWidth="9.109375" defaultRowHeight="14.4" x14ac:dyDescent="0.3"/>
  <cols>
    <col min="1" max="1" width="2" customWidth="1"/>
    <col min="2" max="2" width="5.88671875" customWidth="1"/>
    <col min="3" max="3" width="40.6640625" customWidth="1"/>
    <col min="4" max="4" width="32.44140625" customWidth="1"/>
    <col min="5" max="5" width="11.44140625" customWidth="1"/>
    <col min="6" max="6" width="11.109375" customWidth="1"/>
    <col min="7" max="7" width="53.109375" customWidth="1"/>
  </cols>
  <sheetData>
    <row r="1" spans="2:7" ht="6.75" customHeight="1" x14ac:dyDescent="0.3"/>
    <row r="2" spans="2:7" ht="14.25" customHeight="1" x14ac:dyDescent="0.3">
      <c r="B2" s="26"/>
      <c r="C2" s="3"/>
      <c r="D2" s="79" t="s">
        <v>567</v>
      </c>
      <c r="E2" s="80"/>
      <c r="F2" s="80"/>
      <c r="G2" s="81"/>
    </row>
    <row r="3" spans="2:7" ht="18" customHeight="1" x14ac:dyDescent="0.3">
      <c r="B3" s="4"/>
      <c r="C3" s="5"/>
      <c r="D3" s="82"/>
      <c r="E3" s="83"/>
      <c r="F3" s="83"/>
      <c r="G3" s="84"/>
    </row>
    <row r="4" spans="2:7" ht="3" customHeight="1" x14ac:dyDescent="0.3">
      <c r="B4" s="4"/>
      <c r="C4" s="5"/>
      <c r="D4" s="13"/>
      <c r="E4" s="14"/>
      <c r="F4" s="14"/>
      <c r="G4" s="15"/>
    </row>
    <row r="5" spans="2:7" ht="16.5" customHeight="1" x14ac:dyDescent="0.4">
      <c r="B5" s="6"/>
      <c r="C5" s="7"/>
      <c r="D5" s="70" t="s">
        <v>60</v>
      </c>
      <c r="E5" s="71"/>
      <c r="F5" s="71"/>
      <c r="G5" s="72"/>
    </row>
    <row r="6" spans="2:7" ht="18" customHeight="1" x14ac:dyDescent="0.35">
      <c r="B6" s="73" t="str">
        <f>Aviso!B6</f>
        <v>Aeródromo: SBXX</v>
      </c>
      <c r="C6" s="74"/>
      <c r="D6" s="16" t="str">
        <f>_xlfn.CONCAT(" Código de Referência do Aeródromo: ",CODNUM,CODLETRA)</f>
        <v xml:space="preserve"> Código de Referência do Aeródromo: 4C</v>
      </c>
      <c r="E6" s="17"/>
      <c r="F6" s="17"/>
      <c r="G6" s="27" t="str">
        <f>_xlfn.CONCAT(" OMGWS da Aeronave Crítica (m): ",VLOOKUP(OMGWS,Tabelas!F2:I5,4,TRUE))</f>
        <v xml:space="preserve"> OMGWS da Aeronave Crítica (m): de 6 a menos de 9</v>
      </c>
    </row>
    <row r="7" spans="2:7" ht="18" customHeight="1" x14ac:dyDescent="0.3">
      <c r="B7" s="75" t="s">
        <v>72</v>
      </c>
      <c r="C7" s="76"/>
      <c r="D7" s="16" t="str">
        <f>_xlfn.CONCAT(" Tipo de operação: ",VLOOKUP(IFR,Tabelas!F2:H6,3,TRUE))</f>
        <v xml:space="preserve"> Tipo de operação: IFR NP</v>
      </c>
      <c r="E7" s="19"/>
      <c r="F7" s="19"/>
      <c r="G7" s="27" t="str">
        <f>_xlfn.CONCAT(" Base de rodas da ANV crítica (m): ",VLOOKUP(BASERODA,Tabelas!F2:K3,6,TRUE))</f>
        <v xml:space="preserve"> Base de rodas da ANV crítica (m): a partir de 18</v>
      </c>
    </row>
    <row r="8" spans="2:7" ht="18" customHeight="1" x14ac:dyDescent="0.3">
      <c r="B8" s="77" t="s">
        <v>73</v>
      </c>
      <c r="C8" s="78"/>
      <c r="D8" s="16" t="str">
        <f>_xlfn.CONCAT(" Largura da PPD (m): ",LarguraPPD)</f>
        <v xml:space="preserve"> Largura da PPD (m): 30</v>
      </c>
      <c r="E8" s="19"/>
      <c r="F8" s="19"/>
      <c r="G8" s="18" t="str">
        <f>_xlfn.CONCAT(" Número de motores da ANV crítica: ",VLOOKUP(MAXMOT,Tabelas!F2:J3,5,TRUE))</f>
        <v xml:space="preserve"> Número de motores da ANV crítica: 4</v>
      </c>
    </row>
    <row r="9" spans="2:7" ht="5.25" customHeight="1" x14ac:dyDescent="0.35">
      <c r="B9" s="24"/>
      <c r="C9" s="25"/>
      <c r="D9" s="20"/>
      <c r="E9" s="21"/>
      <c r="F9" s="22"/>
      <c r="G9" s="23"/>
    </row>
    <row r="10" spans="2:7" ht="3" customHeight="1" x14ac:dyDescent="0.3">
      <c r="B10" s="8"/>
      <c r="C10" s="2"/>
      <c r="F10" s="9"/>
    </row>
    <row r="11" spans="2:7" ht="28.8" x14ac:dyDescent="0.3">
      <c r="B11" s="12" t="s">
        <v>66</v>
      </c>
      <c r="C11" s="86" t="s">
        <v>67</v>
      </c>
      <c r="D11" s="87"/>
      <c r="E11" s="12" t="s">
        <v>64</v>
      </c>
      <c r="F11" s="12" t="s">
        <v>65</v>
      </c>
      <c r="G11" s="12" t="s">
        <v>0</v>
      </c>
    </row>
    <row r="12" spans="2:7" ht="51.75" customHeight="1" x14ac:dyDescent="0.3">
      <c r="B12" s="33">
        <v>108</v>
      </c>
      <c r="C12" s="85" t="s">
        <v>606</v>
      </c>
      <c r="D12" s="85"/>
      <c r="E12" s="85"/>
      <c r="F12" s="56"/>
      <c r="G12" s="32"/>
    </row>
    <row r="13" spans="2:7" ht="66" customHeight="1" x14ac:dyDescent="0.3">
      <c r="B13" s="33">
        <v>109</v>
      </c>
      <c r="C13" s="85" t="s">
        <v>160</v>
      </c>
      <c r="D13" s="85"/>
      <c r="E13" s="85"/>
      <c r="F13" s="56"/>
      <c r="G13" s="32"/>
    </row>
    <row r="14" spans="2:7" ht="60.75" customHeight="1" x14ac:dyDescent="0.3">
      <c r="B14" s="33">
        <v>110</v>
      </c>
      <c r="C14" s="85" t="s">
        <v>161</v>
      </c>
      <c r="D14" s="85"/>
      <c r="E14" s="85"/>
      <c r="F14" s="56"/>
      <c r="G14" s="32"/>
    </row>
    <row r="15" spans="2:7" ht="48" customHeight="1" x14ac:dyDescent="0.3">
      <c r="B15" s="33">
        <v>111</v>
      </c>
      <c r="C15" s="85" t="s">
        <v>162</v>
      </c>
      <c r="D15" s="85"/>
      <c r="E15" s="85"/>
      <c r="F15" s="56"/>
      <c r="G15" s="32"/>
    </row>
    <row r="16" spans="2:7" ht="48" customHeight="1" x14ac:dyDescent="0.3">
      <c r="B16" s="33">
        <v>112</v>
      </c>
      <c r="C16" s="85" t="s">
        <v>163</v>
      </c>
      <c r="D16" s="85"/>
      <c r="E16" s="85"/>
      <c r="F16" s="56"/>
      <c r="G16" s="32"/>
    </row>
    <row r="17" spans="2:7" ht="78" customHeight="1" x14ac:dyDescent="0.3">
      <c r="B17" s="33">
        <v>113</v>
      </c>
      <c r="C17" s="85" t="s">
        <v>164</v>
      </c>
      <c r="D17" s="85"/>
      <c r="E17" s="85"/>
      <c r="F17" s="56"/>
      <c r="G17" s="32"/>
    </row>
    <row r="18" spans="2:7" ht="65.25" customHeight="1" x14ac:dyDescent="0.3">
      <c r="B18" s="33">
        <v>114</v>
      </c>
      <c r="C18" s="85" t="s">
        <v>165</v>
      </c>
      <c r="D18" s="85"/>
      <c r="E18" s="85"/>
      <c r="F18" s="56"/>
      <c r="G18" s="32"/>
    </row>
    <row r="19" spans="2:7" ht="62.25" customHeight="1" x14ac:dyDescent="0.3">
      <c r="B19" s="33">
        <v>115</v>
      </c>
      <c r="C19" s="95" t="s">
        <v>166</v>
      </c>
      <c r="D19" s="96"/>
      <c r="E19" s="57" t="str">
        <f>IF(OR(IFR=3,IFR=4,IFR=5),"Exigido","Não Exigido")</f>
        <v>Não Exigido</v>
      </c>
      <c r="F19" s="56"/>
      <c r="G19" s="32"/>
    </row>
    <row r="20" spans="2:7" ht="47.4" customHeight="1" x14ac:dyDescent="0.3">
      <c r="B20" s="33">
        <v>116</v>
      </c>
      <c r="C20" s="95" t="s">
        <v>576</v>
      </c>
      <c r="D20" s="100"/>
      <c r="E20" s="57" t="str">
        <f>IF(OR(IFR=3,IFR=4,IFR=5),"Exigido","Não Exigido")</f>
        <v>Não Exigido</v>
      </c>
      <c r="F20" s="56"/>
      <c r="G20" s="32"/>
    </row>
    <row r="21" spans="2:7" ht="65.25" customHeight="1" x14ac:dyDescent="0.3">
      <c r="B21" s="33">
        <v>117</v>
      </c>
      <c r="C21" s="85" t="s">
        <v>605</v>
      </c>
      <c r="D21" s="85"/>
      <c r="E21" s="85"/>
      <c r="F21" s="56"/>
      <c r="G21" s="32"/>
    </row>
    <row r="22" spans="2:7" ht="64.5" customHeight="1" x14ac:dyDescent="0.3">
      <c r="B22" s="33">
        <v>118</v>
      </c>
      <c r="C22" s="85" t="s">
        <v>604</v>
      </c>
      <c r="D22" s="85"/>
      <c r="E22" s="85"/>
      <c r="F22" s="56"/>
      <c r="G22" s="32"/>
    </row>
    <row r="23" spans="2:7" ht="50.25" customHeight="1" x14ac:dyDescent="0.3">
      <c r="B23" s="33">
        <v>119</v>
      </c>
      <c r="C23" s="85" t="s">
        <v>167</v>
      </c>
      <c r="D23" s="85"/>
      <c r="E23" s="85"/>
      <c r="F23" s="56"/>
      <c r="G23" s="32"/>
    </row>
    <row r="24" spans="2:7" ht="46.5" customHeight="1" x14ac:dyDescent="0.3">
      <c r="B24" s="33">
        <v>120</v>
      </c>
      <c r="C24" s="85" t="s">
        <v>168</v>
      </c>
      <c r="D24" s="85"/>
      <c r="E24" s="85"/>
      <c r="F24" s="56"/>
      <c r="G24" s="32"/>
    </row>
    <row r="25" spans="2:7" ht="33.75" customHeight="1" x14ac:dyDescent="0.3">
      <c r="B25" s="33">
        <v>121</v>
      </c>
      <c r="C25" s="85" t="s">
        <v>169</v>
      </c>
      <c r="D25" s="85"/>
      <c r="E25" s="85"/>
      <c r="F25" s="56"/>
      <c r="G25" s="32"/>
    </row>
    <row r="26" spans="2:7" ht="51" customHeight="1" x14ac:dyDescent="0.3">
      <c r="B26" s="33">
        <v>122</v>
      </c>
      <c r="C26" s="85" t="s">
        <v>170</v>
      </c>
      <c r="D26" s="85"/>
      <c r="E26" s="85"/>
      <c r="F26" s="56"/>
      <c r="G26" s="32"/>
    </row>
    <row r="27" spans="2:7" ht="31.5" customHeight="1" x14ac:dyDescent="0.3">
      <c r="B27" s="33">
        <v>123</v>
      </c>
      <c r="C27" s="91" t="s">
        <v>92</v>
      </c>
      <c r="D27" s="91"/>
      <c r="E27" s="57">
        <f>IF(TIPOOP&lt;2,100,60)</f>
        <v>60</v>
      </c>
      <c r="F27" s="56"/>
      <c r="G27" s="32"/>
    </row>
    <row r="28" spans="2:7" ht="31.5" customHeight="1" x14ac:dyDescent="0.3">
      <c r="B28" s="33">
        <v>124</v>
      </c>
      <c r="C28" s="85" t="s">
        <v>93</v>
      </c>
      <c r="D28" s="85"/>
      <c r="E28" s="85"/>
      <c r="F28" s="56"/>
      <c r="G28" s="32"/>
    </row>
    <row r="29" spans="2:7" ht="95.25" customHeight="1" x14ac:dyDescent="0.3">
      <c r="B29" s="33">
        <v>125</v>
      </c>
      <c r="C29" s="85" t="s">
        <v>171</v>
      </c>
      <c r="D29" s="85"/>
      <c r="E29" s="85"/>
      <c r="F29" s="56"/>
      <c r="G29" s="32"/>
    </row>
    <row r="30" spans="2:7" ht="90.75" customHeight="1" x14ac:dyDescent="0.3">
      <c r="B30" s="33">
        <v>126</v>
      </c>
      <c r="C30" s="85" t="s">
        <v>603</v>
      </c>
      <c r="D30" s="85"/>
      <c r="E30" s="85"/>
      <c r="F30" s="56"/>
      <c r="G30" s="32"/>
    </row>
    <row r="31" spans="2:7" ht="106.5" customHeight="1" x14ac:dyDescent="0.3">
      <c r="B31" s="33">
        <v>127</v>
      </c>
      <c r="C31" s="85" t="s">
        <v>172</v>
      </c>
      <c r="D31" s="85"/>
      <c r="E31" s="85"/>
      <c r="F31" s="56"/>
      <c r="G31" s="32"/>
    </row>
    <row r="32" spans="2:7" ht="34.5" customHeight="1" x14ac:dyDescent="0.3">
      <c r="B32" s="33">
        <v>128</v>
      </c>
      <c r="C32" s="85" t="s">
        <v>173</v>
      </c>
      <c r="D32" s="85"/>
      <c r="E32" s="85"/>
      <c r="F32" s="56"/>
      <c r="G32" s="32"/>
    </row>
    <row r="33" spans="2:7" ht="54.75" customHeight="1" x14ac:dyDescent="0.3">
      <c r="B33" s="33">
        <v>129</v>
      </c>
      <c r="C33" s="85" t="s">
        <v>174</v>
      </c>
      <c r="D33" s="85"/>
      <c r="E33" s="85"/>
      <c r="F33" s="56"/>
      <c r="G33" s="32"/>
    </row>
    <row r="34" spans="2:7" ht="97.5" customHeight="1" x14ac:dyDescent="0.3">
      <c r="B34" s="33">
        <v>130</v>
      </c>
      <c r="C34" s="85" t="s">
        <v>175</v>
      </c>
      <c r="D34" s="85"/>
      <c r="E34" s="85"/>
      <c r="F34" s="56"/>
      <c r="G34" s="32"/>
    </row>
    <row r="35" spans="2:7" ht="60.75" customHeight="1" x14ac:dyDescent="0.3">
      <c r="B35" s="33">
        <v>131</v>
      </c>
      <c r="C35" s="85" t="s">
        <v>176</v>
      </c>
      <c r="D35" s="85"/>
      <c r="E35" s="85"/>
      <c r="F35" s="56"/>
      <c r="G35" s="32"/>
    </row>
    <row r="36" spans="2:7" ht="48.75" customHeight="1" x14ac:dyDescent="0.3">
      <c r="B36" s="33">
        <v>132</v>
      </c>
      <c r="C36" s="85" t="s">
        <v>177</v>
      </c>
      <c r="D36" s="85"/>
      <c r="E36" s="85"/>
      <c r="F36" s="56"/>
      <c r="G36" s="32"/>
    </row>
    <row r="37" spans="2:7" ht="84" customHeight="1" x14ac:dyDescent="0.3">
      <c r="B37" s="33">
        <v>133</v>
      </c>
      <c r="C37" s="85" t="s">
        <v>178</v>
      </c>
      <c r="D37" s="85"/>
      <c r="E37" s="85"/>
      <c r="F37" s="56"/>
      <c r="G37" s="32"/>
    </row>
    <row r="38" spans="2:7" ht="49.5" customHeight="1" x14ac:dyDescent="0.3">
      <c r="B38" s="33">
        <v>134</v>
      </c>
      <c r="C38" s="85" t="s">
        <v>179</v>
      </c>
      <c r="D38" s="85"/>
      <c r="E38" s="85"/>
      <c r="F38" s="56"/>
      <c r="G38" s="32"/>
    </row>
    <row r="39" spans="2:7" ht="30" customHeight="1" x14ac:dyDescent="0.3">
      <c r="B39" s="33">
        <v>135</v>
      </c>
      <c r="C39" s="85" t="s">
        <v>180</v>
      </c>
      <c r="D39" s="85"/>
      <c r="E39" s="85"/>
      <c r="F39" s="56"/>
      <c r="G39" s="32"/>
    </row>
    <row r="40" spans="2:7" ht="30" customHeight="1" x14ac:dyDescent="0.3">
      <c r="B40" s="33">
        <v>136</v>
      </c>
      <c r="C40" s="85" t="s">
        <v>181</v>
      </c>
      <c r="D40" s="85"/>
      <c r="E40" s="85"/>
      <c r="F40" s="56"/>
      <c r="G40" s="32"/>
    </row>
    <row r="41" spans="2:7" ht="49.5" customHeight="1" x14ac:dyDescent="0.3">
      <c r="B41" s="33">
        <v>137</v>
      </c>
      <c r="C41" s="85" t="s">
        <v>182</v>
      </c>
      <c r="D41" s="85"/>
      <c r="E41" s="85"/>
      <c r="F41" s="56"/>
      <c r="G41" s="32"/>
    </row>
    <row r="42" spans="2:7" ht="92.25" customHeight="1" x14ac:dyDescent="0.3">
      <c r="B42" s="33">
        <v>138</v>
      </c>
      <c r="C42" s="85" t="s">
        <v>183</v>
      </c>
      <c r="D42" s="85"/>
      <c r="E42" s="85"/>
      <c r="F42" s="56"/>
      <c r="G42" s="32"/>
    </row>
    <row r="43" spans="2:7" ht="33" customHeight="1" x14ac:dyDescent="0.3">
      <c r="B43" s="33">
        <v>139</v>
      </c>
      <c r="C43" s="85" t="s">
        <v>184</v>
      </c>
      <c r="D43" s="85"/>
      <c r="E43" s="85"/>
      <c r="F43" s="56"/>
      <c r="G43" s="32"/>
    </row>
    <row r="44" spans="2:7" ht="62.25" customHeight="1" x14ac:dyDescent="0.3">
      <c r="B44" s="33">
        <v>140</v>
      </c>
      <c r="C44" s="85" t="s">
        <v>602</v>
      </c>
      <c r="D44" s="85"/>
      <c r="E44" s="85"/>
      <c r="F44" s="56"/>
      <c r="G44" s="32"/>
    </row>
    <row r="45" spans="2:7" ht="62.25" customHeight="1" x14ac:dyDescent="0.3">
      <c r="B45" s="33">
        <v>141</v>
      </c>
      <c r="C45" s="85" t="s">
        <v>94</v>
      </c>
      <c r="D45" s="85"/>
      <c r="E45" s="85"/>
      <c r="F45" s="56"/>
      <c r="G45" s="32"/>
    </row>
    <row r="46" spans="2:7" ht="62.25" customHeight="1" x14ac:dyDescent="0.3">
      <c r="B46" s="33">
        <v>142</v>
      </c>
      <c r="C46" s="85" t="s">
        <v>95</v>
      </c>
      <c r="D46" s="85"/>
      <c r="E46" s="85"/>
      <c r="F46" s="56"/>
      <c r="G46" s="32"/>
    </row>
    <row r="47" spans="2:7" ht="78.75" customHeight="1" x14ac:dyDescent="0.3">
      <c r="B47" s="33">
        <v>143</v>
      </c>
      <c r="C47" s="85" t="s">
        <v>601</v>
      </c>
      <c r="D47" s="85"/>
      <c r="E47" s="85"/>
      <c r="F47" s="56"/>
      <c r="G47" s="32"/>
    </row>
    <row r="48" spans="2:7" x14ac:dyDescent="0.3">
      <c r="C48" s="30"/>
      <c r="D48" s="30"/>
    </row>
    <row r="49" spans="3:4" x14ac:dyDescent="0.3">
      <c r="C49" s="30"/>
      <c r="D49" s="30"/>
    </row>
    <row r="50" spans="3:4" x14ac:dyDescent="0.3">
      <c r="C50" s="30"/>
      <c r="D50" s="30"/>
    </row>
  </sheetData>
  <mergeCells count="42">
    <mergeCell ref="C43:E43"/>
    <mergeCell ref="C44:E44"/>
    <mergeCell ref="C45:E45"/>
    <mergeCell ref="C46:E46"/>
    <mergeCell ref="C47:E47"/>
    <mergeCell ref="C42:E42"/>
    <mergeCell ref="C31:E31"/>
    <mergeCell ref="C32:E32"/>
    <mergeCell ref="C33:E33"/>
    <mergeCell ref="C34:E34"/>
    <mergeCell ref="C35:E35"/>
    <mergeCell ref="C36:E36"/>
    <mergeCell ref="C37:E37"/>
    <mergeCell ref="C38:E38"/>
    <mergeCell ref="C39:E39"/>
    <mergeCell ref="C40:E40"/>
    <mergeCell ref="C41:E41"/>
    <mergeCell ref="C30:E30"/>
    <mergeCell ref="C18:E18"/>
    <mergeCell ref="C21:E21"/>
    <mergeCell ref="C22:E22"/>
    <mergeCell ref="C23:E23"/>
    <mergeCell ref="C24:E24"/>
    <mergeCell ref="C25:E25"/>
    <mergeCell ref="C26:E26"/>
    <mergeCell ref="C27:D27"/>
    <mergeCell ref="C28:E28"/>
    <mergeCell ref="C29:E29"/>
    <mergeCell ref="C19:D19"/>
    <mergeCell ref="C20:D20"/>
    <mergeCell ref="D2:G3"/>
    <mergeCell ref="C17:E17"/>
    <mergeCell ref="C11:D11"/>
    <mergeCell ref="D5:G5"/>
    <mergeCell ref="B6:C6"/>
    <mergeCell ref="B7:C7"/>
    <mergeCell ref="B8:C8"/>
    <mergeCell ref="C12:E12"/>
    <mergeCell ref="C13:E13"/>
    <mergeCell ref="C14:E14"/>
    <mergeCell ref="C15:E15"/>
    <mergeCell ref="C16:E16"/>
  </mergeCells>
  <dataValidations count="1">
    <dataValidation type="list" allowBlank="1" showInputMessage="1" showErrorMessage="1" sqref="F12:F47" xr:uid="{00000000-0002-0000-0600-000000000000}">
      <formula1>"S, N"</formula1>
    </dataValidation>
  </dataValidations>
  <hyperlinks>
    <hyperlink ref="B8" tooltip="Os itens listados aqui não esgotam os requisitos necessários para o cumprimento dos regulamentos. No entanto, servem de guia preliminar para a verificação da conformidade do aeródromo com o RBAC 154." display="&gt;&gt; Aviso importante &lt;&lt;" xr:uid="{00000000-0004-0000-0600-000000000000}"/>
    <hyperlink ref="B7:C7" tooltip="Esta planilha é aplicável a aeródromos com uma única pista de pousos e decolagens pavimentada. Caso o aeródromo não opere à noite, desconsiderar os itens relacionados a luzes." display="&gt;&gt; Aplicabilidade desta planilha &lt;&lt;" xr:uid="{00000000-0004-0000-0600-000001000000}"/>
    <hyperlink ref="B8:C8" tooltip="Os itens listados aqui não esgotam os requisitos necessários para o cumprimento do Regulamento. Servem, porém, de guia preliminar para a verificação da conformidade do aeródromo com o RBAC 154." display="&gt;&gt; Aviso importante &lt;&lt;" xr:uid="{00000000-0004-0000-0600-000002000000}"/>
    <hyperlink ref="G6" tooltip="(Outer Main Gear Wheel Span – OMGWS) é a distância entre as bordas externas das rodas do trem de pouso principal. Valores específicos se encontram na aba &quot;Dados das Aeronaves&quot;." display="OMGWS da Aeronave Crítica (m)" xr:uid="{00000000-0004-0000-0600-000003000000}"/>
    <hyperlink ref="G7" tooltip="Base de rodas (wheel base) significa a distância entre o trem de nariz e o centro geométrico do trem de pouso principal. Valores específicos se encontram na aba &quot;Dados das Aeronaves&quot;." display="Base de rodas da ANV crítica (m)" xr:uid="{00000000-0004-0000-0600-000004000000}"/>
  </hyperlinks>
  <pageMargins left="0.511811024" right="0.511811024" top="0.78740157499999996" bottom="0.78740157499999996" header="0.31496062000000002" footer="0.31496062000000002"/>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CF5C6-B3E0-4E60-8936-F073DFA1EBAA}">
  <dimension ref="B1:G40"/>
  <sheetViews>
    <sheetView showGridLines="0" workbookViewId="0">
      <selection activeCell="F12" sqref="F12"/>
    </sheetView>
  </sheetViews>
  <sheetFormatPr defaultColWidth="9.109375" defaultRowHeight="14.4" x14ac:dyDescent="0.3"/>
  <cols>
    <col min="1" max="1" width="2" customWidth="1"/>
    <col min="2" max="2" width="5.88671875" customWidth="1"/>
    <col min="3" max="3" width="40.6640625" customWidth="1"/>
    <col min="4" max="4" width="32.44140625" customWidth="1"/>
    <col min="5" max="5" width="11.44140625" customWidth="1"/>
    <col min="6" max="6" width="11.109375" customWidth="1"/>
    <col min="7" max="7" width="53.109375" customWidth="1"/>
  </cols>
  <sheetData>
    <row r="1" spans="2:7" ht="6.75" customHeight="1" x14ac:dyDescent="0.3"/>
    <row r="2" spans="2:7" ht="14.25" customHeight="1" x14ac:dyDescent="0.3">
      <c r="B2" s="26"/>
      <c r="C2" s="3"/>
      <c r="D2" s="101" t="s">
        <v>572</v>
      </c>
      <c r="E2" s="102"/>
      <c r="F2" s="102"/>
      <c r="G2" s="103"/>
    </row>
    <row r="3" spans="2:7" ht="18" customHeight="1" x14ac:dyDescent="0.3">
      <c r="B3" s="4"/>
      <c r="C3" s="5"/>
      <c r="D3" s="104"/>
      <c r="E3" s="105"/>
      <c r="F3" s="105"/>
      <c r="G3" s="106"/>
    </row>
    <row r="4" spans="2:7" ht="3" customHeight="1" x14ac:dyDescent="0.3">
      <c r="B4" s="4"/>
      <c r="C4" s="5"/>
      <c r="D4" s="13"/>
      <c r="E4" s="14"/>
      <c r="F4" s="14"/>
      <c r="G4" s="15"/>
    </row>
    <row r="5" spans="2:7" ht="16.5" customHeight="1" x14ac:dyDescent="0.4">
      <c r="B5" s="6"/>
      <c r="C5" s="7"/>
      <c r="D5" s="70" t="s">
        <v>60</v>
      </c>
      <c r="E5" s="71"/>
      <c r="F5" s="71"/>
      <c r="G5" s="72"/>
    </row>
    <row r="6" spans="2:7" ht="18" customHeight="1" x14ac:dyDescent="0.35">
      <c r="B6" s="73" t="str">
        <f>Aviso!B6</f>
        <v>Aeródromo: SBXX</v>
      </c>
      <c r="C6" s="74"/>
      <c r="D6" s="16" t="str">
        <f>_xlfn.CONCAT(" Código de Referência do Aeródromo: ",CODNUM,CODLETRA)</f>
        <v xml:space="preserve"> Código de Referência do Aeródromo: 4C</v>
      </c>
      <c r="E6" s="17"/>
      <c r="F6" s="17"/>
      <c r="G6" s="27" t="str">
        <f>_xlfn.CONCAT(" OMGWS da Aeronave Crítica (m): ",VLOOKUP(OMGWS,Tabelas!F2:I5,4,TRUE))</f>
        <v xml:space="preserve"> OMGWS da Aeronave Crítica (m): de 6 a menos de 9</v>
      </c>
    </row>
    <row r="7" spans="2:7" ht="18" customHeight="1" x14ac:dyDescent="0.3">
      <c r="B7" s="75" t="s">
        <v>72</v>
      </c>
      <c r="C7" s="76"/>
      <c r="D7" s="16" t="str">
        <f>_xlfn.CONCAT(" Tipo de operação: ",VLOOKUP(IFR,Tabelas!F2:H6,3,TRUE))</f>
        <v xml:space="preserve"> Tipo de operação: IFR NP</v>
      </c>
      <c r="E7" s="19"/>
      <c r="F7" s="19"/>
      <c r="G7" s="27" t="str">
        <f>_xlfn.CONCAT(" Base de rodas da ANV crítica (m): ",VLOOKUP(BASERODA,Tabelas!F2:K3,6,TRUE))</f>
        <v xml:space="preserve"> Base de rodas da ANV crítica (m): a partir de 18</v>
      </c>
    </row>
    <row r="8" spans="2:7" ht="18" customHeight="1" x14ac:dyDescent="0.3">
      <c r="B8" s="77" t="s">
        <v>73</v>
      </c>
      <c r="C8" s="78"/>
      <c r="D8" s="16" t="str">
        <f>_xlfn.CONCAT(" Largura da PPD (m): ",LarguraPPD)</f>
        <v xml:space="preserve"> Largura da PPD (m): 30</v>
      </c>
      <c r="E8" s="19"/>
      <c r="F8" s="19"/>
      <c r="G8" s="18" t="str">
        <f>_xlfn.CONCAT(" Número de motores da ANV crítica: ",VLOOKUP(MAXMOT,Tabelas!F2:J3,5,TRUE))</f>
        <v xml:space="preserve"> Número de motores da ANV crítica: 4</v>
      </c>
    </row>
    <row r="9" spans="2:7" ht="5.25" customHeight="1" x14ac:dyDescent="0.35">
      <c r="B9" s="24"/>
      <c r="C9" s="25"/>
      <c r="D9" s="20"/>
      <c r="E9" s="21"/>
      <c r="F9" s="22"/>
      <c r="G9" s="23"/>
    </row>
    <row r="10" spans="2:7" ht="3" customHeight="1" x14ac:dyDescent="0.3">
      <c r="B10" s="8"/>
      <c r="C10" s="2"/>
      <c r="F10" s="9"/>
    </row>
    <row r="11" spans="2:7" ht="28.8" x14ac:dyDescent="0.3">
      <c r="B11" s="12" t="s">
        <v>66</v>
      </c>
      <c r="C11" s="86" t="s">
        <v>67</v>
      </c>
      <c r="D11" s="87"/>
      <c r="E11" s="12" t="s">
        <v>64</v>
      </c>
      <c r="F11" s="12" t="s">
        <v>65</v>
      </c>
      <c r="G11" s="12" t="s">
        <v>0</v>
      </c>
    </row>
    <row r="12" spans="2:7" ht="75.75" customHeight="1" x14ac:dyDescent="0.3">
      <c r="B12" s="33">
        <v>144</v>
      </c>
      <c r="C12" s="85" t="s">
        <v>607</v>
      </c>
      <c r="D12" s="85"/>
      <c r="E12" s="85"/>
      <c r="F12" s="56"/>
      <c r="G12" s="32"/>
    </row>
    <row r="13" spans="2:7" ht="63.75" customHeight="1" x14ac:dyDescent="0.3">
      <c r="B13" s="33">
        <v>145</v>
      </c>
      <c r="C13" s="85" t="s">
        <v>185</v>
      </c>
      <c r="D13" s="85"/>
      <c r="E13" s="85"/>
      <c r="F13" s="56"/>
      <c r="G13" s="32"/>
    </row>
    <row r="14" spans="2:7" ht="49.5" customHeight="1" x14ac:dyDescent="0.3">
      <c r="B14" s="33">
        <v>146</v>
      </c>
      <c r="C14" s="95" t="s">
        <v>186</v>
      </c>
      <c r="D14" s="96"/>
      <c r="E14" s="59" t="str">
        <f>IF(OR(IFR=3,IFR=4,IFR=5),"Exigido","Não Exigido")</f>
        <v>Não Exigido</v>
      </c>
      <c r="F14" s="56"/>
      <c r="G14" s="32"/>
    </row>
    <row r="15" spans="2:7" ht="37.5" customHeight="1" x14ac:dyDescent="0.3">
      <c r="B15" s="33">
        <v>147</v>
      </c>
      <c r="C15" s="85" t="s">
        <v>187</v>
      </c>
      <c r="D15" s="85"/>
      <c r="E15" s="85"/>
      <c r="F15" s="56"/>
      <c r="G15" s="32"/>
    </row>
    <row r="16" spans="2:7" ht="64.5" customHeight="1" x14ac:dyDescent="0.3">
      <c r="B16" s="33">
        <v>148</v>
      </c>
      <c r="C16" s="85" t="s">
        <v>188</v>
      </c>
      <c r="D16" s="85"/>
      <c r="E16" s="85"/>
      <c r="F16" s="56"/>
      <c r="G16" s="32"/>
    </row>
    <row r="17" spans="2:7" ht="32.25" customHeight="1" x14ac:dyDescent="0.3">
      <c r="B17" s="33">
        <v>149</v>
      </c>
      <c r="C17" s="85" t="s">
        <v>189</v>
      </c>
      <c r="D17" s="85"/>
      <c r="E17" s="85"/>
      <c r="F17" s="56"/>
      <c r="G17" s="32"/>
    </row>
    <row r="18" spans="2:7" ht="45.75" customHeight="1" x14ac:dyDescent="0.3">
      <c r="B18" s="33">
        <v>150</v>
      </c>
      <c r="C18" s="85" t="s">
        <v>190</v>
      </c>
      <c r="D18" s="85"/>
      <c r="E18" s="85"/>
      <c r="F18" s="56"/>
      <c r="G18" s="32"/>
    </row>
    <row r="19" spans="2:7" ht="45.75" customHeight="1" x14ac:dyDescent="0.3">
      <c r="B19" s="33">
        <v>151</v>
      </c>
      <c r="C19" s="85" t="s">
        <v>191</v>
      </c>
      <c r="D19" s="85"/>
      <c r="E19" s="85"/>
      <c r="F19" s="56"/>
      <c r="G19" s="32"/>
    </row>
    <row r="20" spans="2:7" ht="90.75" customHeight="1" x14ac:dyDescent="0.3">
      <c r="B20" s="33">
        <v>152</v>
      </c>
      <c r="C20" s="85" t="s">
        <v>192</v>
      </c>
      <c r="D20" s="85"/>
      <c r="E20" s="85"/>
      <c r="F20" s="56"/>
      <c r="G20" s="32"/>
    </row>
    <row r="21" spans="2:7" ht="62.25" customHeight="1" x14ac:dyDescent="0.3">
      <c r="B21" s="33">
        <v>153</v>
      </c>
      <c r="C21" s="85" t="s">
        <v>193</v>
      </c>
      <c r="D21" s="85"/>
      <c r="E21" s="85"/>
      <c r="F21" s="56"/>
      <c r="G21" s="32"/>
    </row>
    <row r="22" spans="2:7" ht="33" customHeight="1" x14ac:dyDescent="0.3">
      <c r="B22" s="33">
        <v>154</v>
      </c>
      <c r="C22" s="85" t="s">
        <v>194</v>
      </c>
      <c r="D22" s="85"/>
      <c r="E22" s="85"/>
      <c r="F22" s="56"/>
      <c r="G22" s="32"/>
    </row>
    <row r="23" spans="2:7" ht="45.75" customHeight="1" x14ac:dyDescent="0.3">
      <c r="B23" s="33">
        <v>155</v>
      </c>
      <c r="C23" s="85" t="s">
        <v>195</v>
      </c>
      <c r="D23" s="85"/>
      <c r="E23" s="85"/>
      <c r="F23" s="56"/>
      <c r="G23" s="32"/>
    </row>
    <row r="24" spans="2:7" ht="49.5" customHeight="1" x14ac:dyDescent="0.3">
      <c r="B24" s="33">
        <v>156</v>
      </c>
      <c r="C24" s="85" t="s">
        <v>196</v>
      </c>
      <c r="D24" s="85"/>
      <c r="E24" s="85"/>
      <c r="F24" s="56"/>
      <c r="G24" s="32"/>
    </row>
    <row r="25" spans="2:7" ht="30" customHeight="1" x14ac:dyDescent="0.3">
      <c r="B25" s="33">
        <v>157</v>
      </c>
      <c r="C25" s="85" t="s">
        <v>197</v>
      </c>
      <c r="D25" s="85"/>
      <c r="E25" s="85"/>
      <c r="F25" s="56"/>
      <c r="G25" s="32"/>
    </row>
    <row r="26" spans="2:7" ht="63" customHeight="1" x14ac:dyDescent="0.3">
      <c r="B26" s="33">
        <v>158</v>
      </c>
      <c r="C26" s="85" t="s">
        <v>198</v>
      </c>
      <c r="D26" s="85"/>
      <c r="E26" s="85"/>
      <c r="F26" s="56"/>
      <c r="G26" s="32"/>
    </row>
    <row r="27" spans="2:7" ht="47.25" customHeight="1" x14ac:dyDescent="0.3">
      <c r="B27" s="33">
        <v>159</v>
      </c>
      <c r="C27" s="85" t="s">
        <v>199</v>
      </c>
      <c r="D27" s="85"/>
      <c r="E27" s="85"/>
      <c r="F27" s="56"/>
      <c r="G27" s="32"/>
    </row>
    <row r="28" spans="2:7" ht="64.5" customHeight="1" x14ac:dyDescent="0.3">
      <c r="B28" s="33">
        <v>160</v>
      </c>
      <c r="C28" s="85" t="s">
        <v>608</v>
      </c>
      <c r="D28" s="85"/>
      <c r="E28" s="85"/>
      <c r="F28" s="56"/>
      <c r="G28" s="32"/>
    </row>
    <row r="29" spans="2:7" ht="76.5" customHeight="1" x14ac:dyDescent="0.3">
      <c r="B29" s="33">
        <v>161</v>
      </c>
      <c r="C29" s="85" t="s">
        <v>200</v>
      </c>
      <c r="D29" s="85"/>
      <c r="E29" s="85"/>
      <c r="F29" s="56"/>
      <c r="G29" s="32"/>
    </row>
    <row r="30" spans="2:7" ht="46.5" customHeight="1" x14ac:dyDescent="0.3">
      <c r="B30" s="33">
        <v>162</v>
      </c>
      <c r="C30" s="85" t="s">
        <v>201</v>
      </c>
      <c r="D30" s="85"/>
      <c r="E30" s="85"/>
      <c r="F30" s="56"/>
      <c r="G30" s="32"/>
    </row>
    <row r="31" spans="2:7" ht="46.5" customHeight="1" x14ac:dyDescent="0.3">
      <c r="B31" s="33">
        <v>163</v>
      </c>
      <c r="C31" s="85" t="s">
        <v>202</v>
      </c>
      <c r="D31" s="85"/>
      <c r="E31" s="85"/>
      <c r="F31" s="56"/>
      <c r="G31" s="32"/>
    </row>
    <row r="32" spans="2:7" ht="83.25" customHeight="1" x14ac:dyDescent="0.3">
      <c r="B32" s="33">
        <v>164</v>
      </c>
      <c r="C32" s="85" t="s">
        <v>203</v>
      </c>
      <c r="D32" s="85"/>
      <c r="E32" s="85"/>
      <c r="F32" s="56"/>
      <c r="G32" s="32"/>
    </row>
    <row r="33" spans="2:7" ht="30.75" customHeight="1" x14ac:dyDescent="0.3">
      <c r="B33" s="33">
        <v>165</v>
      </c>
      <c r="C33" s="85" t="s">
        <v>204</v>
      </c>
      <c r="D33" s="85"/>
      <c r="E33" s="85"/>
      <c r="F33" s="56"/>
      <c r="G33" s="32"/>
    </row>
    <row r="34" spans="2:7" ht="65.25" customHeight="1" x14ac:dyDescent="0.3">
      <c r="B34" s="33">
        <v>166</v>
      </c>
      <c r="C34" s="85" t="s">
        <v>205</v>
      </c>
      <c r="D34" s="85"/>
      <c r="E34" s="85"/>
      <c r="F34" s="56"/>
      <c r="G34" s="32"/>
    </row>
    <row r="35" spans="2:7" ht="51.75" customHeight="1" x14ac:dyDescent="0.3">
      <c r="B35" s="33">
        <v>167</v>
      </c>
      <c r="C35" s="85" t="s">
        <v>206</v>
      </c>
      <c r="D35" s="85"/>
      <c r="E35" s="85"/>
      <c r="F35" s="56"/>
      <c r="G35" s="32"/>
    </row>
    <row r="36" spans="2:7" ht="126.75" customHeight="1" x14ac:dyDescent="0.3">
      <c r="B36" s="33">
        <v>168</v>
      </c>
      <c r="C36" s="85" t="s">
        <v>207</v>
      </c>
      <c r="D36" s="85"/>
      <c r="E36" s="85"/>
      <c r="F36" s="56"/>
      <c r="G36" s="32"/>
    </row>
    <row r="37" spans="2:7" ht="81" customHeight="1" x14ac:dyDescent="0.3">
      <c r="B37" s="33">
        <v>169</v>
      </c>
      <c r="C37" s="85" t="s">
        <v>208</v>
      </c>
      <c r="D37" s="85"/>
      <c r="E37" s="85"/>
      <c r="F37" s="56"/>
      <c r="G37" s="32"/>
    </row>
    <row r="38" spans="2:7" x14ac:dyDescent="0.3">
      <c r="C38" s="30"/>
      <c r="D38" s="30"/>
    </row>
    <row r="39" spans="2:7" x14ac:dyDescent="0.3">
      <c r="C39" s="30"/>
      <c r="D39" s="30"/>
    </row>
    <row r="40" spans="2:7" x14ac:dyDescent="0.3">
      <c r="C40" s="30"/>
      <c r="D40" s="30"/>
    </row>
  </sheetData>
  <mergeCells count="32">
    <mergeCell ref="C37:E37"/>
    <mergeCell ref="C31:E31"/>
    <mergeCell ref="C32:E32"/>
    <mergeCell ref="C33:E33"/>
    <mergeCell ref="C34:E34"/>
    <mergeCell ref="C35:E35"/>
    <mergeCell ref="C36:E36"/>
    <mergeCell ref="C30:E30"/>
    <mergeCell ref="C19:E19"/>
    <mergeCell ref="C20:E20"/>
    <mergeCell ref="C21:E21"/>
    <mergeCell ref="C22:E22"/>
    <mergeCell ref="C23:E23"/>
    <mergeCell ref="C24:E24"/>
    <mergeCell ref="C25:E25"/>
    <mergeCell ref="C26:E26"/>
    <mergeCell ref="C27:E27"/>
    <mergeCell ref="C28:E28"/>
    <mergeCell ref="C29:E29"/>
    <mergeCell ref="D2:G3"/>
    <mergeCell ref="C18:E18"/>
    <mergeCell ref="C12:E12"/>
    <mergeCell ref="C11:D11"/>
    <mergeCell ref="D5:G5"/>
    <mergeCell ref="B6:C6"/>
    <mergeCell ref="B7:C7"/>
    <mergeCell ref="B8:C8"/>
    <mergeCell ref="C13:E13"/>
    <mergeCell ref="C15:E15"/>
    <mergeCell ref="C16:E16"/>
    <mergeCell ref="C17:E17"/>
    <mergeCell ref="C14:D14"/>
  </mergeCells>
  <dataValidations count="1">
    <dataValidation type="list" allowBlank="1" showInputMessage="1" showErrorMessage="1" sqref="F12:F37" xr:uid="{00000000-0002-0000-0700-000000000000}">
      <formula1>"S, N"</formula1>
    </dataValidation>
  </dataValidations>
  <hyperlinks>
    <hyperlink ref="B8" tooltip="Os itens listados aqui não esgotam os requisitos necessários para o cumprimento dos regulamentos. No entanto, servem de guia preliminar para a verificação da conformidade do aeródromo com o RBAC 154." display="&gt;&gt; Aviso importante &lt;&lt;" xr:uid="{00000000-0004-0000-0700-000000000000}"/>
    <hyperlink ref="B7:C7" tooltip="Esta planilha é aplicável a aeródromos com uma única pista de pousos e decolagens pavimentada. Caso o aeródromo não opere à noite, desconsiderar os itens relacionados a luzes." display="&gt;&gt; Aplicabilidade desta planilha &lt;&lt;" xr:uid="{00000000-0004-0000-0700-000001000000}"/>
    <hyperlink ref="B8:C8" tooltip="Os itens listados aqui não esgotam os requisitos necessários para o cumprimento do Regulamento. Servem, porém, de guia preliminar para a verificação da conformidade do aeródromo com o RBAC 154." display="&gt;&gt; Aviso importante &lt;&lt;" xr:uid="{00000000-0004-0000-0700-000002000000}"/>
    <hyperlink ref="G6" tooltip="(Outer Main Gear Wheel Span – OMGWS) é a distância entre as bordas externas das rodas do trem de pouso principal. Valores específicos se encontram na aba &quot;Dados das Aeronaves&quot;." display="OMGWS da Aeronave Crítica (m)" xr:uid="{00000000-0004-0000-0700-000003000000}"/>
    <hyperlink ref="G7" tooltip="Base de rodas (wheel base) significa a distância entre o trem de nariz e o centro geométrico do trem de pouso principal. Valores específicos se encontram na aba &quot;Dados das Aeronaves&quot;." display="Base de rodas da ANV crítica (m)" xr:uid="{00000000-0004-0000-0700-000004000000}"/>
  </hyperlinks>
  <pageMargins left="0.511811024" right="0.511811024" top="0.78740157499999996" bottom="0.78740157499999996" header="0.31496062000000002" footer="0.31496062000000002"/>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1ABB4-CC0A-4913-924D-E46182E04456}">
  <dimension ref="B1:F9"/>
  <sheetViews>
    <sheetView showGridLines="0" workbookViewId="0">
      <selection activeCell="B1" sqref="B1"/>
    </sheetView>
  </sheetViews>
  <sheetFormatPr defaultColWidth="8.88671875" defaultRowHeight="14.4" x14ac:dyDescent="0.3"/>
  <cols>
    <col min="1" max="1" width="3.44140625" customWidth="1"/>
    <col min="2" max="2" width="53.109375" customWidth="1"/>
    <col min="3" max="3" width="12.88671875" bestFit="1" customWidth="1"/>
    <col min="4" max="4" width="16.109375" bestFit="1" customWidth="1"/>
  </cols>
  <sheetData>
    <row r="1" spans="2:6" ht="15" thickBot="1" x14ac:dyDescent="0.35"/>
    <row r="2" spans="2:6" ht="29.4" thickBot="1" x14ac:dyDescent="0.35">
      <c r="B2" s="41" t="s">
        <v>568</v>
      </c>
      <c r="C2" s="42" t="s">
        <v>573</v>
      </c>
      <c r="D2" s="43">
        <f>COUNTIF(Cadastro!F12:F18,"S")/7</f>
        <v>0</v>
      </c>
      <c r="E2" s="44"/>
      <c r="F2" s="45"/>
    </row>
    <row r="3" spans="2:6" ht="29.4" thickBot="1" x14ac:dyDescent="0.35">
      <c r="B3" s="46" t="s">
        <v>569</v>
      </c>
      <c r="C3" s="42" t="s">
        <v>573</v>
      </c>
      <c r="D3" s="43">
        <f>COUNTIF(PPD!F12:F25,"S")/14</f>
        <v>0</v>
      </c>
      <c r="E3" s="47"/>
      <c r="F3" s="47"/>
    </row>
    <row r="4" spans="2:6" ht="29.4" thickBot="1" x14ac:dyDescent="0.35">
      <c r="B4" s="48" t="s">
        <v>570</v>
      </c>
      <c r="C4" s="42" t="s">
        <v>573</v>
      </c>
      <c r="D4" s="43">
        <f>COUNTIF(RSA!F12:F25,"S")/14</f>
        <v>0</v>
      </c>
    </row>
    <row r="5" spans="2:6" ht="29.4" thickBot="1" x14ac:dyDescent="0.35">
      <c r="B5" s="49" t="s">
        <v>575</v>
      </c>
      <c r="C5" s="42" t="s">
        <v>573</v>
      </c>
      <c r="D5" s="43">
        <f>COUNTIF('TWY e Pátio'!F12:F35,"S")/24</f>
        <v>0</v>
      </c>
    </row>
    <row r="6" spans="2:6" ht="29.4" thickBot="1" x14ac:dyDescent="0.35">
      <c r="B6" s="50" t="s">
        <v>566</v>
      </c>
      <c r="C6" s="42" t="s">
        <v>573</v>
      </c>
      <c r="D6" s="43">
        <f>COUNTIF('Sin. Horiz.'!F12:F59,"S")/48</f>
        <v>0</v>
      </c>
    </row>
    <row r="7" spans="2:6" ht="29.4" thickBot="1" x14ac:dyDescent="0.35">
      <c r="B7" s="51" t="s">
        <v>567</v>
      </c>
      <c r="C7" s="42" t="s">
        <v>573</v>
      </c>
      <c r="D7" s="43">
        <f>COUNTIF(Luzes!F12:F47,"S")/35</f>
        <v>0</v>
      </c>
    </row>
    <row r="8" spans="2:6" ht="29.4" thickBot="1" x14ac:dyDescent="0.35">
      <c r="B8" s="52" t="s">
        <v>572</v>
      </c>
      <c r="C8" s="42" t="s">
        <v>573</v>
      </c>
      <c r="D8" s="43">
        <f>COUNTIF('Sin. Vert.'!F12:F37,"S")/26</f>
        <v>0</v>
      </c>
    </row>
    <row r="9" spans="2:6" ht="29.4" thickBot="1" x14ac:dyDescent="0.35">
      <c r="B9" s="54" t="s">
        <v>574</v>
      </c>
      <c r="C9" s="53" t="s">
        <v>573</v>
      </c>
      <c r="D9" s="55">
        <f>(D2*7+D3*14+D4*14+D5*24+D6*48+D7*35+D8*14)/168</f>
        <v>0</v>
      </c>
    </row>
  </sheetData>
  <pageMargins left="0.511811024" right="0.511811024" top="0.78740157499999996" bottom="0.78740157499999996" header="0.31496062000000002" footer="0.31496062000000002"/>
  <pageSetup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6E9AB42C09A5142BF4DA83E120836C2" ma:contentTypeVersion="12" ma:contentTypeDescription="Crie um novo documento." ma:contentTypeScope="" ma:versionID="63bcac2303e8437a6e683f781c3f5b8f">
  <xsd:schema xmlns:xsd="http://www.w3.org/2001/XMLSchema" xmlns:xs="http://www.w3.org/2001/XMLSchema" xmlns:p="http://schemas.microsoft.com/office/2006/metadata/properties" xmlns:ns2="daaa9464-4424-40fe-be37-0a216c42574f" xmlns:ns3="858fbe19-3582-43df-8e84-fb58b8207311" targetNamespace="http://schemas.microsoft.com/office/2006/metadata/properties" ma:root="true" ma:fieldsID="e8e8dbd55e53a00a5b6d8240a9a06140" ns2:_="" ns3:_="">
    <xsd:import namespace="daaa9464-4424-40fe-be37-0a216c42574f"/>
    <xsd:import namespace="858fbe19-3582-43df-8e84-fb58b82073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aa9464-4424-40fe-be37-0a216c4257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8fbe19-3582-43df-8e84-fb58b8207311" elementFormDefault="qualified">
    <xsd:import namespace="http://schemas.microsoft.com/office/2006/documentManagement/types"/>
    <xsd:import namespace="http://schemas.microsoft.com/office/infopath/2007/PartnerControls"/>
    <xsd:element name="SharedWithUsers" ma:index="1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B19D32-C97E-40DC-8ADE-C47CC73B9471}">
  <ds:schemaRefs>
    <ds:schemaRef ds:uri="http://purl.org/dc/elements/1.1/"/>
    <ds:schemaRef ds:uri="http://schemas.microsoft.com/office/2006/metadata/properties"/>
    <ds:schemaRef ds:uri="858fbe19-3582-43df-8e84-fb58b82073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aaa9464-4424-40fe-be37-0a216c42574f"/>
    <ds:schemaRef ds:uri="http://www.w3.org/XML/1998/namespace"/>
    <ds:schemaRef ds:uri="http://purl.org/dc/dcmitype/"/>
  </ds:schemaRefs>
</ds:datastoreItem>
</file>

<file path=customXml/itemProps2.xml><?xml version="1.0" encoding="utf-8"?>
<ds:datastoreItem xmlns:ds="http://schemas.openxmlformats.org/officeDocument/2006/customXml" ds:itemID="{0E951547-26E5-4183-BC7C-9BE7E0BCC955}">
  <ds:schemaRefs>
    <ds:schemaRef ds:uri="http://schemas.microsoft.com/sharepoint/v3/contenttype/forms"/>
  </ds:schemaRefs>
</ds:datastoreItem>
</file>

<file path=customXml/itemProps3.xml><?xml version="1.0" encoding="utf-8"?>
<ds:datastoreItem xmlns:ds="http://schemas.openxmlformats.org/officeDocument/2006/customXml" ds:itemID="{9202C372-39A6-4F74-9EFC-1B15F560A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aa9464-4424-40fe-be37-0a216c42574f"/>
    <ds:schemaRef ds:uri="858fbe19-3582-43df-8e84-fb58b82073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Planilhas</vt:lpstr>
      </vt:variant>
      <vt:variant>
        <vt:i4>11</vt:i4>
      </vt:variant>
      <vt:variant>
        <vt:lpstr>Intervalos Nomeados</vt:lpstr>
      </vt:variant>
      <vt:variant>
        <vt:i4>8</vt:i4>
      </vt:variant>
    </vt:vector>
  </HeadingPairs>
  <TitlesOfParts>
    <vt:vector size="19" baseType="lpstr">
      <vt:lpstr>Aviso</vt:lpstr>
      <vt:lpstr>Cadastro</vt:lpstr>
      <vt:lpstr>PPD</vt:lpstr>
      <vt:lpstr>RSA</vt:lpstr>
      <vt:lpstr>TWY e Pátio</vt:lpstr>
      <vt:lpstr>Sin. Horiz.</vt:lpstr>
      <vt:lpstr>Luzes</vt:lpstr>
      <vt:lpstr>Sin. Vert.</vt:lpstr>
      <vt:lpstr>PONTUAÇÃO</vt:lpstr>
      <vt:lpstr>Estruturas</vt:lpstr>
      <vt:lpstr>Tabelas</vt:lpstr>
      <vt:lpstr>BASERODA</vt:lpstr>
      <vt:lpstr>CODLETRA</vt:lpstr>
      <vt:lpstr>CODNUM</vt:lpstr>
      <vt:lpstr>IFR</vt:lpstr>
      <vt:lpstr>LarguraPPD</vt:lpstr>
      <vt:lpstr>MAXMOT</vt:lpstr>
      <vt:lpstr>OMGWS</vt:lpstr>
      <vt:lpstr>TIPOOP</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GOPS/SIA/ANAC</dc:creator>
  <cp:keywords/>
  <dc:description/>
  <cp:lastModifiedBy>Marcelo Campos Versiani</cp:lastModifiedBy>
  <cp:lastPrinted>2014-10-16T15:34:55Z</cp:lastPrinted>
  <dcterms:created xsi:type="dcterms:W3CDTF">2014-10-16T15:22:18Z</dcterms:created>
  <dcterms:modified xsi:type="dcterms:W3CDTF">2024-02-21T17:59:47Z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0x01010066E9AB42C09A5142BF4DA83E120836C2</vt:lpwstr>
  </property>
</Properties>
</file>