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anac-my.sharepoint.com/personal/priscilla_vieira_anac_gov_br/Documents/- Meio Ambiente/Conexão SAF/"/>
    </mc:Choice>
  </mc:AlternateContent>
  <xr:revisionPtr revIDLastSave="0" documentId="8_{327300E4-A68C-450E-833D-0BDCE67FB222}" xr6:coauthVersionLast="47" xr6:coauthVersionMax="47" xr10:uidLastSave="{00000000-0000-0000-0000-000000000000}"/>
  <bookViews>
    <workbookView xWindow="-28920" yWindow="-120" windowWidth="29040" windowHeight="15720" xr2:uid="{F47BF56B-F641-47B7-B99F-289CF671DA88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C16" i="1" l="1"/>
  <c r="D16" i="1"/>
  <c r="E16" i="1"/>
  <c r="F16" i="1"/>
  <c r="G16" i="1"/>
  <c r="H16" i="1"/>
  <c r="I16" i="1"/>
  <c r="J16" i="1"/>
  <c r="K16" i="1"/>
  <c r="L16" i="1"/>
  <c r="B16" i="1"/>
  <c r="E11" i="1"/>
  <c r="E10" i="1"/>
  <c r="E9" i="1"/>
  <c r="E8" i="1"/>
  <c r="E7" i="1"/>
  <c r="E6" i="1"/>
  <c r="E5" i="1"/>
  <c r="E3" i="1"/>
  <c r="K19" i="1" l="1"/>
  <c r="K20" i="1" s="1"/>
  <c r="F19" i="1"/>
  <c r="F20" i="1" s="1"/>
  <c r="C19" i="1"/>
  <c r="C20" i="1" s="1"/>
  <c r="D19" i="1"/>
  <c r="D20" i="1" s="1"/>
  <c r="E19" i="1"/>
  <c r="E20" i="1" s="1"/>
  <c r="J19" i="1"/>
  <c r="J20" i="1" s="1"/>
  <c r="H19" i="1"/>
  <c r="H20" i="1" s="1"/>
  <c r="I19" i="1"/>
  <c r="I20" i="1" s="1"/>
  <c r="L19" i="1"/>
  <c r="L20" i="1" s="1"/>
  <c r="G19" i="1" l="1"/>
  <c r="G20" i="1" s="1"/>
  <c r="B19" i="1"/>
  <c r="B20" i="1" s="1"/>
</calcChain>
</file>

<file path=xl/sharedStrings.xml><?xml version="1.0" encoding="utf-8"?>
<sst xmlns="http://schemas.openxmlformats.org/spreadsheetml/2006/main" count="26" uniqueCount="25">
  <si>
    <t>Empresa</t>
  </si>
  <si>
    <t>Tipo</t>
  </si>
  <si>
    <t>Emissões CO2 (kton)</t>
  </si>
  <si>
    <t>REGULAR</t>
  </si>
  <si>
    <t>HEFA Soja com ILUC</t>
  </si>
  <si>
    <t>HEFA Soja sem ILUC</t>
  </si>
  <si>
    <t>ATJ Cana com ILUC</t>
  </si>
  <si>
    <t>ATJ Milho 2ª safra sem ILUC</t>
  </si>
  <si>
    <t>HEFA UCO</t>
  </si>
  <si>
    <t>XYZ</t>
  </si>
  <si>
    <t>ATJ Cana sem ILUC</t>
  </si>
  <si>
    <t>Exemplos CORSIA:</t>
  </si>
  <si>
    <t>𝑉𝑆𝑐   Valor das emissões de ciclo de vida para o SAF "c", em gCO2e/MJ</t>
  </si>
  <si>
    <t>HEFA Sebo bovino</t>
  </si>
  <si>
    <t>Quantidade de SAF a ser utilizada para cumprimento com as obrigações</t>
  </si>
  <si>
    <t>Ano-calendário</t>
  </si>
  <si>
    <t>Quantidade de Emissões de CO2 do operador aéreo a serem reduzidas pelo uso de SAF no ano-calendário "a", em toneladas de CO2</t>
  </si>
  <si>
    <t xml:space="preserve">Litros de SAF </t>
  </si>
  <si>
    <t>%R_ano - % emissões a serem reduzidas no ano-calendário (Art. 10)</t>
  </si>
  <si>
    <r>
      <rPr>
        <b/>
        <i/>
        <sz val="11"/>
        <color theme="1"/>
        <rFont val="Aptos Narrow"/>
        <family val="2"/>
        <scheme val="minor"/>
      </rPr>
      <t>Mf_ano</t>
    </r>
    <r>
      <rPr>
        <b/>
        <sz val="11"/>
        <color theme="1"/>
        <rFont val="Aptos Narrow"/>
        <family val="2"/>
        <scheme val="minor"/>
      </rPr>
      <t xml:space="preserve"> é a Massa total de combustível utilizada no ano (Qav fóssil + SAF) em toneladas</t>
    </r>
  </si>
  <si>
    <t>(a)</t>
  </si>
  <si>
    <t>Redução de emissões do SAF em relação ao combustível fóssil</t>
  </si>
  <si>
    <t>https://www.icao.int/environmental-protection/CORSIA/Documents/CORSIA_Eligible_Fuels/ICAO%20document%2006%20-%20Default%20Life%20Cycle%20Emissions%20-%20October%202024.pdf</t>
  </si>
  <si>
    <t>𝑀𝑆_𝑐,𝑎𝑛𝑜 - Massa total de SAF "c" utilizada em no ano (toneladas de SAF)</t>
  </si>
  <si>
    <t>𝑄𝐸_𝑆𝐴𝐹 𝑎𝑛𝑜 - Quantidade de Emissões de CO2 a serem reduzidas (Kton)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</si>
</sst>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_-;_-@_-"/>
    <numFmt numFmtId="165" formatCode="_-* #,##0_-;\-* #,##0_-;_-* &quot;-&quot;??_-;_-@_-"/>
    <numFmt numFmtId="166" formatCode="_-* #,##0.0_-;\-* #,##0.0_-;_-* &quot;-&quot;??_-;_-@_-"/>
    <numFmt numFmtId="167" formatCode="&quot;R$&quot;\ #,##0.000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vertical="top"/>
    </xf>
    <xf numFmtId="0" fontId="2" fillId="2" borderId="2" xfId="0" applyFont="1" applyFill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2" fillId="2" borderId="17" xfId="0" applyFont="1" applyFill="1" applyBorder="1" applyAlignment="1">
      <alignment vertical="top" wrapText="1"/>
    </xf>
    <xf numFmtId="0" fontId="0" fillId="0" borderId="16" xfId="0" applyBorder="1" applyAlignment="1">
      <alignment vertical="top" wrapText="1"/>
    </xf>
    <xf numFmtId="165" fontId="2" fillId="2" borderId="17" xfId="1" applyNumberFormat="1" applyFont="1" applyFill="1" applyBorder="1" applyAlignment="1">
      <alignment vertical="top" wrapText="1"/>
    </xf>
    <xf numFmtId="165" fontId="0" fillId="3" borderId="16" xfId="1" applyNumberFormat="1" applyFont="1" applyFill="1" applyBorder="1" applyAlignment="1">
      <alignment vertical="top"/>
    </xf>
    <xf numFmtId="43" fontId="0" fillId="0" borderId="0" xfId="0" applyNumberFormat="1" applyAlignment="1">
      <alignment vertical="top"/>
    </xf>
    <xf numFmtId="167" fontId="0" fillId="0" borderId="0" xfId="0" applyNumberFormat="1" applyAlignment="1">
      <alignment vertical="top"/>
    </xf>
    <xf numFmtId="0" fontId="2" fillId="2" borderId="13" xfId="0" applyFont="1" applyFill="1" applyBorder="1" applyAlignment="1">
      <alignment vertical="top"/>
    </xf>
    <xf numFmtId="0" fontId="0" fillId="0" borderId="14" xfId="0" applyBorder="1" applyAlignment="1">
      <alignment vertical="top" wrapText="1"/>
    </xf>
    <xf numFmtId="165" fontId="0" fillId="0" borderId="10" xfId="1" applyNumberFormat="1" applyFont="1" applyBorder="1" applyAlignment="1">
      <alignment vertical="top" wrapText="1"/>
    </xf>
    <xf numFmtId="2" fontId="0" fillId="0" borderId="11" xfId="2" applyNumberFormat="1" applyFont="1" applyBorder="1" applyAlignment="1">
      <alignment vertical="top"/>
    </xf>
    <xf numFmtId="165" fontId="0" fillId="0" borderId="1" xfId="1" applyNumberFormat="1" applyFont="1" applyBorder="1" applyAlignment="1">
      <alignment vertical="top" wrapText="1"/>
    </xf>
    <xf numFmtId="2" fontId="0" fillId="0" borderId="4" xfId="2" applyNumberFormat="1" applyFont="1" applyBorder="1" applyAlignment="1">
      <alignment vertical="top"/>
    </xf>
    <xf numFmtId="165" fontId="0" fillId="0" borderId="0" xfId="0" applyNumberFormat="1" applyAlignment="1">
      <alignment vertical="top"/>
    </xf>
    <xf numFmtId="9" fontId="2" fillId="3" borderId="13" xfId="0" applyNumberFormat="1" applyFont="1" applyFill="1" applyBorder="1" applyAlignment="1">
      <alignment vertical="top"/>
    </xf>
    <xf numFmtId="165" fontId="0" fillId="0" borderId="1" xfId="1" applyNumberFormat="1" applyFont="1" applyFill="1" applyBorder="1" applyAlignment="1">
      <alignment vertical="top" wrapText="1"/>
    </xf>
    <xf numFmtId="2" fontId="0" fillId="0" borderId="4" xfId="0" applyNumberFormat="1" applyBorder="1" applyAlignment="1">
      <alignment vertical="top"/>
    </xf>
    <xf numFmtId="0" fontId="0" fillId="0" borderId="0" xfId="0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21" xfId="0" applyBorder="1" applyAlignment="1">
      <alignment vertical="top"/>
    </xf>
    <xf numFmtId="165" fontId="0" fillId="0" borderId="6" xfId="1" applyNumberFormat="1" applyFont="1" applyBorder="1" applyAlignment="1">
      <alignment vertical="top" wrapText="1"/>
    </xf>
    <xf numFmtId="2" fontId="0" fillId="0" borderId="7" xfId="2" applyNumberFormat="1" applyFont="1" applyBorder="1" applyAlignment="1">
      <alignment vertical="top"/>
    </xf>
    <xf numFmtId="164" fontId="0" fillId="0" borderId="0" xfId="0" applyNumberFormat="1" applyAlignment="1">
      <alignment vertical="top"/>
    </xf>
    <xf numFmtId="164" fontId="2" fillId="0" borderId="0" xfId="0" applyNumberFormat="1" applyFont="1" applyAlignment="1">
      <alignment vertical="top"/>
    </xf>
    <xf numFmtId="0" fontId="0" fillId="0" borderId="8" xfId="0" applyBorder="1" applyAlignment="1">
      <alignment horizontal="center" vertical="top"/>
    </xf>
    <xf numFmtId="9" fontId="0" fillId="0" borderId="1" xfId="0" applyNumberFormat="1" applyBorder="1" applyAlignment="1">
      <alignment vertical="top"/>
    </xf>
    <xf numFmtId="9" fontId="0" fillId="0" borderId="4" xfId="0" applyNumberFormat="1" applyBorder="1" applyAlignment="1">
      <alignment vertical="top"/>
    </xf>
    <xf numFmtId="166" fontId="0" fillId="0" borderId="6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4" xfId="0" applyNumberFormat="1" applyBorder="1" applyAlignment="1">
      <alignment vertical="top"/>
    </xf>
    <xf numFmtId="164" fontId="0" fillId="3" borderId="6" xfId="0" applyNumberFormat="1" applyFill="1" applyBorder="1" applyAlignment="1">
      <alignment vertical="top"/>
    </xf>
    <xf numFmtId="164" fontId="0" fillId="3" borderId="7" xfId="0" applyNumberFormat="1" applyFill="1" applyBorder="1" applyAlignment="1">
      <alignment vertical="top"/>
    </xf>
    <xf numFmtId="0" fontId="0" fillId="0" borderId="18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166" fontId="0" fillId="0" borderId="5" xfId="0" applyNumberForma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2" fillId="2" borderId="15" xfId="0" applyFont="1" applyFill="1" applyBorder="1" applyAlignment="1">
      <alignment horizontal="left" vertical="top"/>
    </xf>
    <xf numFmtId="0" fontId="2" fillId="2" borderId="16" xfId="0" applyFont="1" applyFill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43" fontId="0" fillId="0" borderId="0" xfId="1" applyFont="1" applyAlignment="1">
      <alignment vertical="top"/>
    </xf>
    <xf numFmtId="0" fontId="4" fillId="0" borderId="0" xfId="3" applyAlignment="1">
      <alignment vertical="top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cao.int/environmental-protection/CORSIA/Documents/CORSIA_Eligible_Fuels/ICAO%20document%2006%20-%20Default%20Life%20Cycle%20Emissions%20-%20October%20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56A6F-4698-40CC-B374-CD6305DDD8DB}">
  <dimension ref="A1:AH20"/>
  <sheetViews>
    <sheetView tabSelected="1" topLeftCell="A4" zoomScaleNormal="100" workbookViewId="0">
      <selection activeCell="B5" sqref="B5"/>
    </sheetView>
  </sheetViews>
  <sheetFormatPr defaultColWidth="8.81640625" defaultRowHeight="14.5" x14ac:dyDescent="0.35"/>
  <cols>
    <col min="1" max="1" width="64.90625" style="38" customWidth="1"/>
    <col min="2" max="2" width="13.36328125" style="1" bestFit="1" customWidth="1"/>
    <col min="3" max="3" width="16.1796875" style="1" bestFit="1" customWidth="1"/>
    <col min="4" max="4" width="28.453125" style="1" customWidth="1"/>
    <col min="5" max="7" width="13.6328125" style="1" customWidth="1"/>
    <col min="8" max="8" width="14.453125" style="1" bestFit="1" customWidth="1"/>
    <col min="9" max="12" width="14.1796875" style="1" customWidth="1"/>
    <col min="13" max="17" width="20.453125" style="1" bestFit="1" customWidth="1"/>
    <col min="18" max="18" width="35.453125" style="1" bestFit="1" customWidth="1"/>
    <col min="19" max="19" width="26.1796875" style="1" bestFit="1" customWidth="1"/>
    <col min="20" max="20" width="36.453125" style="1" bestFit="1" customWidth="1"/>
    <col min="21" max="29" width="10.1796875" style="1" bestFit="1" customWidth="1"/>
    <col min="30" max="30" width="15" style="1" bestFit="1" customWidth="1"/>
    <col min="31" max="31" width="15.453125" style="1" bestFit="1" customWidth="1"/>
    <col min="32" max="32" width="16.453125" style="1" bestFit="1" customWidth="1"/>
    <col min="33" max="33" width="33.81640625" style="1" bestFit="1" customWidth="1"/>
    <col min="34" max="34" width="16.453125" style="1" bestFit="1" customWidth="1"/>
    <col min="35" max="16384" width="8.81640625" style="1"/>
  </cols>
  <sheetData>
    <row r="1" spans="1:34" ht="15" thickBot="1" x14ac:dyDescent="0.4"/>
    <row r="2" spans="1:34" ht="43.5" x14ac:dyDescent="0.35">
      <c r="A2" s="39" t="s">
        <v>15</v>
      </c>
      <c r="B2" s="2" t="s">
        <v>0</v>
      </c>
      <c r="C2" s="3" t="s">
        <v>1</v>
      </c>
      <c r="D2" s="2" t="s">
        <v>19</v>
      </c>
      <c r="E2" s="3" t="s">
        <v>2</v>
      </c>
    </row>
    <row r="3" spans="1:34" ht="15" thickBot="1" x14ac:dyDescent="0.4">
      <c r="A3" s="40" t="s">
        <v>20</v>
      </c>
      <c r="B3" s="4" t="s">
        <v>9</v>
      </c>
      <c r="C3" s="5" t="s">
        <v>3</v>
      </c>
      <c r="D3" s="6">
        <v>100000</v>
      </c>
      <c r="E3" s="7">
        <f t="shared" ref="E3" si="0">D3*3.16/1000</f>
        <v>316</v>
      </c>
      <c r="R3" s="8"/>
      <c r="S3" s="9"/>
    </row>
    <row r="4" spans="1:34" ht="15" thickBot="1" x14ac:dyDescent="0.4">
      <c r="R4" s="8"/>
      <c r="S4" s="9"/>
    </row>
    <row r="5" spans="1:34" ht="15" thickBot="1" x14ac:dyDescent="0.4">
      <c r="A5" s="41" t="s">
        <v>12</v>
      </c>
      <c r="B5" s="10">
        <v>24.1</v>
      </c>
      <c r="C5" s="11" t="s">
        <v>11</v>
      </c>
      <c r="D5" s="12" t="s">
        <v>4</v>
      </c>
      <c r="E5" s="13">
        <f>27+40.4</f>
        <v>67.400000000000006</v>
      </c>
      <c r="F5" s="47" t="s">
        <v>22</v>
      </c>
      <c r="R5" s="8"/>
      <c r="S5" s="9"/>
    </row>
    <row r="6" spans="1:34" ht="15" thickBot="1" x14ac:dyDescent="0.4">
      <c r="A6" s="42"/>
      <c r="D6" s="14" t="s">
        <v>5</v>
      </c>
      <c r="E6" s="15">
        <f>40.4</f>
        <v>40.4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8"/>
      <c r="S6" s="9"/>
    </row>
    <row r="7" spans="1:34" ht="15" thickBot="1" x14ac:dyDescent="0.4">
      <c r="A7" s="41" t="s">
        <v>21</v>
      </c>
      <c r="B7" s="17">
        <f>(1-(B5/89))</f>
        <v>0.72921348314606738</v>
      </c>
      <c r="D7" s="18" t="s">
        <v>8</v>
      </c>
      <c r="E7" s="19">
        <f>13.9</f>
        <v>13.9</v>
      </c>
    </row>
    <row r="8" spans="1:34" x14ac:dyDescent="0.35">
      <c r="A8" s="42"/>
      <c r="C8" s="20"/>
      <c r="D8" s="18" t="s">
        <v>13</v>
      </c>
      <c r="E8" s="19">
        <f>29.7</f>
        <v>29.7</v>
      </c>
    </row>
    <row r="9" spans="1:34" x14ac:dyDescent="0.35">
      <c r="A9" s="42"/>
      <c r="C9" s="20"/>
      <c r="D9" s="14" t="s">
        <v>6</v>
      </c>
      <c r="E9" s="15">
        <f>24.1+8.7</f>
        <v>32.799999999999997</v>
      </c>
    </row>
    <row r="10" spans="1:34" x14ac:dyDescent="0.35">
      <c r="A10" s="42"/>
      <c r="B10" s="46"/>
      <c r="D10" s="14" t="s">
        <v>10</v>
      </c>
      <c r="E10" s="15">
        <f>24.1</f>
        <v>24.1</v>
      </c>
    </row>
    <row r="11" spans="1:34" ht="15" thickBot="1" x14ac:dyDescent="0.4">
      <c r="A11" s="43"/>
      <c r="B11" s="21"/>
      <c r="C11" s="22"/>
      <c r="D11" s="23" t="s">
        <v>7</v>
      </c>
      <c r="E11" s="24">
        <f>65.7</f>
        <v>65.7</v>
      </c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E11" s="25"/>
      <c r="AF11" s="25"/>
      <c r="AG11" s="25"/>
      <c r="AH11" s="25"/>
    </row>
    <row r="12" spans="1:34" ht="15" thickBot="1" x14ac:dyDescent="0.4">
      <c r="S12" s="26"/>
    </row>
    <row r="13" spans="1:34" x14ac:dyDescent="0.35">
      <c r="A13" s="48" t="s">
        <v>16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50"/>
    </row>
    <row r="14" spans="1:34" x14ac:dyDescent="0.35">
      <c r="A14" s="35" t="s">
        <v>15</v>
      </c>
      <c r="B14" s="27">
        <v>2027</v>
      </c>
      <c r="C14" s="27">
        <v>2028</v>
      </c>
      <c r="D14" s="27">
        <v>2029</v>
      </c>
      <c r="E14" s="27">
        <v>2030</v>
      </c>
      <c r="F14" s="27">
        <v>2031</v>
      </c>
      <c r="G14" s="27">
        <v>2032</v>
      </c>
      <c r="H14" s="27">
        <v>2033</v>
      </c>
      <c r="I14" s="27">
        <v>2034</v>
      </c>
      <c r="J14" s="27">
        <v>2035</v>
      </c>
      <c r="K14" s="27">
        <v>2036</v>
      </c>
      <c r="L14" s="27">
        <v>2037</v>
      </c>
    </row>
    <row r="15" spans="1:34" x14ac:dyDescent="0.35">
      <c r="A15" s="36" t="s">
        <v>18</v>
      </c>
      <c r="B15" s="28">
        <v>0.01</v>
      </c>
      <c r="C15" s="28">
        <v>0.01</v>
      </c>
      <c r="D15" s="28">
        <v>0.02</v>
      </c>
      <c r="E15" s="28">
        <v>0.03</v>
      </c>
      <c r="F15" s="28">
        <v>0.04</v>
      </c>
      <c r="G15" s="28">
        <v>0.05</v>
      </c>
      <c r="H15" s="28">
        <v>0.06</v>
      </c>
      <c r="I15" s="28">
        <v>7.0000000000000007E-2</v>
      </c>
      <c r="J15" s="28">
        <v>0.08</v>
      </c>
      <c r="K15" s="28">
        <v>0.09</v>
      </c>
      <c r="L15" s="29">
        <v>0.1</v>
      </c>
    </row>
    <row r="16" spans="1:34" ht="15" thickBot="1" x14ac:dyDescent="0.4">
      <c r="A16" s="37" t="s">
        <v>24</v>
      </c>
      <c r="B16" s="30">
        <f>($D$3/1000)*3.16*B15</f>
        <v>3.16</v>
      </c>
      <c r="C16" s="30">
        <f t="shared" ref="C16:L16" si="1">($D$3/1000)*3.16*C15</f>
        <v>3.16</v>
      </c>
      <c r="D16" s="30">
        <f t="shared" si="1"/>
        <v>6.32</v>
      </c>
      <c r="E16" s="30">
        <f t="shared" si="1"/>
        <v>9.48</v>
      </c>
      <c r="F16" s="30">
        <f t="shared" si="1"/>
        <v>12.64</v>
      </c>
      <c r="G16" s="30">
        <f t="shared" si="1"/>
        <v>15.8</v>
      </c>
      <c r="H16" s="30">
        <f t="shared" si="1"/>
        <v>18.96</v>
      </c>
      <c r="I16" s="30">
        <f t="shared" si="1"/>
        <v>22.12</v>
      </c>
      <c r="J16" s="30">
        <f t="shared" si="1"/>
        <v>25.28</v>
      </c>
      <c r="K16" s="30">
        <f t="shared" si="1"/>
        <v>28.439999999999998</v>
      </c>
      <c r="L16" s="30">
        <f t="shared" si="1"/>
        <v>31.6</v>
      </c>
    </row>
    <row r="17" spans="1:12" ht="15" thickBot="1" x14ac:dyDescent="0.4"/>
    <row r="18" spans="1:12" x14ac:dyDescent="0.35">
      <c r="A18" s="48" t="s">
        <v>14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50"/>
    </row>
    <row r="19" spans="1:12" x14ac:dyDescent="0.35">
      <c r="A19" s="44" t="s">
        <v>23</v>
      </c>
      <c r="B19" s="31">
        <f t="shared" ref="B19:L19" si="2">B16*1000/3.16/$B$7</f>
        <v>1371.3405238828968</v>
      </c>
      <c r="C19" s="31">
        <f t="shared" si="2"/>
        <v>1371.3405238828968</v>
      </c>
      <c r="D19" s="31">
        <f t="shared" si="2"/>
        <v>2742.6810477657937</v>
      </c>
      <c r="E19" s="31">
        <f t="shared" si="2"/>
        <v>4114.021571648691</v>
      </c>
      <c r="F19" s="31">
        <f t="shared" si="2"/>
        <v>5485.3620955315873</v>
      </c>
      <c r="G19" s="31">
        <f t="shared" si="2"/>
        <v>6856.7026194144846</v>
      </c>
      <c r="H19" s="31">
        <f t="shared" si="2"/>
        <v>8228.0431432973819</v>
      </c>
      <c r="I19" s="31">
        <f t="shared" si="2"/>
        <v>9599.3836671802783</v>
      </c>
      <c r="J19" s="31">
        <f t="shared" si="2"/>
        <v>10970.724191063175</v>
      </c>
      <c r="K19" s="31">
        <f t="shared" si="2"/>
        <v>12342.064714946069</v>
      </c>
      <c r="L19" s="32">
        <f t="shared" si="2"/>
        <v>13713.405238828969</v>
      </c>
    </row>
    <row r="20" spans="1:12" ht="15" thickBot="1" x14ac:dyDescent="0.4">
      <c r="A20" s="45" t="s">
        <v>17</v>
      </c>
      <c r="B20" s="33">
        <f>B19*1000/0.8</f>
        <v>1714175.654853621</v>
      </c>
      <c r="C20" s="33">
        <f t="shared" ref="C20:L20" si="3">C19*1000/0.8</f>
        <v>1714175.654853621</v>
      </c>
      <c r="D20" s="33">
        <f t="shared" si="3"/>
        <v>3428351.3097072421</v>
      </c>
      <c r="E20" s="33">
        <f t="shared" si="3"/>
        <v>5142526.9645608636</v>
      </c>
      <c r="F20" s="33">
        <f t="shared" si="3"/>
        <v>6856702.6194144841</v>
      </c>
      <c r="G20" s="33">
        <f t="shared" si="3"/>
        <v>8570878.2742681056</v>
      </c>
      <c r="H20" s="33">
        <f t="shared" si="3"/>
        <v>10285053.929121727</v>
      </c>
      <c r="I20" s="33">
        <f t="shared" si="3"/>
        <v>11999229.583975347</v>
      </c>
      <c r="J20" s="33">
        <f t="shared" si="3"/>
        <v>13713405.238828968</v>
      </c>
      <c r="K20" s="33">
        <f t="shared" si="3"/>
        <v>15427580.893682586</v>
      </c>
      <c r="L20" s="34">
        <f t="shared" si="3"/>
        <v>17141756.548536211</v>
      </c>
    </row>
  </sheetData>
  <mergeCells count="2">
    <mergeCell ref="A13:L13"/>
    <mergeCell ref="A18:L18"/>
  </mergeCells>
  <hyperlinks>
    <hyperlink ref="F5" r:id="rId1" xr:uid="{07EDBACB-A9B1-4AA1-B7C3-4DCC1FAEB6DC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>ANAC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Antonio Binotto Dupont</dc:creator>
  <cp:keywords/>
  <dc:description/>
  <cp:lastModifiedBy>Priscilla Brito Silva Vieira</cp:lastModifiedBy>
  <cp:revision/>
  <dcterms:created xsi:type="dcterms:W3CDTF">2025-03-11T10:25:51Z</dcterms:created>
  <dcterms:modified xsi:type="dcterms:W3CDTF">2025-04-14T11:56:34Z</dcterms:modified>
  <cp:category/>
  <cp:contentStatus/>
</cp:coreProperties>
</file>