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6" windowWidth="15576" windowHeight="10056"/>
  </bookViews>
  <sheets>
    <sheet name="BALANÇO" sheetId="1" r:id="rId1"/>
    <sheet name="INDICES " sheetId="4" r:id="rId2"/>
    <sheet name="Plan2" sheetId="6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E8" i="1" l="1"/>
  <c r="E30" i="1"/>
  <c r="J18" i="1"/>
  <c r="E27" i="1"/>
  <c r="E11" i="1" l="1"/>
  <c r="J39" i="1"/>
  <c r="O41" i="1" l="1"/>
  <c r="E20" i="1" l="1"/>
  <c r="B33" i="6" l="1"/>
  <c r="G28" i="6"/>
  <c r="B28" i="6"/>
  <c r="B27" i="6"/>
  <c r="G23" i="6"/>
  <c r="B23" i="6"/>
  <c r="B22" i="6"/>
  <c r="G18" i="6"/>
  <c r="B18" i="6"/>
  <c r="B17" i="6"/>
  <c r="B13" i="6"/>
  <c r="G12" i="6"/>
  <c r="I12" i="6" s="1"/>
  <c r="B12" i="6"/>
  <c r="D22" i="6" l="1"/>
  <c r="E39" i="1"/>
  <c r="E33" i="1" s="1"/>
  <c r="D12" i="6"/>
  <c r="D17" i="6"/>
  <c r="D27" i="6"/>
  <c r="O15" i="1"/>
  <c r="O19" i="1" s="1"/>
  <c r="O26" i="1" s="1"/>
  <c r="E25" i="1" l="1"/>
  <c r="O28" i="1"/>
  <c r="O34" i="1" s="1"/>
  <c r="J23" i="1"/>
  <c r="O36" i="1"/>
  <c r="O39" i="1" l="1"/>
  <c r="O45" i="1" s="1"/>
  <c r="J28" i="1"/>
  <c r="J14" i="1"/>
  <c r="J8" i="1"/>
  <c r="E17" i="1"/>
  <c r="I27" i="4"/>
  <c r="J7" i="1" l="1"/>
  <c r="J32" i="1"/>
  <c r="J31" i="1" s="1"/>
  <c r="E14" i="1"/>
  <c r="E7" i="1" s="1"/>
  <c r="I13" i="4" l="1"/>
  <c r="I20" i="4"/>
  <c r="E29" i="1" l="1"/>
  <c r="E45" i="1" s="1"/>
  <c r="I19" i="4"/>
  <c r="O9" i="1"/>
  <c r="I41" i="4" l="1"/>
  <c r="I32" i="4"/>
  <c r="I17" i="4"/>
  <c r="I24" i="4"/>
  <c r="I12" i="4"/>
  <c r="K12" i="4" s="1"/>
  <c r="I16" i="4" l="1"/>
  <c r="K16" i="4" s="1"/>
  <c r="K19" i="4"/>
  <c r="K23" i="4"/>
  <c r="I31" i="4" l="1"/>
  <c r="K31" i="4" s="1"/>
  <c r="I37" i="4"/>
  <c r="J44" i="1" l="1"/>
  <c r="J42" i="1" s="1"/>
  <c r="J38" i="1" s="1"/>
  <c r="I45" i="4" s="1"/>
  <c r="I40" i="4"/>
  <c r="K40" i="4" s="1"/>
  <c r="I28" i="4" l="1"/>
  <c r="K27" i="4" s="1"/>
  <c r="I36" i="4"/>
  <c r="K36" i="4" s="1"/>
  <c r="J45" i="1"/>
  <c r="I44" i="4"/>
  <c r="K44" i="4" s="1"/>
</calcChain>
</file>

<file path=xl/sharedStrings.xml><?xml version="1.0" encoding="utf-8"?>
<sst xmlns="http://schemas.openxmlformats.org/spreadsheetml/2006/main" count="193" uniqueCount="157">
  <si>
    <t xml:space="preserve">MAP  TRANSPORTES  AÉREOS  LTDA. </t>
  </si>
  <si>
    <t>CNPJ: 10.483.635/0001-40  NIRE N° 13200503384</t>
  </si>
  <si>
    <t xml:space="preserve">PASSIVO </t>
  </si>
  <si>
    <t xml:space="preserve">ATIVO </t>
  </si>
  <si>
    <t>DEMONSTRAÇÃO DO RESULTADO DO EXERCÍCIO</t>
  </si>
  <si>
    <t xml:space="preserve"> CIRCULANTE </t>
  </si>
  <si>
    <t xml:space="preserve"> CIRCULANTE</t>
  </si>
  <si>
    <t xml:space="preserve">  DISPONIBILIDADES </t>
  </si>
  <si>
    <t xml:space="preserve">  CRÉDITOS</t>
  </si>
  <si>
    <t xml:space="preserve"> ATIVO NÃO CIRCULANTE </t>
  </si>
  <si>
    <t xml:space="preserve">  EMPRÉSTIMOS </t>
  </si>
  <si>
    <t xml:space="preserve">  IMOBILIZADO </t>
  </si>
  <si>
    <t xml:space="preserve">   Máquinas e Equipamentos </t>
  </si>
  <si>
    <t xml:space="preserve">   Aeronaves </t>
  </si>
  <si>
    <t xml:space="preserve">  FORNECEDORES </t>
  </si>
  <si>
    <t xml:space="preserve">   Fornecedore e Credores</t>
  </si>
  <si>
    <t xml:space="preserve">    Impostos Federais </t>
  </si>
  <si>
    <t xml:space="preserve">  OBRIGAÇÕES TRABALHISTAS </t>
  </si>
  <si>
    <t xml:space="preserve">   Encargos Sociais </t>
  </si>
  <si>
    <t xml:space="preserve"> PASSIVO NÃO CIRCULANTE </t>
  </si>
  <si>
    <t xml:space="preserve">  EMPRÉSTIMOS</t>
  </si>
  <si>
    <t xml:space="preserve">   Banco do Brasil S/A.</t>
  </si>
  <si>
    <t xml:space="preserve">  PATRIMÔNIO LÍQUIDO </t>
  </si>
  <si>
    <t xml:space="preserve">  CAPITAL INTEGRALIZADO </t>
  </si>
  <si>
    <t xml:space="preserve">  RESERVAS</t>
  </si>
  <si>
    <t xml:space="preserve">   Prejuizos Acumulados </t>
  </si>
  <si>
    <t xml:space="preserve">Sócio Gerente </t>
  </si>
  <si>
    <t xml:space="preserve"> TOTAL  DO  ATIVO </t>
  </si>
  <si>
    <t xml:space="preserve"> TOTAL  DO  PASSIVO </t>
  </si>
  <si>
    <t xml:space="preserve"> RECEITA OPERACIONAL BRUTA </t>
  </si>
  <si>
    <t xml:space="preserve">  RECEITAS</t>
  </si>
  <si>
    <t xml:space="preserve"> DEDUÇÕES </t>
  </si>
  <si>
    <t xml:space="preserve"> RECEITA OPERACIONAL LÍQUIDA </t>
  </si>
  <si>
    <t xml:space="preserve">   Despesas Administrativas </t>
  </si>
  <si>
    <t xml:space="preserve">   Despesas Comerciais </t>
  </si>
  <si>
    <t xml:space="preserve">   Despesas Financeiras </t>
  </si>
  <si>
    <t xml:space="preserve">   Receitas de Serviços </t>
  </si>
  <si>
    <t xml:space="preserve">   Caixa </t>
  </si>
  <si>
    <t xml:space="preserve">   ( - ) Depr. Acum. de Aeronaves </t>
  </si>
  <si>
    <t xml:space="preserve">    Adiant. A Funcionários </t>
  </si>
  <si>
    <t xml:space="preserve"> DESPESAS OPERACIONAIS </t>
  </si>
  <si>
    <t xml:space="preserve">   INSS Parcelamento </t>
  </si>
  <si>
    <t xml:space="preserve">  RESULTADO  BRUTO </t>
  </si>
  <si>
    <t xml:space="preserve">   Móveis e Utensílios </t>
  </si>
  <si>
    <t>CNPJ: 10.483.635/0001-40      NIRE N° 13200503384</t>
  </si>
  <si>
    <t>ISG=</t>
  </si>
  <si>
    <t>=</t>
  </si>
  <si>
    <t>ILC=</t>
  </si>
  <si>
    <t xml:space="preserve">Ativo  Total </t>
  </si>
  <si>
    <t xml:space="preserve">Ativo  Circulante </t>
  </si>
  <si>
    <t xml:space="preserve">Passivo  Circulante </t>
  </si>
  <si>
    <t>ILS=</t>
  </si>
  <si>
    <t>ILG=</t>
  </si>
  <si>
    <t>Passivo  Circulante</t>
  </si>
  <si>
    <t xml:space="preserve">CRITÉRIO DE AVALIAÇÃO DA CAPACIDADE ECONÔMICA FINANCEIRA </t>
  </si>
  <si>
    <t>Ativo  Circulante - Estoque</t>
  </si>
  <si>
    <t xml:space="preserve">  1 - ÍNDICE DE SOLVÊNCIA - ISG</t>
  </si>
  <si>
    <t xml:space="preserve">  2 - ÍNDICE DE LIQUIDEZ CORRENTE - ILC</t>
  </si>
  <si>
    <t xml:space="preserve">  3 - ÍNDICE DE LIQUIDEZ GERAL - ILG</t>
  </si>
  <si>
    <t xml:space="preserve">  4 - ÍNDICE DE LIQUIDEZ SECA - ILS</t>
  </si>
  <si>
    <t xml:space="preserve">MAP TRANSPORTES AÉREOS LTDA. </t>
  </si>
  <si>
    <t xml:space="preserve">Marcos José Pacheco </t>
  </si>
  <si>
    <t xml:space="preserve">   Lucro   do Exercício</t>
  </si>
  <si>
    <t xml:space="preserve">   Computadores </t>
  </si>
  <si>
    <t xml:space="preserve">  OBRIGAÇÕES FISCAIS E SOCIAIS</t>
  </si>
  <si>
    <t xml:space="preserve">    Contribuições Sociais </t>
  </si>
  <si>
    <t xml:space="preserve"> TRANSPORTE A EXECUTAR </t>
  </si>
  <si>
    <t xml:space="preserve">    Transporte de Passageiros</t>
  </si>
  <si>
    <t xml:space="preserve">   Custos dos Serviços </t>
  </si>
  <si>
    <t xml:space="preserve">    Adiant. De Viagem </t>
  </si>
  <si>
    <t xml:space="preserve">   Bancos cta. Aplicações </t>
  </si>
  <si>
    <t xml:space="preserve">   Capital Subscrito </t>
  </si>
  <si>
    <t xml:space="preserve">   Capital a Integralizar </t>
  </si>
  <si>
    <t xml:space="preserve">   Salários a Pagar </t>
  </si>
  <si>
    <t xml:space="preserve">   Empréstimo Bancário</t>
  </si>
  <si>
    <t xml:space="preserve">   Empréstimo de Terceiro</t>
  </si>
  <si>
    <t xml:space="preserve">   Banco da Amazônia </t>
  </si>
  <si>
    <t xml:space="preserve">  SEGUROS A APROPRIAR </t>
  </si>
  <si>
    <t xml:space="preserve">    Seguros  Aerenoaves </t>
  </si>
  <si>
    <t xml:space="preserve">    Impostos Estadual e Municipal</t>
  </si>
  <si>
    <t xml:space="preserve">   Contribuição Sindical a Pagar </t>
  </si>
  <si>
    <t xml:space="preserve">  CLIENTES </t>
  </si>
  <si>
    <t xml:space="preserve">  APLICAÇÕES FINANCEIRAS </t>
  </si>
  <si>
    <t xml:space="preserve">    Duplicatas a Receber </t>
  </si>
  <si>
    <t xml:space="preserve">  PROVISÕES</t>
  </si>
  <si>
    <t xml:space="preserve">   Provisão p/IRPJ</t>
  </si>
  <si>
    <t xml:space="preserve">   Provisão p/CSLL</t>
  </si>
  <si>
    <t xml:space="preserve">   Despesas Tributárias </t>
  </si>
  <si>
    <t xml:space="preserve">  LUCRO LÍQUIDO DO EXERCÍCIO</t>
  </si>
  <si>
    <t xml:space="preserve">  Outras Receitas </t>
  </si>
  <si>
    <t xml:space="preserve">  LUCRO ANTES PROVISÃO IRPJ/CSLL</t>
  </si>
  <si>
    <t xml:space="preserve">  LUCRO  OPERACIONAL </t>
  </si>
  <si>
    <t xml:space="preserve">MAP Transportes Aéreos Ltda. </t>
  </si>
  <si>
    <t>Rua  Conde Itagua, n° 16 -  Sala 1 - B. de Flores - MANAUS - AM - Cep: 69.058-582</t>
  </si>
  <si>
    <t>1. ÍNDICE DE SOLVÊNCIA GERAL – ISG</t>
  </si>
  <si>
    <t>6. GIRO DO ATIVO – GA</t>
  </si>
  <si>
    <t xml:space="preserve">ISG = </t>
  </si>
  <si>
    <t xml:space="preserve">GA = </t>
  </si>
  <si>
    <t>2. ÍNDICE DE LIQUIDEZ CORRENTE – ILC</t>
  </si>
  <si>
    <t>7. MARGEM LÍQUIDA – ML</t>
  </si>
  <si>
    <t xml:space="preserve">ILC = </t>
  </si>
  <si>
    <t xml:space="preserve">ML = </t>
  </si>
  <si>
    <t>4.152.356,32 x 100</t>
  </si>
  <si>
    <t>3. ÍNDICE DE LIQUIDEZ GERAL – ILG</t>
  </si>
  <si>
    <t>8. RENTABILIDADE DO ATIVO – RA</t>
  </si>
  <si>
    <t xml:space="preserve">ILG = </t>
  </si>
  <si>
    <t xml:space="preserve">RA = </t>
  </si>
  <si>
    <t>4. ÍNDICE DE LIQUIDEZ SECA – ILS</t>
  </si>
  <si>
    <t>9. RENTABILIDADE DO PATRIMÔNIO LÍQUIDO – RPL</t>
  </si>
  <si>
    <t xml:space="preserve">ILS = </t>
  </si>
  <si>
    <t xml:space="preserve">RPL = </t>
  </si>
  <si>
    <t>5. IMOBILIZAÇÃO DO PATRIMÔNIO LÍQUIDO – IPL</t>
  </si>
  <si>
    <t xml:space="preserve">IPL = </t>
  </si>
  <si>
    <t>15.155.907,00 x 100</t>
  </si>
  <si>
    <t>CRITÉRIO DE AVALIAÇÃO DA CAPACIDADE ECONÔMICO-FINANCEIRA</t>
  </si>
  <si>
    <t>.................................................................................</t>
  </si>
  <si>
    <t>MANAUS AEROTÁXI PARTICIPAÇÕES LTDA</t>
  </si>
  <si>
    <t>Marcos José Pacheco</t>
  </si>
  <si>
    <t>Diretor</t>
  </si>
  <si>
    <t xml:space="preserve">  5 -IMOBILIZAÇÃO DO PATRIMONIO LIQUIDO - IPL</t>
  </si>
  <si>
    <t>IPL=</t>
  </si>
  <si>
    <t xml:space="preserve">  6 -GIRO DO ATIVO - GA </t>
  </si>
  <si>
    <t>GA=</t>
  </si>
  <si>
    <t xml:space="preserve">  7 - MARGEM LIQUIDA  - ML</t>
  </si>
  <si>
    <t>ML=</t>
  </si>
  <si>
    <t>RA=</t>
  </si>
  <si>
    <t xml:space="preserve">  8 - RENTABILIDADE DO ATIVO - RA</t>
  </si>
  <si>
    <t xml:space="preserve">  9 - RENTABILIDADE DO PATRIMONIO LIQUIDO -RPL</t>
  </si>
  <si>
    <t>RPL=</t>
  </si>
  <si>
    <t>Patrimonio Liquido</t>
  </si>
  <si>
    <t>Vendas Liquidas</t>
  </si>
  <si>
    <t xml:space="preserve">                                        Ativos Totais</t>
  </si>
  <si>
    <t>Ativo Total</t>
  </si>
  <si>
    <t>Passivo Circulante + Passivel Não Circulante</t>
  </si>
  <si>
    <t>Passivo Circulante + Passivo Não Circulante</t>
  </si>
  <si>
    <t>Lucro Liquido X 100</t>
  </si>
  <si>
    <t>Ativo  Permanente X100</t>
  </si>
  <si>
    <t xml:space="preserve">   ( - ) DEPRECIAÇÃO ACUMULADA</t>
  </si>
  <si>
    <t xml:space="preserve">   ( - ) Depr. Acum. de  Maquinas e Equip.</t>
  </si>
  <si>
    <t xml:space="preserve">   ( - ) Depr. Acum. Móveis e Utensílios </t>
  </si>
  <si>
    <t xml:space="preserve">   ( - ) Depr. Acum. Computadores </t>
  </si>
  <si>
    <t>ISS</t>
  </si>
  <si>
    <t>PIS/COFINS/CSSL</t>
  </si>
  <si>
    <t xml:space="preserve">  BANCO C/ MOVIMENTO</t>
  </si>
  <si>
    <t xml:space="preserve">  Banco do Brasil </t>
  </si>
  <si>
    <t xml:space="preserve">  Banco da Amaz. </t>
  </si>
  <si>
    <t xml:space="preserve">  ESTOQUES</t>
  </si>
  <si>
    <t>Estoque de peças p/ reposição</t>
  </si>
  <si>
    <t xml:space="preserve">    Adiant. A Fornecedores</t>
  </si>
  <si>
    <t xml:space="preserve">   Empréstimo a Controladas e Colicadas</t>
  </si>
  <si>
    <t>Ativo Circulante + Ativo Realizavel a Longo Prazo</t>
  </si>
  <si>
    <t>Passivo não Circulante</t>
  </si>
  <si>
    <t>30  DE  JUNHO DE  2014.</t>
  </si>
  <si>
    <t xml:space="preserve">    Impostos Federais  Parcelamento</t>
  </si>
  <si>
    <t>BALANÇO  PATRIMONIAL  EM  30  DE SETEMBRO DE  2014</t>
  </si>
  <si>
    <t xml:space="preserve">  RECEITA/DESPESAS NÃO OPERACIONAL</t>
  </si>
  <si>
    <t xml:space="preserve">  Outras Despesas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</si>
</sst>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#,##0.00;\(#,##0.00\)"/>
    <numFmt numFmtId="166" formatCode="#,##0.00\ ;&quot; (&quot;#,##0.00\);&quot; -&quot;#\ ;@\ "/>
    <numFmt numFmtId="167" formatCode="#,##0.0000;\(#,##0.0000\)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sz val="8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63"/>
      <name val="Arial"/>
      <family val="2"/>
    </font>
    <font>
      <sz val="8"/>
      <name val="Arial"/>
      <family val="2"/>
    </font>
    <font>
      <b/>
      <sz val="11"/>
      <color indexed="56"/>
      <name val="Arial"/>
      <family val="2"/>
    </font>
    <font>
      <b/>
      <sz val="10"/>
      <color indexed="56"/>
      <name val="Arial"/>
      <family val="2"/>
    </font>
    <font>
      <b/>
      <sz val="11"/>
      <name val="Arial"/>
      <family val="2"/>
    </font>
    <font>
      <b/>
      <sz val="11"/>
      <color indexed="6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7"/>
      </patternFill>
    </fill>
    <fill>
      <patternFill patternType="solid">
        <fgColor indexed="27"/>
        <bgColor indexed="9"/>
      </patternFill>
    </fill>
  </fills>
  <borders count="37"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ck">
        <color auto="1"/>
      </right>
      <top style="double">
        <color auto="1"/>
      </top>
      <bottom style="double">
        <color auto="1"/>
      </bottom>
      <diagonal/>
    </border>
    <border>
      <left/>
      <right style="medium">
        <color auto="1"/>
      </right>
      <top/>
      <bottom/>
      <diagonal/>
    </border>
    <border>
      <left style="thick">
        <color auto="1"/>
      </left>
      <right/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/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/>
      <right style="thick">
        <color auto="1"/>
      </right>
      <top style="double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ck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/>
      <right style="medium">
        <color indexed="8"/>
      </right>
      <top/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4" fillId="0" borderId="0"/>
    <xf numFmtId="44" fontId="1" fillId="0" borderId="0" applyFont="0" applyFill="0" applyBorder="0" applyAlignment="0" applyProtection="0"/>
  </cellStyleXfs>
  <cellXfs count="180">
    <xf numFmtId="0" fontId="0" fillId="0" borderId="0" xfId="0"/>
    <xf numFmtId="0" fontId="0" fillId="0" borderId="0" xfId="0" applyBorder="1"/>
    <xf numFmtId="0" fontId="4" fillId="0" borderId="0" xfId="0" applyFont="1"/>
    <xf numFmtId="0" fontId="3" fillId="0" borderId="0" xfId="0" applyFont="1"/>
    <xf numFmtId="0" fontId="2" fillId="0" borderId="0" xfId="0" applyFont="1" applyBorder="1"/>
    <xf numFmtId="0" fontId="0" fillId="0" borderId="15" xfId="0" applyBorder="1"/>
    <xf numFmtId="164" fontId="0" fillId="0" borderId="0" xfId="1" applyFont="1"/>
    <xf numFmtId="164" fontId="0" fillId="0" borderId="9" xfId="1" applyFont="1" applyBorder="1"/>
    <xf numFmtId="0" fontId="0" fillId="0" borderId="18" xfId="0" applyBorder="1"/>
    <xf numFmtId="0" fontId="0" fillId="0" borderId="0" xfId="0" applyFill="1" applyBorder="1"/>
    <xf numFmtId="0" fontId="2" fillId="0" borderId="0" xfId="0" applyFont="1" applyFill="1" applyBorder="1"/>
    <xf numFmtId="164" fontId="2" fillId="0" borderId="9" xfId="1" applyFont="1" applyBorder="1"/>
    <xf numFmtId="0" fontId="0" fillId="0" borderId="0" xfId="0" applyFont="1" applyFill="1" applyBorder="1"/>
    <xf numFmtId="164" fontId="0" fillId="0" borderId="0" xfId="1" applyFont="1" applyBorder="1"/>
    <xf numFmtId="164" fontId="0" fillId="0" borderId="17" xfId="1" applyFont="1" applyBorder="1"/>
    <xf numFmtId="164" fontId="0" fillId="0" borderId="5" xfId="1" applyFont="1" applyBorder="1"/>
    <xf numFmtId="39" fontId="0" fillId="0" borderId="5" xfId="1" applyNumberFormat="1" applyFont="1" applyBorder="1"/>
    <xf numFmtId="39" fontId="2" fillId="0" borderId="5" xfId="1" applyNumberFormat="1" applyFont="1" applyBorder="1"/>
    <xf numFmtId="164" fontId="2" fillId="0" borderId="0" xfId="1" applyFont="1" applyBorder="1"/>
    <xf numFmtId="164" fontId="2" fillId="0" borderId="5" xfId="1" applyFont="1" applyBorder="1"/>
    <xf numFmtId="0" fontId="2" fillId="0" borderId="20" xfId="0" applyFont="1" applyFill="1" applyBorder="1"/>
    <xf numFmtId="0" fontId="2" fillId="0" borderId="20" xfId="0" applyFont="1" applyBorder="1"/>
    <xf numFmtId="164" fontId="2" fillId="0" borderId="23" xfId="1" applyFont="1" applyBorder="1"/>
    <xf numFmtId="0" fontId="6" fillId="0" borderId="15" xfId="0" applyFont="1" applyBorder="1"/>
    <xf numFmtId="164" fontId="6" fillId="0" borderId="16" xfId="1" applyFont="1" applyBorder="1"/>
    <xf numFmtId="0" fontId="7" fillId="0" borderId="15" xfId="0" applyFont="1" applyBorder="1"/>
    <xf numFmtId="0" fontId="7" fillId="0" borderId="18" xfId="0" applyFont="1" applyBorder="1"/>
    <xf numFmtId="164" fontId="6" fillId="0" borderId="19" xfId="1" applyFont="1" applyBorder="1"/>
    <xf numFmtId="164" fontId="4" fillId="0" borderId="0" xfId="1" applyFont="1"/>
    <xf numFmtId="164" fontId="3" fillId="0" borderId="0" xfId="1" applyFont="1"/>
    <xf numFmtId="0" fontId="7" fillId="0" borderId="0" xfId="0" applyFont="1" applyBorder="1"/>
    <xf numFmtId="164" fontId="6" fillId="0" borderId="9" xfId="1" applyFont="1" applyBorder="1"/>
    <xf numFmtId="39" fontId="2" fillId="0" borderId="23" xfId="1" applyNumberFormat="1" applyFont="1" applyBorder="1"/>
    <xf numFmtId="0" fontId="2" fillId="0" borderId="24" xfId="0" applyFont="1" applyFill="1" applyBorder="1"/>
    <xf numFmtId="0" fontId="0" fillId="0" borderId="24" xfId="0" applyFont="1" applyBorder="1"/>
    <xf numFmtId="0" fontId="2" fillId="0" borderId="0" xfId="0" applyFont="1"/>
    <xf numFmtId="0" fontId="2" fillId="0" borderId="24" xfId="0" applyFont="1" applyBorder="1"/>
    <xf numFmtId="0" fontId="0" fillId="0" borderId="0" xfId="0" applyFont="1" applyBorder="1"/>
    <xf numFmtId="0" fontId="0" fillId="0" borderId="9" xfId="0" applyFont="1" applyBorder="1"/>
    <xf numFmtId="0" fontId="0" fillId="0" borderId="0" xfId="0" applyFont="1"/>
    <xf numFmtId="0" fontId="0" fillId="0" borderId="26" xfId="0" applyFont="1" applyBorder="1"/>
    <xf numFmtId="0" fontId="0" fillId="0" borderId="25" xfId="0" applyFont="1" applyBorder="1"/>
    <xf numFmtId="0" fontId="2" fillId="0" borderId="25" xfId="0" applyFont="1" applyBorder="1"/>
    <xf numFmtId="0" fontId="0" fillId="0" borderId="27" xfId="0" applyFont="1" applyBorder="1"/>
    <xf numFmtId="0" fontId="2" fillId="0" borderId="0" xfId="0" applyFont="1" applyBorder="1" applyAlignment="1">
      <alignment horizontal="right"/>
    </xf>
    <xf numFmtId="164" fontId="0" fillId="0" borderId="0" xfId="0" applyNumberFormat="1" applyFont="1" applyBorder="1"/>
    <xf numFmtId="0" fontId="0" fillId="0" borderId="21" xfId="0" applyFont="1" applyBorder="1"/>
    <xf numFmtId="164" fontId="0" fillId="0" borderId="21" xfId="0" applyNumberFormat="1" applyFont="1" applyBorder="1"/>
    <xf numFmtId="164" fontId="2" fillId="0" borderId="0" xfId="1" applyFont="1" applyFill="1" applyBorder="1"/>
    <xf numFmtId="164" fontId="0" fillId="0" borderId="0" xfId="1" applyFont="1" applyFill="1" applyBorder="1"/>
    <xf numFmtId="164" fontId="1" fillId="0" borderId="9" xfId="1" applyFont="1" applyBorder="1"/>
    <xf numFmtId="164" fontId="1" fillId="0" borderId="5" xfId="1" applyFont="1" applyBorder="1"/>
    <xf numFmtId="164" fontId="6" fillId="0" borderId="0" xfId="1" applyFont="1" applyBorder="1"/>
    <xf numFmtId="0" fontId="0" fillId="0" borderId="24" xfId="0" applyFill="1" applyBorder="1"/>
    <xf numFmtId="164" fontId="0" fillId="0" borderId="0" xfId="0" applyNumberFormat="1" applyBorder="1"/>
    <xf numFmtId="164" fontId="2" fillId="0" borderId="0" xfId="0" applyNumberFormat="1" applyFont="1" applyFill="1" applyBorder="1"/>
    <xf numFmtId="164" fontId="6" fillId="0" borderId="0" xfId="1" applyFont="1" applyFill="1" applyBorder="1"/>
    <xf numFmtId="0" fontId="2" fillId="0" borderId="28" xfId="0" applyFont="1" applyFill="1" applyBorder="1"/>
    <xf numFmtId="0" fontId="0" fillId="0" borderId="29" xfId="0" applyBorder="1"/>
    <xf numFmtId="164" fontId="2" fillId="0" borderId="30" xfId="1" applyFont="1" applyBorder="1"/>
    <xf numFmtId="0" fontId="2" fillId="0" borderId="0" xfId="0" applyFont="1" applyBorder="1" applyAlignment="1"/>
    <xf numFmtId="0" fontId="0" fillId="0" borderId="21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/>
    </xf>
    <xf numFmtId="0" fontId="0" fillId="0" borderId="22" xfId="0" applyFont="1" applyBorder="1" applyAlignment="1">
      <alignment horizontal="center"/>
    </xf>
    <xf numFmtId="164" fontId="8" fillId="0" borderId="31" xfId="1" applyFont="1" applyBorder="1"/>
    <xf numFmtId="167" fontId="10" fillId="0" borderId="0" xfId="0" applyNumberFormat="1" applyFont="1" applyBorder="1" applyAlignment="1">
      <alignment horizontal="center"/>
    </xf>
    <xf numFmtId="165" fontId="9" fillId="0" borderId="0" xfId="0" applyNumberFormat="1" applyFont="1" applyBorder="1"/>
    <xf numFmtId="165" fontId="10" fillId="0" borderId="0" xfId="0" applyNumberFormat="1" applyFont="1" applyBorder="1" applyAlignment="1">
      <alignment horizontal="center"/>
    </xf>
    <xf numFmtId="167" fontId="12" fillId="0" borderId="0" xfId="0" applyNumberFormat="1" applyFont="1" applyBorder="1" applyAlignment="1">
      <alignment horizontal="center"/>
    </xf>
    <xf numFmtId="165" fontId="12" fillId="0" borderId="0" xfId="0" applyNumberFormat="1" applyFont="1" applyBorder="1"/>
    <xf numFmtId="165" fontId="12" fillId="0" borderId="0" xfId="0" applyNumberFormat="1" applyFont="1" applyBorder="1" applyAlignment="1" applyProtection="1">
      <alignment horizontal="center"/>
    </xf>
    <xf numFmtId="166" fontId="11" fillId="0" borderId="0" xfId="0" applyNumberFormat="1" applyFont="1" applyBorder="1" applyAlignment="1" applyProtection="1"/>
    <xf numFmtId="165" fontId="10" fillId="0" borderId="0" xfId="0" applyNumberFormat="1" applyFont="1" applyBorder="1" applyAlignment="1">
      <alignment horizontal="right"/>
    </xf>
    <xf numFmtId="166" fontId="11" fillId="0" borderId="0" xfId="0" applyNumberFormat="1" applyFont="1" applyBorder="1" applyAlignment="1" applyProtection="1">
      <alignment horizontal="center"/>
    </xf>
    <xf numFmtId="166" fontId="15" fillId="2" borderId="0" xfId="2" applyNumberFormat="1" applyFont="1" applyFill="1" applyBorder="1"/>
    <xf numFmtId="167" fontId="11" fillId="0" borderId="0" xfId="0" applyNumberFormat="1" applyFont="1" applyBorder="1" applyAlignment="1">
      <alignment horizontal="center"/>
    </xf>
    <xf numFmtId="165" fontId="11" fillId="0" borderId="0" xfId="0" applyNumberFormat="1" applyFont="1" applyBorder="1"/>
    <xf numFmtId="165" fontId="8" fillId="0" borderId="0" xfId="0" applyNumberFormat="1" applyFont="1" applyBorder="1"/>
    <xf numFmtId="165" fontId="11" fillId="0" borderId="0" xfId="0" applyNumberFormat="1" applyFont="1" applyBorder="1" applyAlignment="1" applyProtection="1">
      <alignment horizontal="center"/>
    </xf>
    <xf numFmtId="165" fontId="12" fillId="0" borderId="0" xfId="0" applyNumberFormat="1" applyFont="1" applyBorder="1" applyAlignment="1" applyProtection="1"/>
    <xf numFmtId="165" fontId="16" fillId="0" borderId="0" xfId="0" applyNumberFormat="1" applyFont="1" applyBorder="1"/>
    <xf numFmtId="166" fontId="12" fillId="0" borderId="0" xfId="0" applyNumberFormat="1" applyFont="1" applyBorder="1" applyAlignment="1" applyProtection="1">
      <alignment horizontal="center"/>
    </xf>
    <xf numFmtId="165" fontId="10" fillId="0" borderId="0" xfId="0" applyNumberFormat="1" applyFont="1" applyBorder="1"/>
    <xf numFmtId="165" fontId="11" fillId="0" borderId="0" xfId="0" applyNumberFormat="1" applyFont="1" applyBorder="1" applyAlignment="1" applyProtection="1"/>
    <xf numFmtId="167" fontId="16" fillId="0" borderId="0" xfId="0" applyNumberFormat="1" applyFont="1" applyBorder="1" applyAlignment="1">
      <alignment horizontal="center"/>
    </xf>
    <xf numFmtId="166" fontId="12" fillId="0" borderId="0" xfId="0" applyNumberFormat="1" applyFont="1" applyBorder="1" applyAlignment="1" applyProtection="1"/>
    <xf numFmtId="0" fontId="11" fillId="0" borderId="0" xfId="0" applyFont="1" applyBorder="1"/>
    <xf numFmtId="165" fontId="16" fillId="0" borderId="0" xfId="0" applyNumberFormat="1" applyFont="1" applyBorder="1" applyAlignment="1">
      <alignment horizontal="center"/>
    </xf>
    <xf numFmtId="166" fontId="10" fillId="0" borderId="0" xfId="0" applyNumberFormat="1" applyFont="1" applyBorder="1" applyAlignment="1">
      <alignment horizontal="center"/>
    </xf>
    <xf numFmtId="167" fontId="17" fillId="0" borderId="0" xfId="0" applyNumberFormat="1" applyFont="1" applyFill="1" applyBorder="1" applyAlignment="1">
      <alignment horizontal="center" vertical="center"/>
    </xf>
    <xf numFmtId="165" fontId="17" fillId="0" borderId="0" xfId="0" applyNumberFormat="1" applyFont="1" applyFill="1" applyBorder="1" applyAlignment="1">
      <alignment horizontal="center" vertical="center"/>
    </xf>
    <xf numFmtId="166" fontId="10" fillId="0" borderId="0" xfId="0" applyNumberFormat="1" applyFont="1" applyBorder="1"/>
    <xf numFmtId="165" fontId="19" fillId="0" borderId="0" xfId="0" applyNumberFormat="1" applyFont="1" applyBorder="1"/>
    <xf numFmtId="165" fontId="19" fillId="0" borderId="0" xfId="0" applyNumberFormat="1" applyFont="1" applyBorder="1" applyAlignment="1">
      <alignment horizontal="center"/>
    </xf>
    <xf numFmtId="0" fontId="0" fillId="0" borderId="0" xfId="0" applyBorder="1" applyAlignment="1">
      <alignment horizontal="center"/>
    </xf>
    <xf numFmtId="167" fontId="20" fillId="0" borderId="0" xfId="0" applyNumberFormat="1" applyFont="1" applyFill="1" applyBorder="1" applyAlignment="1">
      <alignment horizontal="center"/>
    </xf>
    <xf numFmtId="166" fontId="20" fillId="0" borderId="0" xfId="0" applyNumberFormat="1" applyFont="1" applyFill="1" applyBorder="1"/>
    <xf numFmtId="165" fontId="20" fillId="0" borderId="0" xfId="0" applyNumberFormat="1" applyFont="1" applyFill="1" applyBorder="1"/>
    <xf numFmtId="166" fontId="20" fillId="0" borderId="0" xfId="0" applyNumberFormat="1" applyFont="1" applyFill="1" applyBorder="1" applyAlignment="1">
      <alignment horizontal="center"/>
    </xf>
    <xf numFmtId="165" fontId="20" fillId="0" borderId="0" xfId="0" applyNumberFormat="1" applyFont="1" applyFill="1" applyBorder="1" applyAlignment="1">
      <alignment horizontal="center"/>
    </xf>
    <xf numFmtId="165" fontId="0" fillId="0" borderId="0" xfId="0" applyNumberFormat="1" applyBorder="1"/>
    <xf numFmtId="165" fontId="0" fillId="0" borderId="0" xfId="0" applyNumberFormat="1" applyBorder="1" applyAlignment="1">
      <alignment horizontal="center"/>
    </xf>
    <xf numFmtId="165" fontId="18" fillId="0" borderId="0" xfId="0" applyNumberFormat="1" applyFont="1" applyBorder="1" applyAlignment="1">
      <alignment horizontal="left"/>
    </xf>
    <xf numFmtId="165" fontId="18" fillId="0" borderId="0" xfId="0" applyNumberFormat="1" applyFont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166" fontId="0" fillId="0" borderId="0" xfId="0" applyNumberFormat="1" applyFill="1" applyBorder="1"/>
    <xf numFmtId="0" fontId="0" fillId="0" borderId="0" xfId="0" applyFill="1" applyBorder="1" applyAlignment="1">
      <alignment horizontal="center"/>
    </xf>
    <xf numFmtId="166" fontId="0" fillId="0" borderId="0" xfId="0" applyNumberFormat="1" applyBorder="1"/>
    <xf numFmtId="165" fontId="11" fillId="0" borderId="0" xfId="0" applyNumberFormat="1" applyFont="1" applyBorder="1" applyAlignment="1">
      <alignment horizontal="center"/>
    </xf>
    <xf numFmtId="0" fontId="12" fillId="0" borderId="0" xfId="0" applyFont="1" applyBorder="1"/>
    <xf numFmtId="166" fontId="13" fillId="0" borderId="0" xfId="0" applyNumberFormat="1" applyFont="1" applyBorder="1"/>
    <xf numFmtId="0" fontId="13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1" fillId="0" borderId="0" xfId="0" applyFont="1" applyBorder="1" applyAlignment="1">
      <alignment horizontal="right"/>
    </xf>
    <xf numFmtId="0" fontId="8" fillId="0" borderId="0" xfId="0" applyFont="1" applyBorder="1"/>
    <xf numFmtId="166" fontId="0" fillId="0" borderId="0" xfId="0" applyNumberFormat="1" applyBorder="1" applyAlignment="1">
      <alignment horizontal="center"/>
    </xf>
    <xf numFmtId="166" fontId="12" fillId="0" borderId="0" xfId="0" applyNumberFormat="1" applyFont="1" applyBorder="1" applyAlignment="1">
      <alignment horizontal="center"/>
    </xf>
    <xf numFmtId="166" fontId="11" fillId="0" borderId="0" xfId="0" applyNumberFormat="1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Font="1" applyBorder="1"/>
    <xf numFmtId="164" fontId="0" fillId="0" borderId="22" xfId="0" applyNumberFormat="1" applyFont="1" applyBorder="1"/>
    <xf numFmtId="0" fontId="0" fillId="0" borderId="32" xfId="0" applyFont="1" applyBorder="1"/>
    <xf numFmtId="0" fontId="0" fillId="0" borderId="21" xfId="0" applyBorder="1"/>
    <xf numFmtId="0" fontId="0" fillId="0" borderId="22" xfId="0" applyBorder="1" applyAlignment="1">
      <alignment horizontal="center"/>
    </xf>
    <xf numFmtId="0" fontId="0" fillId="0" borderId="0" xfId="0" applyBorder="1" applyAlignment="1">
      <alignment horizontal="left"/>
    </xf>
    <xf numFmtId="0" fontId="6" fillId="0" borderId="0" xfId="0" applyFont="1" applyFill="1" applyBorder="1"/>
    <xf numFmtId="0" fontId="6" fillId="0" borderId="18" xfId="0" applyFont="1" applyFill="1" applyBorder="1"/>
    <xf numFmtId="0" fontId="6" fillId="0" borderId="33" xfId="0" applyFont="1" applyBorder="1"/>
    <xf numFmtId="0" fontId="0" fillId="0" borderId="24" xfId="0" applyBorder="1"/>
    <xf numFmtId="39" fontId="0" fillId="0" borderId="9" xfId="1" applyNumberFormat="1" applyFont="1" applyBorder="1"/>
    <xf numFmtId="0" fontId="6" fillId="0" borderId="20" xfId="0" applyFont="1" applyBorder="1"/>
    <xf numFmtId="0" fontId="6" fillId="0" borderId="24" xfId="0" applyFont="1" applyBorder="1"/>
    <xf numFmtId="0" fontId="0" fillId="0" borderId="24" xfId="0" applyBorder="1" applyAlignment="1">
      <alignment horizontal="left"/>
    </xf>
    <xf numFmtId="0" fontId="6" fillId="0" borderId="34" xfId="0" applyFont="1" applyBorder="1"/>
    <xf numFmtId="0" fontId="6" fillId="0" borderId="35" xfId="0" applyFont="1" applyBorder="1"/>
    <xf numFmtId="164" fontId="6" fillId="0" borderId="36" xfId="1" applyFont="1" applyBorder="1"/>
    <xf numFmtId="43" fontId="0" fillId="0" borderId="0" xfId="0" applyNumberFormat="1" applyBorder="1"/>
    <xf numFmtId="39" fontId="2" fillId="0" borderId="9" xfId="1" applyNumberFormat="1" applyFont="1" applyBorder="1"/>
    <xf numFmtId="0" fontId="2" fillId="0" borderId="0" xfId="0" applyFont="1" applyBorder="1" applyAlignment="1">
      <alignment horizontal="left"/>
    </xf>
    <xf numFmtId="44" fontId="0" fillId="0" borderId="0" xfId="3" applyFont="1"/>
    <xf numFmtId="44" fontId="0" fillId="0" borderId="0" xfId="3" applyFont="1" applyBorder="1"/>
    <xf numFmtId="0" fontId="6" fillId="0" borderId="0" xfId="0" applyFont="1" applyBorder="1"/>
    <xf numFmtId="0" fontId="0" fillId="0" borderId="21" xfId="0" applyFont="1" applyBorder="1" applyAlignment="1"/>
    <xf numFmtId="0" fontId="0" fillId="0" borderId="21" xfId="0" applyBorder="1" applyAlignment="1"/>
    <xf numFmtId="0" fontId="0" fillId="0" borderId="24" xfId="0" applyBorder="1" applyAlignment="1">
      <alignment horizontal="left"/>
    </xf>
    <xf numFmtId="0" fontId="0" fillId="0" borderId="0" xfId="0" applyBorder="1" applyAlignment="1">
      <alignment horizontal="left"/>
    </xf>
    <xf numFmtId="0" fontId="2" fillId="0" borderId="24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0" fillId="0" borderId="24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43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0" fillId="0" borderId="21" xfId="0" applyBorder="1" applyAlignment="1">
      <alignment horizontal="center"/>
    </xf>
    <xf numFmtId="0" fontId="0" fillId="0" borderId="21" xfId="0" applyFont="1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2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17" fillId="3" borderId="0" xfId="0" applyFont="1" applyFill="1" applyBorder="1" applyAlignment="1">
      <alignment horizontal="center" vertical="center"/>
    </xf>
    <xf numFmtId="165" fontId="18" fillId="0" borderId="0" xfId="0" applyNumberFormat="1" applyFont="1" applyBorder="1" applyAlignment="1">
      <alignment horizontal="center" vertical="center"/>
    </xf>
  </cellXfs>
  <cellStyles count="4">
    <cellStyle name="Moeda" xfId="3" builtinId="4"/>
    <cellStyle name="Normal" xfId="0" builtinId="0"/>
    <cellStyle name="Normal 2" xfId="2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200024</xdr:colOff>
      <xdr:row>1</xdr:row>
      <xdr:rowOff>142874</xdr:rowOff>
    </xdr:from>
    <xdr:to>
      <xdr:col>2</xdr:col>
      <xdr:colOff>514349</xdr:colOff>
      <xdr:row>3</xdr:row>
      <xdr:rowOff>142874</xdr:rowOff>
    </xdr:to>
    <xdr:pic>
      <xdr:nvPicPr>
        <xdr:cNvPr id="2" name="Imagem 1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024" y="342899"/>
          <a:ext cx="1533525" cy="447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45</xdr:row>
      <xdr:rowOff>28575</xdr:rowOff>
    </xdr:from>
    <xdr:to>
      <xdr:col>4</xdr:col>
      <xdr:colOff>419100</xdr:colOff>
      <xdr:row>49</xdr:row>
      <xdr:rowOff>57150</xdr:rowOff>
    </xdr:to>
    <xdr:pic>
      <xdr:nvPicPr>
        <xdr:cNvPr id="4" name="Imagem 3" descr="Assinatura do Pachecão.png"/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9600" y="8734425"/>
          <a:ext cx="2247900" cy="7524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0</xdr:row>
      <xdr:rowOff>104775</xdr:rowOff>
    </xdr:from>
    <xdr:to>
      <xdr:col>2</xdr:col>
      <xdr:colOff>638175</xdr:colOff>
      <xdr:row>3</xdr:row>
      <xdr:rowOff>180975</xdr:rowOff>
    </xdr:to>
    <xdr:pic>
      <xdr:nvPicPr>
        <xdr:cNvPr id="2" name="Imagem 1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23850" y="104775"/>
          <a:ext cx="153352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sabella.santos\AppData\Local\Microsoft\Windows\Temporary%20Internet%20Files\Content.Outlook\XBFPHEYG\BALAN&#199;OS%20CARLOS\DEMONSTRATIVOS%20MANAUS\BALAN&#199;O%20%20NOVEMBRO%20201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LANÇO- DRE"/>
      <sheetName val="INDICE"/>
      <sheetName val="Plan3"/>
    </sheetNames>
    <sheetDataSet>
      <sheetData sheetId="0">
        <row r="11">
          <cell r="F11">
            <v>-1251409.93</v>
          </cell>
        </row>
        <row r="13">
          <cell r="B13">
            <v>8437022.7899999991</v>
          </cell>
        </row>
        <row r="17">
          <cell r="B17">
            <v>55799.74</v>
          </cell>
        </row>
        <row r="21">
          <cell r="D21">
            <v>10638.09</v>
          </cell>
        </row>
        <row r="35">
          <cell r="B35">
            <v>-343712.19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6"/>
  <sheetViews>
    <sheetView showGridLines="0" tabSelected="1" workbookViewId="0">
      <selection activeCell="J14" sqref="J14"/>
    </sheetView>
  </sheetViews>
  <sheetFormatPr defaultRowHeight="14.4" x14ac:dyDescent="0.3"/>
  <cols>
    <col min="5" max="5" width="14.33203125" style="6" bestFit="1" customWidth="1"/>
    <col min="6" max="6" width="10.109375" customWidth="1"/>
    <col min="7" max="7" width="8.44140625" customWidth="1"/>
    <col min="8" max="8" width="11.88671875" customWidth="1"/>
    <col min="9" max="9" width="5.33203125" customWidth="1"/>
    <col min="10" max="10" width="15.5546875" style="6" customWidth="1"/>
    <col min="13" max="13" width="6.5546875" customWidth="1"/>
    <col min="14" max="14" width="13.33203125" bestFit="1" customWidth="1"/>
    <col min="15" max="15" width="15" style="6" bestFit="1" customWidth="1"/>
    <col min="16" max="16" width="4.6640625" customWidth="1"/>
    <col min="17" max="17" width="14.33203125" style="6" bestFit="1" customWidth="1"/>
    <col min="18" max="18" width="27.109375" style="6" customWidth="1"/>
    <col min="21" max="21" width="18.88671875" customWidth="1"/>
    <col min="22" max="22" width="23.109375" customWidth="1"/>
  </cols>
  <sheetData>
    <row r="1" spans="1:18" ht="15" thickBot="1" x14ac:dyDescent="0.35"/>
    <row r="2" spans="1:18" s="2" customFormat="1" ht="18.600000000000001" thickTop="1" x14ac:dyDescent="0.35">
      <c r="A2" s="152" t="s">
        <v>0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4"/>
      <c r="Q2" s="28"/>
      <c r="R2" s="28"/>
    </row>
    <row r="3" spans="1:18" s="3" customFormat="1" ht="15.6" x14ac:dyDescent="0.3">
      <c r="A3" s="155" t="s">
        <v>1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7"/>
      <c r="Q3" s="29"/>
      <c r="R3" s="29"/>
    </row>
    <row r="4" spans="1:18" ht="15" thickBot="1" x14ac:dyDescent="0.35">
      <c r="A4" s="155" t="s">
        <v>93</v>
      </c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  <c r="N4" s="156"/>
      <c r="O4" s="157"/>
    </row>
    <row r="5" spans="1:18" ht="15.6" thickTop="1" thickBot="1" x14ac:dyDescent="0.35">
      <c r="A5" s="158" t="s">
        <v>154</v>
      </c>
      <c r="B5" s="159"/>
      <c r="C5" s="159"/>
      <c r="D5" s="159"/>
      <c r="E5" s="159"/>
      <c r="F5" s="159"/>
      <c r="G5" s="159"/>
      <c r="H5" s="159"/>
      <c r="I5" s="159"/>
      <c r="J5" s="159"/>
      <c r="K5" s="159"/>
      <c r="L5" s="159"/>
      <c r="M5" s="159"/>
      <c r="N5" s="159"/>
      <c r="O5" s="160"/>
    </row>
    <row r="6" spans="1:18" ht="15.6" thickTop="1" thickBot="1" x14ac:dyDescent="0.35">
      <c r="A6" s="161" t="s">
        <v>3</v>
      </c>
      <c r="B6" s="162"/>
      <c r="C6" s="162"/>
      <c r="D6" s="162"/>
      <c r="E6" s="163"/>
      <c r="F6" s="164" t="s">
        <v>2</v>
      </c>
      <c r="G6" s="162"/>
      <c r="H6" s="162"/>
      <c r="I6" s="162"/>
      <c r="J6" s="163"/>
      <c r="K6" s="164" t="s">
        <v>4</v>
      </c>
      <c r="L6" s="162"/>
      <c r="M6" s="162"/>
      <c r="N6" s="162"/>
      <c r="O6" s="165"/>
    </row>
    <row r="7" spans="1:18" x14ac:dyDescent="0.3">
      <c r="A7" s="129" t="s">
        <v>5</v>
      </c>
      <c r="B7" s="23"/>
      <c r="C7" s="23"/>
      <c r="D7" s="23"/>
      <c r="E7" s="24">
        <f>E8+E11+E14+E17+E20+E25+E27</f>
        <v>12108415.740000002</v>
      </c>
      <c r="F7" s="23" t="s">
        <v>6</v>
      </c>
      <c r="G7" s="25"/>
      <c r="H7" s="25"/>
      <c r="I7" s="25"/>
      <c r="J7" s="24">
        <f>J8+J14+J18+J23+J28</f>
        <v>5640703.5899999999</v>
      </c>
      <c r="K7" s="5"/>
      <c r="L7" s="5"/>
      <c r="M7" s="5"/>
      <c r="N7" s="5"/>
      <c r="O7" s="14"/>
    </row>
    <row r="8" spans="1:18" x14ac:dyDescent="0.3">
      <c r="A8" s="36" t="s">
        <v>7</v>
      </c>
      <c r="B8" s="1"/>
      <c r="C8" s="1"/>
      <c r="D8" s="1"/>
      <c r="E8" s="11">
        <f>E9</f>
        <v>20</v>
      </c>
      <c r="F8" s="4" t="s">
        <v>14</v>
      </c>
      <c r="G8" s="1"/>
      <c r="H8" s="1"/>
      <c r="I8" s="1"/>
      <c r="J8" s="11">
        <f>SUM(J9)</f>
        <v>1542558.13</v>
      </c>
      <c r="K8" s="4" t="s">
        <v>29</v>
      </c>
      <c r="L8" s="1"/>
      <c r="M8" s="1"/>
      <c r="N8" s="1"/>
      <c r="O8" s="17"/>
    </row>
    <row r="9" spans="1:18" x14ac:dyDescent="0.3">
      <c r="A9" s="130" t="s">
        <v>37</v>
      </c>
      <c r="B9" s="1"/>
      <c r="C9" s="1"/>
      <c r="D9" s="1"/>
      <c r="E9" s="131">
        <v>20</v>
      </c>
      <c r="F9" s="1" t="s">
        <v>15</v>
      </c>
      <c r="G9" s="1"/>
      <c r="H9" s="1"/>
      <c r="I9" s="1"/>
      <c r="J9" s="7">
        <v>1542558.13</v>
      </c>
      <c r="K9" s="4" t="s">
        <v>30</v>
      </c>
      <c r="L9" s="1"/>
      <c r="M9" s="1"/>
      <c r="N9" s="1"/>
      <c r="O9" s="17">
        <f>O13</f>
        <v>13734729.77</v>
      </c>
    </row>
    <row r="10" spans="1:18" x14ac:dyDescent="0.3">
      <c r="A10" s="130"/>
      <c r="B10" s="1"/>
      <c r="C10" s="1"/>
      <c r="D10" s="1"/>
      <c r="E10" s="131"/>
      <c r="F10" s="146"/>
      <c r="G10" s="147"/>
      <c r="H10" s="147"/>
      <c r="I10" s="1"/>
      <c r="J10" s="7"/>
      <c r="K10" s="4"/>
      <c r="L10" s="1"/>
      <c r="M10" s="1"/>
      <c r="N10" s="1"/>
      <c r="O10" s="17"/>
    </row>
    <row r="11" spans="1:18" x14ac:dyDescent="0.3">
      <c r="A11" s="148" t="s">
        <v>143</v>
      </c>
      <c r="B11" s="149"/>
      <c r="C11" s="149"/>
      <c r="D11" s="1"/>
      <c r="E11" s="139">
        <f>E12+E13</f>
        <v>4811325.6399999997</v>
      </c>
      <c r="F11" s="1"/>
      <c r="G11" s="1"/>
      <c r="H11" s="1"/>
      <c r="I11" s="1"/>
      <c r="J11" s="7"/>
      <c r="K11" s="4"/>
      <c r="L11" s="1"/>
      <c r="M11" s="1"/>
      <c r="N11" s="1"/>
      <c r="O11" s="17"/>
    </row>
    <row r="12" spans="1:18" x14ac:dyDescent="0.3">
      <c r="A12" s="146" t="s">
        <v>145</v>
      </c>
      <c r="B12" s="147"/>
      <c r="C12" s="147"/>
      <c r="D12" s="1"/>
      <c r="E12" s="131">
        <v>4385689.5</v>
      </c>
      <c r="F12" s="1"/>
      <c r="G12" s="1"/>
      <c r="H12" s="1"/>
      <c r="I12" s="1"/>
      <c r="J12" s="7"/>
      <c r="K12" s="4"/>
      <c r="L12" s="1"/>
      <c r="M12" s="1"/>
      <c r="N12" s="1"/>
      <c r="O12" s="17"/>
    </row>
    <row r="13" spans="1:18" x14ac:dyDescent="0.3">
      <c r="A13" s="146" t="s">
        <v>144</v>
      </c>
      <c r="B13" s="147"/>
      <c r="C13" s="147"/>
      <c r="D13" s="1"/>
      <c r="E13" s="7">
        <v>425636.14</v>
      </c>
      <c r="F13" s="10"/>
      <c r="G13" s="1"/>
      <c r="H13" s="1"/>
      <c r="I13" s="1"/>
      <c r="J13" s="11"/>
      <c r="K13" s="146" t="s">
        <v>36</v>
      </c>
      <c r="L13" s="147"/>
      <c r="M13" s="147"/>
      <c r="N13" s="1"/>
      <c r="O13" s="16">
        <v>13734729.77</v>
      </c>
    </row>
    <row r="14" spans="1:18" x14ac:dyDescent="0.3">
      <c r="A14" s="148" t="s">
        <v>82</v>
      </c>
      <c r="B14" s="149"/>
      <c r="C14" s="149"/>
      <c r="D14" s="4"/>
      <c r="E14" s="11">
        <f>E15</f>
        <v>707348.65</v>
      </c>
      <c r="F14" s="10" t="s">
        <v>10</v>
      </c>
      <c r="G14" s="1"/>
      <c r="H14" s="1"/>
      <c r="I14" s="1"/>
      <c r="J14" s="11">
        <f>SUM(J15:J16)</f>
        <v>229164</v>
      </c>
      <c r="K14" s="1"/>
      <c r="L14" s="1"/>
      <c r="M14" s="1"/>
      <c r="N14" s="1"/>
      <c r="O14" s="16"/>
    </row>
    <row r="15" spans="1:18" x14ac:dyDescent="0.3">
      <c r="A15" s="130" t="s">
        <v>70</v>
      </c>
      <c r="B15" s="1"/>
      <c r="C15" s="1"/>
      <c r="D15" s="1"/>
      <c r="E15" s="7">
        <v>707348.65</v>
      </c>
      <c r="F15" s="9" t="s">
        <v>74</v>
      </c>
      <c r="G15" s="1"/>
      <c r="H15" s="1"/>
      <c r="I15" s="1"/>
      <c r="J15" s="7">
        <v>116964</v>
      </c>
      <c r="K15" s="10" t="s">
        <v>31</v>
      </c>
      <c r="L15" s="1"/>
      <c r="M15" s="1"/>
      <c r="N15" s="1"/>
      <c r="O15" s="65">
        <f>SUM(O16:O17)</f>
        <v>-108578.85</v>
      </c>
    </row>
    <row r="16" spans="1:18" x14ac:dyDescent="0.3">
      <c r="A16" s="130"/>
      <c r="B16" s="1"/>
      <c r="C16" s="1"/>
      <c r="D16" s="1"/>
      <c r="E16" s="7"/>
      <c r="F16" s="12" t="s">
        <v>75</v>
      </c>
      <c r="G16" s="1"/>
      <c r="H16" s="1"/>
      <c r="I16" s="1"/>
      <c r="J16" s="7">
        <v>112200</v>
      </c>
      <c r="K16" s="9" t="s">
        <v>141</v>
      </c>
      <c r="L16" s="1"/>
      <c r="M16" s="1"/>
      <c r="N16" s="1"/>
      <c r="O16" s="15">
        <v>-45789.45</v>
      </c>
    </row>
    <row r="17" spans="1:22" x14ac:dyDescent="0.3">
      <c r="A17" s="36" t="s">
        <v>81</v>
      </c>
      <c r="B17" s="1"/>
      <c r="C17" s="1"/>
      <c r="D17" s="1"/>
      <c r="E17" s="11">
        <f>E18</f>
        <v>4845279.33</v>
      </c>
      <c r="F17" s="10"/>
      <c r="G17" s="1"/>
      <c r="H17" s="1"/>
      <c r="I17" s="1"/>
      <c r="J17" s="11"/>
      <c r="K17" s="1" t="s">
        <v>142</v>
      </c>
      <c r="L17" s="1"/>
      <c r="M17" s="1"/>
      <c r="N17" s="1"/>
      <c r="O17" s="15">
        <v>-62789.4</v>
      </c>
    </row>
    <row r="18" spans="1:22" x14ac:dyDescent="0.3">
      <c r="A18" s="130" t="s">
        <v>83</v>
      </c>
      <c r="B18" s="1"/>
      <c r="C18" s="1"/>
      <c r="D18" s="1"/>
      <c r="E18" s="7">
        <v>4845279.33</v>
      </c>
      <c r="F18" s="10" t="s">
        <v>64</v>
      </c>
      <c r="G18" s="1"/>
      <c r="H18" s="1"/>
      <c r="I18" s="1"/>
      <c r="J18" s="11">
        <f>SUM(J19+J20+J21+J22)</f>
        <v>1234119.8999999999</v>
      </c>
      <c r="K18" s="12"/>
      <c r="L18" s="1"/>
      <c r="M18" s="1"/>
      <c r="N18" s="1"/>
      <c r="O18" s="15"/>
    </row>
    <row r="19" spans="1:22" x14ac:dyDescent="0.3">
      <c r="A19" s="130"/>
      <c r="B19" s="1"/>
      <c r="C19" s="1"/>
      <c r="D19" s="1"/>
      <c r="E19" s="7"/>
      <c r="F19" s="9" t="s">
        <v>16</v>
      </c>
      <c r="G19" s="1"/>
      <c r="H19" s="1"/>
      <c r="I19" s="1"/>
      <c r="J19" s="7">
        <v>483852.42</v>
      </c>
      <c r="K19" s="10" t="s">
        <v>32</v>
      </c>
      <c r="L19" s="1"/>
      <c r="M19" s="1"/>
      <c r="N19" s="1"/>
      <c r="O19" s="17">
        <f>O13+O15</f>
        <v>13626150.92</v>
      </c>
      <c r="Q19" s="48"/>
      <c r="R19" s="13"/>
      <c r="S19" s="1"/>
      <c r="T19" s="1"/>
      <c r="U19" s="18"/>
    </row>
    <row r="20" spans="1:22" x14ac:dyDescent="0.3">
      <c r="A20" s="36" t="s">
        <v>8</v>
      </c>
      <c r="B20" s="1"/>
      <c r="C20" s="1"/>
      <c r="D20" s="1"/>
      <c r="E20" s="11">
        <f>E22+E23</f>
        <v>160539.65</v>
      </c>
      <c r="F20" s="9" t="s">
        <v>65</v>
      </c>
      <c r="G20" s="1"/>
      <c r="H20" s="1"/>
      <c r="I20" s="1"/>
      <c r="J20" s="7">
        <v>91729.33</v>
      </c>
      <c r="K20" s="10"/>
      <c r="L20" s="1"/>
      <c r="M20" s="1"/>
      <c r="N20" s="1"/>
      <c r="O20" s="17"/>
      <c r="Q20" s="49"/>
      <c r="R20" s="13"/>
      <c r="S20" s="1"/>
      <c r="T20" s="1"/>
      <c r="U20" s="13"/>
    </row>
    <row r="21" spans="1:22" x14ac:dyDescent="0.3">
      <c r="A21" s="130" t="s">
        <v>148</v>
      </c>
      <c r="B21" s="1"/>
      <c r="C21" s="1"/>
      <c r="D21" s="1"/>
      <c r="E21" s="11">
        <v>0</v>
      </c>
      <c r="F21" s="9" t="s">
        <v>153</v>
      </c>
      <c r="G21" s="1"/>
      <c r="H21" s="1"/>
      <c r="I21" s="1"/>
      <c r="J21" s="7">
        <v>507992.29</v>
      </c>
      <c r="K21" s="10"/>
      <c r="L21" s="1"/>
      <c r="M21" s="1"/>
      <c r="N21" s="1"/>
      <c r="O21" s="17"/>
      <c r="Q21" s="49"/>
      <c r="R21" s="13"/>
      <c r="S21" s="1"/>
      <c r="T21" s="1"/>
      <c r="U21" s="13"/>
    </row>
    <row r="22" spans="1:22" x14ac:dyDescent="0.3">
      <c r="A22" s="130" t="s">
        <v>39</v>
      </c>
      <c r="B22" s="1"/>
      <c r="C22" s="1"/>
      <c r="D22" s="1"/>
      <c r="E22" s="7">
        <v>40375.56</v>
      </c>
      <c r="F22" s="9" t="s">
        <v>79</v>
      </c>
      <c r="G22" s="1"/>
      <c r="H22" s="1"/>
      <c r="I22" s="1"/>
      <c r="J22" s="50">
        <v>150545.85999999999</v>
      </c>
      <c r="K22" s="4" t="s">
        <v>68</v>
      </c>
      <c r="L22" s="1"/>
      <c r="M22" s="1"/>
      <c r="N22" s="1"/>
      <c r="O22" s="15">
        <v>-9717215.7300000004</v>
      </c>
      <c r="Q22" s="49"/>
      <c r="R22" s="13"/>
      <c r="S22" s="1"/>
      <c r="T22" s="1"/>
      <c r="U22" s="13"/>
    </row>
    <row r="23" spans="1:22" x14ac:dyDescent="0.3">
      <c r="A23" s="130" t="s">
        <v>69</v>
      </c>
      <c r="B23" s="1"/>
      <c r="C23" s="1"/>
      <c r="D23" s="1"/>
      <c r="E23" s="7">
        <v>120164.09</v>
      </c>
      <c r="F23" s="10" t="s">
        <v>17</v>
      </c>
      <c r="G23" s="1"/>
      <c r="H23" s="1"/>
      <c r="I23" s="1"/>
      <c r="J23" s="11">
        <f>SUM(J24:J27)</f>
        <v>2205280.4699999997</v>
      </c>
      <c r="K23" s="10"/>
      <c r="L23" s="1"/>
      <c r="M23" s="1"/>
      <c r="N23" s="1"/>
      <c r="O23" s="15"/>
      <c r="Q23" s="49"/>
      <c r="R23" s="13"/>
      <c r="S23" s="1"/>
      <c r="T23" s="1"/>
      <c r="U23" s="13"/>
    </row>
    <row r="24" spans="1:22" x14ac:dyDescent="0.3">
      <c r="A24" s="130"/>
      <c r="B24" s="1"/>
      <c r="C24" s="1"/>
      <c r="D24" s="1"/>
      <c r="E24" s="7"/>
      <c r="F24" s="9" t="s">
        <v>73</v>
      </c>
      <c r="G24" s="1"/>
      <c r="H24" s="1"/>
      <c r="I24" s="1"/>
      <c r="J24" s="7">
        <v>1002585.29</v>
      </c>
      <c r="K24" s="4"/>
      <c r="L24" s="1"/>
      <c r="M24" s="1"/>
      <c r="N24" s="1"/>
      <c r="O24" s="17"/>
      <c r="Q24" s="49"/>
      <c r="R24" s="13"/>
      <c r="S24" s="1"/>
      <c r="T24" s="1"/>
      <c r="U24" s="13"/>
    </row>
    <row r="25" spans="1:22" x14ac:dyDescent="0.3">
      <c r="A25" s="36" t="s">
        <v>77</v>
      </c>
      <c r="B25" s="1"/>
      <c r="C25" s="1"/>
      <c r="D25" s="1"/>
      <c r="E25" s="11">
        <f>E26</f>
        <v>1145747.05</v>
      </c>
      <c r="F25" s="12" t="s">
        <v>18</v>
      </c>
      <c r="G25" s="1"/>
      <c r="H25" s="1"/>
      <c r="I25" s="1"/>
      <c r="J25" s="7">
        <v>677481.77</v>
      </c>
      <c r="K25" s="10"/>
      <c r="L25" s="1"/>
      <c r="M25" s="1"/>
      <c r="N25" s="1"/>
      <c r="O25" s="17"/>
      <c r="Q25" s="13"/>
      <c r="R25" s="13"/>
      <c r="S25" s="1"/>
      <c r="T25" s="1"/>
      <c r="U25" s="1"/>
    </row>
    <row r="26" spans="1:22" x14ac:dyDescent="0.3">
      <c r="A26" s="130" t="s">
        <v>78</v>
      </c>
      <c r="B26" s="1"/>
      <c r="C26" s="1"/>
      <c r="D26" s="1"/>
      <c r="E26" s="50">
        <v>1145747.05</v>
      </c>
      <c r="F26" s="9" t="s">
        <v>41</v>
      </c>
      <c r="G26" s="1"/>
      <c r="H26" s="1"/>
      <c r="I26" s="1"/>
      <c r="J26" s="7">
        <v>522384.78</v>
      </c>
      <c r="K26" s="21" t="s">
        <v>42</v>
      </c>
      <c r="L26" s="8"/>
      <c r="M26" s="8"/>
      <c r="N26" s="8"/>
      <c r="O26" s="32">
        <f>O19+O22</f>
        <v>3908935.1899999995</v>
      </c>
    </row>
    <row r="27" spans="1:22" x14ac:dyDescent="0.3">
      <c r="A27" s="148" t="s">
        <v>146</v>
      </c>
      <c r="B27" s="149"/>
      <c r="C27" s="149"/>
      <c r="D27" s="1"/>
      <c r="E27" s="11">
        <f>E28</f>
        <v>438155.42</v>
      </c>
      <c r="F27" s="9" t="s">
        <v>80</v>
      </c>
      <c r="G27" s="1"/>
      <c r="H27" s="1"/>
      <c r="I27" s="1"/>
      <c r="J27" s="7">
        <v>2828.63</v>
      </c>
      <c r="K27" s="4"/>
      <c r="L27" s="1"/>
      <c r="M27" s="1"/>
      <c r="N27" s="1"/>
      <c r="O27" s="17"/>
      <c r="R27" s="18"/>
      <c r="S27" s="1"/>
      <c r="T27" s="1"/>
      <c r="U27" s="1"/>
      <c r="V27" s="18"/>
    </row>
    <row r="28" spans="1:22" x14ac:dyDescent="0.3">
      <c r="A28" s="146" t="s">
        <v>147</v>
      </c>
      <c r="B28" s="147"/>
      <c r="C28" s="147"/>
      <c r="D28" s="1"/>
      <c r="E28" s="50">
        <v>438155.42</v>
      </c>
      <c r="F28" s="127" t="s">
        <v>66</v>
      </c>
      <c r="G28" s="30"/>
      <c r="H28" s="30"/>
      <c r="I28" s="30"/>
      <c r="J28" s="31">
        <f>J29</f>
        <v>429581.09</v>
      </c>
      <c r="K28" s="4" t="s">
        <v>40</v>
      </c>
      <c r="L28" s="1"/>
      <c r="M28" s="1"/>
      <c r="N28" s="1"/>
      <c r="O28" s="19">
        <f>O29+O30+O31+O32</f>
        <v>-1768353.6600000001</v>
      </c>
      <c r="R28" s="49"/>
      <c r="S28" s="1"/>
      <c r="T28" s="1"/>
      <c r="U28" s="1"/>
      <c r="V28" s="13"/>
    </row>
    <row r="29" spans="1:22" x14ac:dyDescent="0.3">
      <c r="A29" s="132" t="s">
        <v>9</v>
      </c>
      <c r="B29" s="26"/>
      <c r="C29" s="26"/>
      <c r="D29" s="26"/>
      <c r="E29" s="27">
        <f>E30+E33-E39</f>
        <v>37138839.530000001</v>
      </c>
      <c r="F29" s="12" t="s">
        <v>67</v>
      </c>
      <c r="G29" s="1"/>
      <c r="H29" s="1"/>
      <c r="I29" s="1"/>
      <c r="J29" s="50">
        <v>429581.09</v>
      </c>
      <c r="K29" s="9" t="s">
        <v>33</v>
      </c>
      <c r="L29" s="1"/>
      <c r="M29" s="1"/>
      <c r="N29" s="1"/>
      <c r="O29" s="15">
        <v>-782199.11</v>
      </c>
      <c r="R29" s="49"/>
      <c r="S29" s="1"/>
      <c r="T29" s="1"/>
      <c r="U29" s="1"/>
      <c r="V29" s="13"/>
    </row>
    <row r="30" spans="1:22" x14ac:dyDescent="0.3">
      <c r="A30" s="36" t="s">
        <v>20</v>
      </c>
      <c r="B30" s="1"/>
      <c r="C30" s="1"/>
      <c r="D30" s="1"/>
      <c r="E30" s="11">
        <f>E31</f>
        <v>5664734.7599999998</v>
      </c>
      <c r="F30" s="12"/>
      <c r="G30" s="1"/>
      <c r="H30" s="1"/>
      <c r="I30" s="1"/>
      <c r="J30" s="50"/>
      <c r="K30" s="12" t="s">
        <v>34</v>
      </c>
      <c r="L30" s="1"/>
      <c r="M30" s="1"/>
      <c r="N30" s="1"/>
      <c r="O30" s="15">
        <v>-321710.2</v>
      </c>
      <c r="R30" s="56"/>
      <c r="S30" s="30"/>
      <c r="T30" s="30"/>
      <c r="U30" s="30"/>
      <c r="V30" s="52"/>
    </row>
    <row r="31" spans="1:22" x14ac:dyDescent="0.3">
      <c r="A31" s="130" t="s">
        <v>149</v>
      </c>
      <c r="B31" s="1"/>
      <c r="C31" s="1"/>
      <c r="D31" s="1"/>
      <c r="E31" s="7">
        <v>5664734.7599999998</v>
      </c>
      <c r="F31" s="128" t="s">
        <v>19</v>
      </c>
      <c r="G31" s="26"/>
      <c r="H31" s="26"/>
      <c r="I31" s="26"/>
      <c r="J31" s="27">
        <f>J32</f>
        <v>37809728.049999997</v>
      </c>
      <c r="K31" s="9" t="s">
        <v>35</v>
      </c>
      <c r="L31" s="1"/>
      <c r="M31" s="1"/>
      <c r="N31" s="1"/>
      <c r="O31" s="15">
        <v>-396029.45</v>
      </c>
      <c r="R31" s="48"/>
      <c r="S31" s="1"/>
      <c r="T31" s="1"/>
      <c r="U31" s="1"/>
      <c r="V31" s="18"/>
    </row>
    <row r="32" spans="1:22" x14ac:dyDescent="0.3">
      <c r="A32" s="133"/>
      <c r="B32" s="30"/>
      <c r="C32" s="30"/>
      <c r="D32" s="30"/>
      <c r="E32" s="31"/>
      <c r="F32" s="10" t="s">
        <v>20</v>
      </c>
      <c r="G32" s="1"/>
      <c r="H32" s="1"/>
      <c r="I32" s="1"/>
      <c r="J32" s="11">
        <f>J33+J34+J35+J36</f>
        <v>37809728.049999997</v>
      </c>
      <c r="K32" s="9" t="s">
        <v>87</v>
      </c>
      <c r="L32" s="1"/>
      <c r="M32" s="1"/>
      <c r="N32" s="1"/>
      <c r="O32" s="15">
        <v>-268414.90000000002</v>
      </c>
      <c r="R32" s="49"/>
      <c r="S32" s="1"/>
      <c r="T32" s="1"/>
      <c r="U32" s="1"/>
      <c r="V32" s="13"/>
    </row>
    <row r="33" spans="1:23" x14ac:dyDescent="0.3">
      <c r="A33" s="36" t="s">
        <v>11</v>
      </c>
      <c r="B33" s="1"/>
      <c r="C33" s="1"/>
      <c r="D33" s="1"/>
      <c r="E33" s="11">
        <f>E34+E35+E36+E37-E39</f>
        <v>36443700.270000003</v>
      </c>
      <c r="F33" s="12" t="s">
        <v>21</v>
      </c>
      <c r="G33" s="1"/>
      <c r="H33" s="1"/>
      <c r="I33" s="1"/>
      <c r="J33" s="7">
        <v>875859.68</v>
      </c>
      <c r="K33" s="33"/>
      <c r="L33" s="1"/>
      <c r="M33" s="1"/>
      <c r="N33" s="1"/>
      <c r="O33" s="19"/>
      <c r="R33" s="49"/>
      <c r="S33" s="1"/>
      <c r="T33" s="1"/>
      <c r="U33" s="1"/>
      <c r="V33" s="13"/>
    </row>
    <row r="34" spans="1:23" x14ac:dyDescent="0.3">
      <c r="A34" s="130" t="s">
        <v>12</v>
      </c>
      <c r="B34" s="1"/>
      <c r="C34" s="1"/>
      <c r="D34" s="1"/>
      <c r="E34" s="7">
        <v>92500.59</v>
      </c>
      <c r="F34" s="150" t="s">
        <v>76</v>
      </c>
      <c r="G34" s="151"/>
      <c r="H34" s="151"/>
      <c r="I34" s="1"/>
      <c r="J34" s="7">
        <v>36933868.369999997</v>
      </c>
      <c r="K34" s="20" t="s">
        <v>91</v>
      </c>
      <c r="L34" s="8"/>
      <c r="M34" s="8"/>
      <c r="N34" s="8"/>
      <c r="O34" s="22">
        <f>O26+O28</f>
        <v>2140581.5299999993</v>
      </c>
      <c r="R34" s="49"/>
      <c r="S34" s="1"/>
      <c r="T34" s="1"/>
      <c r="U34" s="1"/>
      <c r="V34" s="13"/>
    </row>
    <row r="35" spans="1:23" x14ac:dyDescent="0.3">
      <c r="A35" s="130" t="s">
        <v>13</v>
      </c>
      <c r="B35" s="4"/>
      <c r="C35" s="1"/>
      <c r="D35" s="1"/>
      <c r="E35" s="7">
        <v>41256681.789999999</v>
      </c>
      <c r="F35" s="9"/>
      <c r="G35" s="1"/>
      <c r="H35" s="1"/>
      <c r="I35" s="1"/>
      <c r="J35" s="7"/>
      <c r="K35" s="10"/>
      <c r="L35" s="1"/>
      <c r="M35" s="1"/>
      <c r="N35" s="1"/>
      <c r="O35" s="19"/>
      <c r="R35" s="49"/>
      <c r="S35" s="1"/>
      <c r="T35" s="1"/>
      <c r="U35" s="1"/>
      <c r="V35" s="13"/>
    </row>
    <row r="36" spans="1:23" x14ac:dyDescent="0.3">
      <c r="A36" s="130" t="s">
        <v>43</v>
      </c>
      <c r="B36" s="1"/>
      <c r="C36" s="1"/>
      <c r="D36" s="1"/>
      <c r="E36" s="7">
        <v>34963.39</v>
      </c>
      <c r="F36" s="9"/>
      <c r="G36" s="1"/>
      <c r="H36" s="1"/>
      <c r="I36" s="1"/>
      <c r="J36" s="7"/>
      <c r="K36" s="10" t="s">
        <v>155</v>
      </c>
      <c r="L36" s="1"/>
      <c r="M36" s="1"/>
      <c r="N36" s="1"/>
      <c r="O36" s="19">
        <f>O37+O38</f>
        <v>7879.45</v>
      </c>
      <c r="R36" s="13"/>
      <c r="S36" s="1"/>
      <c r="T36" s="1"/>
      <c r="U36" s="1"/>
      <c r="V36" s="13"/>
    </row>
    <row r="37" spans="1:23" x14ac:dyDescent="0.3">
      <c r="A37" s="130" t="s">
        <v>63</v>
      </c>
      <c r="B37" s="1"/>
      <c r="C37" s="1"/>
      <c r="D37" s="1"/>
      <c r="E37" s="7">
        <v>29150</v>
      </c>
      <c r="F37" s="9"/>
      <c r="G37" s="1"/>
      <c r="H37" s="1"/>
      <c r="I37" s="1"/>
      <c r="J37" s="7"/>
      <c r="K37" s="10" t="s">
        <v>89</v>
      </c>
      <c r="L37" s="1"/>
      <c r="M37" s="1"/>
      <c r="N37" s="1"/>
      <c r="O37" s="51">
        <v>7879.45</v>
      </c>
      <c r="R37" s="48"/>
      <c r="S37" s="1"/>
      <c r="T37" s="1"/>
      <c r="U37" s="1"/>
      <c r="V37" s="18"/>
    </row>
    <row r="38" spans="1:23" x14ac:dyDescent="0.3">
      <c r="A38" s="130"/>
      <c r="B38" s="1"/>
      <c r="C38" s="1"/>
      <c r="D38" s="1"/>
      <c r="E38" s="7"/>
      <c r="F38" s="10" t="s">
        <v>22</v>
      </c>
      <c r="G38" s="1"/>
      <c r="H38" s="1"/>
      <c r="I38" s="1"/>
      <c r="J38" s="11">
        <f>J39+J42</f>
        <v>5796823.629999999</v>
      </c>
      <c r="K38" s="10" t="s">
        <v>156</v>
      </c>
      <c r="L38" s="1"/>
      <c r="M38" s="1"/>
      <c r="N38" s="1"/>
      <c r="O38" s="51">
        <v>0</v>
      </c>
      <c r="Q38" s="13"/>
      <c r="R38" s="48"/>
      <c r="S38" s="1"/>
      <c r="T38" s="1"/>
      <c r="U38" s="1"/>
      <c r="V38" s="18"/>
      <c r="W38" s="1"/>
    </row>
    <row r="39" spans="1:23" x14ac:dyDescent="0.3">
      <c r="A39" s="148" t="s">
        <v>137</v>
      </c>
      <c r="B39" s="149"/>
      <c r="C39" s="149"/>
      <c r="D39" s="149"/>
      <c r="E39" s="11">
        <f>E40+E41+E42+E43</f>
        <v>4969595.5000000009</v>
      </c>
      <c r="F39" s="10" t="s">
        <v>23</v>
      </c>
      <c r="G39" s="1"/>
      <c r="H39" s="1"/>
      <c r="I39" s="1"/>
      <c r="J39" s="11">
        <f>J40+J41</f>
        <v>13483800</v>
      </c>
      <c r="K39" s="20" t="s">
        <v>90</v>
      </c>
      <c r="L39" s="8"/>
      <c r="M39" s="8"/>
      <c r="N39" s="8"/>
      <c r="O39" s="22">
        <f>O34+O36</f>
        <v>2148460.9799999995</v>
      </c>
      <c r="Q39" s="13"/>
      <c r="R39" s="49"/>
      <c r="S39" s="1"/>
      <c r="T39" s="1"/>
      <c r="U39" s="1"/>
      <c r="V39" s="13"/>
      <c r="W39" s="1"/>
    </row>
    <row r="40" spans="1:23" x14ac:dyDescent="0.3">
      <c r="A40" s="130" t="s">
        <v>38</v>
      </c>
      <c r="B40" s="1"/>
      <c r="C40" s="1"/>
      <c r="D40" s="1"/>
      <c r="E40" s="7">
        <v>4950801.82</v>
      </c>
      <c r="F40" s="9" t="s">
        <v>71</v>
      </c>
      <c r="G40" s="1"/>
      <c r="H40" s="1"/>
      <c r="I40" s="1"/>
      <c r="J40" s="7">
        <v>13500000</v>
      </c>
      <c r="K40" s="9"/>
      <c r="L40" s="1"/>
      <c r="M40" s="1"/>
      <c r="N40" s="1"/>
      <c r="O40" s="51"/>
      <c r="Q40" s="13"/>
      <c r="R40" s="48"/>
      <c r="S40" s="1"/>
      <c r="T40" s="1"/>
      <c r="U40" s="1"/>
      <c r="V40" s="18"/>
      <c r="W40" s="1"/>
    </row>
    <row r="41" spans="1:23" x14ac:dyDescent="0.3">
      <c r="A41" s="146" t="s">
        <v>138</v>
      </c>
      <c r="B41" s="147"/>
      <c r="C41" s="147"/>
      <c r="D41" s="147"/>
      <c r="E41" s="7">
        <v>11100.07</v>
      </c>
      <c r="F41" s="9" t="s">
        <v>72</v>
      </c>
      <c r="G41" s="1"/>
      <c r="H41" s="1"/>
      <c r="I41" s="1"/>
      <c r="J41" s="7">
        <v>-16200</v>
      </c>
      <c r="K41" s="10" t="s">
        <v>84</v>
      </c>
      <c r="L41" s="1"/>
      <c r="M41" s="1"/>
      <c r="N41" s="1"/>
      <c r="O41" s="19">
        <f>O42+O43</f>
        <v>-706534.2</v>
      </c>
      <c r="Q41" s="13"/>
      <c r="R41" s="48"/>
      <c r="S41" s="1"/>
      <c r="T41" s="1"/>
      <c r="U41" s="1"/>
      <c r="V41" s="18"/>
      <c r="W41" s="1"/>
    </row>
    <row r="42" spans="1:23" x14ac:dyDescent="0.3">
      <c r="A42" s="134" t="s">
        <v>139</v>
      </c>
      <c r="B42" s="126"/>
      <c r="C42" s="126"/>
      <c r="D42" s="126"/>
      <c r="E42" s="7">
        <v>4195.6099999999997</v>
      </c>
      <c r="F42" s="10" t="s">
        <v>24</v>
      </c>
      <c r="G42" s="1"/>
      <c r="H42" s="1"/>
      <c r="I42" s="1"/>
      <c r="J42" s="11">
        <f>J43+J44</f>
        <v>-7686976.370000001</v>
      </c>
      <c r="K42" s="9" t="s">
        <v>85</v>
      </c>
      <c r="L42" s="1"/>
      <c r="M42" s="1"/>
      <c r="N42" s="1"/>
      <c r="O42" s="51">
        <v>-508756.64</v>
      </c>
      <c r="Q42" s="13"/>
      <c r="R42" s="48"/>
      <c r="S42" s="1"/>
      <c r="T42" s="1"/>
      <c r="U42" s="1"/>
      <c r="V42" s="18"/>
      <c r="W42" s="1"/>
    </row>
    <row r="43" spans="1:23" x14ac:dyDescent="0.3">
      <c r="A43" s="134" t="s">
        <v>140</v>
      </c>
      <c r="B43" s="126"/>
      <c r="C43" s="126"/>
      <c r="D43" s="126"/>
      <c r="E43" s="7">
        <v>3498</v>
      </c>
      <c r="F43" s="9" t="s">
        <v>25</v>
      </c>
      <c r="G43" s="1"/>
      <c r="H43" s="1"/>
      <c r="I43" s="1"/>
      <c r="J43" s="7">
        <v>-9128903.1500000004</v>
      </c>
      <c r="K43" s="53" t="s">
        <v>86</v>
      </c>
      <c r="L43" s="1"/>
      <c r="M43" s="1"/>
      <c r="N43" s="1"/>
      <c r="O43" s="51">
        <v>-197777.56</v>
      </c>
      <c r="Q43" s="13"/>
      <c r="R43" s="48"/>
      <c r="S43" s="1"/>
      <c r="T43" s="1"/>
      <c r="U43" s="1"/>
      <c r="V43" s="18"/>
      <c r="W43" s="1"/>
    </row>
    <row r="44" spans="1:23" x14ac:dyDescent="0.3">
      <c r="A44" s="134"/>
      <c r="B44" s="126"/>
      <c r="C44" s="126"/>
      <c r="D44" s="126"/>
      <c r="E44" s="7"/>
      <c r="F44" s="9" t="s">
        <v>62</v>
      </c>
      <c r="G44" s="1"/>
      <c r="H44" s="1"/>
      <c r="I44" s="1"/>
      <c r="J44" s="7">
        <f>O45</f>
        <v>1441926.7799999996</v>
      </c>
      <c r="K44" s="53"/>
      <c r="L44" s="1"/>
      <c r="M44" s="1"/>
      <c r="N44" s="1"/>
      <c r="O44" s="51"/>
      <c r="R44" s="49"/>
      <c r="S44" s="1"/>
      <c r="T44" s="1"/>
      <c r="U44" s="1"/>
      <c r="V44" s="13"/>
    </row>
    <row r="45" spans="1:23" ht="15" thickBot="1" x14ac:dyDescent="0.35">
      <c r="A45" s="135" t="s">
        <v>27</v>
      </c>
      <c r="B45" s="136"/>
      <c r="C45" s="136"/>
      <c r="D45" s="136"/>
      <c r="E45" s="137">
        <f>E29+E7</f>
        <v>49247255.270000003</v>
      </c>
      <c r="F45" s="135" t="s">
        <v>28</v>
      </c>
      <c r="G45" s="136"/>
      <c r="H45" s="136"/>
      <c r="I45" s="136"/>
      <c r="J45" s="137">
        <f>J7+J31+J38</f>
        <v>49247255.269999996</v>
      </c>
      <c r="K45" s="57" t="s">
        <v>88</v>
      </c>
      <c r="L45" s="58"/>
      <c r="M45" s="58"/>
      <c r="N45" s="58"/>
      <c r="O45" s="59">
        <f>O39+O41</f>
        <v>1441926.7799999996</v>
      </c>
    </row>
    <row r="46" spans="1:23" x14ac:dyDescent="0.3">
      <c r="A46" s="143"/>
      <c r="B46" s="143"/>
      <c r="C46" s="143"/>
      <c r="D46" s="143"/>
      <c r="E46" s="52"/>
      <c r="F46" s="143"/>
      <c r="G46" s="143"/>
      <c r="H46" s="143"/>
      <c r="I46" s="143"/>
      <c r="J46" s="52"/>
      <c r="K46" s="10"/>
      <c r="L46" s="1"/>
      <c r="M46" s="1"/>
      <c r="N46" s="1"/>
      <c r="O46" s="18"/>
    </row>
    <row r="47" spans="1:23" ht="12" customHeight="1" x14ac:dyDescent="0.3">
      <c r="A47" s="1"/>
      <c r="B47" s="149" t="s">
        <v>92</v>
      </c>
      <c r="C47" s="149"/>
      <c r="D47" s="149"/>
      <c r="E47" s="149"/>
      <c r="F47" s="1"/>
      <c r="G47" s="138"/>
      <c r="H47" s="1"/>
      <c r="I47" s="1"/>
      <c r="J47" s="13"/>
      <c r="K47" s="1"/>
      <c r="L47" s="1"/>
      <c r="M47" s="1"/>
      <c r="N47" s="1"/>
      <c r="O47" s="13"/>
    </row>
    <row r="48" spans="1:23" x14ac:dyDescent="0.3">
      <c r="A48" s="1"/>
      <c r="B48" s="60" t="s">
        <v>61</v>
      </c>
      <c r="C48" s="60"/>
      <c r="D48" s="60"/>
      <c r="E48" s="13"/>
      <c r="F48" s="1"/>
      <c r="G48" s="1"/>
      <c r="H48" s="54"/>
      <c r="I48" s="1"/>
      <c r="J48" s="13"/>
      <c r="K48" s="1"/>
      <c r="L48" s="1"/>
      <c r="M48" s="1"/>
      <c r="N48" s="13"/>
      <c r="O48" s="13"/>
    </row>
    <row r="49" spans="1:15" x14ac:dyDescent="0.3">
      <c r="A49" s="1"/>
      <c r="B49" s="140" t="s">
        <v>26</v>
      </c>
      <c r="C49" s="140"/>
      <c r="D49" s="140"/>
      <c r="E49" s="13"/>
      <c r="F49" s="1"/>
      <c r="G49" s="1"/>
      <c r="H49" s="54"/>
      <c r="I49" s="1"/>
      <c r="J49" s="13"/>
      <c r="K49" s="4"/>
      <c r="L49" s="1"/>
      <c r="M49" s="1"/>
      <c r="N49" s="54"/>
      <c r="O49" s="13"/>
    </row>
    <row r="50" spans="1:15" x14ac:dyDescent="0.3">
      <c r="A50" s="1"/>
      <c r="B50" s="60"/>
      <c r="C50" s="60"/>
      <c r="D50" s="60"/>
      <c r="E50" s="13"/>
      <c r="F50" s="1"/>
      <c r="G50" s="1"/>
      <c r="H50" s="138"/>
      <c r="I50" s="138"/>
      <c r="J50" s="13"/>
      <c r="K50" s="168"/>
      <c r="L50" s="167"/>
      <c r="M50" s="167"/>
      <c r="N50" s="138"/>
      <c r="O50" s="13"/>
    </row>
    <row r="51" spans="1:15" x14ac:dyDescent="0.3">
      <c r="A51" s="1"/>
      <c r="B51" s="149"/>
      <c r="C51" s="149"/>
      <c r="D51" s="149"/>
      <c r="E51" s="13"/>
      <c r="F51" s="1"/>
      <c r="G51" s="1"/>
      <c r="H51" s="1"/>
      <c r="I51" s="1"/>
      <c r="J51" s="13"/>
      <c r="K51" s="166"/>
      <c r="L51" s="167"/>
      <c r="M51" s="167"/>
      <c r="N51" s="54"/>
      <c r="O51" s="13"/>
    </row>
    <row r="52" spans="1:15" x14ac:dyDescent="0.3">
      <c r="A52" s="1"/>
      <c r="B52" s="1"/>
      <c r="C52" s="1"/>
      <c r="D52" s="1"/>
      <c r="E52" s="13"/>
      <c r="F52" s="1"/>
      <c r="G52" s="1"/>
      <c r="H52" s="138"/>
      <c r="I52" s="1"/>
      <c r="J52" s="13"/>
      <c r="K52" s="1"/>
      <c r="L52" s="1"/>
      <c r="M52" s="1"/>
      <c r="N52" s="54"/>
      <c r="O52" s="13"/>
    </row>
    <row r="53" spans="1:15" x14ac:dyDescent="0.3">
      <c r="A53" s="1"/>
      <c r="B53" s="1"/>
      <c r="C53" s="1"/>
      <c r="D53" s="1"/>
      <c r="E53" s="13"/>
      <c r="F53" s="55"/>
      <c r="G53" s="1"/>
      <c r="H53" s="1"/>
      <c r="I53" s="1"/>
      <c r="J53" s="138"/>
      <c r="K53" s="4"/>
      <c r="L53" s="1"/>
      <c r="M53" s="1"/>
      <c r="N53" s="1"/>
      <c r="O53" s="18"/>
    </row>
    <row r="54" spans="1:15" x14ac:dyDescent="0.3">
      <c r="A54" s="1"/>
      <c r="B54" s="1"/>
      <c r="C54" s="1"/>
      <c r="D54" s="1"/>
      <c r="E54" s="13"/>
      <c r="F54" s="12"/>
      <c r="G54" s="1"/>
      <c r="H54" s="1"/>
      <c r="I54" s="1"/>
      <c r="J54" s="13"/>
      <c r="K54" s="9"/>
      <c r="L54" s="1"/>
      <c r="M54" s="1"/>
      <c r="N54" s="54"/>
      <c r="O54" s="13"/>
    </row>
    <row r="55" spans="1:15" x14ac:dyDescent="0.3">
      <c r="F55" s="9"/>
      <c r="G55" s="1"/>
      <c r="H55" s="1"/>
      <c r="I55" s="1"/>
      <c r="J55" s="13"/>
      <c r="K55" s="12"/>
      <c r="L55" s="1"/>
      <c r="M55" s="1"/>
      <c r="N55" s="1"/>
      <c r="O55" s="13"/>
    </row>
    <row r="56" spans="1:15" x14ac:dyDescent="0.3">
      <c r="F56" s="9"/>
      <c r="G56" s="1"/>
      <c r="H56" s="1"/>
      <c r="I56" s="1"/>
      <c r="J56" s="13"/>
      <c r="K56" s="9"/>
      <c r="L56" s="1"/>
      <c r="M56" s="1"/>
      <c r="N56" s="1"/>
      <c r="O56" s="13"/>
    </row>
  </sheetData>
  <mergeCells count="22">
    <mergeCell ref="K51:M51"/>
    <mergeCell ref="B51:D51"/>
    <mergeCell ref="K50:M50"/>
    <mergeCell ref="A39:D39"/>
    <mergeCell ref="A41:D41"/>
    <mergeCell ref="A2:O2"/>
    <mergeCell ref="A3:O3"/>
    <mergeCell ref="A4:O4"/>
    <mergeCell ref="A5:O5"/>
    <mergeCell ref="A6:E6"/>
    <mergeCell ref="F6:J6"/>
    <mergeCell ref="K6:O6"/>
    <mergeCell ref="F10:H10"/>
    <mergeCell ref="K13:M13"/>
    <mergeCell ref="A27:C27"/>
    <mergeCell ref="A28:C28"/>
    <mergeCell ref="B47:E47"/>
    <mergeCell ref="A11:C11"/>
    <mergeCell ref="A13:C13"/>
    <mergeCell ref="A14:C14"/>
    <mergeCell ref="A12:C12"/>
    <mergeCell ref="F34:H34"/>
  </mergeCells>
  <pageMargins left="1.299212598425197" right="0.31496062992125984" top="0.39370078740157483" bottom="0.19685039370078741" header="0.31496062992125984" footer="0.31496062992125984"/>
  <pageSetup paperSize="9" scale="7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O56"/>
  <sheetViews>
    <sheetView workbookViewId="0">
      <selection activeCell="A8" sqref="A8:K8"/>
    </sheetView>
  </sheetViews>
  <sheetFormatPr defaultRowHeight="14.4" x14ac:dyDescent="0.3"/>
  <cols>
    <col min="3" max="3" width="31.44140625" customWidth="1"/>
    <col min="7" max="7" width="19.44140625" customWidth="1"/>
    <col min="8" max="8" width="2.5546875" style="35" customWidth="1"/>
    <col min="9" max="9" width="17.88671875" customWidth="1"/>
    <col min="10" max="10" width="3" style="35" customWidth="1"/>
    <col min="12" max="12" width="4.88671875" customWidth="1"/>
    <col min="15" max="15" width="16.88671875" bestFit="1" customWidth="1"/>
  </cols>
  <sheetData>
    <row r="4" spans="1:15" s="3" customFormat="1" ht="15.6" x14ac:dyDescent="0.3">
      <c r="A4" s="174" t="s">
        <v>0</v>
      </c>
      <c r="B4" s="174"/>
      <c r="C4" s="174"/>
      <c r="D4" s="174"/>
      <c r="E4" s="174"/>
      <c r="F4" s="174"/>
      <c r="G4" s="174"/>
      <c r="H4" s="174"/>
      <c r="I4" s="174"/>
      <c r="J4" s="174"/>
      <c r="K4" s="174"/>
    </row>
    <row r="5" spans="1:15" s="3" customFormat="1" ht="15.6" x14ac:dyDescent="0.3">
      <c r="A5" s="174" t="s">
        <v>44</v>
      </c>
      <c r="B5" s="174"/>
      <c r="C5" s="174"/>
      <c r="D5" s="174"/>
      <c r="E5" s="174"/>
      <c r="F5" s="174"/>
      <c r="G5" s="174"/>
      <c r="H5" s="174"/>
      <c r="I5" s="174"/>
      <c r="J5" s="174"/>
    </row>
    <row r="6" spans="1:15" s="3" customFormat="1" ht="15.6" x14ac:dyDescent="0.3"/>
    <row r="7" spans="1:15" s="3" customFormat="1" ht="15.6" x14ac:dyDescent="0.3">
      <c r="A7" s="174" t="s">
        <v>54</v>
      </c>
      <c r="B7" s="174"/>
      <c r="C7" s="174"/>
      <c r="D7" s="174"/>
      <c r="E7" s="174"/>
      <c r="F7" s="174"/>
      <c r="G7" s="174"/>
      <c r="H7" s="174"/>
      <c r="I7" s="174"/>
      <c r="J7" s="174"/>
      <c r="K7" s="174"/>
    </row>
    <row r="8" spans="1:15" s="3" customFormat="1" ht="15.6" x14ac:dyDescent="0.3">
      <c r="A8" s="174" t="s">
        <v>152</v>
      </c>
      <c r="B8" s="174"/>
      <c r="C8" s="174"/>
      <c r="D8" s="174"/>
      <c r="E8" s="174"/>
      <c r="F8" s="174"/>
      <c r="G8" s="174"/>
      <c r="H8" s="174"/>
      <c r="I8" s="174"/>
      <c r="J8" s="174"/>
      <c r="K8" s="174"/>
    </row>
    <row r="9" spans="1:15" s="3" customFormat="1" ht="16.2" thickBot="1" x14ac:dyDescent="0.35"/>
    <row r="10" spans="1:15" s="39" customFormat="1" x14ac:dyDescent="0.3">
      <c r="A10" s="40"/>
      <c r="B10" s="41"/>
      <c r="C10" s="41"/>
      <c r="D10" s="41"/>
      <c r="E10" s="41"/>
      <c r="F10" s="41"/>
      <c r="G10" s="41"/>
      <c r="H10" s="42"/>
      <c r="I10" s="41"/>
      <c r="J10" s="42"/>
      <c r="K10" s="41"/>
      <c r="L10" s="43"/>
    </row>
    <row r="11" spans="1:15" s="39" customFormat="1" x14ac:dyDescent="0.3">
      <c r="A11" s="36" t="s">
        <v>56</v>
      </c>
      <c r="B11" s="37"/>
      <c r="C11" s="37"/>
      <c r="D11" s="37"/>
      <c r="E11" s="37"/>
      <c r="F11" s="37"/>
      <c r="G11" s="37"/>
      <c r="H11" s="4"/>
      <c r="I11" s="37"/>
      <c r="J11" s="4"/>
      <c r="K11" s="37"/>
      <c r="L11" s="38"/>
      <c r="O11" s="141"/>
    </row>
    <row r="12" spans="1:15" s="39" customFormat="1" x14ac:dyDescent="0.3">
      <c r="A12" s="34"/>
      <c r="B12" s="37"/>
      <c r="C12" s="44" t="s">
        <v>45</v>
      </c>
      <c r="D12" s="175" t="s">
        <v>48</v>
      </c>
      <c r="E12" s="175"/>
      <c r="F12" s="175"/>
      <c r="G12" s="175"/>
      <c r="H12" s="169" t="s">
        <v>46</v>
      </c>
      <c r="I12" s="45">
        <f xml:space="preserve"> BALANÇO!E45</f>
        <v>49247255.270000003</v>
      </c>
      <c r="J12" s="169" t="s">
        <v>46</v>
      </c>
      <c r="K12" s="176">
        <f>I12/I13</f>
        <v>1.1334123370287421</v>
      </c>
      <c r="L12" s="38"/>
    </row>
    <row r="13" spans="1:15" s="39" customFormat="1" x14ac:dyDescent="0.3">
      <c r="A13" s="34"/>
      <c r="B13" s="37"/>
      <c r="C13" s="37"/>
      <c r="D13" s="124" t="s">
        <v>133</v>
      </c>
      <c r="E13" s="46"/>
      <c r="F13" s="145" t="s">
        <v>151</v>
      </c>
      <c r="G13" s="144"/>
      <c r="H13" s="169"/>
      <c r="I13" s="47">
        <f>BALANÇO!J7+BALANÇO!J31</f>
        <v>43450431.640000001</v>
      </c>
      <c r="J13" s="169"/>
      <c r="K13" s="176"/>
      <c r="L13" s="38"/>
    </row>
    <row r="14" spans="1:15" s="39" customFormat="1" x14ac:dyDescent="0.3">
      <c r="A14" s="34"/>
      <c r="B14" s="37"/>
      <c r="C14" s="37"/>
      <c r="D14" s="37"/>
      <c r="E14" s="37"/>
      <c r="F14" s="37"/>
      <c r="G14" s="37"/>
      <c r="H14" s="4"/>
      <c r="I14" s="37"/>
      <c r="J14" s="4"/>
      <c r="K14" s="37"/>
      <c r="L14" s="38"/>
    </row>
    <row r="15" spans="1:15" s="39" customFormat="1" x14ac:dyDescent="0.3">
      <c r="A15" s="36" t="s">
        <v>57</v>
      </c>
      <c r="B15" s="37"/>
      <c r="C15" s="37"/>
      <c r="D15" s="175"/>
      <c r="E15" s="175"/>
      <c r="F15" s="175"/>
      <c r="G15" s="175"/>
      <c r="H15" s="4"/>
      <c r="I15" s="37"/>
      <c r="J15" s="4"/>
      <c r="K15" s="37"/>
      <c r="L15" s="38"/>
    </row>
    <row r="16" spans="1:15" s="39" customFormat="1" x14ac:dyDescent="0.3">
      <c r="A16" s="34"/>
      <c r="B16" s="37"/>
      <c r="C16" s="44" t="s">
        <v>47</v>
      </c>
      <c r="D16" s="175" t="s">
        <v>49</v>
      </c>
      <c r="E16" s="175"/>
      <c r="F16" s="175"/>
      <c r="G16" s="175"/>
      <c r="H16" s="169" t="s">
        <v>46</v>
      </c>
      <c r="I16" s="45">
        <f>BALANÇO!E7</f>
        <v>12108415.740000002</v>
      </c>
      <c r="J16" s="169" t="s">
        <v>46</v>
      </c>
      <c r="K16" s="37">
        <f>I16/I17</f>
        <v>2.1466144332537072</v>
      </c>
      <c r="L16" s="38"/>
    </row>
    <row r="17" spans="1:15" s="39" customFormat="1" x14ac:dyDescent="0.3">
      <c r="A17" s="34"/>
      <c r="B17" s="37"/>
      <c r="C17" s="37"/>
      <c r="D17" s="171" t="s">
        <v>50</v>
      </c>
      <c r="E17" s="171"/>
      <c r="F17" s="171"/>
      <c r="G17" s="171"/>
      <c r="H17" s="169"/>
      <c r="I17" s="47">
        <f>BALANÇO!J7</f>
        <v>5640703.5899999999</v>
      </c>
      <c r="J17" s="169"/>
      <c r="K17" s="37"/>
      <c r="L17" s="38"/>
    </row>
    <row r="18" spans="1:15" s="39" customFormat="1" x14ac:dyDescent="0.3">
      <c r="A18" s="34"/>
      <c r="B18" s="37"/>
      <c r="C18" s="37"/>
      <c r="D18" s="37"/>
      <c r="E18" s="37"/>
      <c r="F18" s="37"/>
      <c r="G18" s="37"/>
      <c r="H18" s="4"/>
      <c r="I18" s="37"/>
      <c r="J18" s="4"/>
      <c r="K18" s="37"/>
      <c r="L18" s="38"/>
    </row>
    <row r="19" spans="1:15" s="39" customFormat="1" x14ac:dyDescent="0.3">
      <c r="A19" s="36" t="s">
        <v>58</v>
      </c>
      <c r="B19" s="37"/>
      <c r="C19" s="37"/>
      <c r="D19" s="172" t="s">
        <v>150</v>
      </c>
      <c r="E19" s="173"/>
      <c r="F19" s="173"/>
      <c r="G19" s="173"/>
      <c r="H19" s="169" t="s">
        <v>46</v>
      </c>
      <c r="I19" s="45">
        <f>BALANÇO!E7+BALANÇO!E30</f>
        <v>17773150.5</v>
      </c>
      <c r="J19" s="169" t="s">
        <v>46</v>
      </c>
      <c r="K19" s="37">
        <f>I19/I20</f>
        <v>0.40904427940453941</v>
      </c>
      <c r="L19" s="38"/>
      <c r="O19"/>
    </row>
    <row r="20" spans="1:15" s="39" customFormat="1" x14ac:dyDescent="0.3">
      <c r="A20" s="34"/>
      <c r="B20" s="37"/>
      <c r="C20" s="44" t="s">
        <v>52</v>
      </c>
      <c r="D20" s="170" t="s">
        <v>134</v>
      </c>
      <c r="E20" s="171"/>
      <c r="F20" s="171"/>
      <c r="G20" s="171"/>
      <c r="H20" s="169"/>
      <c r="I20" s="47">
        <f>BALANÇO!J7+BALANÇO!J31</f>
        <v>43450431.640000001</v>
      </c>
      <c r="J20" s="169"/>
      <c r="K20" s="37"/>
      <c r="L20" s="38"/>
    </row>
    <row r="21" spans="1:15" s="39" customFormat="1" x14ac:dyDescent="0.3">
      <c r="A21" s="34"/>
      <c r="B21" s="37"/>
      <c r="C21" s="37"/>
      <c r="D21" s="37"/>
      <c r="E21" s="37"/>
      <c r="F21" s="37"/>
      <c r="G21" s="37"/>
      <c r="H21" s="4"/>
      <c r="I21" s="37"/>
      <c r="J21" s="4"/>
      <c r="K21" s="37"/>
      <c r="L21" s="38"/>
    </row>
    <row r="22" spans="1:15" s="39" customFormat="1" x14ac:dyDescent="0.3">
      <c r="A22" s="36" t="s">
        <v>59</v>
      </c>
      <c r="B22" s="37"/>
      <c r="C22" s="37"/>
      <c r="D22" s="37"/>
      <c r="E22" s="37"/>
      <c r="F22" s="37"/>
      <c r="G22" s="37"/>
      <c r="H22" s="4"/>
      <c r="I22" s="37"/>
      <c r="J22" s="4"/>
      <c r="K22" s="37"/>
      <c r="L22" s="38"/>
    </row>
    <row r="23" spans="1:15" s="39" customFormat="1" x14ac:dyDescent="0.3">
      <c r="A23" s="34"/>
      <c r="B23" s="37"/>
      <c r="C23" s="44" t="s">
        <v>51</v>
      </c>
      <c r="D23" s="173" t="s">
        <v>55</v>
      </c>
      <c r="E23" s="173"/>
      <c r="F23" s="173"/>
      <c r="G23" s="173"/>
      <c r="H23" s="169" t="s">
        <v>46</v>
      </c>
      <c r="I23" s="45">
        <v>12567811.4</v>
      </c>
      <c r="J23" s="169" t="s">
        <v>46</v>
      </c>
      <c r="K23" s="37">
        <f>I23/I24</f>
        <v>2.228057404448724</v>
      </c>
      <c r="L23" s="38"/>
    </row>
    <row r="24" spans="1:15" s="39" customFormat="1" x14ac:dyDescent="0.3">
      <c r="A24" s="34"/>
      <c r="B24" s="37"/>
      <c r="C24" s="37"/>
      <c r="D24" s="171" t="s">
        <v>53</v>
      </c>
      <c r="E24" s="171"/>
      <c r="F24" s="171"/>
      <c r="G24" s="171"/>
      <c r="H24" s="169"/>
      <c r="I24" s="47">
        <f>BALANÇO!J7</f>
        <v>5640703.5899999999</v>
      </c>
      <c r="J24" s="169"/>
      <c r="K24" s="37"/>
      <c r="L24" s="38"/>
    </row>
    <row r="25" spans="1:15" s="39" customFormat="1" x14ac:dyDescent="0.3">
      <c r="A25" s="34"/>
      <c r="B25" s="37"/>
      <c r="C25" s="37"/>
      <c r="D25" s="63"/>
      <c r="E25" s="63"/>
      <c r="F25" s="63"/>
      <c r="G25" s="63"/>
      <c r="H25" s="62"/>
      <c r="I25" s="45"/>
      <c r="J25" s="62"/>
      <c r="K25" s="37"/>
      <c r="L25" s="38"/>
    </row>
    <row r="26" spans="1:15" s="39" customFormat="1" x14ac:dyDescent="0.3">
      <c r="A26" s="36" t="s">
        <v>119</v>
      </c>
      <c r="B26" s="37"/>
      <c r="C26" s="37"/>
      <c r="D26" s="37"/>
      <c r="E26" s="37"/>
      <c r="F26" s="37"/>
      <c r="G26" s="37"/>
      <c r="H26" s="4"/>
      <c r="I26" s="37"/>
      <c r="J26" s="4"/>
      <c r="K26" s="37"/>
      <c r="L26" s="38"/>
    </row>
    <row r="27" spans="1:15" s="39" customFormat="1" x14ac:dyDescent="0.3">
      <c r="A27" s="34"/>
      <c r="B27" s="37"/>
      <c r="C27" s="44" t="s">
        <v>120</v>
      </c>
      <c r="D27" s="172" t="s">
        <v>136</v>
      </c>
      <c r="E27" s="173"/>
      <c r="F27" s="173"/>
      <c r="G27" s="173"/>
      <c r="H27" s="169" t="s">
        <v>46</v>
      </c>
      <c r="I27" s="45">
        <f>BALANÇO!E33*100</f>
        <v>3644370027.0000005</v>
      </c>
      <c r="J27" s="169" t="s">
        <v>46</v>
      </c>
      <c r="K27" s="37">
        <f>I27/I28</f>
        <v>628.68395859751229</v>
      </c>
      <c r="L27" s="38"/>
    </row>
    <row r="28" spans="1:15" s="39" customFormat="1" x14ac:dyDescent="0.3">
      <c r="A28" s="34"/>
      <c r="B28" s="37"/>
      <c r="C28" s="37"/>
      <c r="D28" s="170" t="s">
        <v>129</v>
      </c>
      <c r="E28" s="171"/>
      <c r="F28" s="171"/>
      <c r="G28" s="171"/>
      <c r="H28" s="169"/>
      <c r="I28" s="47">
        <f>BALANÇO!J38</f>
        <v>5796823.629999999</v>
      </c>
      <c r="J28" s="169"/>
      <c r="K28" s="37"/>
      <c r="L28" s="38"/>
    </row>
    <row r="29" spans="1:15" s="39" customFormat="1" x14ac:dyDescent="0.3">
      <c r="A29" s="34"/>
      <c r="B29" s="37"/>
      <c r="C29" s="37"/>
      <c r="D29" s="63"/>
      <c r="E29" s="63"/>
      <c r="F29" s="63"/>
      <c r="G29" s="63"/>
      <c r="H29" s="62"/>
      <c r="I29" s="45"/>
      <c r="J29" s="62"/>
      <c r="K29" s="37"/>
      <c r="L29" s="38"/>
    </row>
    <row r="30" spans="1:15" s="39" customFormat="1" x14ac:dyDescent="0.3">
      <c r="A30" s="36" t="s">
        <v>121</v>
      </c>
      <c r="B30" s="37"/>
      <c r="C30" s="37"/>
      <c r="D30" s="37"/>
      <c r="E30" s="37"/>
      <c r="F30" s="37"/>
      <c r="G30" s="37"/>
      <c r="H30" s="4"/>
      <c r="I30" s="37"/>
      <c r="J30" s="4"/>
      <c r="K30" s="37"/>
      <c r="L30" s="38"/>
    </row>
    <row r="31" spans="1:15" s="39" customFormat="1" x14ac:dyDescent="0.3">
      <c r="A31" s="34"/>
      <c r="B31" s="37"/>
      <c r="C31" s="44" t="s">
        <v>122</v>
      </c>
      <c r="D31" s="172" t="s">
        <v>130</v>
      </c>
      <c r="E31" s="172"/>
      <c r="F31" s="172"/>
      <c r="G31" s="172"/>
      <c r="H31" s="62" t="s">
        <v>46</v>
      </c>
      <c r="I31" s="45">
        <f>BALANÇO!O19</f>
        <v>13626150.92</v>
      </c>
      <c r="J31" s="62" t="s">
        <v>46</v>
      </c>
      <c r="K31" s="37">
        <f>I31/I32</f>
        <v>0.27668853513346264</v>
      </c>
      <c r="L31" s="38"/>
    </row>
    <row r="32" spans="1:15" s="39" customFormat="1" x14ac:dyDescent="0.3">
      <c r="A32" s="34"/>
      <c r="B32" s="37"/>
      <c r="C32" s="37"/>
      <c r="D32" s="61"/>
      <c r="E32" s="120" t="s">
        <v>131</v>
      </c>
      <c r="F32" s="61"/>
      <c r="G32" s="61"/>
      <c r="H32" s="62"/>
      <c r="I32" s="47">
        <f>BALANÇO!E45</f>
        <v>49247255.270000003</v>
      </c>
      <c r="J32" s="62"/>
      <c r="K32" s="37"/>
      <c r="L32" s="38"/>
    </row>
    <row r="33" spans="1:12" s="39" customFormat="1" x14ac:dyDescent="0.3">
      <c r="A33" s="34"/>
      <c r="B33" s="37"/>
      <c r="C33" s="37"/>
      <c r="D33" s="63"/>
      <c r="E33" s="63"/>
      <c r="F33" s="63"/>
      <c r="G33" s="63"/>
      <c r="H33" s="62"/>
      <c r="I33" s="45"/>
      <c r="J33" s="62"/>
      <c r="K33" s="37"/>
      <c r="L33" s="38"/>
    </row>
    <row r="34" spans="1:12" s="39" customFormat="1" x14ac:dyDescent="0.3">
      <c r="A34" s="34"/>
      <c r="B34" s="37"/>
      <c r="C34" s="37"/>
      <c r="D34" s="63"/>
      <c r="E34" s="63"/>
      <c r="F34" s="63"/>
      <c r="G34" s="63"/>
      <c r="H34" s="62"/>
      <c r="I34" s="45"/>
      <c r="J34" s="62"/>
      <c r="K34" s="37"/>
      <c r="L34" s="38"/>
    </row>
    <row r="35" spans="1:12" s="39" customFormat="1" x14ac:dyDescent="0.3">
      <c r="A35" s="36" t="s">
        <v>123</v>
      </c>
      <c r="B35" s="37"/>
      <c r="C35" s="37"/>
      <c r="D35" s="37"/>
      <c r="E35" s="37"/>
      <c r="F35" s="37"/>
      <c r="G35" s="37"/>
      <c r="H35" s="4"/>
      <c r="I35" s="45"/>
      <c r="J35" s="4"/>
      <c r="K35" s="37"/>
      <c r="L35" s="38"/>
    </row>
    <row r="36" spans="1:12" s="39" customFormat="1" x14ac:dyDescent="0.3">
      <c r="A36" s="34"/>
      <c r="B36" s="37"/>
      <c r="C36" s="44" t="s">
        <v>124</v>
      </c>
      <c r="D36" s="172" t="s">
        <v>135</v>
      </c>
      <c r="E36" s="173"/>
      <c r="F36" s="173"/>
      <c r="G36" s="173"/>
      <c r="H36" s="169" t="s">
        <v>46</v>
      </c>
      <c r="I36" s="45">
        <f>BALANÇO!O45*100</f>
        <v>144192677.99999997</v>
      </c>
      <c r="J36" s="169" t="s">
        <v>46</v>
      </c>
      <c r="K36" s="37">
        <f>I36/I37</f>
        <v>10.582054965232983</v>
      </c>
      <c r="L36" s="38"/>
    </row>
    <row r="37" spans="1:12" s="39" customFormat="1" x14ac:dyDescent="0.3">
      <c r="A37" s="34"/>
      <c r="B37" s="37"/>
      <c r="C37" s="37"/>
      <c r="D37" s="170" t="s">
        <v>130</v>
      </c>
      <c r="E37" s="171"/>
      <c r="F37" s="171"/>
      <c r="G37" s="171"/>
      <c r="H37" s="169"/>
      <c r="I37" s="47">
        <f>BALANÇO!O19</f>
        <v>13626150.92</v>
      </c>
      <c r="J37" s="169"/>
      <c r="K37" s="37"/>
      <c r="L37" s="38"/>
    </row>
    <row r="38" spans="1:12" s="39" customFormat="1" x14ac:dyDescent="0.3">
      <c r="A38" s="34"/>
      <c r="B38" s="37"/>
      <c r="C38" s="37"/>
      <c r="D38" s="63"/>
      <c r="E38" s="63"/>
      <c r="F38" s="63"/>
      <c r="G38" s="63"/>
      <c r="H38" s="62"/>
      <c r="I38" s="45"/>
      <c r="J38" s="62"/>
      <c r="K38" s="37"/>
      <c r="L38" s="38"/>
    </row>
    <row r="39" spans="1:12" s="39" customFormat="1" x14ac:dyDescent="0.3">
      <c r="A39" s="36" t="s">
        <v>126</v>
      </c>
      <c r="B39" s="37"/>
      <c r="C39" s="37"/>
      <c r="D39" s="37"/>
      <c r="E39" s="37"/>
      <c r="F39" s="37"/>
      <c r="G39" s="37"/>
      <c r="H39" s="4"/>
      <c r="I39" s="37"/>
      <c r="J39" s="4"/>
      <c r="K39" s="37"/>
      <c r="L39" s="38"/>
    </row>
    <row r="40" spans="1:12" s="39" customFormat="1" x14ac:dyDescent="0.3">
      <c r="A40" s="36"/>
      <c r="B40" s="37"/>
      <c r="C40" s="44" t="s">
        <v>125</v>
      </c>
      <c r="D40" s="64"/>
      <c r="E40" s="64"/>
      <c r="F40" s="125" t="s">
        <v>135</v>
      </c>
      <c r="G40" s="64"/>
      <c r="H40" s="62" t="s">
        <v>46</v>
      </c>
      <c r="I40" s="45">
        <f>BALANÇO!O45*100</f>
        <v>144192677.99999997</v>
      </c>
      <c r="J40" s="62" t="s">
        <v>46</v>
      </c>
      <c r="K40" s="37">
        <f>I40/I41</f>
        <v>2.9279332870320989</v>
      </c>
      <c r="L40" s="38"/>
    </row>
    <row r="41" spans="1:12" s="39" customFormat="1" x14ac:dyDescent="0.3">
      <c r="A41" s="36"/>
      <c r="B41" s="37"/>
      <c r="C41" s="37"/>
      <c r="D41" s="61"/>
      <c r="E41" s="61"/>
      <c r="F41" s="120" t="s">
        <v>132</v>
      </c>
      <c r="G41" s="61"/>
      <c r="H41" s="62"/>
      <c r="I41" s="47">
        <f>BALANÇO!E45</f>
        <v>49247255.270000003</v>
      </c>
      <c r="J41" s="62"/>
      <c r="K41" s="37"/>
      <c r="L41" s="38"/>
    </row>
    <row r="42" spans="1:12" s="39" customFormat="1" x14ac:dyDescent="0.3">
      <c r="A42" s="36"/>
      <c r="B42" s="37"/>
      <c r="C42" s="37"/>
      <c r="D42" s="37"/>
      <c r="E42" s="37"/>
      <c r="F42" s="37"/>
      <c r="G42" s="37"/>
      <c r="H42" s="4"/>
      <c r="I42" s="37"/>
      <c r="J42" s="4"/>
      <c r="K42" s="37"/>
      <c r="L42" s="38"/>
    </row>
    <row r="43" spans="1:12" s="39" customFormat="1" x14ac:dyDescent="0.3">
      <c r="A43" s="36" t="s">
        <v>127</v>
      </c>
      <c r="B43" s="37"/>
      <c r="C43" s="37"/>
      <c r="D43" s="37"/>
      <c r="E43" s="37"/>
      <c r="F43" s="37"/>
      <c r="G43" s="37"/>
      <c r="H43" s="4"/>
      <c r="I43" s="37"/>
      <c r="J43" s="4"/>
      <c r="K43" s="37"/>
      <c r="L43" s="38"/>
    </row>
    <row r="44" spans="1:12" s="39" customFormat="1" x14ac:dyDescent="0.3">
      <c r="A44" s="36"/>
      <c r="B44" s="37"/>
      <c r="C44" s="44" t="s">
        <v>128</v>
      </c>
      <c r="D44" s="172" t="s">
        <v>135</v>
      </c>
      <c r="E44" s="173"/>
      <c r="F44" s="173"/>
      <c r="G44" s="173"/>
      <c r="H44" s="169" t="s">
        <v>46</v>
      </c>
      <c r="I44" s="45">
        <f>BALANÇO!O45*100</f>
        <v>144192677.99999997</v>
      </c>
      <c r="J44" s="169" t="s">
        <v>46</v>
      </c>
      <c r="K44" s="37">
        <f>I44/I45</f>
        <v>24.87442903278394</v>
      </c>
      <c r="L44" s="38"/>
    </row>
    <row r="45" spans="1:12" s="39" customFormat="1" x14ac:dyDescent="0.3">
      <c r="A45" s="36"/>
      <c r="B45" s="37"/>
      <c r="C45" s="37"/>
      <c r="D45" s="170" t="s">
        <v>129</v>
      </c>
      <c r="E45" s="171"/>
      <c r="F45" s="171"/>
      <c r="G45" s="171"/>
      <c r="H45" s="169"/>
      <c r="I45" s="47">
        <f>BALANÇO!J38</f>
        <v>5796823.629999999</v>
      </c>
      <c r="J45" s="169"/>
      <c r="K45" s="37"/>
      <c r="L45" s="38"/>
    </row>
    <row r="46" spans="1:12" s="39" customFormat="1" x14ac:dyDescent="0.3">
      <c r="A46" s="37"/>
      <c r="B46" s="37"/>
      <c r="C46" s="44"/>
      <c r="D46" s="175"/>
      <c r="E46" s="175"/>
      <c r="F46" s="175"/>
      <c r="G46" s="175"/>
      <c r="H46" s="169"/>
      <c r="I46" s="45"/>
      <c r="J46" s="169"/>
      <c r="K46" s="37"/>
      <c r="L46" s="38"/>
    </row>
    <row r="47" spans="1:12" s="39" customFormat="1" x14ac:dyDescent="0.3">
      <c r="A47" s="121"/>
      <c r="B47" s="121"/>
      <c r="C47" s="121"/>
      <c r="D47" s="173"/>
      <c r="E47" s="173"/>
      <c r="F47" s="173"/>
      <c r="G47" s="173"/>
      <c r="H47" s="177"/>
      <c r="I47" s="122"/>
      <c r="J47" s="177"/>
      <c r="K47" s="121"/>
      <c r="L47" s="123"/>
    </row>
    <row r="48" spans="1:12" s="39" customFormat="1" x14ac:dyDescent="0.3">
      <c r="A48" s="37"/>
      <c r="B48" s="37"/>
      <c r="C48" s="37"/>
      <c r="D48" s="63"/>
      <c r="E48" s="63"/>
      <c r="F48" s="63"/>
      <c r="G48" s="63"/>
      <c r="H48" s="62"/>
      <c r="I48" s="45"/>
      <c r="J48" s="62"/>
      <c r="K48" s="37"/>
      <c r="L48" s="37"/>
    </row>
    <row r="49" spans="1:12" s="39" customFormat="1" x14ac:dyDescent="0.3">
      <c r="A49" s="37"/>
      <c r="B49" s="37"/>
      <c r="C49" s="37"/>
      <c r="D49" s="37"/>
      <c r="E49" s="37"/>
      <c r="F49" s="37"/>
      <c r="G49" s="37"/>
      <c r="H49" s="4"/>
      <c r="I49" s="37"/>
      <c r="J49" s="4"/>
      <c r="K49" s="37"/>
      <c r="L49" s="37"/>
    </row>
    <row r="50" spans="1:12" s="39" customFormat="1" x14ac:dyDescent="0.3">
      <c r="A50" s="37"/>
      <c r="B50" s="1" t="s">
        <v>60</v>
      </c>
      <c r="C50" s="37"/>
      <c r="D50" s="37"/>
      <c r="E50" s="37"/>
      <c r="F50" s="37"/>
      <c r="G50" s="37"/>
      <c r="H50" s="4"/>
      <c r="I50" s="142"/>
      <c r="J50" s="4"/>
      <c r="K50" s="37"/>
      <c r="L50" s="37"/>
    </row>
    <row r="51" spans="1:12" s="39" customFormat="1" x14ac:dyDescent="0.3">
      <c r="A51" s="37"/>
      <c r="B51" s="1" t="s">
        <v>61</v>
      </c>
      <c r="C51" s="37"/>
      <c r="D51" s="37"/>
      <c r="E51" s="37"/>
      <c r="F51" s="37"/>
      <c r="G51" s="37"/>
      <c r="H51" s="4"/>
      <c r="I51" s="37"/>
      <c r="J51" s="4"/>
      <c r="K51" s="37"/>
      <c r="L51" s="37"/>
    </row>
    <row r="52" spans="1:12" s="39" customFormat="1" x14ac:dyDescent="0.3">
      <c r="A52" s="37"/>
      <c r="B52" s="1" t="s">
        <v>26</v>
      </c>
      <c r="C52" s="37"/>
      <c r="D52" s="37"/>
      <c r="E52" s="37"/>
      <c r="F52" s="37"/>
      <c r="G52" s="37"/>
      <c r="H52" s="4"/>
      <c r="I52" s="37"/>
      <c r="J52" s="4"/>
      <c r="K52" s="37"/>
      <c r="L52" s="37"/>
    </row>
    <row r="53" spans="1:12" s="39" customFormat="1" x14ac:dyDescent="0.3">
      <c r="A53" s="37"/>
      <c r="D53" s="37"/>
      <c r="E53" s="37"/>
      <c r="F53" s="37"/>
      <c r="G53" s="37"/>
      <c r="H53" s="4"/>
      <c r="I53" s="37"/>
      <c r="J53" s="4"/>
      <c r="K53" s="37"/>
      <c r="L53" s="37"/>
    </row>
    <row r="54" spans="1:12" s="39" customFormat="1" x14ac:dyDescent="0.3">
      <c r="A54" s="37"/>
      <c r="D54" s="37"/>
      <c r="E54" s="37"/>
      <c r="F54" s="37"/>
      <c r="G54" s="37"/>
      <c r="H54" s="4"/>
      <c r="I54" s="37"/>
      <c r="J54" s="4"/>
      <c r="K54" s="37"/>
      <c r="L54" s="37"/>
    </row>
    <row r="55" spans="1:12" s="39" customFormat="1" x14ac:dyDescent="0.3">
      <c r="A55" s="37"/>
      <c r="B55" s="1"/>
      <c r="C55" s="37"/>
      <c r="D55" s="37"/>
      <c r="E55" s="37"/>
      <c r="F55" s="37"/>
      <c r="G55" s="37"/>
      <c r="H55" s="4"/>
      <c r="I55" s="37"/>
      <c r="J55" s="4"/>
      <c r="K55" s="37"/>
      <c r="L55" s="37"/>
    </row>
    <row r="56" spans="1:12" s="39" customFormat="1" x14ac:dyDescent="0.3">
      <c r="H56" s="35"/>
      <c r="J56" s="35"/>
    </row>
  </sheetData>
  <mergeCells count="38">
    <mergeCell ref="D46:G46"/>
    <mergeCell ref="H46:H47"/>
    <mergeCell ref="J46:J47"/>
    <mergeCell ref="D47:G47"/>
    <mergeCell ref="D27:G27"/>
    <mergeCell ref="H27:H28"/>
    <mergeCell ref="J27:J28"/>
    <mergeCell ref="D28:G28"/>
    <mergeCell ref="J44:J45"/>
    <mergeCell ref="D45:G45"/>
    <mergeCell ref="H44:H45"/>
    <mergeCell ref="D44:G44"/>
    <mergeCell ref="D36:G36"/>
    <mergeCell ref="H36:H37"/>
    <mergeCell ref="J36:J37"/>
    <mergeCell ref="D37:G37"/>
    <mergeCell ref="D31:G31"/>
    <mergeCell ref="A4:K4"/>
    <mergeCell ref="A5:J5"/>
    <mergeCell ref="A7:K7"/>
    <mergeCell ref="D17:G17"/>
    <mergeCell ref="H16:H17"/>
    <mergeCell ref="J16:J17"/>
    <mergeCell ref="D12:G12"/>
    <mergeCell ref="H12:H13"/>
    <mergeCell ref="J12:J13"/>
    <mergeCell ref="K12:K13"/>
    <mergeCell ref="D15:G15"/>
    <mergeCell ref="D16:G16"/>
    <mergeCell ref="A8:K8"/>
    <mergeCell ref="D23:G23"/>
    <mergeCell ref="D24:G24"/>
    <mergeCell ref="H23:H24"/>
    <mergeCell ref="J23:J24"/>
    <mergeCell ref="H19:H20"/>
    <mergeCell ref="J19:J20"/>
    <mergeCell ref="D20:G20"/>
    <mergeCell ref="D19:G19"/>
  </mergeCells>
  <pageMargins left="0.9055118110236221" right="0.51181102362204722" top="0.39370078740157483" bottom="0.39370078740157483" header="0.31496062992125984" footer="0.31496062992125984"/>
  <pageSetup paperSize="9" scale="7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workbookViewId="0">
      <selection activeCell="F41" sqref="F41"/>
    </sheetView>
  </sheetViews>
  <sheetFormatPr defaultRowHeight="14.4" x14ac:dyDescent="0.3"/>
  <cols>
    <col min="1" max="1" width="10.6640625" customWidth="1"/>
    <col min="2" max="2" width="31.88671875" customWidth="1"/>
    <col min="3" max="3" width="14.6640625" customWidth="1"/>
    <col min="4" max="4" width="19.109375" customWidth="1"/>
    <col min="6" max="6" width="12.88671875" customWidth="1"/>
    <col min="7" max="7" width="18.5546875" customWidth="1"/>
    <col min="8" max="8" width="11.44140625" customWidth="1"/>
    <col min="9" max="9" width="12.109375" customWidth="1"/>
  </cols>
  <sheetData>
    <row r="1" spans="1:9" x14ac:dyDescent="0.3">
      <c r="A1" s="1"/>
      <c r="B1" s="1"/>
      <c r="C1" s="1"/>
      <c r="D1" s="1"/>
      <c r="E1" s="1"/>
      <c r="F1" s="1"/>
      <c r="G1" s="1"/>
      <c r="H1" s="1"/>
      <c r="I1" s="1"/>
    </row>
    <row r="2" spans="1:9" x14ac:dyDescent="0.3">
      <c r="A2" s="1"/>
      <c r="B2" s="1"/>
      <c r="C2" s="1"/>
      <c r="D2" s="1"/>
      <c r="E2" s="1"/>
      <c r="F2" s="1"/>
      <c r="G2" s="1"/>
      <c r="H2" s="1"/>
      <c r="I2" s="1"/>
    </row>
    <row r="3" spans="1:9" x14ac:dyDescent="0.3">
      <c r="A3" s="1"/>
      <c r="B3" s="1"/>
      <c r="C3" s="1"/>
      <c r="D3" s="1"/>
      <c r="E3" s="1"/>
      <c r="F3" s="1"/>
      <c r="G3" s="1"/>
      <c r="H3" s="1"/>
      <c r="I3" s="1"/>
    </row>
    <row r="4" spans="1:9" x14ac:dyDescent="0.3">
      <c r="A4" s="1"/>
      <c r="B4" s="1"/>
      <c r="C4" s="1"/>
      <c r="D4" s="1"/>
      <c r="E4" s="1"/>
      <c r="F4" s="1"/>
      <c r="G4" s="1"/>
      <c r="H4" s="1"/>
      <c r="I4" s="1"/>
    </row>
    <row r="5" spans="1:9" x14ac:dyDescent="0.3">
      <c r="A5" s="1"/>
      <c r="B5" s="1"/>
      <c r="C5" s="1"/>
      <c r="D5" s="1"/>
      <c r="E5" s="1"/>
      <c r="F5" s="1"/>
      <c r="G5" s="1"/>
      <c r="H5" s="1"/>
      <c r="I5" s="1"/>
    </row>
    <row r="6" spans="1:9" x14ac:dyDescent="0.3">
      <c r="A6" s="1"/>
      <c r="B6" s="1"/>
      <c r="C6" s="1"/>
      <c r="D6" s="1"/>
      <c r="E6" s="1"/>
      <c r="F6" s="1"/>
      <c r="G6" s="1"/>
      <c r="H6" s="1"/>
      <c r="I6" s="1"/>
    </row>
    <row r="7" spans="1:9" x14ac:dyDescent="0.3">
      <c r="A7" s="1"/>
      <c r="B7" s="1"/>
      <c r="C7" s="1"/>
      <c r="D7" s="1"/>
      <c r="E7" s="1"/>
      <c r="F7" s="1"/>
      <c r="G7" s="1"/>
      <c r="H7" s="1"/>
      <c r="I7" s="1"/>
    </row>
    <row r="8" spans="1:9" x14ac:dyDescent="0.3">
      <c r="A8" s="178" t="s">
        <v>114</v>
      </c>
      <c r="B8" s="178"/>
      <c r="C8" s="178"/>
      <c r="D8" s="178"/>
      <c r="E8" s="178"/>
      <c r="F8" s="178"/>
      <c r="G8" s="178"/>
      <c r="H8" s="178"/>
      <c r="I8" s="178"/>
    </row>
    <row r="9" spans="1:9" x14ac:dyDescent="0.3">
      <c r="A9" s="105"/>
      <c r="B9" s="106"/>
      <c r="C9" s="107"/>
      <c r="D9" s="90"/>
      <c r="E9" s="91"/>
      <c r="F9" s="91"/>
      <c r="G9" s="91"/>
      <c r="H9" s="91"/>
      <c r="I9" s="91"/>
    </row>
    <row r="10" spans="1:9" x14ac:dyDescent="0.3">
      <c r="A10" s="67" t="s">
        <v>94</v>
      </c>
      <c r="B10" s="108"/>
      <c r="C10" s="95"/>
      <c r="D10" s="66"/>
      <c r="E10" s="87"/>
      <c r="F10" s="67" t="s">
        <v>95</v>
      </c>
      <c r="G10" s="68"/>
      <c r="H10" s="68"/>
      <c r="I10" s="109"/>
    </row>
    <row r="11" spans="1:9" x14ac:dyDescent="0.3">
      <c r="A11" s="110"/>
      <c r="B11" s="111"/>
      <c r="C11" s="112"/>
      <c r="D11" s="69"/>
      <c r="E11" s="70"/>
      <c r="F11" s="70"/>
      <c r="G11" s="71"/>
      <c r="H11" s="71"/>
      <c r="I11" s="113"/>
    </row>
    <row r="12" spans="1:9" x14ac:dyDescent="0.3">
      <c r="A12" s="114" t="s">
        <v>96</v>
      </c>
      <c r="B12" s="75">
        <f>'[1]BALANÇO- DRE'!B35</f>
        <v>-343712.19</v>
      </c>
      <c r="C12" s="95" t="s">
        <v>46</v>
      </c>
      <c r="D12" s="66">
        <f>B12/B13</f>
        <v>-32.309577189138274</v>
      </c>
      <c r="E12" s="72"/>
      <c r="F12" s="73" t="s">
        <v>97</v>
      </c>
      <c r="G12" s="74">
        <f>'[1]BALANÇO- DRE'!F11</f>
        <v>-1251409.93</v>
      </c>
      <c r="H12" s="74" t="s">
        <v>46</v>
      </c>
      <c r="I12" s="66">
        <f>G12/G13</f>
        <v>-3.1539460814306204E-2</v>
      </c>
    </row>
    <row r="13" spans="1:9" x14ac:dyDescent="0.3">
      <c r="A13" s="114"/>
      <c r="B13" s="75">
        <f>'[1]BALANÇO- DRE'!D1+'[1]BALANÇO- DRE'!D21</f>
        <v>10638.09</v>
      </c>
      <c r="C13" s="95"/>
      <c r="D13" s="76"/>
      <c r="E13" s="72"/>
      <c r="F13" s="73"/>
      <c r="G13" s="74">
        <v>39677594.280000001</v>
      </c>
      <c r="H13" s="74"/>
      <c r="I13" s="68"/>
    </row>
    <row r="14" spans="1:9" x14ac:dyDescent="0.3">
      <c r="A14" s="87"/>
      <c r="B14" s="108"/>
      <c r="C14" s="95"/>
      <c r="D14" s="76"/>
      <c r="E14" s="72"/>
      <c r="F14" s="77"/>
      <c r="G14" s="74"/>
      <c r="H14" s="74"/>
      <c r="I14" s="68"/>
    </row>
    <row r="15" spans="1:9" x14ac:dyDescent="0.3">
      <c r="A15" s="115" t="s">
        <v>98</v>
      </c>
      <c r="B15" s="108"/>
      <c r="C15" s="95"/>
      <c r="D15" s="76"/>
      <c r="E15" s="72"/>
      <c r="F15" s="78" t="s">
        <v>99</v>
      </c>
      <c r="G15" s="79"/>
      <c r="H15" s="79"/>
      <c r="I15" s="68"/>
    </row>
    <row r="16" spans="1:9" x14ac:dyDescent="0.3">
      <c r="A16" s="110"/>
      <c r="B16" s="111"/>
      <c r="C16" s="112"/>
      <c r="D16" s="69"/>
      <c r="E16" s="80"/>
      <c r="F16" s="81"/>
      <c r="G16" s="82"/>
      <c r="H16" s="82"/>
      <c r="I16" s="88"/>
    </row>
    <row r="17" spans="1:9" x14ac:dyDescent="0.3">
      <c r="A17" s="114" t="s">
        <v>100</v>
      </c>
      <c r="B17" s="116">
        <f>'[1]BALANÇO- DRE'!B1</f>
        <v>0</v>
      </c>
      <c r="C17" s="95" t="s">
        <v>46</v>
      </c>
      <c r="D17" s="66" t="e">
        <f>B17/B18</f>
        <v>#DIV/0!</v>
      </c>
      <c r="E17" s="72"/>
      <c r="F17" s="73" t="s">
        <v>101</v>
      </c>
      <c r="G17" s="74" t="s">
        <v>102</v>
      </c>
      <c r="H17" s="74" t="s">
        <v>46</v>
      </c>
      <c r="I17" s="66">
        <v>20.311399999999999</v>
      </c>
    </row>
    <row r="18" spans="1:9" x14ac:dyDescent="0.3">
      <c r="A18" s="87"/>
      <c r="B18" s="116">
        <f>'[1]BALANÇO- DRE'!D1</f>
        <v>0</v>
      </c>
      <c r="C18" s="95"/>
      <c r="D18" s="66"/>
      <c r="E18" s="72"/>
      <c r="F18" s="83"/>
      <c r="G18" s="74">
        <f>'[1]BALANÇO- DRE'!F11</f>
        <v>-1251409.93</v>
      </c>
      <c r="H18" s="74"/>
      <c r="I18" s="68"/>
    </row>
    <row r="19" spans="1:9" x14ac:dyDescent="0.3">
      <c r="A19" s="87"/>
      <c r="B19" s="108"/>
      <c r="C19" s="95"/>
      <c r="D19" s="66"/>
      <c r="E19" s="72"/>
      <c r="F19" s="83"/>
      <c r="G19" s="74"/>
      <c r="H19" s="74"/>
      <c r="I19" s="109"/>
    </row>
    <row r="20" spans="1:9" x14ac:dyDescent="0.3">
      <c r="A20" s="115" t="s">
        <v>103</v>
      </c>
      <c r="B20" s="108"/>
      <c r="C20" s="95"/>
      <c r="D20" s="76"/>
      <c r="E20" s="84"/>
      <c r="F20" s="67" t="s">
        <v>104</v>
      </c>
      <c r="G20" s="74"/>
      <c r="H20" s="74"/>
      <c r="I20" s="68"/>
    </row>
    <row r="21" spans="1:9" x14ac:dyDescent="0.3">
      <c r="A21" s="110"/>
      <c r="B21" s="111"/>
      <c r="C21" s="112"/>
      <c r="D21" s="85"/>
      <c r="E21" s="86"/>
      <c r="F21" s="70"/>
      <c r="G21" s="71"/>
      <c r="H21" s="71"/>
      <c r="I21" s="113"/>
    </row>
    <row r="22" spans="1:9" x14ac:dyDescent="0.3">
      <c r="A22" s="114" t="s">
        <v>105</v>
      </c>
      <c r="B22" s="116">
        <f>'[1]BALANÇO- DRE'!B1+'[1]BALANÇO- DRE'!B17</f>
        <v>55799.74</v>
      </c>
      <c r="C22" s="95" t="s">
        <v>46</v>
      </c>
      <c r="D22" s="76">
        <f>B22/B23</f>
        <v>5.2452780527331502</v>
      </c>
      <c r="E22" s="87"/>
      <c r="F22" s="73" t="s">
        <v>106</v>
      </c>
      <c r="G22" s="74" t="s">
        <v>102</v>
      </c>
      <c r="H22" s="74" t="s">
        <v>46</v>
      </c>
      <c r="I22" s="66">
        <v>8.8320000000000007</v>
      </c>
    </row>
    <row r="23" spans="1:9" x14ac:dyDescent="0.3">
      <c r="A23" s="87"/>
      <c r="B23" s="116">
        <f>'[1]BALANÇO- DRE'!D1+'[1]BALANÇO- DRE'!D21</f>
        <v>10638.09</v>
      </c>
      <c r="C23" s="95"/>
      <c r="D23" s="66"/>
      <c r="E23" s="83"/>
      <c r="F23" s="83"/>
      <c r="G23" s="74">
        <f>'[1]BALANÇO- DRE'!B35</f>
        <v>-343712.19</v>
      </c>
      <c r="H23" s="74"/>
      <c r="I23" s="68"/>
    </row>
    <row r="24" spans="1:9" x14ac:dyDescent="0.3">
      <c r="A24" s="110"/>
      <c r="B24" s="111"/>
      <c r="C24" s="112"/>
      <c r="D24" s="69"/>
      <c r="E24" s="80"/>
      <c r="F24" s="81"/>
      <c r="G24" s="82"/>
      <c r="H24" s="82"/>
      <c r="I24" s="88"/>
    </row>
    <row r="25" spans="1:9" x14ac:dyDescent="0.3">
      <c r="A25" s="115" t="s">
        <v>107</v>
      </c>
      <c r="B25" s="108"/>
      <c r="C25" s="95"/>
      <c r="D25" s="76"/>
      <c r="E25" s="72"/>
      <c r="F25" s="67" t="s">
        <v>108</v>
      </c>
      <c r="G25" s="74"/>
      <c r="H25" s="74"/>
      <c r="I25" s="109"/>
    </row>
    <row r="26" spans="1:9" x14ac:dyDescent="0.3">
      <c r="A26" s="110"/>
      <c r="B26" s="111"/>
      <c r="C26" s="112"/>
      <c r="D26" s="69"/>
      <c r="E26" s="80"/>
      <c r="F26" s="110"/>
      <c r="G26" s="117"/>
      <c r="H26" s="117"/>
      <c r="I26" s="88"/>
    </row>
    <row r="27" spans="1:9" x14ac:dyDescent="0.3">
      <c r="A27" s="114" t="s">
        <v>109</v>
      </c>
      <c r="B27" s="108">
        <f>'[1]BALANÇO- DRE'!B1-'[1]BALANÇO- DRE'!B13</f>
        <v>-8437022.7899999991</v>
      </c>
      <c r="C27" s="95" t="s">
        <v>46</v>
      </c>
      <c r="D27" s="76" t="e">
        <f>B27/B28</f>
        <v>#DIV/0!</v>
      </c>
      <c r="E27" s="72"/>
      <c r="F27" s="73" t="s">
        <v>110</v>
      </c>
      <c r="G27" s="79" t="s">
        <v>102</v>
      </c>
      <c r="H27" s="79" t="s">
        <v>46</v>
      </c>
      <c r="I27" s="66">
        <v>13.532400000000001</v>
      </c>
    </row>
    <row r="28" spans="1:9" x14ac:dyDescent="0.3">
      <c r="A28" s="87"/>
      <c r="B28" s="108">
        <f>'[1]BALANÇO- DRE'!D1</f>
        <v>0</v>
      </c>
      <c r="C28" s="95"/>
      <c r="D28" s="76"/>
      <c r="E28" s="84"/>
      <c r="F28" s="77"/>
      <c r="G28" s="74">
        <f>'[1]BALANÇO- DRE'!D26</f>
        <v>0</v>
      </c>
      <c r="H28" s="74"/>
      <c r="I28" s="68"/>
    </row>
    <row r="29" spans="1:9" x14ac:dyDescent="0.3">
      <c r="A29" s="110"/>
      <c r="B29" s="111"/>
      <c r="C29" s="112"/>
      <c r="D29" s="69"/>
      <c r="E29" s="86"/>
      <c r="F29" s="110"/>
      <c r="G29" s="113"/>
      <c r="H29" s="113"/>
      <c r="I29" s="113"/>
    </row>
    <row r="30" spans="1:9" x14ac:dyDescent="0.3">
      <c r="A30" s="115" t="s">
        <v>111</v>
      </c>
      <c r="B30" s="108"/>
      <c r="C30" s="95"/>
      <c r="D30" s="76"/>
      <c r="E30" s="72"/>
      <c r="F30" s="83"/>
      <c r="G30" s="68"/>
      <c r="H30" s="68"/>
      <c r="I30" s="68"/>
    </row>
    <row r="31" spans="1:9" x14ac:dyDescent="0.3">
      <c r="A31" s="110"/>
      <c r="B31" s="111"/>
      <c r="C31" s="112"/>
      <c r="D31" s="69"/>
      <c r="E31" s="86"/>
      <c r="F31" s="70"/>
      <c r="G31" s="88"/>
      <c r="H31" s="88"/>
      <c r="I31" s="113"/>
    </row>
    <row r="32" spans="1:9" x14ac:dyDescent="0.3">
      <c r="A32" s="114" t="s">
        <v>112</v>
      </c>
      <c r="B32" s="108" t="s">
        <v>113</v>
      </c>
      <c r="C32" s="95" t="s">
        <v>46</v>
      </c>
      <c r="D32" s="76">
        <v>55.995800000000003</v>
      </c>
      <c r="E32" s="72"/>
      <c r="F32" s="77"/>
      <c r="G32" s="89"/>
      <c r="H32" s="89"/>
      <c r="I32" s="68"/>
    </row>
    <row r="33" spans="1:9" x14ac:dyDescent="0.3">
      <c r="A33" s="87"/>
      <c r="B33" s="118">
        <f>'[1]BALANÇO- DRE'!D26</f>
        <v>0</v>
      </c>
      <c r="C33" s="119"/>
      <c r="D33" s="76"/>
      <c r="E33" s="72"/>
      <c r="F33" s="77"/>
      <c r="G33" s="74"/>
      <c r="H33" s="74"/>
      <c r="I33" s="68"/>
    </row>
    <row r="34" spans="1:9" x14ac:dyDescent="0.3">
      <c r="A34" s="1"/>
      <c r="B34" s="108"/>
      <c r="C34" s="95"/>
      <c r="D34" s="76"/>
      <c r="E34" s="72"/>
      <c r="F34" s="83"/>
      <c r="G34" s="79"/>
      <c r="H34" s="79"/>
      <c r="I34" s="109"/>
    </row>
    <row r="35" spans="1:9" x14ac:dyDescent="0.3">
      <c r="A35" s="1"/>
      <c r="B35" s="108"/>
      <c r="C35" s="95"/>
      <c r="D35" s="76"/>
      <c r="E35" s="92"/>
      <c r="F35" s="93"/>
      <c r="G35" s="94"/>
      <c r="H35" s="94"/>
      <c r="I35" s="95"/>
    </row>
    <row r="36" spans="1:9" x14ac:dyDescent="0.3">
      <c r="A36" s="1"/>
      <c r="B36" s="108"/>
      <c r="C36" s="95"/>
      <c r="D36" s="76"/>
      <c r="E36" s="92"/>
      <c r="F36" s="93"/>
      <c r="G36" s="94"/>
      <c r="H36" s="94"/>
      <c r="I36" s="95"/>
    </row>
    <row r="37" spans="1:9" x14ac:dyDescent="0.3">
      <c r="A37" s="1"/>
      <c r="B37" s="108"/>
      <c r="C37" s="95"/>
      <c r="D37" s="76"/>
      <c r="E37" s="92"/>
      <c r="F37" s="93"/>
      <c r="G37" s="94"/>
      <c r="H37" s="94"/>
      <c r="I37" s="95"/>
    </row>
    <row r="38" spans="1:9" x14ac:dyDescent="0.3">
      <c r="A38" s="9"/>
      <c r="B38" s="106"/>
      <c r="C38" s="107"/>
      <c r="D38" s="96"/>
      <c r="E38" s="97"/>
      <c r="F38" s="98"/>
      <c r="G38" s="99"/>
      <c r="H38" s="99"/>
      <c r="I38" s="100"/>
    </row>
    <row r="39" spans="1:9" x14ac:dyDescent="0.3">
      <c r="A39" s="179" t="s">
        <v>115</v>
      </c>
      <c r="B39" s="179"/>
      <c r="C39" s="179"/>
      <c r="D39" s="179"/>
      <c r="E39" s="179"/>
      <c r="F39" s="70"/>
      <c r="G39" s="71"/>
      <c r="H39" s="71"/>
      <c r="I39" s="88"/>
    </row>
    <row r="40" spans="1:9" x14ac:dyDescent="0.3">
      <c r="A40" s="179" t="s">
        <v>116</v>
      </c>
      <c r="B40" s="179"/>
      <c r="C40" s="179"/>
      <c r="D40" s="179"/>
      <c r="E40" s="179"/>
      <c r="F40" s="101"/>
      <c r="G40" s="102"/>
      <c r="H40" s="102"/>
      <c r="I40" s="102"/>
    </row>
    <row r="41" spans="1:9" x14ac:dyDescent="0.3">
      <c r="A41" s="179" t="s">
        <v>117</v>
      </c>
      <c r="B41" s="179"/>
      <c r="C41" s="179"/>
      <c r="D41" s="179"/>
      <c r="E41" s="179"/>
      <c r="F41" s="103"/>
      <c r="G41" s="102"/>
      <c r="H41" s="102"/>
      <c r="I41" s="104"/>
    </row>
    <row r="42" spans="1:9" x14ac:dyDescent="0.3">
      <c r="A42" s="179" t="s">
        <v>118</v>
      </c>
      <c r="B42" s="179"/>
      <c r="C42" s="179"/>
      <c r="D42" s="179"/>
      <c r="E42" s="179"/>
      <c r="F42" s="101"/>
      <c r="G42" s="102"/>
      <c r="H42" s="102"/>
      <c r="I42" s="104"/>
    </row>
    <row r="43" spans="1:9" x14ac:dyDescent="0.3">
      <c r="A43" s="1"/>
      <c r="B43" s="1"/>
      <c r="C43" s="1"/>
      <c r="D43" s="1"/>
      <c r="E43" s="1"/>
      <c r="F43" s="1"/>
      <c r="G43" s="1"/>
      <c r="H43" s="1"/>
      <c r="I43" s="1"/>
    </row>
    <row r="44" spans="1:9" x14ac:dyDescent="0.3">
      <c r="A44" s="1"/>
      <c r="B44" s="1"/>
      <c r="C44" s="1"/>
      <c r="D44" s="1"/>
      <c r="E44" s="1"/>
      <c r="F44" s="1"/>
      <c r="G44" s="1"/>
      <c r="H44" s="1"/>
      <c r="I44" s="1"/>
    </row>
  </sheetData>
  <mergeCells count="5">
    <mergeCell ref="A8:I8"/>
    <mergeCell ref="A39:E39"/>
    <mergeCell ref="A40:E40"/>
    <mergeCell ref="A41:E41"/>
    <mergeCell ref="A42:E42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BALANÇO</vt:lpstr>
      <vt:lpstr>INDICES </vt:lpstr>
      <vt:lpstr>Plan2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Isabella Cristina Soares dos Santos</cp:lastModifiedBy>
  <cp:lastPrinted>2014-12-31T18:23:41Z</cp:lastPrinted>
  <dcterms:created xsi:type="dcterms:W3CDTF">2012-02-16T20:13:43Z</dcterms:created>
  <dcterms:modified xsi:type="dcterms:W3CDTF">2015-01-05T12:07:19Z</dcterms:modified>
</cp:coreProperties>
</file>