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35" windowHeight="7935" activeTab="1"/>
  </bookViews>
  <sheets>
    <sheet name="Balanço" sheetId="1" r:id="rId1"/>
    <sheet name="DRE e DFC" sheetId="2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L46" i="2"/>
  <c r="L45"/>
  <c r="L41"/>
  <c r="L39"/>
  <c r="L38"/>
  <c r="L42" s="1"/>
  <c r="L37"/>
  <c r="E34"/>
  <c r="L33"/>
  <c r="E28"/>
  <c r="L27"/>
  <c r="E27"/>
  <c r="L26"/>
  <c r="E26"/>
  <c r="L25"/>
  <c r="E24"/>
  <c r="L23"/>
  <c r="E23"/>
  <c r="L22"/>
  <c r="E22"/>
  <c r="L21"/>
  <c r="L20"/>
  <c r="L19"/>
  <c r="L18"/>
  <c r="L17"/>
  <c r="E17"/>
  <c r="L16"/>
  <c r="L15"/>
  <c r="L13"/>
  <c r="E13"/>
  <c r="E12"/>
  <c r="E15" s="1"/>
  <c r="E19" s="1"/>
  <c r="E31" s="1"/>
  <c r="E39" s="1"/>
  <c r="E45" s="1"/>
  <c r="N37" i="1"/>
  <c r="M34"/>
  <c r="F32"/>
  <c r="F30"/>
  <c r="F38" s="1"/>
  <c r="F43" s="1"/>
  <c r="N27"/>
  <c r="M27"/>
  <c r="F26"/>
  <c r="L32" i="2" s="1"/>
  <c r="L34" s="1"/>
  <c r="G23" i="1"/>
  <c r="G43" s="1"/>
  <c r="F23"/>
  <c r="N21"/>
  <c r="N43" s="1"/>
  <c r="M15"/>
  <c r="M21" s="1"/>
  <c r="M35" l="1"/>
  <c r="L12" i="2"/>
  <c r="M37" i="1"/>
  <c r="M43" s="1"/>
  <c r="L24" i="2"/>
  <c r="L28" l="1"/>
  <c r="L44" s="1"/>
</calcChain>
</file>

<file path=xl/sharedStrings.xml><?xml version="1.0" encoding="utf-8"?>
<sst xmlns="http://schemas.openxmlformats.org/spreadsheetml/2006/main" count="118" uniqueCount="102">
  <si>
    <t>BALANÇO PATRIMONIAL  EM 31 DE DEZEMBRO DE 2010 E 31 DE MARÇO DE 2011</t>
  </si>
  <si>
    <t>R$</t>
  </si>
  <si>
    <t>ATIVO</t>
  </si>
  <si>
    <t>PASSIVO</t>
  </si>
  <si>
    <t>CIRCULANTE</t>
  </si>
  <si>
    <t>Caixa</t>
  </si>
  <si>
    <t>Fornecedores</t>
  </si>
  <si>
    <t>Bancos</t>
  </si>
  <si>
    <t>Emprést/Financ</t>
  </si>
  <si>
    <t>Clientes</t>
  </si>
  <si>
    <t>Salários e Contr Sociais</t>
  </si>
  <si>
    <t>Adto a Funcionários</t>
  </si>
  <si>
    <t>Obrigações Tributárias</t>
  </si>
  <si>
    <t>Despesas Antecipadas</t>
  </si>
  <si>
    <t>Provisões Sociais</t>
  </si>
  <si>
    <t>Créditos Federais</t>
  </si>
  <si>
    <t>Impostos Parcelados</t>
  </si>
  <si>
    <t>Adto a Fornecedores</t>
  </si>
  <si>
    <t>Outras Contas</t>
  </si>
  <si>
    <t>Impostos a Recuperar</t>
  </si>
  <si>
    <t>Estoques</t>
  </si>
  <si>
    <t>TOTAL DO CIRCULANTE</t>
  </si>
  <si>
    <t>Titulos a receber</t>
  </si>
  <si>
    <t>NÃO CIRCULANTE</t>
  </si>
  <si>
    <t>Financiamentos Bancários</t>
  </si>
  <si>
    <t>Realizável a longo prazo</t>
  </si>
  <si>
    <t>Depósitos Judiciais</t>
  </si>
  <si>
    <t>TOTAL DO NÃO CIRCULANTE</t>
  </si>
  <si>
    <t>Títulos a Receber</t>
  </si>
  <si>
    <t>Soc.Colig/Controladas</t>
  </si>
  <si>
    <t>Investimentos</t>
  </si>
  <si>
    <t>PATRIMÔNIO LÍQUIDO</t>
  </si>
  <si>
    <t>Particip Perman Empresas</t>
  </si>
  <si>
    <t>Capital Social</t>
  </si>
  <si>
    <t>Imobilizado</t>
  </si>
  <si>
    <t>Reservas de Capital</t>
  </si>
  <si>
    <t>Bens em operação</t>
  </si>
  <si>
    <t>Reserva Legal</t>
  </si>
  <si>
    <t>(-) Depreciações</t>
  </si>
  <si>
    <t>Prejuizos Acumulados</t>
  </si>
  <si>
    <t>Resultado do Exercício</t>
  </si>
  <si>
    <t>TOTAL DO PATR. LÍQUIDO</t>
  </si>
  <si>
    <t>TOTAL DO ATIVO...........</t>
  </si>
  <si>
    <t>TOTAL DO PASSIVO...........</t>
  </si>
  <si>
    <t>DEMOSTRATIVO DO RESULTADO DOS EXERCÍCIOS</t>
  </si>
  <si>
    <t>DEMONSTRAÇÃO DO FLUXO DE CAIXA</t>
  </si>
  <si>
    <t xml:space="preserve">      FINDOS EM 31 DE DEZEMBRO DE 2010 e 31 DE MARÇO DE 2011</t>
  </si>
  <si>
    <t>2011</t>
  </si>
  <si>
    <t>2010</t>
  </si>
  <si>
    <t>01/jan./11</t>
  </si>
  <si>
    <t>01/jan./10</t>
  </si>
  <si>
    <t>31/mar./11</t>
  </si>
  <si>
    <t>31/dez./10</t>
  </si>
  <si>
    <t xml:space="preserve">RECEITA OPER BRUTA </t>
  </si>
  <si>
    <t>Fluxos de caixa das atividades Operacionais</t>
  </si>
  <si>
    <t>De Serviços</t>
  </si>
  <si>
    <t>Lucro líquido do exercício</t>
  </si>
  <si>
    <t>( - ) Ded Receita Bruta</t>
  </si>
  <si>
    <t>Depreciações</t>
  </si>
  <si>
    <t>Variações nos ativos e passivos</t>
  </si>
  <si>
    <t>RECEITA OPER LÍQUIDA</t>
  </si>
  <si>
    <t>Contas a receber</t>
  </si>
  <si>
    <t>( - ) Custos do Serv Prestados</t>
  </si>
  <si>
    <t>Adiantamentos a funcionários</t>
  </si>
  <si>
    <t>Impostos a recuperar</t>
  </si>
  <si>
    <t>LUCRO BRUTO</t>
  </si>
  <si>
    <t>Adiantamentos a fornecedores</t>
  </si>
  <si>
    <t>Créditos federais</t>
  </si>
  <si>
    <t>Despesas antecipadas</t>
  </si>
  <si>
    <t>DESPESAS OPERACIONAIS</t>
  </si>
  <si>
    <t>Despesas Administrativas/Vendas</t>
  </si>
  <si>
    <t>Receitas (Despesas) Operacionais</t>
  </si>
  <si>
    <t>Salários/contribuições</t>
  </si>
  <si>
    <t>Obrigações tributárias</t>
  </si>
  <si>
    <t>Resultado Financeiro</t>
  </si>
  <si>
    <t>Provisões sociais</t>
  </si>
  <si>
    <t>Despesas Financeiras</t>
  </si>
  <si>
    <t>Outras contas</t>
  </si>
  <si>
    <t>Receitas Financeiras</t>
  </si>
  <si>
    <t>Caixa Líquido gerado das Ativ. Operacionais</t>
  </si>
  <si>
    <t>Fluxos de caixa das atividades de Investimento</t>
  </si>
  <si>
    <t>RESULTADO OPERACIONAL</t>
  </si>
  <si>
    <t>Ativo imobilizado</t>
  </si>
  <si>
    <t>Outros não circulantes</t>
  </si>
  <si>
    <t>Outros Resultados Operacionais</t>
  </si>
  <si>
    <t>Participações societárias</t>
  </si>
  <si>
    <t>Outras Rec (Desp) Operacionais</t>
  </si>
  <si>
    <t>Caixa Líquido aplicado nas Ativid. Invest.</t>
  </si>
  <si>
    <t>Fluxos de caixa das atividades de financiamentos</t>
  </si>
  <si>
    <t>Empréstimos/financiamentos LP</t>
  </si>
  <si>
    <t>Empréstimos/financiamentos CP</t>
  </si>
  <si>
    <t>LUCRO ANTES DA PROV I.R.</t>
  </si>
  <si>
    <t>Contas do circulante</t>
  </si>
  <si>
    <t>Provisão para CSSL</t>
  </si>
  <si>
    <t>Contas do não circulante</t>
  </si>
  <si>
    <t>Provisão para IRPJ</t>
  </si>
  <si>
    <t>Adto aumento capital</t>
  </si>
  <si>
    <t>Caixa Líquido aplicado nas Ativid. Financ.</t>
  </si>
  <si>
    <t>(Redução) Aumento do caixa equivalentes</t>
  </si>
  <si>
    <t>LUCRO LÍQUIDO DO EXECÍCIO</t>
  </si>
  <si>
    <t>Caixa e equiv. de caixa início do período</t>
  </si>
  <si>
    <t>Caixa e equiv. de caixa fim do período</t>
  </si>
</sst>
</file>

<file path=xl/styles.xml><?xml version="1.0" encoding="utf-8"?>
<styleSheet xmlns="http://schemas.openxmlformats.org/spreadsheetml/2006/main">
  <numFmts count="7">
    <numFmt numFmtId="42" formatCode="_(&quot;R$ &quot;* #,##0_);_(&quot;R$ &quot;* \(#,##0\);_(&quot;R$ &quot;* &quot;-&quot;_);_(@_)"/>
    <numFmt numFmtId="44" formatCode="_(&quot;R$ &quot;* #,##0.00_);_(&quot;R$ &quot;* \(#,##0.00\);_(&quot;R$ &quot;* &quot;-&quot;??_);_(@_)"/>
    <numFmt numFmtId="43" formatCode="_(* #,##0.00_);_(* \(#,##0.00\);_(* &quot;-&quot;??_);_(@_)"/>
    <numFmt numFmtId="164" formatCode="#,##0.00;[Red]#,##0.00"/>
    <numFmt numFmtId="165" formatCode="_(* #,##0.00000_);_(* \(#,##0.00000\);_(* &quot;-&quot;??_);_(@_)"/>
    <numFmt numFmtId="166" formatCode="_-* #,##0.00_-;\-* #,##0.00_-;_-* &quot;-&quot;??_-;_-@_-"/>
    <numFmt numFmtId="167" formatCode="&quot;R$&quot;#,##0_);[Red]\(&quot;R$&quot;#,##0\)"/>
  </numFmts>
  <fonts count="29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4"/>
      <name val="Verdana"/>
      <family val="2"/>
    </font>
    <font>
      <sz val="10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b/>
      <sz val="9"/>
      <name val="Verdana"/>
      <family val="2"/>
    </font>
    <font>
      <sz val="9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18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6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6" fillId="2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2" fillId="0" borderId="6" applyNumberFormat="0" applyFill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7" fillId="3" borderId="0" applyNumberFormat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8" fillId="4" borderId="0" applyNumberFormat="0" applyBorder="0" applyAlignment="0" applyProtection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0" fillId="6" borderId="5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</cellStyleXfs>
  <cellXfs count="125">
    <xf numFmtId="0" fontId="0" fillId="0" borderId="0" xfId="0"/>
    <xf numFmtId="0" fontId="19" fillId="0" borderId="0" xfId="1" applyFont="1"/>
    <xf numFmtId="0" fontId="19" fillId="0" borderId="0" xfId="1" applyFont="1" applyFill="1"/>
    <xf numFmtId="0" fontId="19" fillId="0" borderId="10" xfId="1" applyFont="1" applyBorder="1"/>
    <xf numFmtId="0" fontId="19" fillId="0" borderId="11" xfId="1" applyFont="1" applyBorder="1"/>
    <xf numFmtId="0" fontId="20" fillId="0" borderId="11" xfId="1" applyFont="1" applyBorder="1"/>
    <xf numFmtId="0" fontId="19" fillId="0" borderId="12" xfId="1" applyFont="1" applyBorder="1"/>
    <xf numFmtId="0" fontId="19" fillId="0" borderId="13" xfId="1" applyFont="1" applyBorder="1"/>
    <xf numFmtId="0" fontId="20" fillId="0" borderId="0" xfId="1" applyFont="1" applyBorder="1" applyAlignment="1">
      <alignment horizontal="center"/>
    </xf>
    <xf numFmtId="0" fontId="19" fillId="0" borderId="0" xfId="1" applyFont="1" applyBorder="1"/>
    <xf numFmtId="0" fontId="20" fillId="0" borderId="14" xfId="1" applyFont="1" applyBorder="1" applyAlignment="1">
      <alignment horizontal="center"/>
    </xf>
    <xf numFmtId="4" fontId="19" fillId="0" borderId="0" xfId="1" applyNumberFormat="1" applyFont="1" applyFill="1"/>
    <xf numFmtId="0" fontId="19" fillId="0" borderId="15" xfId="1" applyFont="1" applyBorder="1"/>
    <xf numFmtId="0" fontId="20" fillId="0" borderId="16" xfId="1" applyFont="1" applyBorder="1"/>
    <xf numFmtId="0" fontId="19" fillId="0" borderId="16" xfId="1" applyFont="1" applyBorder="1"/>
    <xf numFmtId="0" fontId="19" fillId="0" borderId="17" xfId="1" applyFont="1" applyBorder="1"/>
    <xf numFmtId="0" fontId="19" fillId="0" borderId="18" xfId="1" applyFont="1" applyBorder="1"/>
    <xf numFmtId="0" fontId="20" fillId="0" borderId="11" xfId="1" applyFont="1" applyBorder="1" applyAlignment="1">
      <alignment horizontal="center"/>
    </xf>
    <xf numFmtId="0" fontId="19" fillId="0" borderId="14" xfId="1" applyFont="1" applyBorder="1"/>
    <xf numFmtId="0" fontId="20" fillId="0" borderId="0" xfId="1" applyFont="1" applyBorder="1"/>
    <xf numFmtId="38" fontId="20" fillId="0" borderId="0" xfId="1" applyNumberFormat="1" applyFont="1" applyBorder="1" applyAlignment="1">
      <alignment horizontal="center"/>
    </xf>
    <xf numFmtId="38" fontId="20" fillId="0" borderId="14" xfId="1" applyNumberFormat="1" applyFont="1" applyBorder="1" applyAlignment="1">
      <alignment horizontal="center"/>
    </xf>
    <xf numFmtId="0" fontId="20" fillId="0" borderId="0" xfId="1" applyFont="1" applyFill="1" applyBorder="1"/>
    <xf numFmtId="43" fontId="19" fillId="0" borderId="14" xfId="2" applyNumberFormat="1" applyFont="1" applyFill="1" applyBorder="1"/>
    <xf numFmtId="40" fontId="19" fillId="0" borderId="14" xfId="1" applyNumberFormat="1" applyFont="1" applyFill="1" applyBorder="1"/>
    <xf numFmtId="43" fontId="19" fillId="0" borderId="0" xfId="2" applyNumberFormat="1" applyFont="1" applyFill="1"/>
    <xf numFmtId="43" fontId="19" fillId="33" borderId="0" xfId="1" applyNumberFormat="1" applyFont="1" applyFill="1"/>
    <xf numFmtId="0" fontId="20" fillId="0" borderId="14" xfId="1" applyFont="1" applyBorder="1"/>
    <xf numFmtId="43" fontId="19" fillId="33" borderId="0" xfId="2" applyNumberFormat="1" applyFont="1" applyFill="1"/>
    <xf numFmtId="43" fontId="19" fillId="0" borderId="0" xfId="2" applyNumberFormat="1" applyFont="1" applyFill="1" applyBorder="1"/>
    <xf numFmtId="43" fontId="19" fillId="33" borderId="0" xfId="1" applyNumberFormat="1" applyFont="1" applyFill="1" applyBorder="1"/>
    <xf numFmtId="4" fontId="19" fillId="0" borderId="0" xfId="1" applyNumberFormat="1" applyFont="1"/>
    <xf numFmtId="43" fontId="19" fillId="0" borderId="0" xfId="1" applyNumberFormat="1" applyFont="1" applyFill="1"/>
    <xf numFmtId="0" fontId="19" fillId="0" borderId="0" xfId="1" quotePrefix="1" applyFont="1" applyBorder="1" applyAlignment="1">
      <alignment horizontal="fill"/>
    </xf>
    <xf numFmtId="43" fontId="19" fillId="0" borderId="0" xfId="2" applyFont="1" applyFill="1"/>
    <xf numFmtId="43" fontId="19" fillId="0" borderId="0" xfId="3" applyFont="1"/>
    <xf numFmtId="40" fontId="20" fillId="0" borderId="14" xfId="1" applyNumberFormat="1" applyFont="1" applyBorder="1"/>
    <xf numFmtId="43" fontId="19" fillId="0" borderId="0" xfId="2" applyNumberFormat="1" applyFont="1"/>
    <xf numFmtId="43" fontId="19" fillId="33" borderId="0" xfId="2" applyNumberFormat="1" applyFont="1" applyFill="1" applyBorder="1"/>
    <xf numFmtId="43" fontId="19" fillId="0" borderId="16" xfId="2" applyNumberFormat="1" applyFont="1" applyFill="1" applyBorder="1"/>
    <xf numFmtId="43" fontId="19" fillId="33" borderId="16" xfId="1" applyNumberFormat="1" applyFont="1" applyFill="1" applyBorder="1"/>
    <xf numFmtId="164" fontId="20" fillId="0" borderId="0" xfId="1" applyNumberFormat="1" applyFont="1" applyBorder="1"/>
    <xf numFmtId="43" fontId="19" fillId="33" borderId="16" xfId="2" applyNumberFormat="1" applyFont="1" applyFill="1" applyBorder="1"/>
    <xf numFmtId="40" fontId="20" fillId="0" borderId="0" xfId="1" applyNumberFormat="1" applyFont="1" applyBorder="1"/>
    <xf numFmtId="43" fontId="19" fillId="0" borderId="14" xfId="2" applyNumberFormat="1" applyFont="1" applyBorder="1"/>
    <xf numFmtId="164" fontId="19" fillId="0" borderId="0" xfId="1" applyNumberFormat="1" applyFont="1" applyBorder="1"/>
    <xf numFmtId="0" fontId="20" fillId="0" borderId="14" xfId="1" applyFont="1" applyFill="1" applyBorder="1"/>
    <xf numFmtId="165" fontId="19" fillId="0" borderId="0" xfId="2" applyNumberFormat="1" applyFont="1" applyFill="1"/>
    <xf numFmtId="43" fontId="20" fillId="0" borderId="0" xfId="1" applyNumberFormat="1" applyFont="1" applyBorder="1"/>
    <xf numFmtId="40" fontId="20" fillId="0" borderId="0" xfId="1" applyNumberFormat="1" applyFont="1" applyFill="1" applyBorder="1"/>
    <xf numFmtId="43" fontId="19" fillId="0" borderId="0" xfId="1" applyNumberFormat="1" applyFont="1" applyBorder="1"/>
    <xf numFmtId="43" fontId="19" fillId="33" borderId="0" xfId="2" applyFont="1" applyFill="1"/>
    <xf numFmtId="166" fontId="19" fillId="0" borderId="0" xfId="1" applyNumberFormat="1" applyFont="1"/>
    <xf numFmtId="43" fontId="19" fillId="0" borderId="14" xfId="2" applyFont="1" applyFill="1" applyBorder="1"/>
    <xf numFmtId="40" fontId="20" fillId="33" borderId="0" xfId="1" applyNumberFormat="1" applyFont="1" applyFill="1" applyBorder="1"/>
    <xf numFmtId="40" fontId="20" fillId="0" borderId="14" xfId="1" applyNumberFormat="1" applyFont="1" applyFill="1" applyBorder="1"/>
    <xf numFmtId="43" fontId="19" fillId="0" borderId="14" xfId="2" applyFont="1" applyBorder="1"/>
    <xf numFmtId="164" fontId="20" fillId="0" borderId="16" xfId="1" applyNumberFormat="1" applyFont="1" applyBorder="1"/>
    <xf numFmtId="164" fontId="20" fillId="0" borderId="17" xfId="1" applyNumberFormat="1" applyFont="1" applyBorder="1"/>
    <xf numFmtId="43" fontId="19" fillId="0" borderId="16" xfId="1" applyNumberFormat="1" applyFont="1" applyBorder="1"/>
    <xf numFmtId="164" fontId="19" fillId="0" borderId="16" xfId="1" applyNumberFormat="1" applyFont="1" applyBorder="1"/>
    <xf numFmtId="164" fontId="19" fillId="0" borderId="0" xfId="1" applyNumberFormat="1" applyFont="1"/>
    <xf numFmtId="43" fontId="19" fillId="0" borderId="0" xfId="1" applyNumberFormat="1" applyFont="1"/>
    <xf numFmtId="0" fontId="22" fillId="0" borderId="0" xfId="0" applyFont="1"/>
    <xf numFmtId="164" fontId="22" fillId="0" borderId="0" xfId="0" applyNumberFormat="1" applyFont="1"/>
    <xf numFmtId="0" fontId="24" fillId="0" borderId="0" xfId="0" applyFont="1" applyBorder="1"/>
    <xf numFmtId="0" fontId="18" fillId="0" borderId="0" xfId="0" applyFont="1" applyBorder="1"/>
    <xf numFmtId="164" fontId="18" fillId="0" borderId="0" xfId="0" applyNumberFormat="1" applyFont="1" applyBorder="1"/>
    <xf numFmtId="0" fontId="18" fillId="0" borderId="10" xfId="0" applyFont="1" applyBorder="1"/>
    <xf numFmtId="0" fontId="18" fillId="0" borderId="11" xfId="0" applyFont="1" applyBorder="1"/>
    <xf numFmtId="167" fontId="25" fillId="0" borderId="11" xfId="0" applyNumberFormat="1" applyFont="1" applyBorder="1" applyAlignment="1">
      <alignment horizontal="center"/>
    </xf>
    <xf numFmtId="167" fontId="25" fillId="0" borderId="12" xfId="0" applyNumberFormat="1" applyFont="1" applyBorder="1" applyAlignment="1">
      <alignment horizontal="center"/>
    </xf>
    <xf numFmtId="0" fontId="18" fillId="0" borderId="13" xfId="0" applyFont="1" applyBorder="1"/>
    <xf numFmtId="49" fontId="25" fillId="0" borderId="0" xfId="0" applyNumberFormat="1" applyFont="1" applyBorder="1" applyAlignment="1">
      <alignment horizontal="center"/>
    </xf>
    <xf numFmtId="49" fontId="25" fillId="0" borderId="14" xfId="0" applyNumberFormat="1" applyFont="1" applyBorder="1" applyAlignment="1">
      <alignment horizontal="center"/>
    </xf>
    <xf numFmtId="39" fontId="27" fillId="0" borderId="0" xfId="4" applyNumberFormat="1" applyFont="1" applyFill="1" applyBorder="1" applyAlignment="1">
      <alignment horizontal="center"/>
    </xf>
    <xf numFmtId="39" fontId="27" fillId="0" borderId="14" xfId="4" applyNumberFormat="1" applyFont="1" applyFill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center"/>
    </xf>
    <xf numFmtId="0" fontId="25" fillId="0" borderId="13" xfId="0" applyFont="1" applyBorder="1"/>
    <xf numFmtId="0" fontId="18" fillId="0" borderId="14" xfId="0" applyFont="1" applyBorder="1"/>
    <xf numFmtId="0" fontId="19" fillId="0" borderId="13" xfId="0" applyFont="1" applyBorder="1"/>
    <xf numFmtId="39" fontId="28" fillId="0" borderId="0" xfId="4" applyNumberFormat="1" applyFont="1" applyFill="1" applyBorder="1" applyAlignment="1">
      <alignment horizontal="center"/>
    </xf>
    <xf numFmtId="39" fontId="28" fillId="0" borderId="14" xfId="4" applyNumberFormat="1" applyFont="1" applyFill="1" applyBorder="1" applyAlignment="1">
      <alignment horizontal="center"/>
    </xf>
    <xf numFmtId="40" fontId="25" fillId="0" borderId="0" xfId="0" applyNumberFormat="1" applyFont="1" applyBorder="1"/>
    <xf numFmtId="40" fontId="25" fillId="0" borderId="14" xfId="0" applyNumberFormat="1" applyFont="1" applyBorder="1"/>
    <xf numFmtId="0" fontId="20" fillId="0" borderId="0" xfId="0" applyFont="1" applyBorder="1"/>
    <xf numFmtId="39" fontId="25" fillId="0" borderId="0" xfId="0" applyNumberFormat="1" applyFont="1" applyBorder="1"/>
    <xf numFmtId="39" fontId="25" fillId="0" borderId="14" xfId="0" applyNumberFormat="1" applyFont="1" applyBorder="1"/>
    <xf numFmtId="39" fontId="18" fillId="33" borderId="0" xfId="0" applyNumberFormat="1" applyFont="1" applyFill="1" applyBorder="1"/>
    <xf numFmtId="40" fontId="18" fillId="0" borderId="0" xfId="0" applyNumberFormat="1" applyFont="1" applyBorder="1"/>
    <xf numFmtId="40" fontId="18" fillId="0" borderId="14" xfId="0" applyNumberFormat="1" applyFont="1" applyBorder="1"/>
    <xf numFmtId="0" fontId="19" fillId="0" borderId="0" xfId="0" applyFont="1" applyBorder="1"/>
    <xf numFmtId="39" fontId="18" fillId="0" borderId="0" xfId="0" applyNumberFormat="1" applyFont="1" applyBorder="1"/>
    <xf numFmtId="39" fontId="18" fillId="0" borderId="14" xfId="0" applyNumberFormat="1" applyFont="1" applyBorder="1"/>
    <xf numFmtId="40" fontId="18" fillId="33" borderId="0" xfId="0" applyNumberFormat="1" applyFont="1" applyFill="1" applyBorder="1"/>
    <xf numFmtId="0" fontId="19" fillId="0" borderId="0" xfId="0" applyFont="1" applyBorder="1" applyAlignment="1">
      <alignment horizontal="left"/>
    </xf>
    <xf numFmtId="0" fontId="25" fillId="0" borderId="0" xfId="0" applyFont="1" applyBorder="1"/>
    <xf numFmtId="39" fontId="25" fillId="33" borderId="0" xfId="0" applyNumberFormat="1" applyFont="1" applyFill="1" applyBorder="1"/>
    <xf numFmtId="0" fontId="18" fillId="0" borderId="0" xfId="0" applyFont="1" applyBorder="1" applyAlignment="1">
      <alignment horizontal="left"/>
    </xf>
    <xf numFmtId="0" fontId="20" fillId="0" borderId="13" xfId="0" quotePrefix="1" applyFont="1" applyBorder="1" applyAlignment="1">
      <alignment horizontal="left"/>
    </xf>
    <xf numFmtId="39" fontId="25" fillId="0" borderId="0" xfId="0" applyNumberFormat="1" applyFont="1" applyFill="1" applyBorder="1"/>
    <xf numFmtId="0" fontId="19" fillId="0" borderId="0" xfId="0" applyFont="1" applyAlignment="1">
      <alignment horizontal="left"/>
    </xf>
    <xf numFmtId="0" fontId="19" fillId="0" borderId="0" xfId="0" quotePrefix="1" applyFont="1" applyBorder="1" applyAlignment="1">
      <alignment horizontal="left"/>
    </xf>
    <xf numFmtId="0" fontId="18" fillId="0" borderId="15" xfId="0" applyFont="1" applyBorder="1"/>
    <xf numFmtId="0" fontId="25" fillId="0" borderId="16" xfId="0" applyFont="1" applyBorder="1"/>
    <xf numFmtId="0" fontId="18" fillId="0" borderId="16" xfId="0" applyFont="1" applyBorder="1"/>
    <xf numFmtId="164" fontId="18" fillId="0" borderId="16" xfId="0" applyNumberFormat="1" applyFont="1" applyBorder="1"/>
    <xf numFmtId="164" fontId="18" fillId="0" borderId="17" xfId="0" applyNumberFormat="1" applyFont="1" applyBorder="1"/>
    <xf numFmtId="0" fontId="19" fillId="0" borderId="16" xfId="0" quotePrefix="1" applyFont="1" applyBorder="1" applyAlignment="1">
      <alignment horizontal="left"/>
    </xf>
    <xf numFmtId="39" fontId="18" fillId="0" borderId="16" xfId="0" applyNumberFormat="1" applyFont="1" applyBorder="1"/>
    <xf numFmtId="39" fontId="18" fillId="0" borderId="17" xfId="0" applyNumberFormat="1" applyFont="1" applyBorder="1"/>
    <xf numFmtId="39" fontId="22" fillId="0" borderId="0" xfId="0" applyNumberFormat="1" applyFont="1"/>
    <xf numFmtId="0" fontId="21" fillId="0" borderId="13" xfId="1" applyFont="1" applyBorder="1" applyAlignment="1">
      <alignment horizontal="center"/>
    </xf>
    <xf numFmtId="0" fontId="21" fillId="0" borderId="0" xfId="1" applyFont="1" applyBorder="1" applyAlignment="1">
      <alignment horizontal="center"/>
    </xf>
    <xf numFmtId="0" fontId="21" fillId="0" borderId="14" xfId="1" applyFont="1" applyBorder="1" applyAlignment="1">
      <alignment horizontal="center"/>
    </xf>
    <xf numFmtId="0" fontId="20" fillId="0" borderId="16" xfId="1" quotePrefix="1" applyFont="1" applyBorder="1" applyAlignment="1">
      <alignment horizontal="center"/>
    </xf>
    <xf numFmtId="0" fontId="20" fillId="0" borderId="16" xfId="1" applyFont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0" borderId="10" xfId="0" quotePrefix="1" applyFont="1" applyBorder="1" applyAlignment="1">
      <alignment horizontal="center"/>
    </xf>
    <xf numFmtId="0" fontId="23" fillId="0" borderId="15" xfId="0" quotePrefix="1" applyFont="1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23" fillId="0" borderId="17" xfId="0" applyFont="1" applyBorder="1" applyAlignment="1">
      <alignment horizontal="center"/>
    </xf>
  </cellXfs>
  <cellStyles count="80">
    <cellStyle name="20% - Ênfase1 2" xfId="5"/>
    <cellStyle name="20% - Ênfase1 2 2" xfId="6"/>
    <cellStyle name="20% - Ênfase2 2" xfId="7"/>
    <cellStyle name="20% - Ênfase2 2 2" xfId="8"/>
    <cellStyle name="20% - Ênfase3 2" xfId="9"/>
    <cellStyle name="20% - Ênfase3 2 2" xfId="10"/>
    <cellStyle name="20% - Ênfase4 2" xfId="11"/>
    <cellStyle name="20% - Ênfase4 2 2" xfId="12"/>
    <cellStyle name="20% - Ênfase5 2" xfId="13"/>
    <cellStyle name="20% - Ênfase5 2 2" xfId="14"/>
    <cellStyle name="20% - Ênfase6 2" xfId="15"/>
    <cellStyle name="20% - Ênfase6 2 2" xfId="16"/>
    <cellStyle name="40% - Ênfase1 2" xfId="17"/>
    <cellStyle name="40% - Ênfase1 2 2" xfId="18"/>
    <cellStyle name="40% - Ênfase2 2" xfId="19"/>
    <cellStyle name="40% - Ênfase2 2 2" xfId="20"/>
    <cellStyle name="40% - Ênfase3 2" xfId="21"/>
    <cellStyle name="40% - Ênfase3 2 2" xfId="22"/>
    <cellStyle name="40% - Ênfase4 2" xfId="23"/>
    <cellStyle name="40% - Ênfase4 2 2" xfId="24"/>
    <cellStyle name="40% - Ênfase5 2" xfId="25"/>
    <cellStyle name="40% - Ênfase5 2 2" xfId="26"/>
    <cellStyle name="40% - Ênfase6 2" xfId="27"/>
    <cellStyle name="40% - Ênfase6 2 2" xfId="28"/>
    <cellStyle name="60% - Ênfase1 2" xfId="29"/>
    <cellStyle name="60% - Ênfase2 2" xfId="30"/>
    <cellStyle name="60% - Ênfase3 2" xfId="31"/>
    <cellStyle name="60% - Ênfase4 2" xfId="32"/>
    <cellStyle name="60% - Ênfase5 2" xfId="33"/>
    <cellStyle name="60% - Ênfase6 2" xfId="34"/>
    <cellStyle name="Bom 2" xfId="35"/>
    <cellStyle name="Cálculo 2" xfId="36"/>
    <cellStyle name="Célula de Verificação 2" xfId="37"/>
    <cellStyle name="Célula Vinculada 2" xfId="38"/>
    <cellStyle name="Ênfase1 2" xfId="39"/>
    <cellStyle name="Ênfase2 2" xfId="40"/>
    <cellStyle name="Ênfase3 2" xfId="41"/>
    <cellStyle name="Ênfase4 2" xfId="42"/>
    <cellStyle name="Ênfase5 2" xfId="43"/>
    <cellStyle name="Ênfase6 2" xfId="44"/>
    <cellStyle name="Entrada 2" xfId="45"/>
    <cellStyle name="Incorreto 2" xfId="46"/>
    <cellStyle name="Moeda 2" xfId="47"/>
    <cellStyle name="Moeda 3" xfId="48"/>
    <cellStyle name="Neutra 2" xfId="49"/>
    <cellStyle name="Normal" xfId="0" builtinId="0"/>
    <cellStyle name="Normal 2" xfId="1"/>
    <cellStyle name="Normal 2 2" xfId="50"/>
    <cellStyle name="Normal 3" xfId="51"/>
    <cellStyle name="Normal 3 2" xfId="52"/>
    <cellStyle name="Normal 4" xfId="53"/>
    <cellStyle name="Normal 4 2" xfId="54"/>
    <cellStyle name="Normal 5" xfId="55"/>
    <cellStyle name="Normal 5 2" xfId="56"/>
    <cellStyle name="Normal 6" xfId="57"/>
    <cellStyle name="Normal_metalkrafit - Bal.2001" xfId="4"/>
    <cellStyle name="Nota 2" xfId="58"/>
    <cellStyle name="Nota 2 2" xfId="59"/>
    <cellStyle name="Porcentagem 2" xfId="60"/>
    <cellStyle name="Porcentagem 2 2" xfId="61"/>
    <cellStyle name="Porcentagem 2 3" xfId="62"/>
    <cellStyle name="Porcentagem 3" xfId="63"/>
    <cellStyle name="Porcentagem 4" xfId="64"/>
    <cellStyle name="Porcentagem 5" xfId="65"/>
    <cellStyle name="Saída 2" xfId="66"/>
    <cellStyle name="Separador de milhares 2" xfId="67"/>
    <cellStyle name="Separador de milhares 2 2" xfId="3"/>
    <cellStyle name="Separador de milhares 2 3" xfId="68"/>
    <cellStyle name="Separador de milhares 3" xfId="2"/>
    <cellStyle name="Separador de milhares 4" xfId="69"/>
    <cellStyle name="Separador de milhares 5" xfId="70"/>
    <cellStyle name="Separador de milhares 9" xfId="71"/>
    <cellStyle name="Texto de Aviso 2" xfId="72"/>
    <cellStyle name="Texto Explicativo 2" xfId="73"/>
    <cellStyle name="Título 1 2" xfId="74"/>
    <cellStyle name="Título 2 2" xfId="75"/>
    <cellStyle name="Título 3 2" xfId="76"/>
    <cellStyle name="Título 4 2" xfId="77"/>
    <cellStyle name="Título 5" xfId="78"/>
    <cellStyle name="Total 2" xfId="7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4</xdr:row>
      <xdr:rowOff>0</xdr:rowOff>
    </xdr:from>
    <xdr:to>
      <xdr:col>4</xdr:col>
      <xdr:colOff>104775</xdr:colOff>
      <xdr:row>6</xdr:row>
      <xdr:rowOff>38100</xdr:rowOff>
    </xdr:to>
    <xdr:pic>
      <xdr:nvPicPr>
        <xdr:cNvPr id="2" name="Imagem 1" descr="Logo Sulista  - NOV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647700"/>
          <a:ext cx="184785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0</xdr:row>
      <xdr:rowOff>142875</xdr:rowOff>
    </xdr:from>
    <xdr:to>
      <xdr:col>3</xdr:col>
      <xdr:colOff>800100</xdr:colOff>
      <xdr:row>3</xdr:row>
      <xdr:rowOff>85725</xdr:rowOff>
    </xdr:to>
    <xdr:pic>
      <xdr:nvPicPr>
        <xdr:cNvPr id="2" name="Imagem 1" descr="Logo Sulista  - NOV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9550" y="142875"/>
          <a:ext cx="184785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ustos\Diuceia\Fechamento\2011\03-Mar&#231;o\Proje&#231;&#227;o%20das%20receitas%20e%20dados%20estatisticos%202011_mar&#231;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entros de custos FILIAIS CF"/>
      <sheetName val="Centros de custos ADM"/>
      <sheetName val="Centros de custos OPER"/>
      <sheetName val="Indice"/>
      <sheetName val="Result_consol"/>
      <sheetName val="Result_gerencial"/>
      <sheetName val="Balanço"/>
      <sheetName val="DRE e DFC"/>
      <sheetName val="fluxo2"/>
      <sheetName val="diarias"/>
      <sheetName val="Impostos Estad"/>
      <sheetName val="Impostos Munic"/>
      <sheetName val="Impostos Feder"/>
      <sheetName val="subfretamentos"/>
      <sheetName val="Fretes e Carretos"/>
      <sheetName val="Financiamentos"/>
      <sheetName val="embarques"/>
      <sheetName val="km"/>
      <sheetName val="DESP_ADM_CONS"/>
      <sheetName val="ADM-MATRIZ"/>
      <sheetName val="SUPRIMENTOS"/>
      <sheetName val="RH"/>
      <sheetName val="QUALIDADE"/>
      <sheetName val="PRESIDÊNCIA"/>
      <sheetName val="DIR EXECUTIVA"/>
      <sheetName val="COMERCIAL"/>
      <sheetName val="CONTABILIDADE"/>
      <sheetName val="FINANCEIRO"/>
      <sheetName val="APOIO matriz"/>
      <sheetName val="DESP_ADMFIL_CONS"/>
      <sheetName val="GER OPER"/>
      <sheetName val="ASS OPER"/>
      <sheetName val="ADM Frota CWB"/>
      <sheetName val="OFICINA CWB"/>
      <sheetName val="OFICINA SBC"/>
      <sheetName val="ADM-SÃO BERNARDO"/>
      <sheetName val="ADM-POUSO ALEGRE"/>
      <sheetName val="ADM-CRUZEIRO"/>
      <sheetName val="ADM-CAÇAPAVA"/>
      <sheetName val="ADM-QUATRO BARRAS"/>
      <sheetName val="APOIO filiais"/>
      <sheetName val="CD SBC"/>
      <sheetName val="Faturamento_Cons"/>
      <sheetName val="PROJEÇAO MGC"/>
      <sheetName val="Faturamento_Liq"/>
      <sheetName val="Graf Fat Liq p região "/>
      <sheetName val="Graf Compar 08-09"/>
      <sheetName val="Graf Fat p região"/>
      <sheetName val="Graf Embarques"/>
      <sheetName val="RESUMO"/>
      <sheetName val="AAM Taubaté"/>
      <sheetName val="BENTELER P. REAL - KYB"/>
      <sheetName val="BENTELER P. REAL Mubea"/>
      <sheetName val="BENTELER P. REAL TI"/>
      <sheetName val="BENT P. REAL ARVIN E ALLEVARD"/>
      <sheetName val="BENT P. REAL HBA MONTE ALTO"/>
      <sheetName val="BENT P. REAL MR SP"/>
      <sheetName val="COPO FEHER"/>
      <sheetName val="FAURECIA QB JIT RENAULT"/>
      <sheetName val="FAURECIA QB MR1"/>
      <sheetName val="FAURECIA QB MR2"/>
      <sheetName val="FAURECIA QB MR3"/>
      <sheetName val="FAURECIA QB JCI SJC"/>
      <sheetName val="FAURECIA QB LEAR BETIM"/>
      <sheetName val="FAURECIA QB FAURECIA RJ"/>
      <sheetName val="MR FAURECIA RJ"/>
      <sheetName val="FAURECIA QB EXTRAS"/>
      <sheetName val="FAURECIA QB RETORNO MR"/>
      <sheetName val="FAURECIA QB RETORNO JCI SJC"/>
      <sheetName val="FUMAGALLI"/>
      <sheetName val="JCI PA MR"/>
      <sheetName val="JCI PA SBC TRUCK "/>
      <sheetName val="JCI PA SJC"/>
      <sheetName val="JCI PA STA CARRETA"/>
      <sheetName val="JCI PA SJP"/>
      <sheetName val="JCI SJP Bancos"/>
      <sheetName val="JCI SJP SEQUENCIADORES"/>
      <sheetName val="JCI SJP MILK SP"/>
      <sheetName val="JCI SJP MR INTERNO"/>
      <sheetName val="PREVENT"/>
      <sheetName val="COLETAS"/>
      <sheetName val="KYB IVECO"/>
      <sheetName val="KYB  EXP. E IMP."/>
      <sheetName val="MAXION GM SJC CHASSIS"/>
      <sheetName val="MAXION IVECO SETE LAGOAS"/>
      <sheetName val="MAXION VW RESENDE CHASSIS"/>
      <sheetName val="MAXION VW RESENDE RODAS"/>
      <sheetName val="MAXION VW RESENDE MANOBRA"/>
      <sheetName val="TWE CAÇAPAVA-FAURECIA"/>
      <sheetName val="TWE CAÇAPAVA - MMC"/>
      <sheetName val="TWE CAÇAPAVA - LEAR"/>
      <sheetName val="TWE CAÇAPAVA - JCI SJC"/>
      <sheetName val="TWE JCI SBC-STA"/>
      <sheetName val="TWE LEME"/>
      <sheetName val="TWE STA TOCO"/>
      <sheetName val="TWE SBC-CAXIAS"/>
      <sheetName val="TWE SBC ISRI"/>
      <sheetName val="VOLVO - EATON"/>
      <sheetName val="VOLVO-MWM"/>
      <sheetName val="VOLVO UNIPAC"/>
      <sheetName val="VOLVO-TEKSID ASK"/>
      <sheetName val="VOLVO-EMBALAGENS"/>
      <sheetName val="WITZENMANN "/>
      <sheetName val="FLINT GROUP"/>
      <sheetName val="META"/>
      <sheetName val="EXTRAS"/>
      <sheetName val="BENTELER P. REAL- Total"/>
      <sheetName val="FAURECIA "/>
      <sheetName val="JCI "/>
      <sheetName val="MAXION "/>
      <sheetName val="TWE "/>
      <sheetName val="VOLVO"/>
    </sheetNames>
    <sheetDataSet>
      <sheetData sheetId="0"/>
      <sheetData sheetId="1"/>
      <sheetData sheetId="2"/>
      <sheetData sheetId="3"/>
      <sheetData sheetId="4">
        <row r="17">
          <cell r="AE17">
            <v>7176765.4999999925</v>
          </cell>
        </row>
        <row r="19">
          <cell r="AE19">
            <v>-1509705.8099999982</v>
          </cell>
        </row>
        <row r="27">
          <cell r="AE27">
            <v>-3611054.76</v>
          </cell>
        </row>
        <row r="41">
          <cell r="AE41">
            <v>-580989.21</v>
          </cell>
        </row>
        <row r="42">
          <cell r="AE42">
            <v>-1377636.52</v>
          </cell>
        </row>
        <row r="58">
          <cell r="AE58">
            <v>-302189.55</v>
          </cell>
        </row>
        <row r="61">
          <cell r="AE61">
            <v>57533.070000000007</v>
          </cell>
        </row>
        <row r="65">
          <cell r="AE65">
            <v>-55763.03</v>
          </cell>
        </row>
        <row r="66">
          <cell r="AE66">
            <v>-172035.76</v>
          </cell>
        </row>
        <row r="67">
          <cell r="AE67">
            <v>-152356.33000000002</v>
          </cell>
        </row>
        <row r="68">
          <cell r="AE68">
            <v>1865.4999999999995</v>
          </cell>
        </row>
        <row r="72">
          <cell r="AE72">
            <v>-5137.7700000000004</v>
          </cell>
        </row>
        <row r="73">
          <cell r="AE73">
            <v>0</v>
          </cell>
        </row>
        <row r="74">
          <cell r="AE74">
            <v>6730.97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48"/>
  <sheetViews>
    <sheetView showGridLines="0" topLeftCell="A40" workbookViewId="0">
      <selection activeCell="L43" sqref="L43"/>
    </sheetView>
  </sheetViews>
  <sheetFormatPr defaultRowHeight="12.75"/>
  <cols>
    <col min="1" max="1" width="5.85546875" style="1" customWidth="1"/>
    <col min="2" max="2" width="6.140625" style="1" customWidth="1"/>
    <col min="3" max="4" width="9.140625" style="1"/>
    <col min="5" max="5" width="11.7109375" style="1" customWidth="1"/>
    <col min="6" max="7" width="17.7109375" style="1" customWidth="1"/>
    <col min="8" max="8" width="8.28515625" style="1" customWidth="1"/>
    <col min="9" max="9" width="8.140625" style="1" customWidth="1"/>
    <col min="10" max="10" width="9.140625" style="1"/>
    <col min="11" max="11" width="6.42578125" style="1" customWidth="1"/>
    <col min="12" max="12" width="25.140625" style="1" customWidth="1"/>
    <col min="13" max="13" width="17.5703125" style="1" customWidth="1"/>
    <col min="14" max="14" width="16.85546875" style="1" customWidth="1"/>
    <col min="15" max="15" width="8.85546875" style="1" customWidth="1"/>
    <col min="16" max="16" width="14.28515625" style="1" customWidth="1"/>
    <col min="17" max="16384" width="9.140625" style="1"/>
  </cols>
  <sheetData>
    <row r="2" spans="1:17">
      <c r="P2" s="2"/>
    </row>
    <row r="3" spans="1:17">
      <c r="P3" s="2"/>
    </row>
    <row r="4" spans="1:17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5"/>
      <c r="O4" s="6"/>
      <c r="P4" s="2"/>
    </row>
    <row r="5" spans="1:17" ht="18">
      <c r="A5" s="113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5"/>
      <c r="P5" s="2"/>
    </row>
    <row r="6" spans="1:17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/>
      <c r="O6" s="10"/>
      <c r="P6" s="11"/>
    </row>
    <row r="7" spans="1:17">
      <c r="A7" s="12"/>
      <c r="B7" s="13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  <c r="P7" s="11"/>
    </row>
    <row r="8" spans="1:17">
      <c r="A8" s="12"/>
      <c r="B8" s="116" t="s">
        <v>0</v>
      </c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6"/>
      <c r="P8" s="11"/>
    </row>
    <row r="9" spans="1:17">
      <c r="A9" s="7"/>
      <c r="B9" s="9"/>
      <c r="C9" s="9"/>
      <c r="D9" s="9"/>
      <c r="E9" s="9"/>
      <c r="F9" s="8" t="s">
        <v>1</v>
      </c>
      <c r="G9" s="17" t="s">
        <v>1</v>
      </c>
      <c r="H9" s="10"/>
      <c r="I9" s="18"/>
      <c r="J9" s="9"/>
      <c r="K9" s="9"/>
      <c r="L9" s="9"/>
      <c r="M9" s="8" t="s">
        <v>1</v>
      </c>
      <c r="N9" s="8" t="s">
        <v>1</v>
      </c>
      <c r="O9" s="10"/>
      <c r="P9" s="11"/>
    </row>
    <row r="10" spans="1:17">
      <c r="A10" s="7"/>
      <c r="B10" s="19" t="s">
        <v>2</v>
      </c>
      <c r="C10" s="9"/>
      <c r="D10" s="9"/>
      <c r="E10" s="9"/>
      <c r="F10" s="20">
        <v>2011</v>
      </c>
      <c r="G10" s="20">
        <v>2010</v>
      </c>
      <c r="H10" s="21"/>
      <c r="I10" s="18"/>
      <c r="J10" s="9"/>
      <c r="K10" s="19" t="s">
        <v>3</v>
      </c>
      <c r="L10" s="19"/>
      <c r="M10" s="20">
        <v>2011</v>
      </c>
      <c r="N10" s="20">
        <v>2010</v>
      </c>
      <c r="O10" s="21"/>
      <c r="P10" s="11"/>
    </row>
    <row r="11" spans="1:17">
      <c r="A11" s="7"/>
      <c r="B11" s="9"/>
      <c r="C11" s="9"/>
      <c r="D11" s="9"/>
      <c r="E11" s="9"/>
      <c r="F11" s="9"/>
      <c r="G11" s="9"/>
      <c r="H11" s="18"/>
      <c r="I11" s="18"/>
      <c r="J11" s="9"/>
      <c r="K11" s="9"/>
      <c r="L11" s="9"/>
      <c r="M11" s="9"/>
      <c r="N11" s="9"/>
      <c r="O11" s="18"/>
      <c r="P11" s="11"/>
    </row>
    <row r="12" spans="1:17">
      <c r="A12" s="7"/>
      <c r="B12" s="19" t="s">
        <v>4</v>
      </c>
      <c r="C12" s="19"/>
      <c r="D12" s="19"/>
      <c r="E12" s="19"/>
      <c r="F12" s="22"/>
      <c r="G12" s="22"/>
      <c r="H12" s="23"/>
      <c r="I12" s="24"/>
      <c r="J12" s="9"/>
      <c r="K12" s="19" t="s">
        <v>4</v>
      </c>
      <c r="L12" s="9"/>
      <c r="M12" s="9"/>
      <c r="N12" s="9"/>
      <c r="O12" s="23"/>
      <c r="P12" s="25"/>
    </row>
    <row r="13" spans="1:17">
      <c r="A13" s="7"/>
      <c r="B13" s="9"/>
      <c r="C13" s="9" t="s">
        <v>5</v>
      </c>
      <c r="D13" s="9"/>
      <c r="E13" s="9"/>
      <c r="F13" s="26">
        <v>6300</v>
      </c>
      <c r="G13" s="26">
        <v>6300</v>
      </c>
      <c r="H13" s="27"/>
      <c r="I13" s="24"/>
      <c r="J13" s="9"/>
      <c r="K13" s="9"/>
      <c r="L13" s="9" t="s">
        <v>6</v>
      </c>
      <c r="M13" s="25">
        <v>1531941.41</v>
      </c>
      <c r="N13" s="28">
        <v>1041183.31</v>
      </c>
      <c r="O13" s="27"/>
      <c r="P13" s="25"/>
    </row>
    <row r="14" spans="1:17">
      <c r="A14" s="7"/>
      <c r="B14" s="9"/>
      <c r="C14" s="9" t="s">
        <v>7</v>
      </c>
      <c r="D14" s="9"/>
      <c r="E14" s="9"/>
      <c r="F14" s="28">
        <v>6375.51</v>
      </c>
      <c r="G14" s="28">
        <v>358</v>
      </c>
      <c r="H14" s="23"/>
      <c r="I14" s="24"/>
      <c r="J14" s="9"/>
      <c r="K14" s="9"/>
      <c r="L14" s="9" t="s">
        <v>8</v>
      </c>
      <c r="M14" s="29">
        <v>3428940.33</v>
      </c>
      <c r="N14" s="30">
        <v>4400787.25</v>
      </c>
      <c r="O14" s="23"/>
      <c r="P14" s="25"/>
      <c r="Q14" s="31"/>
    </row>
    <row r="15" spans="1:17">
      <c r="A15" s="7"/>
      <c r="B15" s="9"/>
      <c r="C15" s="9" t="s">
        <v>9</v>
      </c>
      <c r="D15" s="9"/>
      <c r="E15" s="9"/>
      <c r="F15" s="26">
        <v>3305549.32</v>
      </c>
      <c r="G15" s="26">
        <v>2390088.14</v>
      </c>
      <c r="H15" s="23"/>
      <c r="I15" s="24"/>
      <c r="J15" s="9"/>
      <c r="K15" s="9"/>
      <c r="L15" s="9" t="s">
        <v>10</v>
      </c>
      <c r="M15" s="32">
        <f>157182.12+7863.35</f>
        <v>165045.47</v>
      </c>
      <c r="N15" s="26">
        <v>161631.91999999998</v>
      </c>
      <c r="O15" s="23"/>
      <c r="P15" s="25"/>
    </row>
    <row r="16" spans="1:17">
      <c r="A16" s="7"/>
      <c r="B16" s="33"/>
      <c r="C16" s="9" t="s">
        <v>11</v>
      </c>
      <c r="D16" s="9"/>
      <c r="E16" s="9"/>
      <c r="F16" s="28">
        <v>21307.62</v>
      </c>
      <c r="G16" s="28">
        <v>44039.62</v>
      </c>
      <c r="H16" s="23"/>
      <c r="I16" s="24"/>
      <c r="J16" s="9"/>
      <c r="K16" s="9"/>
      <c r="L16" s="9" t="s">
        <v>12</v>
      </c>
      <c r="M16" s="34">
        <v>1416264.28</v>
      </c>
      <c r="N16" s="26">
        <v>1204310.22</v>
      </c>
      <c r="O16" s="23"/>
      <c r="P16" s="25"/>
    </row>
    <row r="17" spans="1:16">
      <c r="A17" s="7"/>
      <c r="B17" s="9"/>
      <c r="C17" s="9" t="s">
        <v>13</v>
      </c>
      <c r="D17" s="9"/>
      <c r="E17" s="9"/>
      <c r="F17" s="28">
        <v>316140.68</v>
      </c>
      <c r="G17" s="28">
        <v>169354.5</v>
      </c>
      <c r="H17" s="23"/>
      <c r="I17" s="24"/>
      <c r="J17" s="9"/>
      <c r="K17" s="9"/>
      <c r="L17" s="9" t="s">
        <v>14</v>
      </c>
      <c r="M17" s="25">
        <v>329893.52</v>
      </c>
      <c r="N17" s="28">
        <v>294156.43</v>
      </c>
      <c r="O17" s="23"/>
      <c r="P17" s="25"/>
    </row>
    <row r="18" spans="1:16">
      <c r="A18" s="7"/>
      <c r="B18" s="9"/>
      <c r="C18" s="9" t="s">
        <v>15</v>
      </c>
      <c r="D18" s="9"/>
      <c r="E18" s="9"/>
      <c r="F18" s="35">
        <v>0</v>
      </c>
      <c r="G18" s="28">
        <v>372.82</v>
      </c>
      <c r="H18" s="36"/>
      <c r="I18" s="24"/>
      <c r="J18" s="9"/>
      <c r="K18" s="9"/>
      <c r="L18" s="9" t="s">
        <v>16</v>
      </c>
      <c r="M18" s="37">
        <v>162911.35999999999</v>
      </c>
      <c r="N18" s="28">
        <v>196939.7</v>
      </c>
      <c r="O18" s="23"/>
      <c r="P18" s="25"/>
    </row>
    <row r="19" spans="1:16">
      <c r="A19" s="7"/>
      <c r="B19" s="9"/>
      <c r="C19" s="9" t="s">
        <v>17</v>
      </c>
      <c r="D19" s="9"/>
      <c r="E19" s="9"/>
      <c r="F19" s="35">
        <v>3454517.37</v>
      </c>
      <c r="G19" s="28">
        <v>3341710.34</v>
      </c>
      <c r="H19" s="18"/>
      <c r="I19" s="24"/>
      <c r="J19" s="9"/>
      <c r="K19" s="9"/>
      <c r="L19" s="9" t="s">
        <v>18</v>
      </c>
      <c r="M19" s="29">
        <v>98651.73</v>
      </c>
      <c r="N19" s="38">
        <v>26591.31</v>
      </c>
      <c r="O19" s="23"/>
      <c r="P19" s="25"/>
    </row>
    <row r="20" spans="1:16">
      <c r="A20" s="7"/>
      <c r="B20" s="9"/>
      <c r="C20" s="9" t="s">
        <v>19</v>
      </c>
      <c r="D20" s="9"/>
      <c r="E20" s="9"/>
      <c r="F20" s="28">
        <v>1121303.73</v>
      </c>
      <c r="G20" s="28">
        <v>1067921.8799999999</v>
      </c>
      <c r="H20" s="23"/>
      <c r="I20" s="24"/>
      <c r="J20" s="9"/>
      <c r="K20" s="9"/>
      <c r="L20" s="9"/>
      <c r="M20" s="39"/>
      <c r="N20" s="40"/>
      <c r="O20" s="23"/>
      <c r="P20" s="37"/>
    </row>
    <row r="21" spans="1:16">
      <c r="A21" s="7"/>
      <c r="B21" s="9"/>
      <c r="C21" s="9" t="s">
        <v>20</v>
      </c>
      <c r="D21" s="9"/>
      <c r="E21" s="9"/>
      <c r="F21" s="29">
        <v>111904.93</v>
      </c>
      <c r="G21" s="29">
        <v>123390.79</v>
      </c>
      <c r="H21" s="23"/>
      <c r="I21" s="24"/>
      <c r="J21" s="9"/>
      <c r="K21" s="19" t="s">
        <v>21</v>
      </c>
      <c r="L21" s="19"/>
      <c r="M21" s="41">
        <f>SUM(M13:M20)</f>
        <v>7133648.1000000006</v>
      </c>
      <c r="N21" s="41">
        <f>SUM(N13:N20)</f>
        <v>7325600.1399999997</v>
      </c>
      <c r="O21" s="23"/>
      <c r="P21" s="37"/>
    </row>
    <row r="22" spans="1:16">
      <c r="A22" s="7"/>
      <c r="C22" s="9" t="s">
        <v>22</v>
      </c>
      <c r="D22" s="9"/>
      <c r="E22" s="9"/>
      <c r="F22" s="42">
        <v>0</v>
      </c>
      <c r="G22" s="42">
        <v>0</v>
      </c>
      <c r="H22" s="23"/>
      <c r="I22" s="24"/>
      <c r="J22" s="9"/>
      <c r="K22" s="9"/>
      <c r="L22" s="19"/>
      <c r="M22" s="41"/>
      <c r="N22" s="41"/>
      <c r="O22" s="23"/>
      <c r="P22" s="37"/>
    </row>
    <row r="23" spans="1:16">
      <c r="A23" s="7"/>
      <c r="B23" s="19" t="s">
        <v>21</v>
      </c>
      <c r="C23" s="19"/>
      <c r="D23" s="19"/>
      <c r="E23" s="19"/>
      <c r="F23" s="43">
        <f>SUM(F13:F22)</f>
        <v>8343399.1600000001</v>
      </c>
      <c r="G23" s="43">
        <f>SUM(G13:G22)</f>
        <v>7143536.0899999999</v>
      </c>
      <c r="H23" s="44"/>
      <c r="I23" s="24"/>
      <c r="J23" s="9"/>
      <c r="K23" s="19" t="s">
        <v>23</v>
      </c>
      <c r="L23" s="9"/>
      <c r="M23" s="45"/>
      <c r="N23" s="45"/>
      <c r="O23" s="44"/>
      <c r="P23" s="37"/>
    </row>
    <row r="24" spans="1:16">
      <c r="A24" s="7"/>
      <c r="B24" s="19"/>
      <c r="C24" s="19"/>
      <c r="D24" s="19"/>
      <c r="E24" s="19"/>
      <c r="F24" s="43"/>
      <c r="G24" s="43"/>
      <c r="H24" s="44"/>
      <c r="I24" s="24"/>
      <c r="J24" s="9"/>
      <c r="K24" s="19"/>
      <c r="L24" s="1" t="s">
        <v>24</v>
      </c>
      <c r="M24" s="38">
        <v>3982464.53</v>
      </c>
      <c r="N24" s="38">
        <v>3650964.53</v>
      </c>
      <c r="O24" s="44"/>
      <c r="P24" s="37"/>
    </row>
    <row r="25" spans="1:16">
      <c r="A25" s="7"/>
      <c r="B25" s="19" t="s">
        <v>23</v>
      </c>
      <c r="C25" s="19"/>
      <c r="D25" s="19"/>
      <c r="E25" s="19"/>
      <c r="F25" s="22"/>
      <c r="G25" s="22"/>
      <c r="H25" s="46"/>
      <c r="I25" s="18"/>
      <c r="J25" s="9"/>
      <c r="L25" s="9" t="s">
        <v>16</v>
      </c>
      <c r="M25" s="28">
        <v>2478509.27</v>
      </c>
      <c r="N25" s="28">
        <v>2478509.27</v>
      </c>
      <c r="O25" s="46"/>
      <c r="P25" s="47"/>
    </row>
    <row r="26" spans="1:16">
      <c r="A26" s="7"/>
      <c r="B26" s="19" t="s">
        <v>25</v>
      </c>
      <c r="C26" s="9"/>
      <c r="D26" s="9"/>
      <c r="E26" s="9"/>
      <c r="F26" s="48">
        <f>SUM(F27:F29)</f>
        <v>666646.43999999994</v>
      </c>
      <c r="G26" s="48">
        <v>590140.75</v>
      </c>
      <c r="H26" s="23"/>
      <c r="I26" s="24"/>
      <c r="J26" s="9"/>
      <c r="M26" s="42"/>
      <c r="N26" s="42"/>
      <c r="O26" s="23"/>
      <c r="P26" s="25"/>
    </row>
    <row r="27" spans="1:16">
      <c r="A27" s="7"/>
      <c r="B27" s="19"/>
      <c r="C27" s="9" t="s">
        <v>26</v>
      </c>
      <c r="D27" s="9"/>
      <c r="E27" s="9"/>
      <c r="F27" s="38">
        <v>271232.17</v>
      </c>
      <c r="G27" s="28">
        <v>226332.27</v>
      </c>
      <c r="H27" s="23"/>
      <c r="I27" s="24"/>
      <c r="J27" s="9"/>
      <c r="K27" s="19" t="s">
        <v>27</v>
      </c>
      <c r="L27" s="19"/>
      <c r="M27" s="41">
        <f>SUM(M24:M26)</f>
        <v>6460973.7999999998</v>
      </c>
      <c r="N27" s="41">
        <f>SUM(N24:N26)</f>
        <v>6129473.7999999998</v>
      </c>
      <c r="O27" s="23"/>
      <c r="P27" s="25"/>
    </row>
    <row r="28" spans="1:16">
      <c r="A28" s="7"/>
      <c r="B28" s="19"/>
      <c r="C28" s="9" t="s">
        <v>28</v>
      </c>
      <c r="D28" s="9"/>
      <c r="E28" s="9"/>
      <c r="F28" s="28">
        <v>362681.02</v>
      </c>
      <c r="G28" s="28">
        <v>331075.23</v>
      </c>
      <c r="H28" s="23"/>
      <c r="I28" s="24"/>
      <c r="J28" s="9"/>
      <c r="K28" s="9"/>
      <c r="O28" s="23"/>
      <c r="P28" s="25"/>
    </row>
    <row r="29" spans="1:16">
      <c r="A29" s="7"/>
      <c r="B29" s="19"/>
      <c r="C29" s="9" t="s">
        <v>29</v>
      </c>
      <c r="D29" s="9"/>
      <c r="E29" s="9"/>
      <c r="F29" s="28">
        <v>32733.25</v>
      </c>
      <c r="G29" s="28">
        <v>32733.25</v>
      </c>
      <c r="H29" s="23"/>
      <c r="I29" s="24"/>
      <c r="J29" s="9"/>
      <c r="K29" s="9"/>
      <c r="O29" s="23"/>
      <c r="P29" s="25"/>
    </row>
    <row r="30" spans="1:16">
      <c r="A30" s="7"/>
      <c r="B30" s="19" t="s">
        <v>30</v>
      </c>
      <c r="C30" s="9"/>
      <c r="D30" s="9"/>
      <c r="E30" s="9"/>
      <c r="F30" s="43">
        <f>F31</f>
        <v>363782.26</v>
      </c>
      <c r="G30" s="43">
        <v>362603.36</v>
      </c>
      <c r="H30" s="23"/>
      <c r="I30" s="24"/>
      <c r="J30" s="9"/>
      <c r="K30" s="19" t="s">
        <v>31</v>
      </c>
      <c r="L30" s="9"/>
      <c r="M30" s="45"/>
      <c r="N30" s="45"/>
      <c r="O30" s="23"/>
      <c r="P30" s="25"/>
    </row>
    <row r="31" spans="1:16">
      <c r="A31" s="7"/>
      <c r="B31" s="9"/>
      <c r="C31" s="9" t="s">
        <v>32</v>
      </c>
      <c r="D31" s="9"/>
      <c r="E31" s="9"/>
      <c r="F31" s="28">
        <v>363782.26</v>
      </c>
      <c r="G31" s="28">
        <v>362603.36</v>
      </c>
      <c r="H31" s="23"/>
      <c r="I31" s="24"/>
      <c r="J31" s="9"/>
      <c r="K31" s="19"/>
      <c r="L31" s="9" t="s">
        <v>33</v>
      </c>
      <c r="M31" s="28">
        <v>8500000</v>
      </c>
      <c r="N31" s="28">
        <v>8500000</v>
      </c>
      <c r="O31" s="23"/>
      <c r="P31" s="25"/>
    </row>
    <row r="32" spans="1:16">
      <c r="A32" s="7"/>
      <c r="B32" s="19" t="s">
        <v>34</v>
      </c>
      <c r="C32" s="9"/>
      <c r="D32" s="9"/>
      <c r="E32" s="9"/>
      <c r="F32" s="49">
        <f>F33-F34</f>
        <v>10145432.26</v>
      </c>
      <c r="G32" s="49">
        <v>10179332.67</v>
      </c>
      <c r="H32" s="23"/>
      <c r="I32" s="24"/>
      <c r="J32" s="9"/>
      <c r="K32" s="19"/>
      <c r="L32" s="9" t="s">
        <v>35</v>
      </c>
      <c r="M32" s="28">
        <v>3573154.36</v>
      </c>
      <c r="N32" s="28">
        <v>2526070.58</v>
      </c>
      <c r="O32" s="23"/>
      <c r="P32" s="25"/>
    </row>
    <row r="33" spans="1:17">
      <c r="A33" s="7"/>
      <c r="B33" s="9"/>
      <c r="C33" s="9" t="s">
        <v>36</v>
      </c>
      <c r="D33" s="9"/>
      <c r="E33" s="50"/>
      <c r="F33" s="38">
        <v>20136218.5</v>
      </c>
      <c r="G33" s="51">
        <v>19589129.699999999</v>
      </c>
      <c r="H33" s="23"/>
      <c r="I33" s="24"/>
      <c r="J33" s="9"/>
      <c r="L33" s="9" t="s">
        <v>37</v>
      </c>
      <c r="M33" s="28">
        <v>1843</v>
      </c>
      <c r="N33" s="28">
        <v>1843</v>
      </c>
      <c r="O33" s="23"/>
      <c r="P33" s="25"/>
      <c r="Q33" s="52"/>
    </row>
    <row r="34" spans="1:17">
      <c r="A34" s="7"/>
      <c r="B34" s="19"/>
      <c r="C34" s="9" t="s">
        <v>38</v>
      </c>
      <c r="D34" s="9"/>
      <c r="E34" s="19"/>
      <c r="F34" s="38">
        <v>9990786.2400000002</v>
      </c>
      <c r="G34" s="38">
        <v>9409797.0299999993</v>
      </c>
      <c r="H34" s="23"/>
      <c r="I34" s="24"/>
      <c r="J34" s="9"/>
      <c r="K34" s="19"/>
      <c r="L34" s="9" t="s">
        <v>39</v>
      </c>
      <c r="M34" s="28">
        <f>N34+N35</f>
        <v>-6207374.6539999992</v>
      </c>
      <c r="N34" s="28">
        <v>-5895399.6200000001</v>
      </c>
      <c r="O34" s="23"/>
      <c r="P34" s="25"/>
    </row>
    <row r="35" spans="1:17">
      <c r="A35" s="7"/>
      <c r="B35" s="19"/>
      <c r="C35" s="9"/>
      <c r="D35" s="9"/>
      <c r="E35" s="19"/>
      <c r="F35" s="38"/>
      <c r="G35" s="38"/>
      <c r="H35" s="23"/>
      <c r="I35" s="24"/>
      <c r="J35" s="9"/>
      <c r="K35" s="9"/>
      <c r="L35" s="9" t="s">
        <v>40</v>
      </c>
      <c r="M35" s="29">
        <f>'DRE e DFC'!E45</f>
        <v>57015.509999994581</v>
      </c>
      <c r="N35" s="38">
        <v>-311975.03399999923</v>
      </c>
      <c r="O35" s="23"/>
      <c r="P35" s="25"/>
    </row>
    <row r="36" spans="1:17">
      <c r="A36" s="7"/>
      <c r="B36" s="9"/>
      <c r="C36" s="9"/>
      <c r="D36" s="9"/>
      <c r="E36" s="9"/>
      <c r="F36" s="28"/>
      <c r="G36" s="28"/>
      <c r="H36" s="53"/>
      <c r="I36" s="24"/>
      <c r="J36" s="9"/>
      <c r="K36" s="9"/>
      <c r="L36" s="9"/>
      <c r="M36" s="39"/>
      <c r="N36" s="42"/>
      <c r="O36" s="53"/>
      <c r="P36" s="25"/>
    </row>
    <row r="37" spans="1:17">
      <c r="A37" s="7"/>
      <c r="B37" s="19"/>
      <c r="C37" s="9"/>
      <c r="D37" s="9"/>
      <c r="E37" s="9"/>
      <c r="F37" s="42"/>
      <c r="G37" s="42"/>
      <c r="H37" s="53"/>
      <c r="I37" s="24"/>
      <c r="J37" s="9"/>
      <c r="K37" s="19" t="s">
        <v>41</v>
      </c>
      <c r="L37" s="9"/>
      <c r="M37" s="41">
        <f>SUM(M31:M36)</f>
        <v>5924638.2159999944</v>
      </c>
      <c r="N37" s="41">
        <f>SUM(N31:N36)</f>
        <v>4820538.9260000009</v>
      </c>
      <c r="O37" s="53"/>
      <c r="P37" s="25"/>
    </row>
    <row r="38" spans="1:17">
      <c r="A38" s="7"/>
      <c r="B38" s="19" t="s">
        <v>27</v>
      </c>
      <c r="F38" s="43">
        <f>F32+F30+F26</f>
        <v>11175860.959999999</v>
      </c>
      <c r="G38" s="43">
        <v>11132076.779999999</v>
      </c>
      <c r="H38" s="23"/>
      <c r="I38" s="24"/>
      <c r="J38" s="9"/>
      <c r="K38" s="19"/>
      <c r="L38" s="9"/>
      <c r="M38" s="41"/>
      <c r="N38" s="41"/>
      <c r="O38" s="23"/>
      <c r="P38" s="25"/>
    </row>
    <row r="39" spans="1:17">
      <c r="A39" s="7"/>
      <c r="B39" s="19"/>
      <c r="C39" s="9"/>
      <c r="D39" s="9"/>
      <c r="E39" s="9"/>
      <c r="F39" s="28"/>
      <c r="G39" s="28"/>
      <c r="H39" s="23"/>
      <c r="I39" s="24"/>
      <c r="J39" s="9"/>
      <c r="K39" s="19"/>
      <c r="L39" s="19"/>
      <c r="M39" s="41"/>
      <c r="N39" s="41"/>
      <c r="O39" s="23"/>
      <c r="P39" s="25"/>
    </row>
    <row r="40" spans="1:17">
      <c r="A40" s="7"/>
      <c r="B40" s="9"/>
      <c r="C40" s="19"/>
      <c r="D40" s="19"/>
      <c r="E40" s="19"/>
      <c r="F40" s="54"/>
      <c r="G40" s="43"/>
      <c r="H40" s="55"/>
      <c r="I40" s="24"/>
      <c r="J40" s="9"/>
      <c r="K40" s="9"/>
      <c r="L40" s="9"/>
      <c r="M40" s="41"/>
      <c r="N40" s="41"/>
      <c r="O40" s="55"/>
      <c r="P40" s="37"/>
    </row>
    <row r="41" spans="1:17">
      <c r="A41" s="7"/>
      <c r="B41" s="19"/>
      <c r="D41" s="9"/>
      <c r="E41" s="9"/>
      <c r="F41" s="28"/>
      <c r="G41" s="28"/>
      <c r="H41" s="44"/>
      <c r="I41" s="24"/>
      <c r="J41" s="9"/>
      <c r="K41" s="9"/>
      <c r="L41" s="9"/>
      <c r="M41" s="41"/>
      <c r="N41" s="41"/>
      <c r="O41" s="44"/>
      <c r="P41" s="37"/>
    </row>
    <row r="42" spans="1:17">
      <c r="A42" s="7"/>
      <c r="B42" s="9"/>
      <c r="F42" s="28"/>
      <c r="G42" s="28"/>
      <c r="H42" s="56"/>
      <c r="I42" s="24"/>
      <c r="J42" s="9"/>
      <c r="K42" s="19"/>
      <c r="L42" s="9"/>
      <c r="M42" s="41"/>
      <c r="N42" s="41"/>
      <c r="O42" s="56"/>
      <c r="P42" s="37"/>
    </row>
    <row r="43" spans="1:17">
      <c r="A43" s="7"/>
      <c r="B43" s="19" t="s">
        <v>42</v>
      </c>
      <c r="F43" s="41">
        <f>F38+F23</f>
        <v>19519260.119999997</v>
      </c>
      <c r="G43" s="41">
        <f>G38+G23</f>
        <v>18275612.869999997</v>
      </c>
      <c r="H43" s="44"/>
      <c r="I43" s="24"/>
      <c r="J43" s="9"/>
      <c r="K43" s="19" t="s">
        <v>43</v>
      </c>
      <c r="L43" s="9"/>
      <c r="M43" s="41">
        <f>M37+M27+M21</f>
        <v>19519260.115999997</v>
      </c>
      <c r="N43" s="41">
        <f>N37+N27+N21</f>
        <v>18275612.866</v>
      </c>
      <c r="O43" s="44"/>
      <c r="P43" s="37"/>
    </row>
    <row r="44" spans="1:17">
      <c r="A44" s="12"/>
      <c r="B44" s="13"/>
      <c r="C44" s="14"/>
      <c r="D44" s="14"/>
      <c r="E44" s="14"/>
      <c r="F44" s="57"/>
      <c r="G44" s="57"/>
      <c r="H44" s="58"/>
      <c r="J44" s="12"/>
      <c r="K44" s="13"/>
      <c r="L44" s="14"/>
      <c r="M44" s="59"/>
      <c r="N44" s="60"/>
      <c r="O44" s="58"/>
      <c r="P44" s="31"/>
    </row>
    <row r="45" spans="1:17">
      <c r="G45" s="61"/>
      <c r="H45" s="61"/>
      <c r="M45" s="61"/>
      <c r="O45" s="61"/>
      <c r="P45" s="61"/>
    </row>
    <row r="46" spans="1:17">
      <c r="F46" s="61"/>
      <c r="G46" s="61"/>
      <c r="H46" s="61"/>
      <c r="O46" s="61"/>
    </row>
    <row r="47" spans="1:17">
      <c r="F47" s="62"/>
      <c r="G47" s="62"/>
      <c r="H47" s="61"/>
      <c r="M47" s="61"/>
      <c r="O47" s="61"/>
    </row>
    <row r="48" spans="1:17">
      <c r="F48" s="62"/>
    </row>
  </sheetData>
  <mergeCells count="2">
    <mergeCell ref="A5:O5"/>
    <mergeCell ref="B8:N8"/>
  </mergeCells>
  <printOptions horizontalCentered="1" verticalCentered="1"/>
  <pageMargins left="0.47244094488188981" right="0" top="0" bottom="0.19685039370078741" header="0" footer="0.15748031496062992"/>
  <pageSetup paperSize="9" scale="8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3:M53"/>
  <sheetViews>
    <sheetView showGridLines="0" tabSelected="1" workbookViewId="0">
      <selection activeCell="M35" sqref="M35"/>
    </sheetView>
  </sheetViews>
  <sheetFormatPr defaultColWidth="11.28515625" defaultRowHeight="12.75"/>
  <cols>
    <col min="1" max="1" width="3.140625" style="63" customWidth="1"/>
    <col min="2" max="2" width="4.42578125" style="63" customWidth="1"/>
    <col min="3" max="3" width="11.28515625" style="63"/>
    <col min="4" max="4" width="17.85546875" style="63" customWidth="1"/>
    <col min="5" max="5" width="14.28515625" style="63" customWidth="1"/>
    <col min="6" max="6" width="19" style="63" bestFit="1" customWidth="1"/>
    <col min="7" max="7" width="6.28515625" style="63" customWidth="1"/>
    <col min="8" max="8" width="2.5703125" style="63" customWidth="1"/>
    <col min="9" max="9" width="3.5703125" style="63" customWidth="1"/>
    <col min="10" max="10" width="18.5703125" style="63" customWidth="1"/>
    <col min="11" max="11" width="24.7109375" style="63" customWidth="1"/>
    <col min="12" max="13" width="16.5703125" style="63" bestFit="1" customWidth="1"/>
    <col min="14" max="16384" width="11.28515625" style="63"/>
  </cols>
  <sheetData>
    <row r="3" spans="2:13">
      <c r="G3" s="64"/>
    </row>
    <row r="4" spans="2:13">
      <c r="G4" s="64"/>
    </row>
    <row r="5" spans="2:13">
      <c r="B5" s="118" t="s">
        <v>44</v>
      </c>
      <c r="C5" s="119"/>
      <c r="D5" s="119"/>
      <c r="E5" s="119"/>
      <c r="F5" s="119"/>
      <c r="G5" s="120"/>
      <c r="H5" s="65"/>
      <c r="I5" s="121" t="s">
        <v>45</v>
      </c>
      <c r="J5" s="119"/>
      <c r="K5" s="119"/>
      <c r="L5" s="119"/>
      <c r="M5" s="120"/>
    </row>
    <row r="6" spans="2:13">
      <c r="B6" s="122" t="s">
        <v>46</v>
      </c>
      <c r="C6" s="123"/>
      <c r="D6" s="123"/>
      <c r="E6" s="123"/>
      <c r="F6" s="123"/>
      <c r="G6" s="124"/>
      <c r="H6" s="65"/>
      <c r="I6" s="122" t="s">
        <v>46</v>
      </c>
      <c r="J6" s="123"/>
      <c r="K6" s="123"/>
      <c r="L6" s="123"/>
      <c r="M6" s="124"/>
    </row>
    <row r="7" spans="2:13">
      <c r="B7" s="66"/>
      <c r="C7" s="66"/>
      <c r="D7" s="66"/>
      <c r="E7" s="66"/>
      <c r="F7" s="67"/>
      <c r="G7" s="67"/>
      <c r="H7" s="66"/>
      <c r="I7" s="66"/>
      <c r="J7" s="66"/>
      <c r="K7" s="66"/>
      <c r="L7" s="66"/>
      <c r="M7" s="67"/>
    </row>
    <row r="8" spans="2:13">
      <c r="B8" s="68"/>
      <c r="C8" s="69"/>
      <c r="D8" s="69"/>
      <c r="E8" s="70" t="s">
        <v>1</v>
      </c>
      <c r="F8" s="70" t="s">
        <v>1</v>
      </c>
      <c r="G8" s="71"/>
      <c r="H8" s="66"/>
      <c r="I8" s="68"/>
      <c r="J8" s="69"/>
      <c r="K8" s="69"/>
      <c r="L8" s="70" t="s">
        <v>1</v>
      </c>
      <c r="M8" s="71" t="s">
        <v>1</v>
      </c>
    </row>
    <row r="9" spans="2:13">
      <c r="B9" s="72"/>
      <c r="C9" s="66"/>
      <c r="D9" s="66"/>
      <c r="E9" s="73" t="s">
        <v>47</v>
      </c>
      <c r="F9" s="73" t="s">
        <v>48</v>
      </c>
      <c r="G9" s="74"/>
      <c r="H9" s="66"/>
      <c r="I9" s="72"/>
      <c r="J9" s="66"/>
      <c r="K9" s="66"/>
      <c r="L9" s="75" t="s">
        <v>49</v>
      </c>
      <c r="M9" s="76" t="s">
        <v>50</v>
      </c>
    </row>
    <row r="10" spans="2:13">
      <c r="B10" s="72"/>
      <c r="C10" s="66"/>
      <c r="D10" s="66"/>
      <c r="E10" s="77"/>
      <c r="F10" s="77"/>
      <c r="G10" s="78"/>
      <c r="H10" s="66"/>
      <c r="I10" s="72"/>
      <c r="J10" s="66"/>
      <c r="K10" s="66"/>
      <c r="L10" s="75" t="s">
        <v>51</v>
      </c>
      <c r="M10" s="76" t="s">
        <v>52</v>
      </c>
    </row>
    <row r="11" spans="2:13">
      <c r="B11" s="79" t="s">
        <v>53</v>
      </c>
      <c r="C11" s="66"/>
      <c r="D11" s="66"/>
      <c r="E11" s="66"/>
      <c r="F11" s="66"/>
      <c r="G11" s="80"/>
      <c r="H11" s="66"/>
      <c r="I11" s="81" t="s">
        <v>54</v>
      </c>
      <c r="J11" s="66"/>
      <c r="K11" s="66"/>
      <c r="L11" s="82"/>
      <c r="M11" s="83"/>
    </row>
    <row r="12" spans="2:13">
      <c r="B12" s="72"/>
      <c r="C12" s="66" t="s">
        <v>55</v>
      </c>
      <c r="D12" s="66"/>
      <c r="E12" s="84">
        <f>[1]Result_consol!AE17</f>
        <v>7176765.4999999925</v>
      </c>
      <c r="F12" s="84">
        <v>26111825.030000001</v>
      </c>
      <c r="G12" s="85"/>
      <c r="H12" s="66"/>
      <c r="I12" s="72"/>
      <c r="J12" s="86" t="s">
        <v>56</v>
      </c>
      <c r="K12" s="66"/>
      <c r="L12" s="87">
        <f>E45</f>
        <v>57015.509999994581</v>
      </c>
      <c r="M12" s="88">
        <v>-311975.03399999923</v>
      </c>
    </row>
    <row r="13" spans="2:13">
      <c r="B13" s="72"/>
      <c r="C13" s="66" t="s">
        <v>57</v>
      </c>
      <c r="D13" s="66"/>
      <c r="E13" s="89">
        <f>-[1]Result_consol!AE19</f>
        <v>1509705.8099999982</v>
      </c>
      <c r="F13" s="90">
        <v>5392333.3970000008</v>
      </c>
      <c r="G13" s="91"/>
      <c r="H13" s="66"/>
      <c r="I13" s="72"/>
      <c r="J13" s="92" t="s">
        <v>58</v>
      </c>
      <c r="K13" s="66"/>
      <c r="L13" s="93">
        <f>-[1]Result_consol!AE41</f>
        <v>580989.21</v>
      </c>
      <c r="M13" s="94">
        <v>2355763.7199999997</v>
      </c>
    </row>
    <row r="14" spans="2:13">
      <c r="B14" s="72"/>
      <c r="C14" s="66"/>
      <c r="D14" s="66"/>
      <c r="E14" s="90"/>
      <c r="F14" s="90"/>
      <c r="G14" s="91"/>
      <c r="H14" s="66"/>
      <c r="I14" s="72"/>
      <c r="J14" s="86" t="s">
        <v>59</v>
      </c>
      <c r="K14" s="66"/>
      <c r="L14" s="93"/>
      <c r="M14" s="94"/>
    </row>
    <row r="15" spans="2:13">
      <c r="B15" s="79" t="s">
        <v>60</v>
      </c>
      <c r="C15" s="66"/>
      <c r="D15" s="66"/>
      <c r="E15" s="84">
        <f>E12-E13</f>
        <v>5667059.6899999939</v>
      </c>
      <c r="F15" s="84">
        <v>20719491.633000001</v>
      </c>
      <c r="G15" s="85"/>
      <c r="H15" s="66"/>
      <c r="I15" s="72"/>
      <c r="J15" s="92" t="s">
        <v>61</v>
      </c>
      <c r="K15" s="66"/>
      <c r="L15" s="93">
        <f>Balanço!G15-Balanço!F15</f>
        <v>-915461.1799999997</v>
      </c>
      <c r="M15" s="94">
        <v>-648397.20000000019</v>
      </c>
    </row>
    <row r="16" spans="2:13">
      <c r="B16" s="79"/>
      <c r="C16" s="66"/>
      <c r="D16" s="66"/>
      <c r="E16" s="84"/>
      <c r="F16" s="84"/>
      <c r="G16" s="85"/>
      <c r="H16" s="66"/>
      <c r="I16" s="72"/>
      <c r="J16" s="92" t="s">
        <v>22</v>
      </c>
      <c r="K16" s="66"/>
      <c r="L16" s="93">
        <f>-Balanço!F22+Balanço!G22</f>
        <v>0</v>
      </c>
      <c r="M16" s="94">
        <v>0</v>
      </c>
    </row>
    <row r="17" spans="2:13">
      <c r="B17" s="72"/>
      <c r="C17" s="66" t="s">
        <v>62</v>
      </c>
      <c r="D17" s="66"/>
      <c r="E17" s="95">
        <f>-[1]Result_consol!AE27-[1]Result_consol!AE42</f>
        <v>4988691.2799999993</v>
      </c>
      <c r="F17" s="95">
        <v>18722429.377</v>
      </c>
      <c r="G17" s="91"/>
      <c r="H17" s="66"/>
      <c r="I17" s="72"/>
      <c r="J17" s="96" t="s">
        <v>63</v>
      </c>
      <c r="K17" s="66"/>
      <c r="L17" s="93">
        <f>Balanço!G16-Balanço!F16</f>
        <v>22732.000000000004</v>
      </c>
      <c r="M17" s="94">
        <v>13134.129999999997</v>
      </c>
    </row>
    <row r="18" spans="2:13">
      <c r="B18" s="72"/>
      <c r="C18" s="66"/>
      <c r="D18" s="66"/>
      <c r="E18" s="90"/>
      <c r="F18" s="90"/>
      <c r="G18" s="91"/>
      <c r="H18" s="66"/>
      <c r="I18" s="72"/>
      <c r="J18" s="92" t="s">
        <v>64</v>
      </c>
      <c r="K18" s="66"/>
      <c r="L18" s="93">
        <f>Balanço!G20-Balanço!F20</f>
        <v>-53381.850000000093</v>
      </c>
      <c r="M18" s="94">
        <v>345800.81000000006</v>
      </c>
    </row>
    <row r="19" spans="2:13">
      <c r="B19" s="79" t="s">
        <v>65</v>
      </c>
      <c r="C19" s="66"/>
      <c r="D19" s="66"/>
      <c r="E19" s="87">
        <f>E15-E17</f>
        <v>678368.40999999456</v>
      </c>
      <c r="F19" s="87">
        <v>1997062.256000001</v>
      </c>
      <c r="G19" s="85"/>
      <c r="H19" s="66"/>
      <c r="I19" s="72"/>
      <c r="J19" s="96" t="s">
        <v>66</v>
      </c>
      <c r="K19" s="66"/>
      <c r="L19" s="93">
        <f>Balanço!G19-Balanço!F19</f>
        <v>-112807.03000000026</v>
      </c>
      <c r="M19" s="94">
        <v>-210979.18999999994</v>
      </c>
    </row>
    <row r="20" spans="2:13">
      <c r="B20" s="79"/>
      <c r="C20" s="66"/>
      <c r="D20" s="66"/>
      <c r="E20" s="87"/>
      <c r="F20" s="87"/>
      <c r="G20" s="85"/>
      <c r="H20" s="66"/>
      <c r="I20" s="72"/>
      <c r="J20" s="96" t="s">
        <v>67</v>
      </c>
      <c r="K20" s="66"/>
      <c r="L20" s="93">
        <f>Balanço!G18-Balanço!F18</f>
        <v>372.82</v>
      </c>
      <c r="M20" s="94">
        <v>71.5</v>
      </c>
    </row>
    <row r="21" spans="2:13">
      <c r="B21" s="79"/>
      <c r="C21" s="66"/>
      <c r="D21" s="66"/>
      <c r="E21" s="87"/>
      <c r="F21" s="87"/>
      <c r="G21" s="85"/>
      <c r="H21" s="66"/>
      <c r="I21" s="72"/>
      <c r="J21" s="96" t="s">
        <v>68</v>
      </c>
      <c r="K21" s="66"/>
      <c r="L21" s="93">
        <f>Balanço!G17-Balanço!F17</f>
        <v>-146786.18</v>
      </c>
      <c r="M21" s="94">
        <v>516.20000000001164</v>
      </c>
    </row>
    <row r="22" spans="2:13">
      <c r="B22" s="72"/>
      <c r="C22" s="97" t="s">
        <v>69</v>
      </c>
      <c r="D22" s="66"/>
      <c r="E22" s="98">
        <f>SUM(E23:E24)</f>
        <v>-244656.47999999998</v>
      </c>
      <c r="F22" s="98">
        <v>-967587.31000000017</v>
      </c>
      <c r="G22" s="91"/>
      <c r="H22" s="66"/>
      <c r="I22" s="72"/>
      <c r="J22" s="96" t="s">
        <v>20</v>
      </c>
      <c r="K22" s="66"/>
      <c r="L22" s="93">
        <f>Balanço!G21-Balanço!F21</f>
        <v>11485.86</v>
      </c>
      <c r="M22" s="94">
        <v>-44309.649999999994</v>
      </c>
    </row>
    <row r="23" spans="2:13">
      <c r="B23" s="72"/>
      <c r="C23" s="66" t="s">
        <v>70</v>
      </c>
      <c r="D23" s="66"/>
      <c r="E23" s="89">
        <f>[1]Result_consol!AE58</f>
        <v>-302189.55</v>
      </c>
      <c r="F23" s="89">
        <v>-1148045.7100000002</v>
      </c>
      <c r="G23" s="94"/>
      <c r="H23" s="66"/>
      <c r="I23" s="72"/>
      <c r="J23" s="96" t="s">
        <v>6</v>
      </c>
      <c r="K23" s="66"/>
      <c r="L23" s="93">
        <f>Balanço!M13-Balanço!N13</f>
        <v>490758.09999999986</v>
      </c>
      <c r="M23" s="94">
        <v>337279.1100000001</v>
      </c>
    </row>
    <row r="24" spans="2:13">
      <c r="B24" s="72"/>
      <c r="C24" s="99" t="s">
        <v>71</v>
      </c>
      <c r="D24" s="66"/>
      <c r="E24" s="89">
        <f>[1]Result_consol!AE61</f>
        <v>57533.070000000007</v>
      </c>
      <c r="F24" s="89">
        <v>180458.4</v>
      </c>
      <c r="G24" s="94"/>
      <c r="H24" s="66"/>
      <c r="I24" s="72"/>
      <c r="J24" s="96" t="s">
        <v>72</v>
      </c>
      <c r="K24" s="66"/>
      <c r="L24" s="93">
        <f>Balanço!M15-Balanço!N15</f>
        <v>3413.5500000000175</v>
      </c>
      <c r="M24" s="94">
        <v>8381.9799999999814</v>
      </c>
    </row>
    <row r="25" spans="2:13">
      <c r="B25" s="72"/>
      <c r="C25" s="66"/>
      <c r="D25" s="66"/>
      <c r="E25" s="93"/>
      <c r="F25" s="93"/>
      <c r="G25" s="94"/>
      <c r="H25" s="66"/>
      <c r="I25" s="72"/>
      <c r="J25" s="96" t="s">
        <v>73</v>
      </c>
      <c r="K25" s="66"/>
      <c r="L25" s="93">
        <f>Balanço!M16-Balanço!N16</f>
        <v>211954.06000000006</v>
      </c>
      <c r="M25" s="94">
        <v>646833.55999999994</v>
      </c>
    </row>
    <row r="26" spans="2:13">
      <c r="B26" s="79" t="s">
        <v>74</v>
      </c>
      <c r="C26" s="66"/>
      <c r="D26" s="66"/>
      <c r="E26" s="87">
        <f>SUM(E27:E28)</f>
        <v>-378289.62</v>
      </c>
      <c r="F26" s="87">
        <v>-1268187.3</v>
      </c>
      <c r="G26" s="88"/>
      <c r="H26" s="66"/>
      <c r="I26" s="72"/>
      <c r="J26" s="96" t="s">
        <v>75</v>
      </c>
      <c r="K26" s="66"/>
      <c r="L26" s="93">
        <f>Balanço!M17-Balanço!N17</f>
        <v>35737.090000000026</v>
      </c>
      <c r="M26" s="94">
        <v>36700.19</v>
      </c>
    </row>
    <row r="27" spans="2:13">
      <c r="B27" s="72"/>
      <c r="C27" s="66" t="s">
        <v>76</v>
      </c>
      <c r="D27" s="66"/>
      <c r="E27" s="93">
        <f>[1]Result_consol!AE65+[1]Result_consol!AE66+[1]Result_consol!AE67</f>
        <v>-380155.12</v>
      </c>
      <c r="F27" s="93">
        <v>-1290427.71</v>
      </c>
      <c r="G27" s="94"/>
      <c r="H27" s="66"/>
      <c r="I27" s="72"/>
      <c r="J27" s="96" t="s">
        <v>77</v>
      </c>
      <c r="K27" s="66"/>
      <c r="L27" s="93">
        <f>Balanço!M19-Balanço!N19</f>
        <v>72060.42</v>
      </c>
      <c r="M27" s="94">
        <v>7342.7100000000028</v>
      </c>
    </row>
    <row r="28" spans="2:13">
      <c r="B28" s="72"/>
      <c r="C28" s="66" t="s">
        <v>78</v>
      </c>
      <c r="D28" s="66"/>
      <c r="E28" s="93">
        <f>[1]Result_consol!AE68</f>
        <v>1865.4999999999995</v>
      </c>
      <c r="F28" s="93">
        <v>22240.409999999996</v>
      </c>
      <c r="G28" s="94"/>
      <c r="H28" s="66"/>
      <c r="I28" s="100" t="s">
        <v>79</v>
      </c>
      <c r="J28" s="97"/>
      <c r="K28" s="97"/>
      <c r="L28" s="87">
        <f>SUM(L12:L27)</f>
        <v>258082.37999999442</v>
      </c>
      <c r="M28" s="88">
        <v>2536162.8360000001</v>
      </c>
    </row>
    <row r="29" spans="2:13">
      <c r="B29" s="72"/>
      <c r="C29" s="66"/>
      <c r="D29" s="66"/>
      <c r="E29" s="93"/>
      <c r="F29" s="93"/>
      <c r="G29" s="94"/>
      <c r="H29" s="66"/>
      <c r="I29" s="72"/>
      <c r="J29" s="66"/>
      <c r="K29" s="66"/>
      <c r="L29" s="93"/>
      <c r="M29" s="94"/>
    </row>
    <row r="30" spans="2:13">
      <c r="B30" s="72"/>
      <c r="C30" s="66"/>
      <c r="D30" s="66"/>
      <c r="E30" s="93"/>
      <c r="F30" s="93"/>
      <c r="G30" s="94"/>
      <c r="H30" s="66"/>
      <c r="I30" s="81" t="s">
        <v>80</v>
      </c>
      <c r="J30" s="66"/>
      <c r="K30" s="66"/>
      <c r="L30" s="93"/>
      <c r="M30" s="94"/>
    </row>
    <row r="31" spans="2:13">
      <c r="B31" s="79" t="s">
        <v>81</v>
      </c>
      <c r="C31" s="97"/>
      <c r="D31" s="97"/>
      <c r="E31" s="87">
        <f>E19+E22+E26</f>
        <v>55422.309999994584</v>
      </c>
      <c r="F31" s="87">
        <v>-238712.35399999924</v>
      </c>
      <c r="G31" s="88"/>
      <c r="H31" s="66"/>
      <c r="I31" s="72"/>
      <c r="J31" s="92" t="s">
        <v>82</v>
      </c>
      <c r="K31" s="66"/>
      <c r="L31" s="93">
        <v>-547088.80000000005</v>
      </c>
      <c r="M31" s="94">
        <v>-477141.57</v>
      </c>
    </row>
    <row r="32" spans="2:13">
      <c r="B32" s="79"/>
      <c r="C32" s="97"/>
      <c r="D32" s="97"/>
      <c r="E32" s="87"/>
      <c r="F32" s="87"/>
      <c r="G32" s="94"/>
      <c r="H32" s="66"/>
      <c r="I32" s="72"/>
      <c r="J32" s="96" t="s">
        <v>83</v>
      </c>
      <c r="K32" s="66"/>
      <c r="L32" s="93">
        <f>Balanço!G26-Balanço!F26</f>
        <v>-76505.689999999944</v>
      </c>
      <c r="M32" s="94">
        <v>105781.21999999997</v>
      </c>
    </row>
    <row r="33" spans="2:13">
      <c r="B33" s="79" t="s">
        <v>84</v>
      </c>
      <c r="C33" s="97"/>
      <c r="D33" s="97"/>
      <c r="E33" s="87"/>
      <c r="F33" s="87"/>
      <c r="G33" s="94"/>
      <c r="H33" s="66"/>
      <c r="I33" s="72"/>
      <c r="J33" s="96" t="s">
        <v>85</v>
      </c>
      <c r="K33" s="66"/>
      <c r="L33" s="93">
        <f>Balanço!G31-Balanço!F31</f>
        <v>-1178.9000000000233</v>
      </c>
      <c r="M33" s="94">
        <v>73542.13</v>
      </c>
    </row>
    <row r="34" spans="2:13">
      <c r="B34" s="79"/>
      <c r="C34" s="66" t="s">
        <v>86</v>
      </c>
      <c r="D34" s="66"/>
      <c r="E34" s="93">
        <f>[1]Result_consol!AE74+[1]Result_consol!AE72+[1]Result_consol!AE73</f>
        <v>1593.1999999999998</v>
      </c>
      <c r="F34" s="93">
        <v>-73262.680000000008</v>
      </c>
      <c r="G34" s="94"/>
      <c r="H34" s="66"/>
      <c r="I34" s="100" t="s">
        <v>87</v>
      </c>
      <c r="J34" s="97"/>
      <c r="K34" s="97"/>
      <c r="L34" s="87">
        <f>SUM(L31:L33)</f>
        <v>-624773.39</v>
      </c>
      <c r="M34" s="88">
        <v>-297818.22000000003</v>
      </c>
    </row>
    <row r="35" spans="2:13">
      <c r="B35" s="72"/>
      <c r="C35" s="66"/>
      <c r="D35" s="66"/>
      <c r="E35" s="93"/>
      <c r="F35" s="93"/>
      <c r="G35" s="94"/>
      <c r="H35" s="66"/>
      <c r="I35" s="72"/>
      <c r="J35" s="66"/>
      <c r="K35" s="66"/>
      <c r="L35" s="66"/>
      <c r="M35" s="94"/>
    </row>
    <row r="36" spans="2:13">
      <c r="B36" s="72"/>
      <c r="C36" s="66"/>
      <c r="D36" s="66"/>
      <c r="E36" s="93"/>
      <c r="F36" s="93"/>
      <c r="G36" s="94"/>
      <c r="H36" s="66"/>
      <c r="I36" s="81" t="s">
        <v>88</v>
      </c>
      <c r="J36" s="66"/>
      <c r="K36" s="66"/>
      <c r="L36" s="66"/>
      <c r="M36" s="94"/>
    </row>
    <row r="37" spans="2:13">
      <c r="B37" s="72"/>
      <c r="C37" s="66"/>
      <c r="D37" s="66"/>
      <c r="E37" s="93"/>
      <c r="F37" s="93"/>
      <c r="G37" s="88"/>
      <c r="H37" s="66"/>
      <c r="I37" s="72"/>
      <c r="J37" s="96" t="s">
        <v>89</v>
      </c>
      <c r="K37" s="66"/>
      <c r="L37" s="93">
        <f>Balanço!M24-Balanço!N24</f>
        <v>331500</v>
      </c>
      <c r="M37" s="94">
        <v>-2080500.4500000007</v>
      </c>
    </row>
    <row r="38" spans="2:13">
      <c r="B38" s="72"/>
      <c r="C38" s="66"/>
      <c r="D38" s="66"/>
      <c r="E38" s="93"/>
      <c r="F38" s="93"/>
      <c r="G38" s="94"/>
      <c r="H38" s="66"/>
      <c r="I38" s="72"/>
      <c r="J38" s="96" t="s">
        <v>90</v>
      </c>
      <c r="K38" s="66"/>
      <c r="L38" s="93">
        <f>Balanço!M14-Balanço!N14</f>
        <v>-971846.91999999993</v>
      </c>
      <c r="M38" s="94">
        <v>294002.75999999978</v>
      </c>
    </row>
    <row r="39" spans="2:13">
      <c r="B39" s="79" t="s">
        <v>91</v>
      </c>
      <c r="C39" s="97"/>
      <c r="D39" s="97"/>
      <c r="E39" s="101">
        <f>SUM(E31:E35)</f>
        <v>57015.509999994581</v>
      </c>
      <c r="F39" s="87">
        <v>-311975.03399999923</v>
      </c>
      <c r="G39" s="94"/>
      <c r="H39" s="66"/>
      <c r="I39" s="72"/>
      <c r="J39" s="96" t="s">
        <v>92</v>
      </c>
      <c r="K39" s="66"/>
      <c r="L39" s="93">
        <f>Balanço!M18-Balanço!N18</f>
        <v>-34028.340000000026</v>
      </c>
      <c r="M39" s="94">
        <v>-1010.1699999999837</v>
      </c>
    </row>
    <row r="40" spans="2:13">
      <c r="B40" s="79"/>
      <c r="C40" s="66" t="s">
        <v>93</v>
      </c>
      <c r="D40" s="97"/>
      <c r="E40" s="93">
        <v>0</v>
      </c>
      <c r="F40" s="93">
        <v>0</v>
      </c>
      <c r="G40" s="88"/>
      <c r="H40" s="66"/>
      <c r="I40" s="72"/>
      <c r="J40" s="96" t="s">
        <v>94</v>
      </c>
      <c r="K40" s="66"/>
      <c r="L40" s="93"/>
      <c r="M40" s="94">
        <v>-132000</v>
      </c>
    </row>
    <row r="41" spans="2:13">
      <c r="B41" s="79"/>
      <c r="C41" s="66" t="s">
        <v>95</v>
      </c>
      <c r="D41" s="97"/>
      <c r="E41" s="93">
        <v>0</v>
      </c>
      <c r="F41" s="93">
        <v>0</v>
      </c>
      <c r="G41" s="88"/>
      <c r="H41" s="66"/>
      <c r="I41" s="72"/>
      <c r="J41" s="102" t="s">
        <v>96</v>
      </c>
      <c r="K41" s="66"/>
      <c r="L41" s="93">
        <f>Balanço!M32-Balanço!N32</f>
        <v>1047083.7799999998</v>
      </c>
      <c r="M41" s="94">
        <v>-321103.66999999993</v>
      </c>
    </row>
    <row r="42" spans="2:13">
      <c r="B42" s="79"/>
      <c r="C42" s="66"/>
      <c r="D42" s="97"/>
      <c r="E42" s="93"/>
      <c r="F42" s="93"/>
      <c r="G42" s="88"/>
      <c r="H42" s="66"/>
      <c r="I42" s="100" t="s">
        <v>97</v>
      </c>
      <c r="J42" s="97"/>
      <c r="K42" s="97"/>
      <c r="L42" s="87">
        <f>SUM(L37:L41)</f>
        <v>372708.51999999979</v>
      </c>
      <c r="M42" s="88">
        <v>-2240611.5300000007</v>
      </c>
    </row>
    <row r="43" spans="2:13">
      <c r="B43" s="72"/>
      <c r="C43" s="66"/>
      <c r="D43" s="66"/>
      <c r="E43" s="93"/>
      <c r="F43" s="93"/>
      <c r="G43" s="88"/>
      <c r="H43" s="66"/>
      <c r="I43" s="72"/>
      <c r="J43" s="66"/>
      <c r="K43" s="66"/>
      <c r="L43" s="93"/>
      <c r="M43" s="94"/>
    </row>
    <row r="44" spans="2:13">
      <c r="B44" s="79"/>
      <c r="C44" s="97"/>
      <c r="D44" s="97"/>
      <c r="E44" s="87"/>
      <c r="F44" s="87"/>
      <c r="G44" s="88"/>
      <c r="H44" s="66"/>
      <c r="I44" s="100" t="s">
        <v>98</v>
      </c>
      <c r="J44" s="97"/>
      <c r="K44" s="97"/>
      <c r="L44" s="87">
        <f>L28+L34+L42</f>
        <v>6017.5099999941885</v>
      </c>
      <c r="M44" s="88">
        <v>-2266.9140000008047</v>
      </c>
    </row>
    <row r="45" spans="2:13">
      <c r="B45" s="79" t="s">
        <v>99</v>
      </c>
      <c r="C45" s="97"/>
      <c r="D45" s="97"/>
      <c r="E45" s="87">
        <f>SUM(E39:E41)</f>
        <v>57015.509999994581</v>
      </c>
      <c r="F45" s="87">
        <v>-311975.03399999923</v>
      </c>
      <c r="G45" s="88"/>
      <c r="H45" s="66"/>
      <c r="I45" s="72"/>
      <c r="J45" s="103" t="s">
        <v>100</v>
      </c>
      <c r="K45" s="66"/>
      <c r="L45" s="93">
        <f>M46</f>
        <v>6658</v>
      </c>
      <c r="M45" s="94">
        <v>8924.91</v>
      </c>
    </row>
    <row r="46" spans="2:13">
      <c r="B46" s="104"/>
      <c r="C46" s="105"/>
      <c r="D46" s="105"/>
      <c r="E46" s="106"/>
      <c r="F46" s="107"/>
      <c r="G46" s="108"/>
      <c r="I46" s="104"/>
      <c r="J46" s="109" t="s">
        <v>101</v>
      </c>
      <c r="K46" s="106"/>
      <c r="L46" s="110">
        <f>Balanço!F13+Balanço!F14</f>
        <v>12675.51</v>
      </c>
      <c r="M46" s="111">
        <v>6658</v>
      </c>
    </row>
    <row r="47" spans="2:13">
      <c r="L47" s="112"/>
      <c r="M47" s="112"/>
    </row>
    <row r="48" spans="2:13">
      <c r="L48" s="112"/>
      <c r="M48" s="112"/>
    </row>
    <row r="49" spans="12:13">
      <c r="L49" s="112"/>
      <c r="M49" s="112"/>
    </row>
    <row r="50" spans="12:13">
      <c r="L50" s="112"/>
    </row>
    <row r="51" spans="12:13">
      <c r="L51" s="112"/>
    </row>
    <row r="52" spans="12:13">
      <c r="L52" s="112"/>
    </row>
    <row r="53" spans="12:13">
      <c r="L53" s="112"/>
    </row>
  </sheetData>
  <mergeCells count="4">
    <mergeCell ref="B5:G5"/>
    <mergeCell ref="I5:M5"/>
    <mergeCell ref="B6:G6"/>
    <mergeCell ref="I6:M6"/>
  </mergeCells>
  <printOptions horizontalCentered="1"/>
  <pageMargins left="0.23622047244094491" right="0" top="0" bottom="0.19685039370078741" header="0" footer="0.15748031496062992"/>
  <pageSetup paperSize="9"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Balanço</vt:lpstr>
      <vt:lpstr>DRE e DFC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ribeirod</dc:creator>
  <cp:lastModifiedBy>maRIO.taveira</cp:lastModifiedBy>
  <dcterms:created xsi:type="dcterms:W3CDTF">2011-06-06T14:29:32Z</dcterms:created>
  <dcterms:modified xsi:type="dcterms:W3CDTF">2011-06-07T16:45:46Z</dcterms:modified>
</cp:coreProperties>
</file>