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C:\Users\arlley.araujo\Desktop\"/>
    </mc:Choice>
  </mc:AlternateContent>
  <bookViews>
    <workbookView xWindow="0" yWindow="0" windowWidth="24000" windowHeight="9510"/>
  </bookViews>
  <sheets>
    <sheet name="BP 2011" sheetId="7" r:id="rId1"/>
    <sheet name="DRE 2011" sheetId="6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7" l="1"/>
  <c r="N20" i="7"/>
  <c r="N21" i="7"/>
  <c r="N22" i="7"/>
  <c r="N23" i="7"/>
  <c r="N24" i="7"/>
  <c r="N25" i="7"/>
  <c r="W17" i="7"/>
  <c r="W16" i="7"/>
  <c r="W15" i="7"/>
  <c r="W14" i="7"/>
  <c r="W13" i="7"/>
  <c r="W21" i="7" s="1"/>
  <c r="W12" i="7"/>
  <c r="W11" i="7"/>
  <c r="W10" i="7"/>
  <c r="W8" i="7"/>
  <c r="W7" i="7"/>
  <c r="W6" i="7"/>
  <c r="W5" i="7"/>
  <c r="W4" i="7"/>
  <c r="W20" i="7" s="1"/>
  <c r="W3" i="7"/>
  <c r="V25" i="7"/>
  <c r="T25" i="7"/>
  <c r="R25" i="7"/>
  <c r="E25" i="7"/>
  <c r="O25" i="7"/>
  <c r="J25" i="7"/>
  <c r="I25" i="7"/>
  <c r="H25" i="7"/>
  <c r="C25" i="7"/>
  <c r="D25" i="7"/>
  <c r="F25" i="7"/>
  <c r="G25" i="7"/>
  <c r="K25" i="7"/>
  <c r="L25" i="7"/>
  <c r="M25" i="7"/>
  <c r="P25" i="7"/>
  <c r="Q25" i="7"/>
  <c r="S25" i="7"/>
  <c r="U25" i="7"/>
  <c r="B25" i="7"/>
  <c r="W25" i="7" l="1"/>
  <c r="W23" i="7"/>
  <c r="W22" i="7"/>
  <c r="W19" i="7"/>
  <c r="W24" i="7"/>
  <c r="V24" i="7" l="1"/>
  <c r="U24" i="7"/>
  <c r="T24" i="7"/>
  <c r="R24" i="7"/>
  <c r="Q24" i="7"/>
  <c r="O24" i="7"/>
  <c r="M24" i="7"/>
  <c r="L24" i="7"/>
  <c r="H24" i="7"/>
  <c r="F24" i="7"/>
  <c r="E24" i="7"/>
  <c r="C24" i="7"/>
  <c r="B24" i="7"/>
  <c r="V23" i="7"/>
  <c r="U23" i="7"/>
  <c r="T23" i="7"/>
  <c r="R23" i="7"/>
  <c r="Q23" i="7"/>
  <c r="O23" i="7"/>
  <c r="M23" i="7"/>
  <c r="L23" i="7"/>
  <c r="H23" i="7"/>
  <c r="F23" i="7"/>
  <c r="E23" i="7"/>
  <c r="D23" i="7"/>
  <c r="C23" i="7"/>
  <c r="B23" i="7"/>
  <c r="V22" i="7"/>
  <c r="U22" i="7"/>
  <c r="T22" i="7"/>
  <c r="R22" i="7"/>
  <c r="Q22" i="7"/>
  <c r="O22" i="7"/>
  <c r="M22" i="7"/>
  <c r="L22" i="7"/>
  <c r="J22" i="7"/>
  <c r="I22" i="7"/>
  <c r="H22" i="7"/>
  <c r="F22" i="7"/>
  <c r="E22" i="7"/>
  <c r="C22" i="7"/>
  <c r="B22" i="7"/>
  <c r="V21" i="7"/>
  <c r="U21" i="7"/>
  <c r="T21" i="7"/>
  <c r="R21" i="7"/>
  <c r="Q21" i="7"/>
  <c r="O21" i="7"/>
  <c r="M21" i="7"/>
  <c r="L21" i="7"/>
  <c r="K21" i="7"/>
  <c r="J21" i="7"/>
  <c r="H21" i="7"/>
  <c r="G21" i="7"/>
  <c r="F21" i="7"/>
  <c r="E21" i="7"/>
  <c r="C21" i="7"/>
  <c r="B21" i="7"/>
  <c r="V20" i="7"/>
  <c r="T20" i="7"/>
  <c r="S20" i="7"/>
  <c r="R20" i="7"/>
  <c r="Q20" i="7"/>
  <c r="O20" i="7"/>
  <c r="M20" i="7"/>
  <c r="L20" i="7"/>
  <c r="H20" i="7"/>
  <c r="F20" i="7"/>
  <c r="E20" i="7"/>
  <c r="C20" i="7"/>
  <c r="B20" i="7"/>
  <c r="V19" i="7"/>
  <c r="U19" i="7"/>
  <c r="T19" i="7"/>
  <c r="R19" i="7"/>
  <c r="Q19" i="7"/>
  <c r="O19" i="7"/>
  <c r="M19" i="7"/>
  <c r="L19" i="7"/>
  <c r="H19" i="7"/>
  <c r="F19" i="7"/>
  <c r="E19" i="7"/>
  <c r="C19" i="7"/>
  <c r="B19" i="7"/>
  <c r="S21" i="7"/>
  <c r="P21" i="7"/>
  <c r="I21" i="7"/>
  <c r="D21" i="7"/>
  <c r="G24" i="7"/>
  <c r="S22" i="7"/>
  <c r="P22" i="7"/>
  <c r="K22" i="7"/>
  <c r="J24" i="7"/>
  <c r="G22" i="7"/>
  <c r="D22" i="7"/>
  <c r="D20" i="7"/>
  <c r="U20" i="7"/>
  <c r="S19" i="7"/>
  <c r="P20" i="7"/>
  <c r="K19" i="7"/>
  <c r="J20" i="7"/>
  <c r="I20" i="7"/>
  <c r="G19" i="7"/>
  <c r="S23" i="7"/>
  <c r="P23" i="7"/>
  <c r="K23" i="7"/>
  <c r="J23" i="7"/>
  <c r="I23" i="7"/>
  <c r="G23" i="7"/>
  <c r="P19" i="7" l="1"/>
  <c r="K20" i="7"/>
  <c r="K24" i="7"/>
  <c r="I19" i="7"/>
  <c r="D24" i="7"/>
  <c r="J19" i="7"/>
  <c r="I24" i="7"/>
  <c r="D19" i="7"/>
  <c r="G20" i="7"/>
  <c r="S24" i="7"/>
  <c r="P24" i="7"/>
</calcChain>
</file>

<file path=xl/sharedStrings.xml><?xml version="1.0" encoding="utf-8"?>
<sst xmlns="http://schemas.openxmlformats.org/spreadsheetml/2006/main" count="88" uniqueCount="68">
  <si>
    <t>Margem EBIT</t>
  </si>
  <si>
    <t>EBIT</t>
  </si>
  <si>
    <t>Margem Líquida</t>
  </si>
  <si>
    <t>Margem Bruta</t>
  </si>
  <si>
    <t>RESULTADO LÍQUIDO DO EXERCÍCIO</t>
  </si>
  <si>
    <t>OUTROS</t>
  </si>
  <si>
    <t>IMPOSTO DE RENDA E C. SOCIAL</t>
  </si>
  <si>
    <t>RESULTADO ANTES DO IMPOSTO RENDA E C. SOCIAL</t>
  </si>
  <si>
    <t>OUTROS RESULTADOS OPERACIONAIS</t>
  </si>
  <si>
    <t xml:space="preserve">       Outros</t>
  </si>
  <si>
    <t xml:space="preserve">       Variação cambial líquida</t>
  </si>
  <si>
    <t xml:space="preserve">       Resultado líquido com derivativos</t>
  </si>
  <si>
    <t xml:space="preserve">       Despesas Financeiras</t>
  </si>
  <si>
    <t xml:space="preserve">       Receitas Financeiras</t>
  </si>
  <si>
    <t xml:space="preserve">       Variação do valor justo de derivativos de combustível</t>
  </si>
  <si>
    <t>RESULTADO FINANCEIRO</t>
  </si>
  <si>
    <t>RESULTADO ANTES DO RESULTADO FINANCEIRO</t>
  </si>
  <si>
    <t>RESULTADO DE EQUIVALÊNCIA PATRIMONIAL (CPC 26 - 82.E)</t>
  </si>
  <si>
    <t>DESPESAS OPERACIONAIS</t>
  </si>
  <si>
    <t>LUCRO BRUTO</t>
  </si>
  <si>
    <t>CUSTOS DOS SERVIÇOS PRESTADOS</t>
  </si>
  <si>
    <t>RECEITA OPERACIONAL LÍQUIDA</t>
  </si>
  <si>
    <t>WEBJET</t>
  </si>
  <si>
    <t>VARIGLOG</t>
  </si>
  <si>
    <t>TRIP</t>
  </si>
  <si>
    <t>TOTAL</t>
  </si>
  <si>
    <t>TAM</t>
  </si>
  <si>
    <t>SETE</t>
  </si>
  <si>
    <t>RIO</t>
  </si>
  <si>
    <t>RICO</t>
  </si>
  <si>
    <t>PASSAREDO</t>
  </si>
  <si>
    <t>PANTANAL</t>
  </si>
  <si>
    <t>NHT</t>
  </si>
  <si>
    <t>MEGA_MEL</t>
  </si>
  <si>
    <t>GOL</t>
  </si>
  <si>
    <t>CRUISER</t>
  </si>
  <si>
    <t>AZUL</t>
  </si>
  <si>
    <t>AVIANCA</t>
  </si>
  <si>
    <t>AIR MINAS</t>
  </si>
  <si>
    <t>ABSA</t>
  </si>
  <si>
    <t>ABAETÉ</t>
  </si>
  <si>
    <t>ITEM</t>
  </si>
  <si>
    <t>Grau de Endividamento Ajustado</t>
  </si>
  <si>
    <t>Grau de Endividamento</t>
  </si>
  <si>
    <t>Multiplicador de Capital Próprio</t>
  </si>
  <si>
    <t>Participação de Capitais de Terceiros sobre os Recursos Totais</t>
  </si>
  <si>
    <t>Situação Líquida Patrimonial</t>
  </si>
  <si>
    <t>Índice de Liquidez Geral</t>
  </si>
  <si>
    <t>Índice de Liquidez Corrente</t>
  </si>
  <si>
    <t>Outros</t>
  </si>
  <si>
    <t>Resultado do Exercício</t>
  </si>
  <si>
    <t>Capital Social</t>
  </si>
  <si>
    <t>Patrimônio Líquido</t>
  </si>
  <si>
    <t>Passsivo Não Circulante</t>
  </si>
  <si>
    <t>Passivo Circulante</t>
  </si>
  <si>
    <t>PASSIVO TOTAL</t>
  </si>
  <si>
    <t>Investimentos, Imobilizado e Intangível</t>
  </si>
  <si>
    <t>Ativo Realizável a Longo Prazo</t>
  </si>
  <si>
    <t>Ativo Não Circulante</t>
  </si>
  <si>
    <t>Ativo Circulante</t>
  </si>
  <si>
    <t>ATIVO TOTAL</t>
  </si>
  <si>
    <t xml:space="preserve">SOL </t>
  </si>
  <si>
    <t>NOAR</t>
  </si>
  <si>
    <t>DEMONSTRAÇÃO DO RESULTADO ENCERRADO EM 31/12/2011 (janeiro a dezembro)</t>
  </si>
  <si>
    <t>INDÚSTRIA</t>
  </si>
  <si>
    <t>BALANÇO PATRIMONIAL ENCERRADO EM 31/12/2011 (janeiro a dezembro)</t>
  </si>
  <si>
    <t>Lucros ou Prejuízos Acumulados³</t>
  </si>
  <si>
    <t>MEGA_MEL, RICO, SOL e VARIGLOG não apresenta Demonstração Financeira em 2011.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</si>
</sst>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4" fillId="0" borderId="0" xfId="1"/>
    <xf numFmtId="0" fontId="4" fillId="0" borderId="2" xfId="1" applyFont="1" applyFill="1" applyBorder="1"/>
    <xf numFmtId="0" fontId="4" fillId="0" borderId="4" xfId="1" applyFont="1" applyFill="1" applyBorder="1"/>
    <xf numFmtId="3" fontId="4" fillId="0" borderId="1" xfId="1" applyNumberFormat="1" applyFont="1" applyFill="1" applyBorder="1" applyAlignment="1">
      <alignment horizontal="right"/>
    </xf>
    <xf numFmtId="165" fontId="3" fillId="2" borderId="0" xfId="4" applyNumberFormat="1" applyFont="1" applyFill="1" applyBorder="1"/>
    <xf numFmtId="164" fontId="6" fillId="2" borderId="0" xfId="4" applyFont="1" applyFill="1"/>
    <xf numFmtId="3" fontId="3" fillId="0" borderId="1" xfId="2" applyNumberFormat="1" applyFont="1" applyFill="1" applyBorder="1" applyAlignment="1">
      <alignment horizontal="right"/>
    </xf>
    <xf numFmtId="3" fontId="0" fillId="0" borderId="1" xfId="2" applyNumberFormat="1" applyFont="1" applyFill="1" applyBorder="1" applyAlignment="1">
      <alignment horizontal="right"/>
    </xf>
    <xf numFmtId="0" fontId="3" fillId="0" borderId="2" xfId="1" applyFont="1" applyFill="1" applyBorder="1"/>
    <xf numFmtId="3" fontId="3" fillId="0" borderId="3" xfId="1" applyNumberFormat="1" applyFont="1" applyFill="1" applyBorder="1" applyAlignment="1">
      <alignment horizontal="right"/>
    </xf>
    <xf numFmtId="0" fontId="3" fillId="0" borderId="4" xfId="1" applyFont="1" applyFill="1" applyBorder="1"/>
    <xf numFmtId="3" fontId="3" fillId="0" borderId="1" xfId="1" applyNumberFormat="1" applyFont="1" applyFill="1" applyBorder="1" applyAlignment="1">
      <alignment horizontal="right"/>
    </xf>
    <xf numFmtId="3" fontId="3" fillId="2" borderId="3" xfId="2" applyNumberFormat="1" applyFont="1" applyFill="1" applyBorder="1" applyAlignment="1">
      <alignment horizontal="right"/>
    </xf>
    <xf numFmtId="3" fontId="3" fillId="2" borderId="1" xfId="2" applyNumberFormat="1" applyFont="1" applyFill="1" applyBorder="1" applyAlignment="1">
      <alignment horizontal="right"/>
    </xf>
    <xf numFmtId="0" fontId="2" fillId="3" borderId="2" xfId="1" applyFont="1" applyFill="1" applyBorder="1" applyAlignment="1">
      <alignment horizontal="center"/>
    </xf>
    <xf numFmtId="164" fontId="7" fillId="2" borderId="0" xfId="4" applyFont="1" applyFill="1"/>
    <xf numFmtId="0" fontId="1" fillId="2" borderId="0" xfId="5" applyFont="1" applyFill="1"/>
    <xf numFmtId="165" fontId="1" fillId="2" borderId="0" xfId="5" applyNumberFormat="1" applyFont="1" applyFill="1"/>
    <xf numFmtId="3" fontId="4" fillId="0" borderId="1" xfId="1" applyNumberFormat="1" applyFont="1" applyFill="1" applyBorder="1" applyAlignment="1">
      <alignment horizontal="left"/>
    </xf>
    <xf numFmtId="0" fontId="8" fillId="0" borderId="0" xfId="1" applyFont="1"/>
    <xf numFmtId="0" fontId="3" fillId="0" borderId="6" xfId="5" applyFont="1" applyBorder="1" applyAlignment="1">
      <alignment horizontal="left"/>
    </xf>
    <xf numFmtId="4" fontId="9" fillId="2" borderId="6" xfId="4" applyNumberFormat="1" applyFont="1" applyFill="1" applyBorder="1"/>
    <xf numFmtId="4" fontId="10" fillId="2" borderId="6" xfId="4" applyNumberFormat="1" applyFont="1" applyFill="1" applyBorder="1"/>
    <xf numFmtId="165" fontId="10" fillId="2" borderId="6" xfId="4" applyNumberFormat="1" applyFont="1" applyFill="1" applyBorder="1"/>
    <xf numFmtId="10" fontId="10" fillId="2" borderId="6" xfId="2" applyNumberFormat="1" applyFont="1" applyFill="1" applyBorder="1"/>
    <xf numFmtId="0" fontId="2" fillId="4" borderId="5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left"/>
    </xf>
    <xf numFmtId="3" fontId="3" fillId="0" borderId="3" xfId="2" applyNumberFormat="1" applyFont="1" applyFill="1" applyBorder="1" applyAlignment="1">
      <alignment horizontal="left"/>
    </xf>
    <xf numFmtId="3" fontId="3" fillId="0" borderId="3" xfId="2" applyNumberFormat="1" applyFont="1" applyFill="1" applyBorder="1" applyAlignment="1">
      <alignment horizontal="right"/>
    </xf>
    <xf numFmtId="4" fontId="3" fillId="0" borderId="3" xfId="1" applyNumberFormat="1" applyFont="1" applyFill="1" applyBorder="1" applyAlignment="1">
      <alignment horizontal="left"/>
    </xf>
    <xf numFmtId="164" fontId="7" fillId="2" borderId="6" xfId="4" applyFont="1" applyFill="1" applyBorder="1"/>
    <xf numFmtId="4" fontId="3" fillId="0" borderId="3" xfId="1" applyNumberFormat="1" applyFont="1" applyFill="1" applyBorder="1" applyAlignment="1">
      <alignment horizontal="right"/>
    </xf>
    <xf numFmtId="165" fontId="7" fillId="2" borderId="6" xfId="4" applyNumberFormat="1" applyFont="1" applyFill="1" applyBorder="1"/>
    <xf numFmtId="164" fontId="7" fillId="2" borderId="6" xfId="4" applyNumberFormat="1" applyFont="1" applyFill="1" applyBorder="1"/>
    <xf numFmtId="0" fontId="12" fillId="0" borderId="0" xfId="5" applyFont="1"/>
    <xf numFmtId="3" fontId="13" fillId="0" borderId="1" xfId="1" applyNumberFormat="1" applyFont="1" applyFill="1" applyBorder="1" applyAlignment="1">
      <alignment horizontal="left"/>
    </xf>
    <xf numFmtId="3" fontId="14" fillId="0" borderId="1" xfId="1" applyNumberFormat="1" applyFont="1" applyFill="1" applyBorder="1" applyAlignment="1">
      <alignment horizontal="left"/>
    </xf>
    <xf numFmtId="0" fontId="13" fillId="0" borderId="2" xfId="1" applyFont="1" applyFill="1" applyBorder="1"/>
    <xf numFmtId="3" fontId="13" fillId="0" borderId="3" xfId="2" applyNumberFormat="1" applyFont="1" applyFill="1" applyBorder="1" applyAlignment="1">
      <alignment horizontal="left"/>
    </xf>
    <xf numFmtId="3" fontId="15" fillId="0" borderId="1" xfId="1" applyNumberFormat="1" applyFont="1" applyFill="1" applyBorder="1" applyAlignment="1">
      <alignment horizontal="left"/>
    </xf>
    <xf numFmtId="0" fontId="15" fillId="0" borderId="2" xfId="1" applyFont="1" applyFill="1" applyBorder="1"/>
    <xf numFmtId="3" fontId="15" fillId="0" borderId="3" xfId="2" applyNumberFormat="1" applyFont="1" applyFill="1" applyBorder="1" applyAlignment="1">
      <alignment horizontal="left"/>
    </xf>
    <xf numFmtId="3" fontId="16" fillId="0" borderId="1" xfId="1" applyNumberFormat="1" applyFont="1" applyFill="1" applyBorder="1" applyAlignment="1">
      <alignment horizontal="left"/>
    </xf>
    <xf numFmtId="0" fontId="2" fillId="3" borderId="1" xfId="1" applyFont="1" applyFill="1" applyBorder="1" applyAlignment="1">
      <alignment horizontal="center"/>
    </xf>
    <xf numFmtId="0" fontId="4" fillId="0" borderId="0" xfId="1" applyAlignment="1">
      <alignment horizontal="center"/>
    </xf>
    <xf numFmtId="0" fontId="13" fillId="3" borderId="1" xfId="1" applyFont="1" applyFill="1" applyBorder="1" applyAlignment="1">
      <alignment horizontal="center"/>
    </xf>
    <xf numFmtId="0" fontId="11" fillId="2" borderId="0" xfId="5" applyFont="1" applyFill="1"/>
    <xf numFmtId="164" fontId="11" fillId="2" borderId="6" xfId="4" applyFont="1" applyFill="1" applyBorder="1"/>
    <xf numFmtId="165" fontId="11" fillId="2" borderId="6" xfId="4" applyNumberFormat="1" applyFont="1" applyFill="1" applyBorder="1"/>
    <xf numFmtId="164" fontId="11" fillId="2" borderId="6" xfId="4" applyNumberFormat="1" applyFont="1" applyFill="1" applyBorder="1"/>
    <xf numFmtId="0" fontId="14" fillId="0" borderId="0" xfId="1" applyFont="1"/>
    <xf numFmtId="164" fontId="11" fillId="2" borderId="0" xfId="4" applyFont="1" applyFill="1"/>
    <xf numFmtId="0" fontId="13" fillId="4" borderId="5" xfId="1" applyFont="1" applyFill="1" applyBorder="1" applyAlignment="1">
      <alignment horizontal="center" vertical="center"/>
    </xf>
    <xf numFmtId="164" fontId="15" fillId="2" borderId="6" xfId="4" applyFont="1" applyFill="1" applyBorder="1"/>
    <xf numFmtId="165" fontId="15" fillId="2" borderId="6" xfId="4" applyNumberFormat="1" applyFont="1" applyFill="1" applyBorder="1"/>
    <xf numFmtId="164" fontId="15" fillId="2" borderId="6" xfId="4" applyNumberFormat="1" applyFont="1" applyFill="1" applyBorder="1"/>
    <xf numFmtId="3" fontId="12" fillId="0" borderId="1" xfId="1" applyNumberFormat="1" applyFont="1" applyFill="1" applyBorder="1" applyAlignment="1">
      <alignment horizontal="left"/>
    </xf>
    <xf numFmtId="0" fontId="2" fillId="4" borderId="5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right" vertical="center"/>
    </xf>
  </cellXfs>
  <cellStyles count="6">
    <cellStyle name="Normal" xfId="0" builtinId="0"/>
    <cellStyle name="Normal 2" xfId="1"/>
    <cellStyle name="Normal 3" xfId="5"/>
    <cellStyle name="Porcentagem 2" xfId="2"/>
    <cellStyle name="Separador de milhares 2" xfId="4"/>
    <cellStyle name="Vírgula 2" xfId="3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topLeftCell="B1" workbookViewId="0">
      <selection activeCell="W12" sqref="W12"/>
    </sheetView>
  </sheetViews>
  <sheetFormatPr defaultColWidth="19.7109375" defaultRowHeight="12.75" x14ac:dyDescent="0.2"/>
  <cols>
    <col min="1" max="1" width="59.5703125" style="1" bestFit="1" customWidth="1"/>
    <col min="2" max="3" width="8.140625" style="1" bestFit="1" customWidth="1"/>
    <col min="4" max="4" width="10.5703125" style="1" bestFit="1" customWidth="1"/>
    <col min="5" max="5" width="9.28515625" style="1" bestFit="1" customWidth="1"/>
    <col min="6" max="7" width="8.85546875" style="1" bestFit="1" customWidth="1"/>
    <col min="8" max="8" width="11.7109375" style="1" bestFit="1" customWidth="1"/>
    <col min="9" max="9" width="11.28515625" style="52" hidden="1" customWidth="1"/>
    <col min="10" max="11" width="8.140625" style="1" bestFit="1" customWidth="1"/>
    <col min="12" max="12" width="10.7109375" style="1" bestFit="1" customWidth="1"/>
    <col min="13" max="13" width="11.5703125" style="1" bestFit="1" customWidth="1"/>
    <col min="14" max="14" width="8.85546875" style="52" hidden="1" customWidth="1"/>
    <col min="15" max="15" width="9.140625" style="1" bestFit="1" customWidth="1"/>
    <col min="16" max="16" width="8.140625" style="1" bestFit="1" customWidth="1"/>
    <col min="17" max="17" width="8.85546875" style="52" hidden="1" customWidth="1"/>
    <col min="18" max="18" width="11.7109375" style="1" bestFit="1" customWidth="1"/>
    <col min="19" max="19" width="9.140625" style="1" bestFit="1" customWidth="1"/>
    <col min="20" max="20" width="10.140625" style="1" bestFit="1" customWidth="1"/>
    <col min="21" max="21" width="10.42578125" style="52" hidden="1" customWidth="1"/>
    <col min="22" max="22" width="11.28515625" style="1" customWidth="1"/>
    <col min="23" max="23" width="11.7109375" style="1" bestFit="1" customWidth="1"/>
    <col min="24" max="16384" width="19.7109375" style="1"/>
  </cols>
  <sheetData>
    <row r="1" spans="1:23" ht="15" x14ac:dyDescent="0.2">
      <c r="A1" s="59" t="s">
        <v>65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6"/>
      <c r="Q1" s="54"/>
      <c r="R1" s="26"/>
      <c r="S1" s="26"/>
      <c r="T1" s="26"/>
      <c r="U1" s="54"/>
      <c r="V1" s="26"/>
      <c r="W1" s="27">
        <v>1000</v>
      </c>
    </row>
    <row r="2" spans="1:23" s="46" customFormat="1" ht="15" x14ac:dyDescent="0.25">
      <c r="A2" s="45" t="s">
        <v>41</v>
      </c>
      <c r="B2" s="45" t="s">
        <v>40</v>
      </c>
      <c r="C2" s="45" t="s">
        <v>39</v>
      </c>
      <c r="D2" s="45" t="s">
        <v>38</v>
      </c>
      <c r="E2" s="45" t="s">
        <v>37</v>
      </c>
      <c r="F2" s="45" t="s">
        <v>36</v>
      </c>
      <c r="G2" s="45" t="s">
        <v>35</v>
      </c>
      <c r="H2" s="45" t="s">
        <v>34</v>
      </c>
      <c r="I2" s="47" t="s">
        <v>33</v>
      </c>
      <c r="J2" s="45" t="s">
        <v>32</v>
      </c>
      <c r="K2" s="45" t="s">
        <v>62</v>
      </c>
      <c r="L2" s="45" t="s">
        <v>31</v>
      </c>
      <c r="M2" s="45" t="s">
        <v>30</v>
      </c>
      <c r="N2" s="47" t="s">
        <v>29</v>
      </c>
      <c r="O2" s="45" t="s">
        <v>28</v>
      </c>
      <c r="P2" s="45" t="s">
        <v>27</v>
      </c>
      <c r="Q2" s="47" t="s">
        <v>61</v>
      </c>
      <c r="R2" s="45" t="s">
        <v>26</v>
      </c>
      <c r="S2" s="45" t="s">
        <v>25</v>
      </c>
      <c r="T2" s="45" t="s">
        <v>24</v>
      </c>
      <c r="U2" s="47" t="s">
        <v>23</v>
      </c>
      <c r="V2" s="45" t="s">
        <v>22</v>
      </c>
      <c r="W2" s="45" t="s">
        <v>64</v>
      </c>
    </row>
    <row r="3" spans="1:23" s="12" customFormat="1" ht="15" x14ac:dyDescent="0.25">
      <c r="A3" s="28" t="s">
        <v>60</v>
      </c>
      <c r="B3" s="41">
        <v>2940</v>
      </c>
      <c r="C3" s="28">
        <v>125216</v>
      </c>
      <c r="D3" s="41">
        <v>18186</v>
      </c>
      <c r="E3" s="28">
        <v>496410</v>
      </c>
      <c r="F3" s="28">
        <v>1385941</v>
      </c>
      <c r="G3" s="28">
        <v>3280.9418900000001</v>
      </c>
      <c r="H3" s="28">
        <v>9123292</v>
      </c>
      <c r="I3" s="37"/>
      <c r="J3" s="28">
        <v>9059.4434499999988</v>
      </c>
      <c r="K3" s="28">
        <v>6393.7737100000004</v>
      </c>
      <c r="L3" s="28">
        <v>28634</v>
      </c>
      <c r="M3" s="28">
        <v>299734</v>
      </c>
      <c r="N3" s="37"/>
      <c r="O3" s="28">
        <v>91271</v>
      </c>
      <c r="P3" s="28">
        <v>20867.385719999998</v>
      </c>
      <c r="Q3" s="37"/>
      <c r="R3" s="28">
        <v>13950464</v>
      </c>
      <c r="S3" s="28">
        <v>104464.7016</v>
      </c>
      <c r="T3" s="28">
        <v>859275</v>
      </c>
      <c r="U3" s="37"/>
      <c r="V3" s="28">
        <v>428977</v>
      </c>
      <c r="W3" s="12">
        <f t="shared" ref="W3:W8" si="0">SUM(B3:V3)</f>
        <v>26954406.246369999</v>
      </c>
    </row>
    <row r="4" spans="1:23" s="4" customFormat="1" x14ac:dyDescent="0.2">
      <c r="A4" s="19" t="s">
        <v>59</v>
      </c>
      <c r="B4" s="19">
        <v>2901</v>
      </c>
      <c r="C4" s="44">
        <v>115812</v>
      </c>
      <c r="D4" s="19">
        <v>1649</v>
      </c>
      <c r="E4" s="19">
        <v>249043</v>
      </c>
      <c r="F4" s="19">
        <v>464374</v>
      </c>
      <c r="G4" s="19">
        <v>1447.1741499999998</v>
      </c>
      <c r="H4" s="19">
        <v>2671265</v>
      </c>
      <c r="I4" s="38"/>
      <c r="J4" s="19">
        <v>3067.51647</v>
      </c>
      <c r="K4" s="19">
        <v>1691.2279599999999</v>
      </c>
      <c r="L4" s="19">
        <v>650</v>
      </c>
      <c r="M4" s="19">
        <v>69637</v>
      </c>
      <c r="N4" s="38"/>
      <c r="O4" s="19">
        <v>36406</v>
      </c>
      <c r="P4" s="19">
        <v>4786.0811800000001</v>
      </c>
      <c r="Q4" s="38"/>
      <c r="R4" s="19">
        <v>3415541</v>
      </c>
      <c r="S4" s="19">
        <v>47310.532330000002</v>
      </c>
      <c r="T4" s="19">
        <v>211571</v>
      </c>
      <c r="U4" s="38"/>
      <c r="V4" s="19">
        <v>314450</v>
      </c>
      <c r="W4" s="4">
        <f t="shared" si="0"/>
        <v>7611601.5320899999</v>
      </c>
    </row>
    <row r="5" spans="1:23" s="4" customFormat="1" x14ac:dyDescent="0.2">
      <c r="A5" s="19" t="s">
        <v>58</v>
      </c>
      <c r="B5" s="19">
        <v>39</v>
      </c>
      <c r="C5" s="44">
        <v>9404</v>
      </c>
      <c r="D5" s="19">
        <v>16537</v>
      </c>
      <c r="E5" s="19">
        <v>247367</v>
      </c>
      <c r="F5" s="19">
        <v>921567</v>
      </c>
      <c r="G5" s="19">
        <v>1833.76774</v>
      </c>
      <c r="H5" s="19">
        <v>6452027</v>
      </c>
      <c r="I5" s="38"/>
      <c r="J5" s="19">
        <v>5991.9269800000002</v>
      </c>
      <c r="K5" s="19">
        <v>4702.5457500000002</v>
      </c>
      <c r="L5" s="19">
        <v>27984</v>
      </c>
      <c r="M5" s="19">
        <v>230097</v>
      </c>
      <c r="N5" s="38"/>
      <c r="O5" s="19">
        <v>54865</v>
      </c>
      <c r="P5" s="19">
        <v>16081.304539999999</v>
      </c>
      <c r="Q5" s="38"/>
      <c r="R5" s="19">
        <v>10534923</v>
      </c>
      <c r="S5" s="19">
        <v>57154.169270000006</v>
      </c>
      <c r="T5" s="19">
        <v>647704</v>
      </c>
      <c r="U5" s="38"/>
      <c r="V5" s="19">
        <v>114527</v>
      </c>
      <c r="W5" s="4">
        <f t="shared" si="0"/>
        <v>19342804.714280002</v>
      </c>
    </row>
    <row r="6" spans="1:23" s="4" customFormat="1" x14ac:dyDescent="0.2">
      <c r="A6" s="19" t="s">
        <v>57</v>
      </c>
      <c r="B6" s="19">
        <v>0</v>
      </c>
      <c r="C6" s="44">
        <v>3820</v>
      </c>
      <c r="D6" s="19">
        <v>0</v>
      </c>
      <c r="E6" s="19">
        <v>115152</v>
      </c>
      <c r="F6" s="19">
        <v>128356</v>
      </c>
      <c r="G6" s="19">
        <v>0</v>
      </c>
      <c r="H6" s="19">
        <v>2008058</v>
      </c>
      <c r="I6" s="38"/>
      <c r="J6" s="19">
        <v>4886.7982400000001</v>
      </c>
      <c r="K6" s="19">
        <v>3538.4822599999998</v>
      </c>
      <c r="L6" s="19">
        <v>2430</v>
      </c>
      <c r="M6" s="19">
        <v>37524</v>
      </c>
      <c r="N6" s="38"/>
      <c r="O6" s="19">
        <v>30913</v>
      </c>
      <c r="P6" s="19">
        <v>16.69464</v>
      </c>
      <c r="Q6" s="38"/>
      <c r="R6" s="19">
        <v>773985</v>
      </c>
      <c r="S6" s="19">
        <v>1873.2245399999999</v>
      </c>
      <c r="T6" s="19">
        <v>57218</v>
      </c>
      <c r="U6" s="38"/>
      <c r="V6" s="19">
        <v>30490</v>
      </c>
      <c r="W6" s="4">
        <f t="shared" si="0"/>
        <v>3198261.1996799996</v>
      </c>
    </row>
    <row r="7" spans="1:23" s="4" customFormat="1" x14ac:dyDescent="0.2">
      <c r="A7" s="19" t="s">
        <v>56</v>
      </c>
      <c r="B7" s="19">
        <v>39</v>
      </c>
      <c r="C7" s="44">
        <v>5584</v>
      </c>
      <c r="D7" s="19">
        <v>16537</v>
      </c>
      <c r="E7" s="19">
        <v>132215</v>
      </c>
      <c r="F7" s="19">
        <v>793211</v>
      </c>
      <c r="G7" s="19">
        <v>1833.76774</v>
      </c>
      <c r="H7" s="19">
        <v>4443969</v>
      </c>
      <c r="I7" s="38"/>
      <c r="J7" s="19">
        <v>1105.1287399999999</v>
      </c>
      <c r="K7" s="19">
        <v>1309.6157499999999</v>
      </c>
      <c r="L7" s="19">
        <v>8065</v>
      </c>
      <c r="M7" s="19">
        <v>192573</v>
      </c>
      <c r="N7" s="38"/>
      <c r="O7" s="19">
        <v>22457</v>
      </c>
      <c r="P7" s="19">
        <v>16064.609899999999</v>
      </c>
      <c r="Q7" s="38"/>
      <c r="R7" s="19">
        <v>9727765</v>
      </c>
      <c r="S7" s="19">
        <v>55280.944729999996</v>
      </c>
      <c r="T7" s="19">
        <v>590486</v>
      </c>
      <c r="U7" s="38"/>
      <c r="V7" s="19">
        <v>84037</v>
      </c>
      <c r="W7" s="4">
        <f t="shared" si="0"/>
        <v>16092532.06686</v>
      </c>
    </row>
    <row r="8" spans="1:23" s="4" customFormat="1" x14ac:dyDescent="0.2">
      <c r="A8" s="19" t="s">
        <v>49</v>
      </c>
      <c r="B8" s="19">
        <v>0</v>
      </c>
      <c r="C8" s="44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38"/>
      <c r="J8" s="19">
        <v>0</v>
      </c>
      <c r="K8" s="19">
        <v>-145.55226000000002</v>
      </c>
      <c r="L8" s="19">
        <v>17489</v>
      </c>
      <c r="M8" s="19">
        <v>0</v>
      </c>
      <c r="N8" s="38"/>
      <c r="O8" s="19">
        <v>1495</v>
      </c>
      <c r="P8" s="19">
        <v>0</v>
      </c>
      <c r="Q8" s="38"/>
      <c r="R8" s="19">
        <v>33173</v>
      </c>
      <c r="S8" s="19">
        <v>0</v>
      </c>
      <c r="T8" s="19">
        <v>0</v>
      </c>
      <c r="U8" s="38"/>
      <c r="V8" s="19">
        <v>0</v>
      </c>
      <c r="W8" s="4">
        <f t="shared" si="0"/>
        <v>52011.447740000003</v>
      </c>
    </row>
    <row r="9" spans="1:23" ht="15" x14ac:dyDescent="0.25">
      <c r="A9" s="9"/>
      <c r="B9" s="42"/>
      <c r="C9" s="39"/>
      <c r="D9" s="39"/>
      <c r="E9" s="9"/>
      <c r="F9" s="9"/>
      <c r="G9" s="9"/>
      <c r="H9" s="9"/>
      <c r="I9" s="39"/>
      <c r="J9" s="9"/>
      <c r="K9" s="9"/>
      <c r="L9" s="9"/>
      <c r="M9" s="9"/>
      <c r="N9" s="39"/>
      <c r="O9" s="9"/>
      <c r="P9" s="9"/>
      <c r="Q9" s="39"/>
      <c r="R9" s="9"/>
      <c r="S9" s="9"/>
      <c r="T9" s="9"/>
      <c r="U9" s="39"/>
      <c r="V9" s="9"/>
      <c r="W9" s="4"/>
    </row>
    <row r="10" spans="1:23" s="30" customFormat="1" ht="15" x14ac:dyDescent="0.25">
      <c r="A10" s="29" t="s">
        <v>55</v>
      </c>
      <c r="B10" s="43">
        <v>2940</v>
      </c>
      <c r="C10" s="29">
        <v>125216</v>
      </c>
      <c r="D10" s="43">
        <v>18186.463</v>
      </c>
      <c r="E10" s="29">
        <v>496410</v>
      </c>
      <c r="F10" s="29">
        <v>1385941</v>
      </c>
      <c r="G10" s="29">
        <v>3280.9418900000001</v>
      </c>
      <c r="H10" s="29">
        <v>9123292</v>
      </c>
      <c r="I10" s="40"/>
      <c r="J10" s="29">
        <v>9059.4434499999988</v>
      </c>
      <c r="K10" s="29">
        <v>6393.7737100000004</v>
      </c>
      <c r="L10" s="29">
        <v>28634</v>
      </c>
      <c r="M10" s="29">
        <v>299734</v>
      </c>
      <c r="N10" s="40"/>
      <c r="O10" s="29">
        <v>91271</v>
      </c>
      <c r="P10" s="29">
        <v>20867.385719999998</v>
      </c>
      <c r="Q10" s="40"/>
      <c r="R10" s="29">
        <v>13950464</v>
      </c>
      <c r="S10" s="29">
        <v>104464.7016</v>
      </c>
      <c r="T10" s="29">
        <v>859275</v>
      </c>
      <c r="U10" s="40"/>
      <c r="V10" s="29">
        <v>428977</v>
      </c>
      <c r="W10" s="30">
        <f t="shared" ref="W10:W17" si="1">SUM(B10:V10)</f>
        <v>26954406.709370002</v>
      </c>
    </row>
    <row r="11" spans="1:23" s="4" customFormat="1" x14ac:dyDescent="0.2">
      <c r="A11" s="19" t="s">
        <v>54</v>
      </c>
      <c r="B11" s="19">
        <v>656</v>
      </c>
      <c r="C11" s="44">
        <v>114040</v>
      </c>
      <c r="D11" s="19">
        <v>1399.671</v>
      </c>
      <c r="E11" s="19">
        <v>340576</v>
      </c>
      <c r="F11" s="19">
        <v>524313</v>
      </c>
      <c r="G11" s="19">
        <v>5277.6143499999998</v>
      </c>
      <c r="H11" s="19">
        <v>3185627</v>
      </c>
      <c r="I11" s="38"/>
      <c r="J11" s="19">
        <v>2777.1201299999998</v>
      </c>
      <c r="K11" s="19">
        <v>2216.71848</v>
      </c>
      <c r="L11" s="19">
        <v>103873</v>
      </c>
      <c r="M11" s="19">
        <v>126705</v>
      </c>
      <c r="N11" s="38"/>
      <c r="O11" s="19">
        <v>59996</v>
      </c>
      <c r="P11" s="19">
        <v>9620.8586699999996</v>
      </c>
      <c r="Q11" s="38"/>
      <c r="R11" s="19">
        <v>4050038</v>
      </c>
      <c r="S11" s="19">
        <v>45443.236720000001</v>
      </c>
      <c r="T11" s="19">
        <v>217396</v>
      </c>
      <c r="U11" s="38"/>
      <c r="V11" s="19">
        <v>378171</v>
      </c>
      <c r="W11" s="4">
        <f t="shared" si="1"/>
        <v>9168126.219349999</v>
      </c>
    </row>
    <row r="12" spans="1:23" s="4" customFormat="1" x14ac:dyDescent="0.2">
      <c r="A12" s="19" t="s">
        <v>53</v>
      </c>
      <c r="B12" s="19">
        <v>0</v>
      </c>
      <c r="C12" s="44">
        <v>4962</v>
      </c>
      <c r="D12" s="19">
        <v>69050.070999999996</v>
      </c>
      <c r="E12" s="19">
        <v>126162</v>
      </c>
      <c r="F12" s="19">
        <v>937080</v>
      </c>
      <c r="G12" s="19">
        <v>1523.6551499999998</v>
      </c>
      <c r="H12" s="19">
        <v>3865025</v>
      </c>
      <c r="I12" s="38"/>
      <c r="J12" s="19">
        <v>1971.03072</v>
      </c>
      <c r="K12" s="19">
        <v>7643.1565899999996</v>
      </c>
      <c r="L12" s="19">
        <v>82451</v>
      </c>
      <c r="M12" s="19">
        <v>38735</v>
      </c>
      <c r="N12" s="38"/>
      <c r="O12" s="19">
        <v>14787</v>
      </c>
      <c r="P12" s="19">
        <v>6876.1852900000004</v>
      </c>
      <c r="Q12" s="38"/>
      <c r="R12" s="19">
        <v>8434748</v>
      </c>
      <c r="S12" s="19">
        <v>42521.955090000003</v>
      </c>
      <c r="T12" s="19">
        <v>492009</v>
      </c>
      <c r="U12" s="38"/>
      <c r="V12" s="19">
        <v>248789</v>
      </c>
      <c r="W12" s="4">
        <f t="shared" si="1"/>
        <v>14374334.05384</v>
      </c>
    </row>
    <row r="13" spans="1:23" s="30" customFormat="1" ht="15" x14ac:dyDescent="0.25">
      <c r="A13" s="29" t="s">
        <v>52</v>
      </c>
      <c r="B13" s="43">
        <v>2284</v>
      </c>
      <c r="C13" s="29">
        <v>6214</v>
      </c>
      <c r="D13" s="43">
        <v>-52263.279000000002</v>
      </c>
      <c r="E13" s="29">
        <v>29672</v>
      </c>
      <c r="F13" s="29">
        <v>-75452</v>
      </c>
      <c r="G13" s="29">
        <v>-3520.3276099999998</v>
      </c>
      <c r="H13" s="29">
        <v>2072640</v>
      </c>
      <c r="I13" s="40"/>
      <c r="J13" s="29">
        <v>4311.2925999999998</v>
      </c>
      <c r="K13" s="29">
        <v>-3466.1013599999997</v>
      </c>
      <c r="L13" s="29">
        <v>-157690</v>
      </c>
      <c r="M13" s="29">
        <v>134294</v>
      </c>
      <c r="N13" s="40"/>
      <c r="O13" s="29">
        <v>16488</v>
      </c>
      <c r="P13" s="29">
        <v>4370.3417599999993</v>
      </c>
      <c r="Q13" s="40"/>
      <c r="R13" s="29">
        <v>1465678</v>
      </c>
      <c r="S13" s="29">
        <v>16499.50979</v>
      </c>
      <c r="T13" s="29">
        <v>149870</v>
      </c>
      <c r="U13" s="40"/>
      <c r="V13" s="29">
        <v>-197983</v>
      </c>
      <c r="W13" s="30">
        <f t="shared" si="1"/>
        <v>3411946.4361800002</v>
      </c>
    </row>
    <row r="14" spans="1:23" s="4" customFormat="1" x14ac:dyDescent="0.2">
      <c r="A14" s="19" t="s">
        <v>51</v>
      </c>
      <c r="B14" s="19">
        <v>1559</v>
      </c>
      <c r="C14" s="44">
        <v>4061</v>
      </c>
      <c r="D14" s="19">
        <v>4300</v>
      </c>
      <c r="E14" s="19">
        <v>726070</v>
      </c>
      <c r="F14" s="19">
        <v>260810</v>
      </c>
      <c r="G14" s="19">
        <v>545.74</v>
      </c>
      <c r="H14" s="19">
        <v>2294192</v>
      </c>
      <c r="I14" s="38"/>
      <c r="J14" s="19">
        <v>14500</v>
      </c>
      <c r="K14" s="19">
        <v>7200</v>
      </c>
      <c r="L14" s="19">
        <v>49508</v>
      </c>
      <c r="M14" s="19">
        <v>20298</v>
      </c>
      <c r="N14" s="38"/>
      <c r="O14" s="19">
        <v>15791</v>
      </c>
      <c r="P14" s="19">
        <v>1500</v>
      </c>
      <c r="Q14" s="38"/>
      <c r="R14" s="19">
        <v>897122</v>
      </c>
      <c r="S14" s="19">
        <v>6000</v>
      </c>
      <c r="T14" s="19">
        <v>84166</v>
      </c>
      <c r="U14" s="38"/>
      <c r="V14" s="19">
        <v>210432</v>
      </c>
      <c r="W14" s="4">
        <f t="shared" si="1"/>
        <v>4598054.74</v>
      </c>
    </row>
    <row r="15" spans="1:23" s="4" customFormat="1" x14ac:dyDescent="0.2">
      <c r="A15" s="19" t="s">
        <v>66</v>
      </c>
      <c r="B15" s="19">
        <v>717</v>
      </c>
      <c r="C15" s="44">
        <v>2261</v>
      </c>
      <c r="D15" s="19">
        <v>-68012.035999999993</v>
      </c>
      <c r="E15" s="19">
        <v>-652193</v>
      </c>
      <c r="F15" s="19">
        <v>-325717</v>
      </c>
      <c r="G15" s="19">
        <v>-4345.1511799999998</v>
      </c>
      <c r="H15" s="19">
        <v>-624841</v>
      </c>
      <c r="I15" s="38"/>
      <c r="J15" s="19">
        <v>-15054.60793</v>
      </c>
      <c r="K15" s="19">
        <v>-10666.101359999999</v>
      </c>
      <c r="L15" s="19">
        <v>-116670</v>
      </c>
      <c r="M15" s="19">
        <v>-15535</v>
      </c>
      <c r="N15" s="38"/>
      <c r="O15" s="19">
        <v>-25512</v>
      </c>
      <c r="P15" s="19">
        <v>2674.2011299999999</v>
      </c>
      <c r="Q15" s="38"/>
      <c r="R15" s="19">
        <v>422537</v>
      </c>
      <c r="S15" s="19">
        <v>0</v>
      </c>
      <c r="T15" s="19">
        <v>-38239</v>
      </c>
      <c r="U15" s="38"/>
      <c r="V15" s="19">
        <v>-176431</v>
      </c>
      <c r="W15" s="4">
        <f t="shared" si="1"/>
        <v>-1645026.6953399999</v>
      </c>
    </row>
    <row r="16" spans="1:23" s="4" customFormat="1" x14ac:dyDescent="0.2">
      <c r="A16" s="19" t="s">
        <v>50</v>
      </c>
      <c r="B16" s="19">
        <v>0</v>
      </c>
      <c r="C16" s="44">
        <v>0</v>
      </c>
      <c r="D16" s="19">
        <v>-6789.7732800000003</v>
      </c>
      <c r="E16" s="19">
        <v>-88757</v>
      </c>
      <c r="F16" s="19"/>
      <c r="G16" s="19">
        <v>279.08357000000001</v>
      </c>
      <c r="H16" s="19">
        <v>-518274</v>
      </c>
      <c r="I16" s="38"/>
      <c r="J16" s="19">
        <v>0</v>
      </c>
      <c r="K16" s="19">
        <v>0</v>
      </c>
      <c r="L16" s="19">
        <v>-90528</v>
      </c>
      <c r="M16" s="19">
        <v>-47560</v>
      </c>
      <c r="N16" s="38"/>
      <c r="O16" s="19">
        <v>0</v>
      </c>
      <c r="P16" s="19">
        <v>265.86151000000001</v>
      </c>
      <c r="Q16" s="38"/>
      <c r="R16" s="19">
        <v>-422537</v>
      </c>
      <c r="S16" s="19">
        <v>-4634.5669200000002</v>
      </c>
      <c r="T16" s="19">
        <v>19948</v>
      </c>
      <c r="U16" s="38"/>
      <c r="V16" s="19">
        <v>-241984</v>
      </c>
      <c r="W16" s="4">
        <f t="shared" si="1"/>
        <v>-1400571.3951199998</v>
      </c>
    </row>
    <row r="17" spans="1:23" s="4" customFormat="1" x14ac:dyDescent="0.2">
      <c r="A17" s="19" t="s">
        <v>49</v>
      </c>
      <c r="B17" s="19">
        <v>8.05687</v>
      </c>
      <c r="C17" s="44">
        <v>-108</v>
      </c>
      <c r="D17" s="19">
        <v>11448.755999999999</v>
      </c>
      <c r="E17" s="19">
        <v>44552</v>
      </c>
      <c r="F17" s="19">
        <v>-10545</v>
      </c>
      <c r="G17" s="19">
        <v>0</v>
      </c>
      <c r="H17" s="19">
        <v>921563</v>
      </c>
      <c r="I17" s="38"/>
      <c r="J17" s="19">
        <v>4865.9005299999999</v>
      </c>
      <c r="K17" s="19">
        <v>0</v>
      </c>
      <c r="L17" s="19">
        <v>0</v>
      </c>
      <c r="M17" s="19">
        <v>177091</v>
      </c>
      <c r="N17" s="38"/>
      <c r="O17" s="19">
        <v>26209</v>
      </c>
      <c r="P17" s="19">
        <v>-69.720880000000008</v>
      </c>
      <c r="Q17" s="38"/>
      <c r="R17" s="19">
        <v>568556</v>
      </c>
      <c r="S17" s="19">
        <v>15134.076710000001</v>
      </c>
      <c r="T17" s="19">
        <v>83995</v>
      </c>
      <c r="U17" s="38"/>
      <c r="V17" s="19">
        <v>10000</v>
      </c>
      <c r="W17" s="4">
        <f t="shared" si="1"/>
        <v>1852700.06923</v>
      </c>
    </row>
    <row r="18" spans="1:23" ht="15" x14ac:dyDescent="0.25">
      <c r="A18" s="11"/>
      <c r="B18" s="17"/>
      <c r="C18" s="17"/>
      <c r="D18" s="16"/>
      <c r="E18" s="17"/>
      <c r="F18" s="16"/>
      <c r="G18" s="17"/>
      <c r="H18" s="16"/>
      <c r="I18" s="48"/>
      <c r="J18" s="16"/>
      <c r="K18" s="16"/>
      <c r="L18" s="18"/>
      <c r="M18" s="17"/>
      <c r="N18" s="53"/>
      <c r="O18" s="16"/>
      <c r="P18" s="16"/>
      <c r="Q18" s="53"/>
      <c r="R18" s="16"/>
      <c r="S18" s="16"/>
      <c r="T18" s="17"/>
      <c r="U18" s="53"/>
      <c r="V18" s="16"/>
      <c r="W18" s="16"/>
    </row>
    <row r="19" spans="1:23" s="33" customFormat="1" ht="15" x14ac:dyDescent="0.25">
      <c r="A19" s="31" t="s">
        <v>48</v>
      </c>
      <c r="B19" s="32">
        <f t="shared" ref="B19:W19" si="2">+B4/B11</f>
        <v>4.4222560975609753</v>
      </c>
      <c r="C19" s="32">
        <f t="shared" si="2"/>
        <v>1.015538407576289</v>
      </c>
      <c r="D19" s="32">
        <f t="shared" si="2"/>
        <v>1.1781340043481647</v>
      </c>
      <c r="E19" s="32">
        <f t="shared" si="2"/>
        <v>0.73124060415296444</v>
      </c>
      <c r="F19" s="32">
        <f t="shared" si="2"/>
        <v>0.88568088145821289</v>
      </c>
      <c r="G19" s="32">
        <f t="shared" si="2"/>
        <v>0.27420990887672569</v>
      </c>
      <c r="H19" s="32">
        <f t="shared" si="2"/>
        <v>0.83853665228226659</v>
      </c>
      <c r="I19" s="49" t="e">
        <f t="shared" si="2"/>
        <v>#DIV/0!</v>
      </c>
      <c r="J19" s="32">
        <f t="shared" si="2"/>
        <v>1.1045674390758171</v>
      </c>
      <c r="K19" s="32">
        <f t="shared" si="2"/>
        <v>0.76294214861239396</v>
      </c>
      <c r="L19" s="32">
        <f t="shared" si="2"/>
        <v>6.2576415430381331E-3</v>
      </c>
      <c r="M19" s="32">
        <f t="shared" si="2"/>
        <v>0.54959946332031095</v>
      </c>
      <c r="N19" s="49" t="e">
        <f t="shared" si="2"/>
        <v>#DIV/0!</v>
      </c>
      <c r="O19" s="32">
        <f t="shared" si="2"/>
        <v>0.60680712047469831</v>
      </c>
      <c r="P19" s="32">
        <f t="shared" si="2"/>
        <v>0.49746923265010401</v>
      </c>
      <c r="Q19" s="49" t="e">
        <f t="shared" si="2"/>
        <v>#DIV/0!</v>
      </c>
      <c r="R19" s="32">
        <f>+R4/R11</f>
        <v>0.84333554401217969</v>
      </c>
      <c r="S19" s="32">
        <f t="shared" si="2"/>
        <v>1.0410907264705946</v>
      </c>
      <c r="T19" s="32">
        <f>+T4/T11</f>
        <v>0.97320557875949876</v>
      </c>
      <c r="U19" s="49" t="e">
        <f t="shared" si="2"/>
        <v>#DIV/0!</v>
      </c>
      <c r="V19" s="32">
        <f t="shared" si="2"/>
        <v>0.83150215114326587</v>
      </c>
      <c r="W19" s="55">
        <f t="shared" si="2"/>
        <v>0.83022433919214156</v>
      </c>
    </row>
    <row r="20" spans="1:23" s="33" customFormat="1" ht="15" x14ac:dyDescent="0.25">
      <c r="A20" s="31" t="s">
        <v>47</v>
      </c>
      <c r="B20" s="32">
        <f t="shared" ref="B20:W20" si="3">+(B4+B6)/(B11+B12)</f>
        <v>4.4222560975609753</v>
      </c>
      <c r="C20" s="32">
        <f t="shared" si="3"/>
        <v>1.0052940286717871</v>
      </c>
      <c r="D20" s="32">
        <f t="shared" si="3"/>
        <v>2.3406757117719466E-2</v>
      </c>
      <c r="E20" s="32">
        <f t="shared" si="3"/>
        <v>0.78029858293089482</v>
      </c>
      <c r="F20" s="32">
        <f t="shared" si="3"/>
        <v>0.40559247238764656</v>
      </c>
      <c r="G20" s="32">
        <f t="shared" si="3"/>
        <v>0.21278000379193912</v>
      </c>
      <c r="H20" s="32">
        <f t="shared" si="3"/>
        <v>0.66367238093725234</v>
      </c>
      <c r="I20" s="49" t="e">
        <f t="shared" si="3"/>
        <v>#DIV/0!</v>
      </c>
      <c r="J20" s="32">
        <f t="shared" si="3"/>
        <v>1.6752447344843731</v>
      </c>
      <c r="K20" s="32">
        <f t="shared" si="3"/>
        <v>0.53040329445066692</v>
      </c>
      <c r="L20" s="32">
        <f t="shared" si="3"/>
        <v>1.6530344990446748E-2</v>
      </c>
      <c r="M20" s="32">
        <f t="shared" si="3"/>
        <v>0.64773331721470018</v>
      </c>
      <c r="N20" s="49" t="e">
        <f t="shared" si="3"/>
        <v>#DIV/0!</v>
      </c>
      <c r="O20" s="32">
        <f t="shared" si="3"/>
        <v>0.90019121992966311</v>
      </c>
      <c r="P20" s="32">
        <f t="shared" si="3"/>
        <v>0.29112947941735373</v>
      </c>
      <c r="Q20" s="49" t="e">
        <f t="shared" si="3"/>
        <v>#DIV/0!</v>
      </c>
      <c r="R20" s="32">
        <f>+(R4+R6)/(R11+R12)</f>
        <v>0.33557050957861834</v>
      </c>
      <c r="S20" s="32">
        <f t="shared" si="3"/>
        <v>0.55912748961241654</v>
      </c>
      <c r="T20" s="32">
        <f t="shared" si="3"/>
        <v>0.37889357983098509</v>
      </c>
      <c r="U20" s="49" t="e">
        <f t="shared" si="3"/>
        <v>#DIV/0!</v>
      </c>
      <c r="V20" s="32">
        <f t="shared" si="3"/>
        <v>0.55017863978563231</v>
      </c>
      <c r="W20" s="55">
        <f t="shared" si="3"/>
        <v>0.45916453107835126</v>
      </c>
    </row>
    <row r="21" spans="1:23" s="33" customFormat="1" ht="15" x14ac:dyDescent="0.25">
      <c r="A21" s="31" t="s">
        <v>46</v>
      </c>
      <c r="B21" s="34">
        <f t="shared" ref="B21:W21" si="4">+B13</f>
        <v>2284</v>
      </c>
      <c r="C21" s="34">
        <f t="shared" si="4"/>
        <v>6214</v>
      </c>
      <c r="D21" s="34">
        <f t="shared" si="4"/>
        <v>-52263.279000000002</v>
      </c>
      <c r="E21" s="34">
        <f t="shared" si="4"/>
        <v>29672</v>
      </c>
      <c r="F21" s="34">
        <f t="shared" si="4"/>
        <v>-75452</v>
      </c>
      <c r="G21" s="34">
        <f t="shared" si="4"/>
        <v>-3520.3276099999998</v>
      </c>
      <c r="H21" s="34">
        <f t="shared" si="4"/>
        <v>2072640</v>
      </c>
      <c r="I21" s="50">
        <f t="shared" si="4"/>
        <v>0</v>
      </c>
      <c r="J21" s="34">
        <f t="shared" si="4"/>
        <v>4311.2925999999998</v>
      </c>
      <c r="K21" s="34">
        <f t="shared" si="4"/>
        <v>-3466.1013599999997</v>
      </c>
      <c r="L21" s="34">
        <f t="shared" si="4"/>
        <v>-157690</v>
      </c>
      <c r="M21" s="34">
        <f t="shared" si="4"/>
        <v>134294</v>
      </c>
      <c r="N21" s="50">
        <f t="shared" si="4"/>
        <v>0</v>
      </c>
      <c r="O21" s="34">
        <f t="shared" si="4"/>
        <v>16488</v>
      </c>
      <c r="P21" s="34">
        <f t="shared" si="4"/>
        <v>4370.3417599999993</v>
      </c>
      <c r="Q21" s="50">
        <f t="shared" si="4"/>
        <v>0</v>
      </c>
      <c r="R21" s="34">
        <f t="shared" si="4"/>
        <v>1465678</v>
      </c>
      <c r="S21" s="34">
        <f t="shared" si="4"/>
        <v>16499.50979</v>
      </c>
      <c r="T21" s="34">
        <f t="shared" si="4"/>
        <v>149870</v>
      </c>
      <c r="U21" s="50">
        <f t="shared" si="4"/>
        <v>0</v>
      </c>
      <c r="V21" s="34">
        <f t="shared" si="4"/>
        <v>-197983</v>
      </c>
      <c r="W21" s="56">
        <f t="shared" si="4"/>
        <v>3411946.4361800002</v>
      </c>
    </row>
    <row r="22" spans="1:23" s="33" customFormat="1" ht="15" x14ac:dyDescent="0.25">
      <c r="A22" s="31" t="s">
        <v>45</v>
      </c>
      <c r="B22" s="35">
        <f t="shared" ref="B22:W22" si="5">((B11+B12))/B3</f>
        <v>0.22312925170068026</v>
      </c>
      <c r="C22" s="35">
        <f t="shared" si="5"/>
        <v>0.95037375415282388</v>
      </c>
      <c r="D22" s="35">
        <f t="shared" si="5"/>
        <v>3.873844825690091</v>
      </c>
      <c r="E22" s="35">
        <f t="shared" si="5"/>
        <v>0.9402268286295602</v>
      </c>
      <c r="F22" s="35">
        <f t="shared" si="5"/>
        <v>1.0544409899122691</v>
      </c>
      <c r="G22" s="35">
        <f t="shared" si="5"/>
        <v>2.0729624991925717</v>
      </c>
      <c r="H22" s="35">
        <f t="shared" si="5"/>
        <v>0.77281884653039712</v>
      </c>
      <c r="I22" s="51" t="e">
        <f t="shared" si="5"/>
        <v>#DIV/0!</v>
      </c>
      <c r="J22" s="35">
        <f t="shared" si="5"/>
        <v>0.52411065604697826</v>
      </c>
      <c r="K22" s="35">
        <f t="shared" si="5"/>
        <v>1.5421057292939446</v>
      </c>
      <c r="L22" s="35">
        <f t="shared" si="5"/>
        <v>6.5070894740518268</v>
      </c>
      <c r="M22" s="35">
        <f t="shared" si="5"/>
        <v>0.55195606771337258</v>
      </c>
      <c r="N22" s="51" t="e">
        <f t="shared" si="5"/>
        <v>#DIV/0!</v>
      </c>
      <c r="O22" s="35">
        <f t="shared" si="5"/>
        <v>0.81935116302001731</v>
      </c>
      <c r="P22" s="35">
        <f t="shared" si="5"/>
        <v>0.79056591857544867</v>
      </c>
      <c r="Q22" s="51" t="e">
        <f t="shared" si="5"/>
        <v>#DIV/0!</v>
      </c>
      <c r="R22" s="35">
        <f t="shared" si="5"/>
        <v>0.89493697127206662</v>
      </c>
      <c r="S22" s="35">
        <f t="shared" si="5"/>
        <v>0.84205660345273992</v>
      </c>
      <c r="T22" s="35">
        <f t="shared" si="5"/>
        <v>0.82558552267900265</v>
      </c>
      <c r="U22" s="51" t="e">
        <f t="shared" si="5"/>
        <v>#DIV/0!</v>
      </c>
      <c r="V22" s="35">
        <f t="shared" si="5"/>
        <v>1.4615235781871756</v>
      </c>
      <c r="W22" s="57">
        <f t="shared" si="5"/>
        <v>0.8734178767659001</v>
      </c>
    </row>
    <row r="23" spans="1:23" s="33" customFormat="1" ht="15" x14ac:dyDescent="0.25">
      <c r="A23" s="31" t="s">
        <v>44</v>
      </c>
      <c r="B23" s="35">
        <f t="shared" ref="B23:W23" si="6">B3/B13</f>
        <v>1.2872154115586689</v>
      </c>
      <c r="C23" s="35">
        <f t="shared" si="6"/>
        <v>20.15062761506276</v>
      </c>
      <c r="D23" s="35">
        <f t="shared" si="6"/>
        <v>-0.34796898219876327</v>
      </c>
      <c r="E23" s="35">
        <f t="shared" si="6"/>
        <v>16.729913723375574</v>
      </c>
      <c r="F23" s="35">
        <f t="shared" si="6"/>
        <v>-18.368512431744687</v>
      </c>
      <c r="G23" s="35">
        <f t="shared" si="6"/>
        <v>-0.93199902210237762</v>
      </c>
      <c r="H23" s="35">
        <f t="shared" si="6"/>
        <v>4.4017735834491276</v>
      </c>
      <c r="I23" s="51" t="e">
        <f t="shared" si="6"/>
        <v>#DIV/0!</v>
      </c>
      <c r="J23" s="35">
        <f t="shared" si="6"/>
        <v>2.1013288334918392</v>
      </c>
      <c r="K23" s="35">
        <f t="shared" si="6"/>
        <v>-1.8446586080217806</v>
      </c>
      <c r="L23" s="35">
        <f t="shared" si="6"/>
        <v>-0.18158412074323038</v>
      </c>
      <c r="M23" s="35">
        <f t="shared" si="6"/>
        <v>2.2319239876688459</v>
      </c>
      <c r="N23" s="51" t="e">
        <f t="shared" si="6"/>
        <v>#DIV/0!</v>
      </c>
      <c r="O23" s="35">
        <f t="shared" si="6"/>
        <v>5.5356016496846188</v>
      </c>
      <c r="P23" s="35">
        <f t="shared" si="6"/>
        <v>4.7747720581010125</v>
      </c>
      <c r="Q23" s="51" t="e">
        <f t="shared" si="6"/>
        <v>#DIV/0!</v>
      </c>
      <c r="R23" s="35">
        <f>R3/R13</f>
        <v>9.5180960620272668</v>
      </c>
      <c r="S23" s="35">
        <f t="shared" si="6"/>
        <v>6.3313821398084098</v>
      </c>
      <c r="T23" s="35">
        <f t="shared" si="6"/>
        <v>5.7334690064722755</v>
      </c>
      <c r="U23" s="51" t="e">
        <f t="shared" si="6"/>
        <v>#DIV/0!</v>
      </c>
      <c r="V23" s="35">
        <f t="shared" si="6"/>
        <v>-2.1667365379855847</v>
      </c>
      <c r="W23" s="57">
        <f t="shared" si="6"/>
        <v>7.900008616943011</v>
      </c>
    </row>
    <row r="24" spans="1:23" s="33" customFormat="1" ht="15" x14ac:dyDescent="0.25">
      <c r="A24" s="31" t="s">
        <v>43</v>
      </c>
      <c r="B24" s="35">
        <f t="shared" ref="B24:W24" si="7">((B11+B12))/B13</f>
        <v>0.28721541155866898</v>
      </c>
      <c r="C24" s="35">
        <f t="shared" si="7"/>
        <v>19.15062761506276</v>
      </c>
      <c r="D24" s="35">
        <f t="shared" si="7"/>
        <v>-1.3479778411913266</v>
      </c>
      <c r="E24" s="35">
        <f t="shared" si="7"/>
        <v>15.729913723375573</v>
      </c>
      <c r="F24" s="35">
        <f t="shared" si="7"/>
        <v>-19.368512431744687</v>
      </c>
      <c r="G24" s="35">
        <f t="shared" si="7"/>
        <v>-1.9319990221023775</v>
      </c>
      <c r="H24" s="35">
        <f t="shared" si="7"/>
        <v>3.4017735834491276</v>
      </c>
      <c r="I24" s="51" t="e">
        <f t="shared" si="7"/>
        <v>#DIV/0!</v>
      </c>
      <c r="J24" s="35">
        <f t="shared" si="7"/>
        <v>1.1013288334918396</v>
      </c>
      <c r="K24" s="35">
        <f t="shared" si="7"/>
        <v>-2.8446586080217808</v>
      </c>
      <c r="L24" s="35">
        <f t="shared" si="7"/>
        <v>-1.1815841207432305</v>
      </c>
      <c r="M24" s="35">
        <f t="shared" si="7"/>
        <v>1.2319239876688459</v>
      </c>
      <c r="N24" s="51" t="e">
        <f t="shared" si="7"/>
        <v>#DIV/0!</v>
      </c>
      <c r="O24" s="35">
        <f t="shared" si="7"/>
        <v>4.5356016496846188</v>
      </c>
      <c r="P24" s="35">
        <f t="shared" si="7"/>
        <v>3.7747720581010125</v>
      </c>
      <c r="Q24" s="51" t="e">
        <f t="shared" si="7"/>
        <v>#DIV/0!</v>
      </c>
      <c r="R24" s="35">
        <f t="shared" si="7"/>
        <v>8.5180960620272668</v>
      </c>
      <c r="S24" s="35">
        <f t="shared" si="7"/>
        <v>5.3313821398084098</v>
      </c>
      <c r="T24" s="35">
        <f t="shared" si="7"/>
        <v>4.7334690064722755</v>
      </c>
      <c r="U24" s="51" t="e">
        <f t="shared" si="7"/>
        <v>#DIV/0!</v>
      </c>
      <c r="V24" s="35">
        <f t="shared" si="7"/>
        <v>-3.1667365379855847</v>
      </c>
      <c r="W24" s="57">
        <f t="shared" si="7"/>
        <v>6.9000087526426794</v>
      </c>
    </row>
    <row r="25" spans="1:23" s="33" customFormat="1" ht="15" x14ac:dyDescent="0.25">
      <c r="A25" s="31" t="s">
        <v>42</v>
      </c>
      <c r="B25" s="35">
        <f>SUM(B11:B12)/SUM(B14,B17)</f>
        <v>0.41861914047829041</v>
      </c>
      <c r="C25" s="35">
        <f>SUM(C11:C12)/SUM(C14,C16:C17)</f>
        <v>30.104224639514293</v>
      </c>
      <c r="D25" s="35">
        <f>SUM(D11:D12)/SUM(D14)</f>
        <v>16.383660930232558</v>
      </c>
      <c r="E25" s="35">
        <f>SUM(E11:E12)/SUM(E14,E17)</f>
        <v>0.60566399609665955</v>
      </c>
      <c r="F25" s="35">
        <f>SUM(F11:F12)/SUM(F14)</f>
        <v>5.6032859169510374</v>
      </c>
      <c r="G25" s="35">
        <f>SUM(G11:G12)/SUM(G14,G17)</f>
        <v>12.46247205629054</v>
      </c>
      <c r="H25" s="35">
        <f>SUM(H11:H12)/SUM(H14,H17)</f>
        <v>2.1925339461495046</v>
      </c>
      <c r="I25" s="51" t="e">
        <f>SUM(I11:I12)/SUM(I14,I16:I17)</f>
        <v>#DIV/0!</v>
      </c>
      <c r="J25" s="35">
        <f t="shared" ref="J25" si="8">SUM(J11:J12)/SUM(J14,J17)</f>
        <v>0.24518099959485851</v>
      </c>
      <c r="K25" s="35">
        <f t="shared" ref="K25" si="9">SUM(K11:K12)/SUM(K14,K16)</f>
        <v>1.3694270930555557</v>
      </c>
      <c r="L25" s="35">
        <f>SUM(L11:L12)/SUM(L14)</f>
        <v>3.7635129676011956</v>
      </c>
      <c r="M25" s="35">
        <f>SUM(M11:M12)/SUM(M14,M17)</f>
        <v>0.83814194306673628</v>
      </c>
      <c r="N25" s="51" t="e">
        <f>SUM(N11:N12)/SUM(N14,N16:N17)</f>
        <v>#DIV/0!</v>
      </c>
      <c r="O25" s="35">
        <f>SUM(O11:O12)/SUM(O14,O17)</f>
        <v>1.780547619047619</v>
      </c>
      <c r="P25" s="35">
        <f>SUM(P11:P12)/SUM(P14)</f>
        <v>10.998029306666666</v>
      </c>
      <c r="Q25" s="51" t="e">
        <f>SUM(Q11:Q12)/SUM(Q14,Q16:Q17)</f>
        <v>#DIV/0!</v>
      </c>
      <c r="R25" s="35">
        <f>SUM(R11:R12)/SUM(R14:R15,R17)</f>
        <v>6.611951499167203</v>
      </c>
      <c r="S25" s="35">
        <f>SUM(S11:S12)/SUM(S14)</f>
        <v>14.660865301666668</v>
      </c>
      <c r="T25" s="35">
        <f>SUM(T11:T12)/SUM(T14,T17)</f>
        <v>4.2186059787941321</v>
      </c>
      <c r="U25" s="51" t="e">
        <f>SUM(U11:U12)/SUM(U14,U16:U17)</f>
        <v>#DIV/0!</v>
      </c>
      <c r="V25" s="35">
        <f>SUM(V11:V12)/SUM(V14,V17)</f>
        <v>2.8442331421935108</v>
      </c>
      <c r="W25" s="57">
        <f>SUM(W11:W12)/SUM(W14,W17)</f>
        <v>3.6495667513985337</v>
      </c>
    </row>
    <row r="26" spans="1:23" x14ac:dyDescent="0.2">
      <c r="A26" s="36"/>
    </row>
    <row r="27" spans="1:23" x14ac:dyDescent="0.2">
      <c r="A27" s="58" t="s">
        <v>67</v>
      </c>
    </row>
    <row r="28" spans="1:23" x14ac:dyDescent="0.2">
      <c r="A28" s="58"/>
    </row>
    <row r="29" spans="1:23" x14ac:dyDescent="0.2">
      <c r="A29" s="58"/>
    </row>
    <row r="30" spans="1:23" x14ac:dyDescent="0.2">
      <c r="A30" s="58"/>
    </row>
    <row r="31" spans="1:23" x14ac:dyDescent="0.2">
      <c r="A31" s="19"/>
    </row>
    <row r="32" spans="1:23" x14ac:dyDescent="0.2">
      <c r="A32" s="19"/>
    </row>
  </sheetData>
  <mergeCells count="1">
    <mergeCell ref="A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A31" sqref="A31"/>
    </sheetView>
  </sheetViews>
  <sheetFormatPr defaultRowHeight="12.75" x14ac:dyDescent="0.2"/>
  <cols>
    <col min="1" max="1" width="55.28515625" style="1" bestFit="1" customWidth="1"/>
    <col min="2" max="2" width="13.28515625" style="1" bestFit="1" customWidth="1"/>
    <col min="3" max="3" width="8.28515625" style="1" bestFit="1" customWidth="1"/>
    <col min="4" max="4" width="10.5703125" style="1" bestFit="1" customWidth="1"/>
    <col min="5" max="5" width="9.28515625" style="1" bestFit="1" customWidth="1"/>
    <col min="6" max="6" width="9.85546875" style="1" bestFit="1" customWidth="1"/>
    <col min="7" max="7" width="8.42578125" style="1" bestFit="1" customWidth="1"/>
    <col min="8" max="8" width="9.85546875" style="1" bestFit="1" customWidth="1"/>
    <col min="9" max="9" width="8.85546875" style="1" bestFit="1" customWidth="1"/>
    <col min="10" max="10" width="7.28515625" style="1" bestFit="1" customWidth="1"/>
    <col min="11" max="11" width="10.7109375" style="1" bestFit="1" customWidth="1"/>
    <col min="12" max="12" width="11.5703125" style="1" bestFit="1" customWidth="1"/>
    <col min="13" max="13" width="8.28515625" style="1" bestFit="1" customWidth="1"/>
    <col min="14" max="14" width="7.28515625" style="1" bestFit="1" customWidth="1"/>
    <col min="15" max="15" width="10.140625" style="1" bestFit="1" customWidth="1"/>
    <col min="16" max="16" width="8.28515625" style="1" bestFit="1" customWidth="1"/>
    <col min="17" max="17" width="9.85546875" style="1" bestFit="1" customWidth="1"/>
    <col min="18" max="19" width="12.5703125" style="1" bestFit="1" customWidth="1"/>
    <col min="20" max="16384" width="9.140625" style="1"/>
  </cols>
  <sheetData>
    <row r="1" spans="1:19" ht="15" x14ac:dyDescent="0.2">
      <c r="A1" s="59" t="s">
        <v>63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60"/>
      <c r="S1" s="60">
        <v>1000</v>
      </c>
    </row>
    <row r="2" spans="1:19" ht="15" x14ac:dyDescent="0.25">
      <c r="A2" s="15" t="s">
        <v>41</v>
      </c>
      <c r="B2" s="15" t="s">
        <v>40</v>
      </c>
      <c r="C2" s="15" t="s">
        <v>39</v>
      </c>
      <c r="D2" s="15" t="s">
        <v>38</v>
      </c>
      <c r="E2" s="15" t="s">
        <v>37</v>
      </c>
      <c r="F2" s="15" t="s">
        <v>36</v>
      </c>
      <c r="G2" s="15" t="s">
        <v>35</v>
      </c>
      <c r="H2" s="15" t="s">
        <v>34</v>
      </c>
      <c r="I2" s="15" t="s">
        <v>62</v>
      </c>
      <c r="J2" s="15" t="s">
        <v>32</v>
      </c>
      <c r="K2" s="15" t="s">
        <v>31</v>
      </c>
      <c r="L2" s="15" t="s">
        <v>30</v>
      </c>
      <c r="M2" s="15" t="s">
        <v>28</v>
      </c>
      <c r="N2" s="15" t="s">
        <v>27</v>
      </c>
      <c r="O2" s="15" t="s">
        <v>26</v>
      </c>
      <c r="P2" s="15" t="s">
        <v>25</v>
      </c>
      <c r="Q2" s="15" t="s">
        <v>24</v>
      </c>
      <c r="R2" s="15" t="s">
        <v>22</v>
      </c>
      <c r="S2" s="15" t="s">
        <v>64</v>
      </c>
    </row>
    <row r="3" spans="1:19" ht="15" x14ac:dyDescent="0.25">
      <c r="A3" s="9" t="s">
        <v>21</v>
      </c>
      <c r="B3" s="13">
        <v>1895.8865699999999</v>
      </c>
      <c r="C3" s="13">
        <v>676246</v>
      </c>
      <c r="D3" s="13">
        <v>0</v>
      </c>
      <c r="E3" s="13">
        <v>833628</v>
      </c>
      <c r="F3" s="13">
        <v>1717029</v>
      </c>
      <c r="G3" s="13">
        <v>942.67458999999997</v>
      </c>
      <c r="H3" s="13">
        <v>7258585</v>
      </c>
      <c r="I3" s="13">
        <v>4343.4804999999997</v>
      </c>
      <c r="J3" s="13">
        <v>20278.94888</v>
      </c>
      <c r="K3" s="13">
        <v>222539</v>
      </c>
      <c r="L3" s="13">
        <v>241521</v>
      </c>
      <c r="M3" s="13">
        <v>154394</v>
      </c>
      <c r="N3" s="13">
        <v>29038.164639999999</v>
      </c>
      <c r="O3" s="13">
        <v>12640422</v>
      </c>
      <c r="P3" s="13">
        <v>142119.69991999998</v>
      </c>
      <c r="Q3" s="14">
        <v>1064888</v>
      </c>
      <c r="R3" s="13">
        <v>890518</v>
      </c>
      <c r="S3" s="13">
        <v>25898388.855099998</v>
      </c>
    </row>
    <row r="4" spans="1:19" ht="15" x14ac:dyDescent="0.25">
      <c r="A4" s="11" t="s">
        <v>20</v>
      </c>
      <c r="B4" s="13">
        <v>-1930.6552099999999</v>
      </c>
      <c r="C4" s="13">
        <v>-634371</v>
      </c>
      <c r="D4" s="13">
        <v>-2148.7370000000001</v>
      </c>
      <c r="E4" s="13">
        <v>-753143</v>
      </c>
      <c r="F4" s="13">
        <v>-1437795</v>
      </c>
      <c r="G4" s="13">
        <v>-355.90414000000004</v>
      </c>
      <c r="H4" s="13">
        <v>-6386822</v>
      </c>
      <c r="I4" s="13">
        <v>-7480.5006199999998</v>
      </c>
      <c r="J4" s="13">
        <v>-19763.67064</v>
      </c>
      <c r="K4" s="13">
        <v>-252852</v>
      </c>
      <c r="L4" s="13">
        <v>-246381</v>
      </c>
      <c r="M4" s="13">
        <v>-163628</v>
      </c>
      <c r="N4" s="13">
        <v>-25588.577570000001</v>
      </c>
      <c r="O4" s="13">
        <v>-9193475</v>
      </c>
      <c r="P4" s="13">
        <v>-128138.37714</v>
      </c>
      <c r="Q4" s="13">
        <v>-1017038</v>
      </c>
      <c r="R4" s="13">
        <v>-959012</v>
      </c>
      <c r="S4" s="13">
        <v>-21230309.556720003</v>
      </c>
    </row>
    <row r="5" spans="1:19" ht="15" x14ac:dyDescent="0.25">
      <c r="A5" s="9" t="s">
        <v>19</v>
      </c>
      <c r="B5" s="13">
        <v>-34.768639999999998</v>
      </c>
      <c r="C5" s="13">
        <v>41875</v>
      </c>
      <c r="D5" s="13">
        <v>-2148.7370000000001</v>
      </c>
      <c r="E5" s="13">
        <v>80485</v>
      </c>
      <c r="F5" s="13">
        <v>279234</v>
      </c>
      <c r="G5" s="13">
        <v>586.77044999999998</v>
      </c>
      <c r="H5" s="13">
        <v>871763</v>
      </c>
      <c r="I5" s="13">
        <v>-3137.0201200000001</v>
      </c>
      <c r="J5" s="13">
        <v>515.27823999999998</v>
      </c>
      <c r="K5" s="13">
        <v>-30313</v>
      </c>
      <c r="L5" s="13">
        <v>-4860</v>
      </c>
      <c r="M5" s="13">
        <v>-9237</v>
      </c>
      <c r="N5" s="13">
        <v>3449.58707</v>
      </c>
      <c r="O5" s="13">
        <v>3446947</v>
      </c>
      <c r="P5" s="13">
        <v>13981.322779999999</v>
      </c>
      <c r="Q5" s="14">
        <v>47850</v>
      </c>
      <c r="R5" s="13">
        <v>-68494</v>
      </c>
      <c r="S5" s="13">
        <v>4668076.2983799996</v>
      </c>
    </row>
    <row r="6" spans="1:19" ht="15" x14ac:dyDescent="0.25">
      <c r="A6" s="11" t="s">
        <v>18</v>
      </c>
      <c r="B6" s="13">
        <v>-126.41526999999999</v>
      </c>
      <c r="C6" s="13">
        <v>-40427</v>
      </c>
      <c r="D6" s="13">
        <v>-1382.066</v>
      </c>
      <c r="E6" s="13">
        <v>-120917</v>
      </c>
      <c r="F6" s="13">
        <v>-259052</v>
      </c>
      <c r="G6" s="13">
        <v>-225.15146999999999</v>
      </c>
      <c r="H6" s="13">
        <v>-1090318</v>
      </c>
      <c r="I6" s="13">
        <v>-2627.7361700000001</v>
      </c>
      <c r="J6" s="13">
        <v>-2529.7024999999999</v>
      </c>
      <c r="K6" s="13">
        <v>-39263</v>
      </c>
      <c r="L6" s="13">
        <v>-41860</v>
      </c>
      <c r="M6" s="13">
        <v>-15424</v>
      </c>
      <c r="N6" s="13">
        <v>-1749.4430300000001</v>
      </c>
      <c r="O6" s="13">
        <v>-2687710</v>
      </c>
      <c r="P6" s="13">
        <v>-7595.1378999999988</v>
      </c>
      <c r="Q6" s="13">
        <v>-99549</v>
      </c>
      <c r="R6" s="13">
        <v>-99775</v>
      </c>
      <c r="S6" s="13">
        <v>-4510563.4455300001</v>
      </c>
    </row>
    <row r="7" spans="1:19" ht="15" x14ac:dyDescent="0.25">
      <c r="A7" s="9" t="s">
        <v>17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-28092</v>
      </c>
      <c r="I7" s="13">
        <v>-426.95764000000003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-202524</v>
      </c>
      <c r="P7" s="13">
        <v>103.71755</v>
      </c>
      <c r="Q7" s="13">
        <v>0</v>
      </c>
      <c r="R7" s="13">
        <v>0</v>
      </c>
      <c r="S7" s="13">
        <v>-230939.24009000001</v>
      </c>
    </row>
    <row r="8" spans="1:19" ht="15" x14ac:dyDescent="0.25">
      <c r="A8" s="9" t="s">
        <v>16</v>
      </c>
      <c r="B8" s="13">
        <v>-161.18391</v>
      </c>
      <c r="C8" s="13">
        <v>1448</v>
      </c>
      <c r="D8" s="13">
        <v>-3530.8029999999999</v>
      </c>
      <c r="E8" s="13">
        <v>-40432</v>
      </c>
      <c r="F8" s="13">
        <v>20182</v>
      </c>
      <c r="G8" s="13">
        <v>361.61897999999997</v>
      </c>
      <c r="H8" s="13">
        <v>-246647</v>
      </c>
      <c r="I8" s="13">
        <v>-6191.7139299999999</v>
      </c>
      <c r="J8" s="13">
        <v>-2014.42426</v>
      </c>
      <c r="K8" s="13">
        <v>-69576</v>
      </c>
      <c r="L8" s="13">
        <v>-46720</v>
      </c>
      <c r="M8" s="13">
        <v>-26661</v>
      </c>
      <c r="N8" s="13">
        <v>1700.1440400000001</v>
      </c>
      <c r="O8" s="13">
        <v>556713</v>
      </c>
      <c r="P8" s="13">
        <v>6489.9024300000001</v>
      </c>
      <c r="Q8" s="14">
        <v>-51699</v>
      </c>
      <c r="R8" s="13">
        <v>-168268</v>
      </c>
      <c r="S8" s="13">
        <v>-75425.38724000004</v>
      </c>
    </row>
    <row r="9" spans="1:19" ht="15" x14ac:dyDescent="0.25">
      <c r="A9" s="9" t="s">
        <v>15</v>
      </c>
      <c r="B9" s="13">
        <v>931.71771999999999</v>
      </c>
      <c r="C9" s="13">
        <v>1270</v>
      </c>
      <c r="D9" s="13">
        <v>-2385.8960000000002</v>
      </c>
      <c r="E9" s="13">
        <v>-48325</v>
      </c>
      <c r="F9" s="13">
        <v>-76847</v>
      </c>
      <c r="G9" s="13">
        <v>-11.879849999999999</v>
      </c>
      <c r="H9" s="13">
        <v>-499940</v>
      </c>
      <c r="I9" s="13">
        <v>-142.05240999999998</v>
      </c>
      <c r="J9" s="13">
        <v>-47.580440000000003</v>
      </c>
      <c r="K9" s="13">
        <v>-20952</v>
      </c>
      <c r="L9" s="13">
        <v>-18569</v>
      </c>
      <c r="M9" s="13">
        <v>-5232</v>
      </c>
      <c r="N9" s="13">
        <v>-1044.5050999999999</v>
      </c>
      <c r="O9" s="13">
        <v>-1019716</v>
      </c>
      <c r="P9" s="13">
        <v>-11124.469359999999</v>
      </c>
      <c r="Q9" s="13">
        <v>-91995</v>
      </c>
      <c r="R9" s="13">
        <v>-46714</v>
      </c>
      <c r="S9" s="13">
        <v>-1840844.6654400001</v>
      </c>
    </row>
    <row r="10" spans="1:19" x14ac:dyDescent="0.2">
      <c r="A10" s="3" t="s">
        <v>14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40251</v>
      </c>
      <c r="P10" s="4">
        <v>0</v>
      </c>
      <c r="Q10" s="4">
        <v>0</v>
      </c>
      <c r="R10" s="1">
        <v>0</v>
      </c>
      <c r="S10" s="1">
        <v>40251</v>
      </c>
    </row>
    <row r="11" spans="1:19" x14ac:dyDescent="0.2">
      <c r="A11" s="2" t="s">
        <v>13</v>
      </c>
      <c r="B11" s="4">
        <v>9.4938599999999997</v>
      </c>
      <c r="C11" s="4">
        <v>5584</v>
      </c>
      <c r="D11" s="4">
        <v>0</v>
      </c>
      <c r="E11" s="4">
        <v>0</v>
      </c>
      <c r="F11" s="4">
        <v>54912</v>
      </c>
      <c r="G11" s="4">
        <v>0.20699999999999999</v>
      </c>
      <c r="H11" s="4">
        <v>443865</v>
      </c>
      <c r="I11" s="4">
        <v>4.9657999999999998</v>
      </c>
      <c r="J11" s="4">
        <v>22.466840000000001</v>
      </c>
      <c r="K11" s="4">
        <v>116</v>
      </c>
      <c r="L11" s="4">
        <v>4320</v>
      </c>
      <c r="M11" s="4">
        <v>514</v>
      </c>
      <c r="N11" s="4">
        <v>44.709789999999998</v>
      </c>
      <c r="O11" s="4">
        <v>1982209</v>
      </c>
      <c r="P11" s="4">
        <v>147.65100000000001</v>
      </c>
      <c r="Q11" s="4">
        <v>7022</v>
      </c>
      <c r="R11" s="1">
        <v>514</v>
      </c>
      <c r="S11" s="1">
        <v>2499285.4942900003</v>
      </c>
    </row>
    <row r="12" spans="1:19" x14ac:dyDescent="0.2">
      <c r="A12" s="3" t="s">
        <v>12</v>
      </c>
      <c r="B12" s="4">
        <v>-37.602350000000001</v>
      </c>
      <c r="C12" s="4">
        <v>-583</v>
      </c>
      <c r="D12" s="4">
        <v>-2385.8960000000002</v>
      </c>
      <c r="E12" s="4">
        <v>-48325</v>
      </c>
      <c r="F12" s="4">
        <v>-131759</v>
      </c>
      <c r="G12" s="4">
        <v>-12.08685</v>
      </c>
      <c r="H12" s="4">
        <v>-667818</v>
      </c>
      <c r="I12" s="4">
        <v>-147.01820999999998</v>
      </c>
      <c r="J12" s="4">
        <v>-46.777809999999995</v>
      </c>
      <c r="K12" s="4">
        <v>-21068</v>
      </c>
      <c r="L12" s="4">
        <v>-22889</v>
      </c>
      <c r="M12" s="4">
        <v>-5746</v>
      </c>
      <c r="N12" s="4">
        <v>-1316.92957</v>
      </c>
      <c r="O12" s="4">
        <v>-3042176</v>
      </c>
      <c r="P12" s="4">
        <v>-11059.794699999999</v>
      </c>
      <c r="Q12" s="4">
        <v>-99017</v>
      </c>
      <c r="R12" s="1">
        <v>-28744</v>
      </c>
      <c r="S12" s="1">
        <v>-4083131.10549</v>
      </c>
    </row>
    <row r="13" spans="1:19" x14ac:dyDescent="0.2">
      <c r="A13" s="2" t="s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1">
        <v>1811</v>
      </c>
      <c r="S13" s="1">
        <v>1811</v>
      </c>
    </row>
    <row r="14" spans="1:19" x14ac:dyDescent="0.2">
      <c r="A14" s="3" t="s">
        <v>10</v>
      </c>
      <c r="B14" s="4">
        <v>0</v>
      </c>
      <c r="C14" s="4">
        <v>-3731</v>
      </c>
      <c r="D14" s="4">
        <v>0</v>
      </c>
      <c r="E14" s="4">
        <v>0</v>
      </c>
      <c r="F14" s="4">
        <v>0</v>
      </c>
      <c r="G14" s="4">
        <v>0</v>
      </c>
      <c r="H14" s="4">
        <v>-275987</v>
      </c>
      <c r="I14" s="4">
        <v>0</v>
      </c>
      <c r="J14" s="4">
        <v>-23.269470000000002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-212.32566000000014</v>
      </c>
      <c r="Q14" s="4">
        <v>0</v>
      </c>
      <c r="R14" s="1">
        <v>3574</v>
      </c>
      <c r="S14" s="1">
        <v>-276379.59512999997</v>
      </c>
    </row>
    <row r="15" spans="1:19" x14ac:dyDescent="0.2">
      <c r="A15" s="2" t="s">
        <v>9</v>
      </c>
      <c r="B15" s="4">
        <v>959.82620999999995</v>
      </c>
      <c r="C15" s="4">
        <v>0</v>
      </c>
      <c r="D15" s="4">
        <v>0</v>
      </c>
      <c r="E15" s="4"/>
      <c r="F15" s="4">
        <v>0</v>
      </c>
      <c r="G15" s="4"/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1">
        <v>-23869</v>
      </c>
      <c r="S15" s="1">
        <v>-22909.173790000001</v>
      </c>
    </row>
    <row r="16" spans="1:19" ht="15" x14ac:dyDescent="0.25">
      <c r="A16" s="11" t="s">
        <v>8</v>
      </c>
      <c r="B16" s="7">
        <v>18.131460000000001</v>
      </c>
      <c r="C16" s="7">
        <v>0</v>
      </c>
      <c r="D16" s="7">
        <v>0</v>
      </c>
      <c r="E16" s="7">
        <v>0</v>
      </c>
      <c r="F16" s="7">
        <v>0</v>
      </c>
      <c r="G16" s="7">
        <v>36.958129999999997</v>
      </c>
      <c r="H16" s="7">
        <v>0</v>
      </c>
      <c r="I16" s="7"/>
      <c r="J16" s="7">
        <v>0</v>
      </c>
      <c r="K16" s="7">
        <v>0</v>
      </c>
      <c r="L16" s="7">
        <v>0</v>
      </c>
      <c r="M16" s="7">
        <v>0</v>
      </c>
      <c r="N16" s="7">
        <v>227.71467999999999</v>
      </c>
      <c r="O16" s="7">
        <v>0</v>
      </c>
      <c r="P16" s="7">
        <v>0</v>
      </c>
      <c r="Q16" s="10">
        <v>0</v>
      </c>
      <c r="R16" s="1">
        <v>0</v>
      </c>
      <c r="S16" s="1">
        <v>282.76094000000001</v>
      </c>
    </row>
    <row r="17" spans="1:19" ht="15" x14ac:dyDescent="0.25">
      <c r="A17" s="9" t="s">
        <v>7</v>
      </c>
      <c r="B17" s="7">
        <v>788.66526999999996</v>
      </c>
      <c r="C17" s="7">
        <v>2718</v>
      </c>
      <c r="D17" s="7">
        <v>-5916.6989999999996</v>
      </c>
      <c r="E17" s="7">
        <v>-88757</v>
      </c>
      <c r="F17" s="7">
        <v>-56665</v>
      </c>
      <c r="G17" s="7">
        <v>386.69725999999997</v>
      </c>
      <c r="H17" s="7">
        <v>-746587</v>
      </c>
      <c r="I17" s="7">
        <v>-6333.7663400000001</v>
      </c>
      <c r="J17" s="7">
        <v>-2062.0047</v>
      </c>
      <c r="K17" s="7">
        <v>-90528</v>
      </c>
      <c r="L17" s="7">
        <v>-65289</v>
      </c>
      <c r="M17" s="7">
        <v>-29893</v>
      </c>
      <c r="N17" s="7">
        <v>655.63894000000028</v>
      </c>
      <c r="O17" s="7">
        <v>-463003</v>
      </c>
      <c r="P17" s="7">
        <v>-4634.566929999999</v>
      </c>
      <c r="Q17" s="10">
        <v>-143694</v>
      </c>
      <c r="R17" s="7">
        <v>-214982</v>
      </c>
      <c r="S17" s="20">
        <v>-1914215.0063199999</v>
      </c>
    </row>
    <row r="18" spans="1:19" ht="15" x14ac:dyDescent="0.25">
      <c r="A18" s="11" t="s">
        <v>6</v>
      </c>
      <c r="B18" s="7">
        <v>-5.6900399999999998</v>
      </c>
      <c r="C18" s="7">
        <v>-626</v>
      </c>
      <c r="D18" s="7">
        <v>0</v>
      </c>
      <c r="E18" s="7">
        <v>0</v>
      </c>
      <c r="F18" s="7">
        <v>0</v>
      </c>
      <c r="G18" s="7">
        <v>-107.40669</v>
      </c>
      <c r="H18" s="7">
        <v>228313</v>
      </c>
      <c r="I18" s="7">
        <v>0</v>
      </c>
      <c r="J18" s="7">
        <v>0</v>
      </c>
      <c r="K18" s="7">
        <v>0</v>
      </c>
      <c r="L18" s="7">
        <v>17729</v>
      </c>
      <c r="M18" s="7">
        <v>9464</v>
      </c>
      <c r="N18" s="7">
        <v>-389.77742999999998</v>
      </c>
      <c r="O18" s="7">
        <v>40466</v>
      </c>
      <c r="P18" s="7">
        <v>0</v>
      </c>
      <c r="Q18" s="10">
        <v>54336</v>
      </c>
      <c r="R18" s="20">
        <v>-27002</v>
      </c>
      <c r="S18" s="20">
        <v>322177.12583999999</v>
      </c>
    </row>
    <row r="19" spans="1:19" ht="15" x14ac:dyDescent="0.25">
      <c r="A19" s="9" t="s">
        <v>5</v>
      </c>
      <c r="B19" s="7">
        <v>0</v>
      </c>
      <c r="C19" s="7">
        <v>0</v>
      </c>
      <c r="D19" s="7">
        <v>-873.07500000000005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12">
        <v>0</v>
      </c>
      <c r="R19" s="20">
        <v>0</v>
      </c>
      <c r="S19" s="20">
        <v>-873.07500000000005</v>
      </c>
    </row>
    <row r="20" spans="1:19" ht="15" x14ac:dyDescent="0.25">
      <c r="A20" s="11" t="s">
        <v>4</v>
      </c>
      <c r="B20" s="7">
        <v>782.97493999999995</v>
      </c>
      <c r="C20" s="7">
        <v>2092</v>
      </c>
      <c r="D20" s="7">
        <v>-6789.7740000000003</v>
      </c>
      <c r="E20" s="7">
        <v>-88757</v>
      </c>
      <c r="F20" s="7">
        <v>-56665</v>
      </c>
      <c r="G20" s="7">
        <v>279.29057</v>
      </c>
      <c r="H20" s="7">
        <v>-518274</v>
      </c>
      <c r="I20" s="7">
        <v>-6333.7663400000001</v>
      </c>
      <c r="J20" s="7">
        <v>-2062.0047</v>
      </c>
      <c r="K20" s="7">
        <v>-90528</v>
      </c>
      <c r="L20" s="7">
        <v>-47560</v>
      </c>
      <c r="M20" s="7">
        <v>-20429</v>
      </c>
      <c r="N20" s="7">
        <v>265.86151000000001</v>
      </c>
      <c r="O20" s="7">
        <v>-422537</v>
      </c>
      <c r="P20" s="7">
        <v>-4634.5669200000002</v>
      </c>
      <c r="Q20" s="10">
        <v>-89358</v>
      </c>
      <c r="R20" s="20">
        <v>-241984</v>
      </c>
      <c r="S20" s="20">
        <v>-1592910.95576</v>
      </c>
    </row>
    <row r="21" spans="1:19" ht="15" x14ac:dyDescent="0.25">
      <c r="A21" s="9"/>
      <c r="B21" s="5"/>
      <c r="C21" s="8"/>
      <c r="D21" s="5"/>
      <c r="E21" s="4"/>
      <c r="F21" s="4"/>
      <c r="G21" s="5"/>
      <c r="H21" s="4"/>
      <c r="I21" s="5"/>
      <c r="J21" s="4"/>
      <c r="K21" s="4"/>
      <c r="L21" s="5"/>
      <c r="M21" s="5"/>
      <c r="N21" s="6"/>
      <c r="O21" s="5"/>
      <c r="P21" s="5"/>
      <c r="Q21" s="4"/>
    </row>
    <row r="22" spans="1:19" ht="15" x14ac:dyDescent="0.25">
      <c r="A22" s="21" t="s">
        <v>3</v>
      </c>
      <c r="B22" s="22">
        <v>-1.8338987442692838E-2</v>
      </c>
      <c r="C22" s="22">
        <v>6.1922732260153851E-2</v>
      </c>
      <c r="D22" s="22">
        <v>0</v>
      </c>
      <c r="E22" s="22">
        <v>9.65478606764648E-2</v>
      </c>
      <c r="F22" s="22">
        <v>0.16262625733170494</v>
      </c>
      <c r="G22" s="22">
        <v>0.62245281269329644</v>
      </c>
      <c r="H22" s="22">
        <v>0.12010095631586597</v>
      </c>
      <c r="I22" s="22">
        <v>-0.72223649214034702</v>
      </c>
      <c r="J22" s="22">
        <v>2.5409514223303273E-2</v>
      </c>
      <c r="K22" s="22">
        <v>-0.13621432647760617</v>
      </c>
      <c r="L22" s="22">
        <v>-2.0122473822152112E-2</v>
      </c>
      <c r="M22" s="22">
        <v>-5.9827454434757829E-2</v>
      </c>
      <c r="N22" s="22">
        <v>0.11879494151115193</v>
      </c>
      <c r="O22" s="22">
        <v>0.27269239903541193</v>
      </c>
      <c r="P22" s="22">
        <v>9.8377091901194327E-2</v>
      </c>
      <c r="Q22" s="22">
        <v>4.4934302950169411E-2</v>
      </c>
      <c r="R22" s="22">
        <v>-7.6914784428838048E-2</v>
      </c>
      <c r="S22" s="22">
        <v>0.18024581855256011</v>
      </c>
    </row>
    <row r="23" spans="1:19" ht="15" x14ac:dyDescent="0.25">
      <c r="A23" s="21" t="s">
        <v>2</v>
      </c>
      <c r="B23" s="23">
        <v>0.41298617353463291</v>
      </c>
      <c r="C23" s="23">
        <v>3.0935487973311488E-3</v>
      </c>
      <c r="D23" s="23">
        <v>0</v>
      </c>
      <c r="E23" s="23">
        <v>-0.10647075194211326</v>
      </c>
      <c r="F23" s="23">
        <v>-3.30017722472946E-2</v>
      </c>
      <c r="G23" s="23">
        <v>0.29627463491935219</v>
      </c>
      <c r="H23" s="23">
        <v>-7.1401519717686018E-2</v>
      </c>
      <c r="I23" s="23">
        <v>-1.4582237309457244</v>
      </c>
      <c r="J23" s="23">
        <v>-0.10168203057277986</v>
      </c>
      <c r="K23" s="23">
        <v>-0.4067961121421414</v>
      </c>
      <c r="L23" s="23">
        <v>-0.19691869444064905</v>
      </c>
      <c r="M23" s="23">
        <v>-0.1323173180304934</v>
      </c>
      <c r="N23" s="23">
        <v>9.1555893182648489E-3</v>
      </c>
      <c r="O23" s="23">
        <v>-3.342744411539425E-2</v>
      </c>
      <c r="P23" s="23">
        <v>-3.2610306119481153E-2</v>
      </c>
      <c r="Q23" s="23">
        <v>-8.3913050010893164E-2</v>
      </c>
      <c r="R23" s="23">
        <v>-0.2717339795489816</v>
      </c>
      <c r="S23" s="23">
        <v>-6.150617958021426E-2</v>
      </c>
    </row>
    <row r="24" spans="1:19" ht="15" x14ac:dyDescent="0.25">
      <c r="A24" s="21" t="s">
        <v>1</v>
      </c>
      <c r="B24" s="24">
        <v>-161.18391</v>
      </c>
      <c r="C24" s="24">
        <v>1448</v>
      </c>
      <c r="D24" s="24">
        <v>-3530.8029999999999</v>
      </c>
      <c r="E24" s="24">
        <v>-40432</v>
      </c>
      <c r="F24" s="24">
        <v>20182</v>
      </c>
      <c r="G24" s="24">
        <v>361.61897999999997</v>
      </c>
      <c r="H24" s="24">
        <v>-246647</v>
      </c>
      <c r="I24" s="24">
        <v>-6191.7139299999999</v>
      </c>
      <c r="J24" s="24">
        <v>-2014.42426</v>
      </c>
      <c r="K24" s="24">
        <v>-69576</v>
      </c>
      <c r="L24" s="24">
        <v>-46720</v>
      </c>
      <c r="M24" s="24">
        <v>-26661</v>
      </c>
      <c r="N24" s="24">
        <v>1700.1440400000001</v>
      </c>
      <c r="O24" s="24">
        <v>556713</v>
      </c>
      <c r="P24" s="24">
        <v>6489.9024300000001</v>
      </c>
      <c r="Q24" s="24">
        <v>-51699</v>
      </c>
      <c r="R24" s="24">
        <v>-168268</v>
      </c>
      <c r="S24" s="24">
        <v>-75425.38724000004</v>
      </c>
    </row>
    <row r="25" spans="1:19" ht="15" x14ac:dyDescent="0.25">
      <c r="A25" s="21" t="s">
        <v>0</v>
      </c>
      <c r="B25" s="25">
        <v>-8.5017697023931138E-2</v>
      </c>
      <c r="C25" s="25">
        <v>2.1412326283630511E-3</v>
      </c>
      <c r="D25" s="25">
        <v>0</v>
      </c>
      <c r="E25" s="25">
        <v>-4.8501249958014844E-2</v>
      </c>
      <c r="F25" s="25">
        <v>1.175402395649695E-2</v>
      </c>
      <c r="G25" s="25">
        <v>0.38360955502152655</v>
      </c>
      <c r="H25" s="25">
        <v>-3.3980038809216948E-2</v>
      </c>
      <c r="I25" s="25">
        <v>-1.4255189887464674</v>
      </c>
      <c r="J25" s="25">
        <v>-9.9335733420912883E-2</v>
      </c>
      <c r="K25" s="25">
        <v>-0.31264632266703812</v>
      </c>
      <c r="L25" s="25">
        <v>-0.19344073600225239</v>
      </c>
      <c r="M25" s="25">
        <v>-0.1726815808904491</v>
      </c>
      <c r="N25" s="25">
        <v>5.8548605295048711E-2</v>
      </c>
      <c r="O25" s="25">
        <v>4.4042279601108257E-2</v>
      </c>
      <c r="P25" s="25">
        <v>4.5665044562106481E-2</v>
      </c>
      <c r="Q25" s="25">
        <v>-4.8548767569922845E-2</v>
      </c>
      <c r="R25" s="25">
        <v>-0.18895519237118172</v>
      </c>
      <c r="S25" s="25">
        <v>-2.9123582807409664E-3</v>
      </c>
    </row>
  </sheetData>
  <mergeCells count="3">
    <mergeCell ref="A1:L1"/>
    <mergeCell ref="M1:Q1"/>
    <mergeCell ref="R1:S1"/>
  </mergeCells>
  <conditionalFormatting sqref="B17 B20 B9">
    <cfRule type="cellIs" dxfId="1" priority="1" operator="notEqual">
      <formula>#REF!</formula>
    </cfRule>
    <cfRule type="cellIs" dxfId="0" priority="2" operator="equal">
      <formula>#REF!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BP 2011</vt:lpstr>
      <vt:lpstr>DRE 2011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Humberto Borges Junior</dc:creator>
  <cp:lastModifiedBy>Arlley Pereira de Araujo</cp:lastModifiedBy>
  <dcterms:created xsi:type="dcterms:W3CDTF">2015-07-20T21:36:12Z</dcterms:created>
  <dcterms:modified xsi:type="dcterms:W3CDTF">2019-04-23T14:12:23Z</dcterms:modified>
</cp:coreProperties>
</file>