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anac-my.sharepoint.com/personal/artur_santos_anac_gov_br/Documents/Contratações/Apoio Técnico/Anexos TR/"/>
    </mc:Choice>
  </mc:AlternateContent>
  <xr:revisionPtr revIDLastSave="57" documentId="11_AE398BA9637A0E25C835D5D11D5F5AF0FA3EC2D3" xr6:coauthVersionLast="47" xr6:coauthVersionMax="47" xr10:uidLastSave="{614DF522-C9DC-41B0-AA15-596B065CBA0C}"/>
  <bookViews>
    <workbookView xWindow="22932" yWindow="-108" windowWidth="23256" windowHeight="12456" xr2:uid="{00000000-000D-0000-FFFF-FFFF00000000}"/>
  </bookViews>
  <sheets>
    <sheet name="Catálogo de Serviços Preço UST" sheetId="1" r:id="rId1"/>
    <sheet name="Horas estimadas" sheetId="3" r:id="rId2"/>
    <sheet name="Perfis profissionai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C165" i="3"/>
  <c r="B165" i="3"/>
  <c r="C164" i="3"/>
  <c r="B164" i="3"/>
  <c r="C163" i="3"/>
  <c r="B163" i="3"/>
  <c r="C162" i="3"/>
  <c r="B162" i="3"/>
  <c r="C161" i="3"/>
  <c r="B161" i="3"/>
  <c r="C160" i="3"/>
  <c r="B160" i="3"/>
  <c r="C159" i="3"/>
  <c r="B159" i="3"/>
  <c r="C158" i="3"/>
  <c r="B158" i="3"/>
  <c r="C157" i="3"/>
  <c r="B157" i="3"/>
  <c r="C156" i="3"/>
  <c r="B156" i="3"/>
  <c r="C155" i="3"/>
  <c r="B155" i="3"/>
  <c r="C154" i="3"/>
  <c r="B154" i="3"/>
  <c r="C153" i="3"/>
  <c r="B153" i="3"/>
  <c r="C152" i="3"/>
  <c r="B152" i="3"/>
  <c r="C151" i="3"/>
  <c r="B151" i="3"/>
  <c r="C150" i="3"/>
  <c r="B150" i="3"/>
  <c r="C149" i="3"/>
  <c r="B149" i="3"/>
  <c r="C148" i="3"/>
  <c r="B148" i="3"/>
  <c r="C147" i="3"/>
  <c r="B147" i="3"/>
  <c r="C146" i="3"/>
  <c r="B146" i="3"/>
  <c r="C145" i="3"/>
  <c r="B145" i="3"/>
  <c r="C144" i="3"/>
  <c r="B144" i="3"/>
  <c r="C143" i="3"/>
  <c r="B143" i="3"/>
  <c r="C142" i="3"/>
  <c r="B142" i="3"/>
  <c r="C141" i="3"/>
  <c r="B141" i="3"/>
  <c r="C140" i="3"/>
  <c r="B140" i="3"/>
  <c r="C139" i="3"/>
  <c r="B139" i="3"/>
  <c r="C138" i="3"/>
  <c r="B138" i="3"/>
  <c r="C137" i="3"/>
  <c r="B137" i="3"/>
  <c r="C136" i="3"/>
  <c r="B136" i="3"/>
  <c r="C135" i="3"/>
  <c r="B135" i="3"/>
  <c r="C134" i="3"/>
  <c r="B134" i="3"/>
  <c r="C133" i="3"/>
  <c r="B133" i="3"/>
  <c r="C132" i="3"/>
  <c r="B132" i="3"/>
  <c r="C131" i="3"/>
  <c r="B131" i="3"/>
  <c r="C130" i="3"/>
  <c r="B130" i="3"/>
  <c r="C129" i="3"/>
  <c r="B129" i="3"/>
  <c r="C128" i="3"/>
  <c r="B128" i="3"/>
  <c r="C127" i="3"/>
  <c r="B127" i="3"/>
  <c r="C126" i="3"/>
  <c r="B126" i="3"/>
  <c r="C125" i="3"/>
  <c r="B125" i="3"/>
  <c r="C124" i="3"/>
  <c r="B124" i="3"/>
  <c r="C123" i="3"/>
  <c r="B123" i="3"/>
  <c r="C122" i="3"/>
  <c r="B122" i="3"/>
  <c r="C121" i="3"/>
  <c r="B121" i="3"/>
  <c r="C120" i="3"/>
  <c r="B120" i="3"/>
  <c r="C119" i="3"/>
  <c r="B119" i="3"/>
  <c r="C118" i="3"/>
  <c r="B118" i="3"/>
  <c r="C117" i="3"/>
  <c r="B117" i="3"/>
  <c r="C116" i="3"/>
  <c r="B116" i="3"/>
  <c r="C115" i="3"/>
  <c r="B115" i="3"/>
  <c r="C114" i="3"/>
  <c r="B114" i="3"/>
  <c r="C113" i="3"/>
  <c r="B113" i="3"/>
  <c r="C112" i="3"/>
  <c r="B112" i="3"/>
  <c r="C111" i="3"/>
  <c r="B111" i="3"/>
  <c r="C110" i="3"/>
  <c r="B110" i="3"/>
  <c r="C109" i="3"/>
  <c r="B109" i="3"/>
  <c r="C108" i="3"/>
  <c r="B108" i="3"/>
  <c r="C107" i="3"/>
  <c r="B107" i="3"/>
  <c r="C106" i="3"/>
  <c r="B106" i="3"/>
  <c r="C105" i="3"/>
  <c r="B105" i="3"/>
  <c r="C104" i="3"/>
  <c r="B104" i="3"/>
  <c r="C103" i="3"/>
  <c r="B103" i="3"/>
  <c r="C102" i="3"/>
  <c r="B102" i="3"/>
  <c r="C101" i="3"/>
  <c r="B101" i="3"/>
  <c r="C100" i="3"/>
  <c r="B100" i="3"/>
  <c r="C99" i="3"/>
  <c r="B99" i="3"/>
  <c r="C98" i="3"/>
  <c r="B98" i="3"/>
  <c r="C97" i="3"/>
  <c r="B97" i="3"/>
  <c r="C96" i="3"/>
  <c r="B96" i="3"/>
  <c r="C95" i="3"/>
  <c r="B95" i="3"/>
  <c r="C94" i="3"/>
  <c r="B94" i="3"/>
  <c r="C93" i="3"/>
  <c r="B93" i="3"/>
  <c r="C92" i="3"/>
  <c r="B92" i="3"/>
  <c r="C91" i="3"/>
  <c r="B91" i="3"/>
  <c r="C90" i="3"/>
  <c r="B90" i="3"/>
  <c r="C89" i="3"/>
  <c r="B89" i="3"/>
  <c r="C88" i="3"/>
  <c r="B88" i="3"/>
  <c r="C87" i="3"/>
  <c r="B87" i="3"/>
  <c r="C86" i="3"/>
  <c r="B86" i="3"/>
  <c r="C85" i="3"/>
  <c r="B85" i="3"/>
  <c r="C84" i="3"/>
  <c r="B84" i="3"/>
  <c r="C83" i="3"/>
  <c r="B83" i="3"/>
  <c r="C82" i="3"/>
  <c r="B82" i="3"/>
  <c r="C81" i="3"/>
  <c r="B81" i="3"/>
  <c r="C80" i="3"/>
  <c r="B80" i="3"/>
  <c r="C79" i="3"/>
  <c r="B79" i="3"/>
  <c r="C78" i="3"/>
  <c r="B78" i="3"/>
  <c r="C77" i="3"/>
  <c r="B77" i="3"/>
  <c r="C76" i="3"/>
  <c r="B76" i="3"/>
  <c r="C75" i="3"/>
  <c r="B75" i="3"/>
  <c r="C74" i="3"/>
  <c r="B74" i="3"/>
  <c r="C73" i="3"/>
  <c r="B73" i="3"/>
  <c r="C72" i="3"/>
  <c r="B72" i="3"/>
  <c r="C71" i="3"/>
  <c r="B71" i="3"/>
  <c r="C70" i="3"/>
  <c r="B70" i="3"/>
  <c r="C69" i="3"/>
  <c r="B69" i="3"/>
  <c r="C68" i="3"/>
  <c r="B68" i="3"/>
  <c r="C67" i="3"/>
  <c r="B67" i="3"/>
  <c r="C66" i="3"/>
  <c r="B66" i="3"/>
  <c r="C65" i="3"/>
  <c r="B65" i="3"/>
  <c r="C64" i="3"/>
  <c r="B64" i="3"/>
  <c r="C63" i="3"/>
  <c r="B63" i="3"/>
  <c r="C62" i="3"/>
  <c r="B62" i="3"/>
  <c r="C61" i="3"/>
  <c r="B61" i="3"/>
  <c r="C60" i="3"/>
  <c r="B60" i="3"/>
  <c r="C59" i="3"/>
  <c r="B59" i="3"/>
  <c r="C58" i="3"/>
  <c r="B58" i="3"/>
  <c r="C57" i="3"/>
  <c r="B57" i="3"/>
  <c r="C56" i="3"/>
  <c r="B56" i="3"/>
  <c r="C55" i="3"/>
  <c r="B55" i="3"/>
  <c r="C54" i="3"/>
  <c r="B54" i="3"/>
  <c r="C53" i="3"/>
  <c r="B53" i="3"/>
  <c r="C52" i="3"/>
  <c r="B52" i="3"/>
  <c r="C51" i="3"/>
  <c r="B51" i="3"/>
  <c r="C50" i="3"/>
  <c r="B50" i="3"/>
  <c r="C49" i="3"/>
  <c r="B49" i="3"/>
  <c r="C48" i="3"/>
  <c r="B48" i="3"/>
  <c r="C47" i="3"/>
  <c r="B47" i="3"/>
  <c r="C46" i="3"/>
  <c r="B46" i="3"/>
  <c r="C45" i="3"/>
  <c r="B45" i="3"/>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14" i="3"/>
  <c r="B14" i="3"/>
  <c r="C13" i="3"/>
  <c r="B13" i="3"/>
  <c r="C12" i="3"/>
  <c r="B12" i="3"/>
  <c r="C11" i="3"/>
  <c r="B11" i="3"/>
  <c r="C10" i="3"/>
  <c r="B10" i="3"/>
  <c r="C9" i="3"/>
  <c r="B9" i="3"/>
  <c r="C8" i="3"/>
  <c r="B8" i="3"/>
  <c r="C7" i="3"/>
  <c r="B7" i="3"/>
  <c r="C6" i="3"/>
  <c r="B6" i="3"/>
  <c r="C5" i="3"/>
  <c r="B5" i="3"/>
  <c r="C4" i="3"/>
  <c r="B4" i="3"/>
  <c r="C3" i="3"/>
  <c r="B3" i="3"/>
  <c r="Q35" i="1"/>
  <c r="P35" i="1"/>
  <c r="H35" i="1"/>
  <c r="Q34" i="1"/>
  <c r="P34" i="1"/>
  <c r="H34" i="1"/>
  <c r="Q33" i="1"/>
  <c r="P33" i="1"/>
  <c r="H33" i="1"/>
  <c r="Q32" i="1"/>
  <c r="P32" i="1"/>
  <c r="H32" i="1"/>
  <c r="Q31" i="1"/>
  <c r="P31" i="1"/>
  <c r="H31" i="1"/>
  <c r="Q30" i="1"/>
  <c r="P30" i="1"/>
  <c r="H30" i="1"/>
  <c r="Q29" i="1"/>
  <c r="P29" i="1"/>
  <c r="H29" i="1"/>
  <c r="Q28" i="1"/>
  <c r="P28" i="1"/>
  <c r="H28" i="1"/>
  <c r="Q27" i="1"/>
  <c r="P27" i="1"/>
  <c r="H27" i="1"/>
  <c r="Q26" i="1"/>
  <c r="P26" i="1"/>
  <c r="H26" i="1"/>
  <c r="Q25" i="1"/>
  <c r="P25" i="1"/>
  <c r="H25" i="1"/>
  <c r="Q24" i="1"/>
  <c r="P24" i="1"/>
  <c r="H24" i="1"/>
  <c r="Q23" i="1"/>
  <c r="P23" i="1"/>
  <c r="H23" i="1"/>
  <c r="Q22" i="1"/>
  <c r="P22" i="1"/>
  <c r="H22" i="1"/>
  <c r="Q21" i="1"/>
  <c r="P21" i="1"/>
  <c r="H21" i="1"/>
  <c r="Q20" i="1"/>
  <c r="P20" i="1"/>
  <c r="H20" i="1"/>
  <c r="Q19" i="1"/>
  <c r="P19" i="1"/>
  <c r="H19" i="1"/>
  <c r="Q18" i="1"/>
  <c r="P18" i="1"/>
  <c r="H18" i="1"/>
  <c r="Q17" i="1"/>
  <c r="P17" i="1"/>
  <c r="H17" i="1"/>
  <c r="Q16" i="1"/>
  <c r="P16" i="1"/>
  <c r="H16" i="1"/>
  <c r="Q15" i="1"/>
  <c r="P15" i="1"/>
  <c r="H15" i="1"/>
  <c r="Q14" i="1"/>
  <c r="P14" i="1"/>
  <c r="H14" i="1"/>
  <c r="Q13" i="1"/>
  <c r="P13" i="1"/>
  <c r="H13" i="1"/>
  <c r="Q12" i="1"/>
  <c r="P12" i="1"/>
  <c r="H12" i="1"/>
  <c r="Q11" i="1"/>
  <c r="P11" i="1"/>
  <c r="H11" i="1"/>
  <c r="Q10" i="1"/>
  <c r="P10" i="1"/>
  <c r="H10" i="1"/>
  <c r="Q9" i="1"/>
  <c r="P9" i="1"/>
  <c r="H9" i="1"/>
  <c r="Q8" i="1"/>
  <c r="P8" i="1"/>
  <c r="H8" i="1"/>
  <c r="Q7" i="1"/>
  <c r="P7" i="1"/>
  <c r="H7" i="1"/>
  <c r="Q6" i="1"/>
  <c r="P6" i="1"/>
  <c r="H6" i="1"/>
  <c r="Q5" i="1"/>
  <c r="P5" i="1"/>
  <c r="H5" i="1"/>
  <c r="Q4" i="1"/>
  <c r="P4" i="1"/>
  <c r="H4" i="1"/>
  <c r="I21" i="1" l="1"/>
  <c r="I35" i="1"/>
  <c r="N35" i="1" s="1"/>
  <c r="I13" i="1"/>
  <c r="Q36" i="1"/>
  <c r="I5" i="1"/>
  <c r="J5" i="1" s="1"/>
  <c r="M5" i="1" s="1"/>
  <c r="I8" i="1"/>
  <c r="J8" i="1" s="1"/>
  <c r="M8" i="1" s="1"/>
  <c r="I11" i="1"/>
  <c r="I14" i="1"/>
  <c r="J14" i="1" s="1"/>
  <c r="M14" i="1" s="1"/>
  <c r="I17" i="1"/>
  <c r="J17" i="1" s="1"/>
  <c r="M17" i="1" s="1"/>
  <c r="I20" i="1"/>
  <c r="N20" i="1" s="1"/>
  <c r="I23" i="1"/>
  <c r="L23" i="1" s="1"/>
  <c r="I26" i="1"/>
  <c r="N26" i="1" s="1"/>
  <c r="I29" i="1"/>
  <c r="J29" i="1" s="1"/>
  <c r="M29" i="1" s="1"/>
  <c r="I32" i="1"/>
  <c r="L32" i="1" s="1"/>
  <c r="I4" i="1"/>
  <c r="N4" i="1" s="1"/>
  <c r="I28" i="1"/>
  <c r="N28" i="1" s="1"/>
  <c r="I31" i="1"/>
  <c r="L31" i="1" s="1"/>
  <c r="I16" i="1"/>
  <c r="J16" i="1" s="1"/>
  <c r="M16" i="1" s="1"/>
  <c r="I25" i="1"/>
  <c r="N25" i="1" s="1"/>
  <c r="I34" i="1"/>
  <c r="J34" i="1" s="1"/>
  <c r="M34" i="1" s="1"/>
  <c r="I7" i="1"/>
  <c r="N7" i="1" s="1"/>
  <c r="I19" i="1"/>
  <c r="N19" i="1" s="1"/>
  <c r="I9" i="1"/>
  <c r="J9" i="1" s="1"/>
  <c r="M9" i="1" s="1"/>
  <c r="I12" i="1"/>
  <c r="J12" i="1" s="1"/>
  <c r="M12" i="1" s="1"/>
  <c r="I15" i="1"/>
  <c r="J15" i="1" s="1"/>
  <c r="M15" i="1" s="1"/>
  <c r="I18" i="1"/>
  <c r="L18" i="1" s="1"/>
  <c r="I24" i="1"/>
  <c r="N24" i="1" s="1"/>
  <c r="I27" i="1"/>
  <c r="J27" i="1" s="1"/>
  <c r="M27" i="1" s="1"/>
  <c r="I30" i="1"/>
  <c r="J30" i="1" s="1"/>
  <c r="M30" i="1" s="1"/>
  <c r="I33" i="1"/>
  <c r="N33" i="1" s="1"/>
  <c r="I10" i="1"/>
  <c r="J10" i="1" s="1"/>
  <c r="M10" i="1" s="1"/>
  <c r="I22" i="1"/>
  <c r="J22" i="1" s="1"/>
  <c r="M22" i="1" s="1"/>
  <c r="I6" i="1"/>
  <c r="N6" i="1" s="1"/>
  <c r="J21" i="1"/>
  <c r="M21" i="1" s="1"/>
  <c r="J11" i="1"/>
  <c r="M11" i="1" s="1"/>
  <c r="J13" i="1"/>
  <c r="M13" i="1" s="1"/>
  <c r="L7" i="1"/>
  <c r="N11" i="1"/>
  <c r="L11" i="1"/>
  <c r="N13" i="1"/>
  <c r="L13" i="1"/>
  <c r="L17" i="1"/>
  <c r="N21" i="1"/>
  <c r="L21" i="1"/>
  <c r="L25" i="1" l="1"/>
  <c r="L8" i="1"/>
  <c r="N8" i="1"/>
  <c r="J25" i="1"/>
  <c r="M25" i="1" s="1"/>
  <c r="N32" i="1"/>
  <c r="J35" i="1"/>
  <c r="M35" i="1" s="1"/>
  <c r="L35" i="1"/>
  <c r="L29" i="1"/>
  <c r="L14" i="1"/>
  <c r="J7" i="1"/>
  <c r="M7" i="1" s="1"/>
  <c r="J32" i="1"/>
  <c r="M32" i="1" s="1"/>
  <c r="N29" i="1"/>
  <c r="N14" i="1"/>
  <c r="L34" i="1"/>
  <c r="N34" i="1"/>
  <c r="J18" i="1"/>
  <c r="M18" i="1" s="1"/>
  <c r="N15" i="1"/>
  <c r="L15" i="1"/>
  <c r="N17" i="1"/>
  <c r="L4" i="1"/>
  <c r="J4" i="1"/>
  <c r="M4" i="1" s="1"/>
  <c r="N18" i="1"/>
  <c r="N31" i="1"/>
  <c r="N23" i="1"/>
  <c r="J31" i="1"/>
  <c r="M31" i="1" s="1"/>
  <c r="J23" i="1"/>
  <c r="M23" i="1" s="1"/>
  <c r="L5" i="1"/>
  <c r="N10" i="1"/>
  <c r="N5" i="1"/>
  <c r="L27" i="1"/>
  <c r="J19" i="1"/>
  <c r="M19" i="1" s="1"/>
  <c r="J20" i="1"/>
  <c r="M20" i="1" s="1"/>
  <c r="N27" i="1"/>
  <c r="L20" i="1"/>
  <c r="L28" i="1"/>
  <c r="L19" i="1"/>
  <c r="J28" i="1"/>
  <c r="M28" i="1" s="1"/>
  <c r="N22" i="1"/>
  <c r="J26" i="1"/>
  <c r="M26" i="1" s="1"/>
  <c r="L9" i="1"/>
  <c r="N9" i="1"/>
  <c r="L26" i="1"/>
  <c r="L10" i="1"/>
  <c r="J24" i="1"/>
  <c r="M24" i="1" s="1"/>
  <c r="L22" i="1"/>
  <c r="L16" i="1"/>
  <c r="N16" i="1"/>
  <c r="L33" i="1"/>
  <c r="L30" i="1"/>
  <c r="L24" i="1"/>
  <c r="L12" i="1"/>
  <c r="L6" i="1"/>
  <c r="J6" i="1"/>
  <c r="M6" i="1" s="1"/>
  <c r="J33" i="1"/>
  <c r="M33" i="1" s="1"/>
  <c r="N30" i="1"/>
  <c r="N12" i="1"/>
  <c r="L36" i="1" l="1"/>
  <c r="M36" i="1"/>
</calcChain>
</file>

<file path=xl/sharedStrings.xml><?xml version="1.0" encoding="utf-8"?>
<sst xmlns="http://schemas.openxmlformats.org/spreadsheetml/2006/main" count="615" uniqueCount="263">
  <si>
    <t>Catálogo com detalhamento e valores dos serviços calculados com base no valor de UST ofertada no Pregão.</t>
  </si>
  <si>
    <t>Preencher o valor de UST ofertado no Pregão &gt;&gt;&gt;</t>
  </si>
  <si>
    <t>ID</t>
  </si>
  <si>
    <t>Segmento</t>
  </si>
  <si>
    <t>Itens do serviço</t>
  </si>
  <si>
    <t>Definição do produto esperado</t>
  </si>
  <si>
    <t>Atividades Esperadas</t>
  </si>
  <si>
    <t>Parâmetro</t>
  </si>
  <si>
    <t>Perfil de profissional</t>
  </si>
  <si>
    <t>Fator Senioridade (fator de ajuste)</t>
  </si>
  <si>
    <t>Esforço em horas (horas estimadas)</t>
  </si>
  <si>
    <t xml:space="preserve">Quantidade de UST </t>
  </si>
  <si>
    <t>Estimativa de execução em 12 meses</t>
  </si>
  <si>
    <t>Quantidade de horas para 12 meses</t>
  </si>
  <si>
    <t>Quantidade de UST para 12 meses</t>
  </si>
  <si>
    <t>Prazo para execução do Serviço (horas úteis)</t>
  </si>
  <si>
    <t>Justificativa para a quantidade prevista</t>
  </si>
  <si>
    <t>Valor estimado do serviço com base no valor ofertado no Pregão</t>
  </si>
  <si>
    <t>Valor estimado dos serviços em 12 meses com base no valor ofertado no Pregão</t>
  </si>
  <si>
    <t>1.01</t>
  </si>
  <si>
    <t>Serviços em ElasticSearch</t>
  </si>
  <si>
    <t>Estruturar fonte de dados</t>
  </si>
  <si>
    <t>Levantamento e estruturação de uma origem da fonte de informação, respectivos campos e tipo de dado, em até no máximo 10, envolvendo dados estruturados ou não estruturados,  correlacionamentos, a serem indexados, com mapeamento, criação e configuração do índice Elasticsearch e com a aplicação da arquitetura de shards.</t>
  </si>
  <si>
    <t>Análise de requisitos
Levantamento de ativos de processos organizacionais
Análise da fonte de dados e seus relacionamentos
Levantamento dos tipo de campos da fonte de dados
Criação de mapping elasticsearch
Criação e configuração do índice
Versionar produto, registro em sistema de gerenciamento específico ou de configuração, encaminhar para homologação, conforme o caso aplicável; 
Providenciar a publicação em produção</t>
  </si>
  <si>
    <t>Por mapeamento fonte/índice</t>
  </si>
  <si>
    <t>Cientista de Dados - Pleno</t>
  </si>
  <si>
    <t>Cada fonte equivale a um CD do PDA e do PDI, com acrescimo de 20%</t>
  </si>
  <si>
    <t>1.02</t>
  </si>
  <si>
    <r>
      <t xml:space="preserve">Configurar pipeline para indexar e configurar dados via Logstash, para </t>
    </r>
    <r>
      <rPr>
        <u/>
        <sz val="11"/>
        <color theme="1"/>
        <rFont val="Calibri"/>
        <family val="2"/>
        <scheme val="minor"/>
      </rPr>
      <t>dados estruturados</t>
    </r>
    <r>
      <rPr>
        <sz val="11"/>
        <color theme="1"/>
        <rFont val="Calibri"/>
        <family val="2"/>
        <scheme val="minor"/>
      </rPr>
      <t xml:space="preserve"> e </t>
    </r>
    <r>
      <rPr>
        <u/>
        <sz val="11"/>
        <color theme="1"/>
        <rFont val="Calibri"/>
        <family val="2"/>
        <scheme val="minor"/>
      </rPr>
      <t>não estruturados</t>
    </r>
    <r>
      <rPr>
        <sz val="11"/>
        <color theme="1"/>
        <rFont val="Calibri"/>
        <family val="2"/>
        <scheme val="minor"/>
      </rPr>
      <t>, com controle de acesso baseado em atributos</t>
    </r>
  </si>
  <si>
    <t>Criação de pipeline para Ingestão de dados estruturados ou não estruturados, inclusive a partir de arquivos com extensão pdf, docx, pptx, xlsx, em índices;</t>
  </si>
  <si>
    <t>Análise de requisitos
Levantamento de ativos de processos organizacionais
criação e configuração do arquivo de pipeline
Indexação e monitoramento dos dados
Automação da indexação via Logstash
Versionar produto, registro em sistema de gerenciamento específico ou de configuração, encaminhar para homologação, conforme o caso aplicável; 
Providenciar a publicação em produção</t>
  </si>
  <si>
    <t>Por pipeline</t>
  </si>
  <si>
    <t>1.03</t>
  </si>
  <si>
    <t>Indexar e configurar dados via módulo Beats</t>
  </si>
  <si>
    <t>Indexação e configuração do índice Elasticsearch com a aplicação da arquitetura de shards e automação através de módulo Beat</t>
  </si>
  <si>
    <t xml:space="preserve">Análise de requisitos
Levantamento de ativos de processos organizacionais
Análise do mapping Elasticsearch
Configuração do módulo Beats
Indexação e monitoramento dos dados
Automação da indexação via módulo Beats
Versionar produto, registro em sistema de gerenciamento específico ou de configuração, encaminhar para homologação, conforme o caso aplicável; </t>
  </si>
  <si>
    <t>Por agente Beat configurado</t>
  </si>
  <si>
    <t>Previsão de 10 ambientes de aplicação e de bancos de dados para ingestão via beats</t>
  </si>
  <si>
    <t>1.04</t>
  </si>
  <si>
    <t>Indexar e configurar dados via API Elasticsearch</t>
  </si>
  <si>
    <t>Indexação e configuração do índice Elasticsearch com a aplicação da arquitetura de shards e comunicação através de um cliente, via API REST Elasticsearch</t>
  </si>
  <si>
    <t xml:space="preserve">Análise de requisitos
Levantamento de ativos de processos organizacionais
Análise do mapping Elasticsearch
Configuração do cliente (interno ou externo ao ambiente) para chamada REST Elasticsearch
Elaboração de query Elasticsearch para indexação
Versionar produto, registro em sistema de gerenciamento específico ou de configuração, encaminhar para homologação, conforme o caso aplicável; </t>
  </si>
  <si>
    <t>Por API</t>
  </si>
  <si>
    <t>Previsão de 10 sistemas de aplicação (departamental ou corporativa) para ingestão via api rest</t>
  </si>
  <si>
    <t>1.05</t>
  </si>
  <si>
    <t>Produzir elementos de painel Kibana</t>
  </si>
  <si>
    <t xml:space="preserve">Elaboração de um elemento dinâmico de painel Kibana para cada tipo de dado indexado </t>
  </si>
  <si>
    <t xml:space="preserve">Reunião para entendimento da demnada
Levantamento de ativos de processos organizacionais
Levantamento de requisito de painel
Elaboração de elementos de painel Kibana
Apresentação para aprovação
Versionar produto, registro em sistema de gerenciamento específico ou de configuração, encaminhar para homologação, conforme o caso aplicável; </t>
  </si>
  <si>
    <t>Por painel</t>
  </si>
  <si>
    <t>Previsão de 3 elementos por painel</t>
  </si>
  <si>
    <t>1.06</t>
  </si>
  <si>
    <t>Produzir painel Canvas</t>
  </si>
  <si>
    <t>Elaboração de um elemento dinâmico e expressão de painel Canvas para apresentação dinâmica dos dados</t>
  </si>
  <si>
    <t xml:space="preserve">Reunião para entendimento da demnada
Levantamento de ativos de processos organizacionais
Levantamento de requisito de painel
Elaboração de elementos de painel Canvas
Apresentação para aprovação
Versionar produto, registro em sistema de gerenciamento específico ou de configuração, encaminhar para homologação, conforme o caso aplicável; </t>
  </si>
  <si>
    <t>Por Canvas</t>
  </si>
  <si>
    <t>Cada painel canvas equivale a um CD do PDA e do PDI, com acrescimo de 20%</t>
  </si>
  <si>
    <t>1.07</t>
  </si>
  <si>
    <t>Produzir mapa geoespacial em Kibana</t>
  </si>
  <si>
    <t xml:space="preserve">Elaboração de uma camada de dados geoespaciais, localizações customizadas, vetores de camadas detalhadas, com funções de zoom para o menor nivel de granularidade proporcionando maior detalhamento e interação do dado geoespacial </t>
  </si>
  <si>
    <t xml:space="preserve">
Reunião para entendimento da demnada
Levantamento de ativos de processos organizacionais
Levantamento de requisito do mapa 
Elaboração de camadas geoespacial
Apresentação para aprovação
Versionar produto, registro em sistema de gerenciamento específico ou de configuração, encaminhar para homologação, conforme o caso aplicável; </t>
  </si>
  <si>
    <t>Por mapa geoespacial</t>
  </si>
  <si>
    <t xml:space="preserve">há 6 conjuntos de dados que envolvem dados georefenciados, </t>
  </si>
  <si>
    <t>1.08</t>
  </si>
  <si>
    <t>Desenvolver query Elasticsearch</t>
  </si>
  <si>
    <t xml:space="preserve">Desenvolvimento de consulta em query DSL Elasticsearch no índice, via API RESTful, para integração de linguagens de programação com o Elasticsearch </t>
  </si>
  <si>
    <t xml:space="preserve">Reunião para entendimento da demnada
Levantamento de ativos de processos organizacionais
Levantamento de requisito
Desenvolvimento de query DSL Elasticsearch
Apresentação para aprovação
Versionar produto, registro em sistema de gerenciamento específico ou de configuração, encaminhar para homologação, conforme o caso aplicável; </t>
  </si>
  <si>
    <t>Por query</t>
  </si>
  <si>
    <t>Previsão de 10 sistemas de aplicação (departamental ou corporativa) que poderão demandar query DSL</t>
  </si>
  <si>
    <t>1.09</t>
  </si>
  <si>
    <t>Configurar módulo Elastic Security</t>
  </si>
  <si>
    <t xml:space="preserve">Elaboração de uma regra de acesso do módulo Elastic Security para o acesso de usuário ao Elasticsearch via API e Kibana através da interface de usuário, com a configuração de restrição de acesso ao cluster, ao índice, ao documento e ao campo </t>
  </si>
  <si>
    <t xml:space="preserve">Análise de requisitos
Levantamento de ativos de processos organizacionais
Elaboração de regra de acesso Elastic Security
Criação de usuário e área de trabalho
Apresentação para aprovação
Versionar produto, registro em sistema de gerenciamento específico ou de configuração, encaminhar para homologação, conforme o caso aplicável; 
</t>
  </si>
  <si>
    <t>Por módulo configurado</t>
  </si>
  <si>
    <t>Previsão de desenvolvimento de 5 deployments na plataforma ECE</t>
  </si>
  <si>
    <t>1.10</t>
  </si>
  <si>
    <t>Elaborar tarefa de Machine Learning</t>
  </si>
  <si>
    <t>Elaboração e configuração de uma tarefa de Machine Learning para detecção de anomalias. O serviço depende da implantação de um nó de Machine Learning, previsto no documento de arquitetura</t>
  </si>
  <si>
    <t xml:space="preserve">Reunião para entendimento da demnada
Levantamento de ativos de processos organizacionais
Elaboração de tarefa Machine Learning
Apresentação para aprovação
Versionar produto, registro em sistema de gerenciamento específico ou de configuração, encaminhar para homologação, conforme o caso aplicável; </t>
  </si>
  <si>
    <t>Por tarefa configurada</t>
  </si>
  <si>
    <t>quantidade de potenciais modelos a serem gerados a partir dos índices do PDA e do PDI</t>
  </si>
  <si>
    <t>1.11</t>
  </si>
  <si>
    <t>Elaborar módulo de relacionamento Graph</t>
  </si>
  <si>
    <t>Elaboração de relacionamentos e conexões de dados para um módulo Graph, contendo quantas vértices necessárias</t>
  </si>
  <si>
    <t xml:space="preserve">Reunião para entendimento da demanda e análise de requisitos
Levantamento de ativos de processos organizacionais
Elaboração de conexão Graph entre os dados
Apresentação para aprovação
Versionar produto, registro em sistema de gerenciamento específico ou de configuração, encaminhar para homologação, conforme o caso aplicável; </t>
  </si>
  <si>
    <t>Por Graph criado</t>
  </si>
  <si>
    <t>quantidade de potenciais relacionamentos em graph a serem gerados a partir dos índices do PDA e do PDI, demandas das superintendências SAR e SFI</t>
  </si>
  <si>
    <t>1.12</t>
  </si>
  <si>
    <t>Configurar módulo de Alerta</t>
  </si>
  <si>
    <t>Elaboração e configuração de uma ação de alerta para o envio de email, escrita de log ou envio de mensagem em compatibilidade com plugin externo</t>
  </si>
  <si>
    <t xml:space="preserve">Reunião para entendimento da demanda e análise de requisitos
Levantamento de ativos de processos organizacionais
Elaboração de ação de módulo de alerta
Apresentação para aprovação
Versionar produto, registro em sistema de gerenciamento específico ou de configuração, encaminhar para homologação, conforme o caso aplicável; </t>
  </si>
  <si>
    <t>Por módulo de alerta criado</t>
  </si>
  <si>
    <t>Necessidade de gerenciamento da plataforma ECE, equivalente ao quantitativo de deployments</t>
  </si>
  <si>
    <t>1.13</t>
  </si>
  <si>
    <t>Alterar estruturação de fonte de dados</t>
  </si>
  <si>
    <t>Alteração de uma origem da fonte de informação, respectivos campos e tipo de dado, em até no máximo 10 correlacionamentos, a serem indexados, com mapeamento, criação e configuração do índice Elasticsearch e com a aplicação da arquitetura de shards.</t>
  </si>
  <si>
    <t xml:space="preserve">Reunião para entendimento da demanda e análise de requisitos
Reelaboração de mapping Elasticsearch
Reelaboração do índice
Apresentação para aprovação
Versionar produto, registro em sistema de gerenciamento específico ou de configuração, encaminhar para homologação, conforme o caso aplicável; </t>
  </si>
  <si>
    <t>Por alteração de mapeamento fonte/índice</t>
  </si>
  <si>
    <t>Previsão de 30% do quantitativo da elaboração</t>
  </si>
  <si>
    <t>1.14</t>
  </si>
  <si>
    <t>Alterar elementos de painel Kibana</t>
  </si>
  <si>
    <t xml:space="preserve">Alteração de um elemento dinâmico de painel Kibana para cada tipo de dado indexado </t>
  </si>
  <si>
    <t xml:space="preserve">Reunião para entendimento da demanda e análise de requisitos
Reelaboração de elementos de painel Kibana
Apresentação para aprovação
Versionar produto, registro em sistema de gerenciamento específico ou de configuração, encaminhar para homologação, conforme o caso aplicável; </t>
  </si>
  <si>
    <t>Por painel alterado</t>
  </si>
  <si>
    <t>1.15</t>
  </si>
  <si>
    <t>Alterar painel Canvas</t>
  </si>
  <si>
    <t>Alteração de um elemento dinâmico e expressão de painel Canvas para apresentação dinâmica dos dados</t>
  </si>
  <si>
    <t xml:space="preserve">Reunião para entendimento da demanda e análise de requisitos
Reelaboração de elementos de painel Canvas
Apresentação para aprovação
Versionar produto, registro em sistema de gerenciamento específico ou de configuração, encaminhar para homologação, conforme o caso aplicável; </t>
  </si>
  <si>
    <t>Por Canvas alterado</t>
  </si>
  <si>
    <t>1.16</t>
  </si>
  <si>
    <t>Alterar mapa geoespacial em Kibana</t>
  </si>
  <si>
    <t xml:space="preserve">Alteração de uma camada de dados geoespaciais, localizações customizadas, vetores de camadas detalhadas, com funções de zoom para o menor nivel de granularidade proporcionando maior detalhamento e interação do dado geoespacial </t>
  </si>
  <si>
    <t xml:space="preserve">Reunião para entendimento da demanda e análise de requisitos
Reelaboração de elementos de camada geoespacial
Apresentação para aprovação
Versionar produto, registro em sistema de gerenciamento específico ou de configuração, encaminhar para homologação, conforme o caso aplicável; </t>
  </si>
  <si>
    <t>Por mapa geoespacial alterado</t>
  </si>
  <si>
    <t>1.17</t>
  </si>
  <si>
    <t>Alterar query Elasticsearch</t>
  </si>
  <si>
    <t xml:space="preserve">Alteração de uma consulta em query DSL Elasticsearch no índice, via API RESTful, para integração de linguagens de programação com o Elasticsearch </t>
  </si>
  <si>
    <t xml:space="preserve">Reunião para entendimento da demanda e análise de requisitos
Reelaboração de query DSL Elastic
Apresentação para aprovação
Versionar produto, registro em sistema de gerenciamento específico ou de configuração, encaminhar para homologação, conforme o caso aplicável; </t>
  </si>
  <si>
    <t>Por query alterada</t>
  </si>
  <si>
    <t>1.18</t>
  </si>
  <si>
    <t>Alterar módulo Elastic Security</t>
  </si>
  <si>
    <t xml:space="preserve">Alteração de uma regra de acesso do módulo Elastic Security para o acesso de usuário ao Elasticsearch via API e Kibana através da interface de usuário, com a configuração de restrição de acesso ao cluster, ao índice, ao documento e ao campo </t>
  </si>
  <si>
    <t xml:space="preserve">Reunião para entendimento da demanda e análise de requisitos
Reelaboração de regra de acesso Elastic Security
Apresentação para aprovação
Versionar produto, registro em sistema de gerenciamento específico ou de configuração, encaminhar para homologação, conforme o caso aplicável; </t>
  </si>
  <si>
    <t>Por módulo alterado</t>
  </si>
  <si>
    <t>Possibilitar alteração de todos os módulos security em função de mudanças de governo digital</t>
  </si>
  <si>
    <t>1.19</t>
  </si>
  <si>
    <t>Alterar tarefa de Machine Learning</t>
  </si>
  <si>
    <t>Alteração e configuração de uma tarefa de Machine Learning para detecção de anomalias. O serviço depende da implantação de um nó de Machine Learning, previsto no documento de arquitetura</t>
  </si>
  <si>
    <t xml:space="preserve">Reunião para entendimento da demanda e análise de requisitos
Reelaboração de tarefa Machine Learning
Apresentação para aprovação
Versionar produto, registro em sistema de gerenciamento específico ou de configuração, encaminhar para homologação, conforme o caso aplicável; </t>
  </si>
  <si>
    <t>Por tarefa alterada</t>
  </si>
  <si>
    <t>1.20</t>
  </si>
  <si>
    <t>Alterar módulo de relacionamento Graph</t>
  </si>
  <si>
    <t>Alteração de relacionamentos e conexões de dados para um módulo Graph, contendo quantas vértices necessárias</t>
  </si>
  <si>
    <t xml:space="preserve">Reunião para entendimento da demanda e análise de requisitos
Reelaboração de conexão Graph entre os dados
Apresentação para aprovação
Versionar produto, registro em sistema de gerenciamento específico ou de configuração, encaminhar para homologação, conforme o caso aplicável; </t>
  </si>
  <si>
    <t>Por Graph alterado</t>
  </si>
  <si>
    <t>1.21</t>
  </si>
  <si>
    <t>Alterar módulo de Alerta</t>
  </si>
  <si>
    <t>Alteração e configuração de uma ação de alerta para o envio de email, escrita de log ou envio de mensagem em compatibilidade com plugin externo</t>
  </si>
  <si>
    <t xml:space="preserve">Reunião para entendimento da demanda e análise de requisitos
Reelaboração de ação de módulo de alerta
Apresentação para aprovação
Versionar produto, registro em sistema de gerenciamento específico ou de configuração, encaminhar para homologação, conforme o caso aplicável; </t>
  </si>
  <si>
    <t>1.22</t>
  </si>
  <si>
    <t>Realizar enriquecimento de dados</t>
  </si>
  <si>
    <t>Adicionar dados aos documentos ingeridos a partir de política de enriquecimento de dados</t>
  </si>
  <si>
    <t xml:space="preserve">Reunião para entendimento da demanda e análise de requisitos
Análise do mapping Elasticsearch
Criação da política de enriquecimento
Execução da política
Adicionar a política ao pipeline de ingestão
Apresentação para aprovação
Versionar produto, registro em sistema de gerenciamento específico ou de configuração, encaminhar para homologação, conforme o caso aplicável; </t>
  </si>
  <si>
    <t>Por política de enriquecimento de dados</t>
  </si>
  <si>
    <t>Previsão de 50% do quantitativo da previsão de índices</t>
  </si>
  <si>
    <t>1.23</t>
  </si>
  <si>
    <t>Criação de campos calculados ou derivados</t>
  </si>
  <si>
    <t>Possibilitar agregação de valor aos dados ingeridos na plataforma por meio cálculos e métricas em campos</t>
  </si>
  <si>
    <t xml:space="preserve">Reunião para entendimento da demanda e análise de requisitos
desenvolvimento do código de criação do campo/elaboração do produto
Apresentação para aprovação
Versionar produto, registro em sistema de gerenciamento específico ou de configuração, encaminhar para homologação, conforme o caso aplicável; </t>
  </si>
  <si>
    <t xml:space="preserve">Por campo </t>
  </si>
  <si>
    <t>1.24</t>
  </si>
  <si>
    <t>Configuração de ambiente de autenticação  com ambiente Realm externo usando recursos nativos (built-in realm)</t>
  </si>
  <si>
    <t>Ambiente ECE integrado a mecanismos de autenticação e permissão de acesso padronizados.</t>
  </si>
  <si>
    <t>Reunião para entendimento da demanda e análise de requisitos
Levantamento de ativos de processos organizacionais
Configuração dos recursos necessários do realm
Apresentação para aprovação</t>
  </si>
  <si>
    <t>Por configuração de conexão para autenticação</t>
  </si>
  <si>
    <t>Cientista de Dados - Senior</t>
  </si>
  <si>
    <t>quantitativo equivalente à previsão do quantitativo de deployments</t>
  </si>
  <si>
    <t>1.25</t>
  </si>
  <si>
    <t>Produzir objeto gráfico com Vega</t>
  </si>
  <si>
    <t>Elaboração de um elemento gráfico utilizando Vega</t>
  </si>
  <si>
    <t xml:space="preserve">Reunião para entendimento da demnada
Levantamento de ativos de processos organizacionais
Elaboração de objeto gráfico com Vega
Apresentação para aprovação
Versionar produto, registro em sistema de gerenciamento específico ou de configuração, encaminhar para homologação, conforme o caso aplicável; </t>
  </si>
  <si>
    <t>Por objeto Vega criado</t>
  </si>
  <si>
    <t>1.26</t>
  </si>
  <si>
    <t>Criação de script para Transformação de dados/documentos</t>
  </si>
  <si>
    <t>Permitir resumir e recuperar insights complexos sobre seus dados.</t>
  </si>
  <si>
    <t>Reunião gestor de projeto
Levantamento de requisitos
desenvolvimento do código para transformação de dados/documentos
Apresentação para homologação
Apresentação em produção</t>
  </si>
  <si>
    <t>Por script</t>
  </si>
  <si>
    <t>1.27</t>
  </si>
  <si>
    <t>Criação de script para busca e filtros em vários clusters e em várias regiões</t>
  </si>
  <si>
    <t>Possibilidade de realização de pesquisa e filtro de resultado a partir de ambientes (deployments ou clusters) separados ou não pertencetes ao mesmo ambiente lógico</t>
  </si>
  <si>
    <t>Reunião para entendimento da demanda e análise de requisitos
Criação do script
Apresentação para aprovação
Versionar produto, registro em sistema de gerenciamento específico ou de configuração, encaminhar para homologação, conforme o caso aplicável; 
Apresentação em produção</t>
  </si>
  <si>
    <t>um por deployment</t>
  </si>
  <si>
    <t>1.28</t>
  </si>
  <si>
    <t>Implementar ILM</t>
  </si>
  <si>
    <t>Gerenciar ciclo de vida de dados de forma automatizada para optimizar recursos</t>
  </si>
  <si>
    <t>Reunião para entendimento da demanda e análise de requisitos
Criação da política de ILM
Apresentação para aprovação
Versionar produto, registro em sistema de gerenciamento específico ou de configuração, encaminhar para homologação, conforme o caso aplicável; 
Apresentação em produção</t>
  </si>
  <si>
    <t>Por ciclo de vida implementado</t>
  </si>
  <si>
    <t>até o total de índices previstos</t>
  </si>
  <si>
    <t>1.29</t>
  </si>
  <si>
    <t>Análise sobre erro apresentado em log</t>
  </si>
  <si>
    <t>Melhoria contínua do ambient com base em análise sobre erro apresentado em log, tendo como origem o processamento em algum ativo da plataforma, e propor solução</t>
  </si>
  <si>
    <t xml:space="preserve">Reunião para entendimento da demanda
Análise de log;
Análise de causa raiz;
Intervenção em configuração de ambiente ou, se impedido por questões de fronteira contratual, registro orientativo para intervenção em ambiente contíguo;
Versionar produto, registro em sistema de gerenciamento específico ou de configuração, encaminhar para homologação, conforme o caso aplicável; </t>
  </si>
  <si>
    <t>Por evento</t>
  </si>
  <si>
    <t>Previsão de 20% do quantitativo da índices</t>
  </si>
  <si>
    <t>1.30</t>
  </si>
  <si>
    <t>Apoiar na elaboração parecer técnico a respeito de questão técnica relacionada com serviços em ElasticSearch ou plataforma e serviços contíguos ou relacionados</t>
  </si>
  <si>
    <t>Parecer orientativo sobre tema técnico envolvendo governança ou gestão de informações digitais (software, processo, melhor prática, ambiente tecnológico, perfil técnico, tendência tecnológica, conhecimento técnico, how to)</t>
  </si>
  <si>
    <t>Levantamento de requisitos
Levantamento de ativos de processos organizacionais
Elaboração do parecer
Apresentação para aprovação
Versionar produto, registro em sistema de gerenciamento específico ou de configuração, conforme o caso aplicável;</t>
  </si>
  <si>
    <t>Por parecer</t>
  </si>
  <si>
    <t>1.31</t>
  </si>
  <si>
    <t>Apoiar na resolução de questão técnica  relacionada com serviços em ElasticSearch e sua plataforma, de média complexidade</t>
  </si>
  <si>
    <t xml:space="preserve">Resolução de problema, por meio de forum multidisciplinar, envolvendo diretamente ou subsidiariamente o ambiente tecnológico relacionado com serviços em ElasticSearch e sua plataforma; 
Registro da situação alvo da solução (o problema) e do resultado decorrente do apoio (a solução) por meio de Relatório ou em sistema informatizado disciplinado pela STI;
</t>
  </si>
  <si>
    <t>Reunião com equipes envolvidas;
Análise de causa raiz;
Intervenção em configuração de ambiente ou, se impedido por questões de fronteira contratual, registro orientativo para intervenção em ambiente contíguo;
Elaboração de ata de reuniões e de relatório das atividades, contendo, inclusive, recomendações de melhoria, caso pertinente.</t>
  </si>
  <si>
    <t>1.32</t>
  </si>
  <si>
    <t>Apoiar na resolução de questão técnica  relacionada  direta ou indiretamente com serviços em ElasticSearch e sua plataforma, de alta complexidade</t>
  </si>
  <si>
    <t>Estimativa de horas para cada uma das atividades necessárias à entrega do serviço solicitado.</t>
  </si>
  <si>
    <t>Itens de serviço</t>
  </si>
  <si>
    <t>Atividades relacionadas ao serviço</t>
  </si>
  <si>
    <t>Horas Estimadas</t>
  </si>
  <si>
    <t>Média para estimativa do catálogo (casos onde existe o fator variável)</t>
  </si>
  <si>
    <t>Análise de requisitos</t>
  </si>
  <si>
    <t>Levantamento de ativos de processos organizacionais</t>
  </si>
  <si>
    <t>Análise da fonte de dados e seus relacionamentos</t>
  </si>
  <si>
    <t>Levantamento dos tipo de campos da fonte de dados</t>
  </si>
  <si>
    <t>Criação de mapping elasticsearch</t>
  </si>
  <si>
    <t>Criação e configuração do índice</t>
  </si>
  <si>
    <t xml:space="preserve">Versionar produto, registro em sistema de gerenciamento específico ou de configuração, encaminhar para homologação, conforme o caso aplicável; </t>
  </si>
  <si>
    <t>Providenciar a publicação em produção</t>
  </si>
  <si>
    <t>criação e configuração do arquivo de pipeline</t>
  </si>
  <si>
    <t>Indexação e monitoramento dos dados</t>
  </si>
  <si>
    <t>Automação da indexação via Logstash</t>
  </si>
  <si>
    <t>Análise do mapping Elasticsearch</t>
  </si>
  <si>
    <t>Configuração do módulo Beats</t>
  </si>
  <si>
    <t>Automação da indexação via módulo Beats</t>
  </si>
  <si>
    <t>Configuração do cliente (interno ou externo ao ambiente) para chamada REST Elasticsearch</t>
  </si>
  <si>
    <t>Elaboração de query Elasticsearch para indexação</t>
  </si>
  <si>
    <t>Reunião para entendimento da demnada</t>
  </si>
  <si>
    <t>Levantamento de requisito de painel</t>
  </si>
  <si>
    <t>Elaboração de elementos de painel Kibana</t>
  </si>
  <si>
    <t>Apresentação para aprovação</t>
  </si>
  <si>
    <t>Reunião para entendimento da demanda</t>
  </si>
  <si>
    <t>Elaboração de elementos de painel Canvas</t>
  </si>
  <si>
    <t xml:space="preserve">Levantamento de requisito do mapa </t>
  </si>
  <si>
    <t>Elaboração de camadas geoespacial</t>
  </si>
  <si>
    <t>Levantamento de requisito</t>
  </si>
  <si>
    <t>Desenvolvimento de query DSL Elasticsearch</t>
  </si>
  <si>
    <t>Elaboração de regra de acesso Elastic Security</t>
  </si>
  <si>
    <t>Elaboração de tarefa Machine Learning</t>
  </si>
  <si>
    <t>Reunião para entendimento da demanda e análise de requisitos</t>
  </si>
  <si>
    <t>Elaboração de conexão Graph entre os dados</t>
  </si>
  <si>
    <t>Elaboração de ação de módulo de alerta</t>
  </si>
  <si>
    <t>Reelaboração de mapping Elasticsearch</t>
  </si>
  <si>
    <t>Reelaboração do índice</t>
  </si>
  <si>
    <t>Reelaboração de elementos de painel Kibana</t>
  </si>
  <si>
    <t>Reelaboração de elementos de painel Canvas</t>
  </si>
  <si>
    <t>Reelaboração de elementos de camada geoespacial</t>
  </si>
  <si>
    <t>Reelaboração de query DSL Elastic</t>
  </si>
  <si>
    <t>Reelaboração de regra de acesso Elastic Security</t>
  </si>
  <si>
    <t>Reelaboração de tarefa Machine Learning</t>
  </si>
  <si>
    <t>Reelaboração de conexão Graph entre os dados</t>
  </si>
  <si>
    <t>Reelaboração de ação de módulo de alerta</t>
  </si>
  <si>
    <t>Criação da política de enriquecimento</t>
  </si>
  <si>
    <t>Execução da política</t>
  </si>
  <si>
    <t>Adicionar a política ao pipeline de ingestão</t>
  </si>
  <si>
    <t>desenvolvimento do código de criação do campo/elaboração do produto</t>
  </si>
  <si>
    <t>Configuração dos recursos necessários do realm</t>
  </si>
  <si>
    <t>Elaboração de objeto gráfico com Vega</t>
  </si>
  <si>
    <t>Criação do produto para transformação dos dados</t>
  </si>
  <si>
    <t>Apresentação em produção</t>
  </si>
  <si>
    <t>Criação do script</t>
  </si>
  <si>
    <t>Criação da política de ILM</t>
  </si>
  <si>
    <t>Análise de log;</t>
  </si>
  <si>
    <t>Análise de causa raiz;</t>
  </si>
  <si>
    <t>Intervenção em configuração de ambiente ou, se impedido por questões de fronteira contratual, registro orientativo para intervenção em ambiente contíguo;</t>
  </si>
  <si>
    <t>Levantamento de requisitos</t>
  </si>
  <si>
    <t>Elaboração do parecer</t>
  </si>
  <si>
    <t>Versionar produto, registro em sistema de gerenciamento específico ou de configuração, conforme o caso aplicável;</t>
  </si>
  <si>
    <t>Reunião com equipes envolvidas;</t>
  </si>
  <si>
    <t>Elaboração de ata de reuniões e de relatório das atividades, contendo, inclusive, recomendações de melhoria, caso pertinente.</t>
  </si>
  <si>
    <t>Estimativa do fator senioridade e custo da hora para cada um dos perfis profissionais necessário para a execução dos serviços presentes no Catálogo.</t>
  </si>
  <si>
    <t>Perfil Profissional</t>
  </si>
  <si>
    <t>Senioridade</t>
  </si>
  <si>
    <t>Custo da hora do profissional</t>
  </si>
  <si>
    <t>*Fonte: Planilha_de_Custo_PTI apoio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</si>
</sst>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15" x14ac:knownFonts="1">
    <font>
      <sz val="11"/>
      <color theme="1"/>
      <name val="Calibri"/>
      <family val="2"/>
      <scheme val="minor"/>
    </font>
    <font>
      <b/>
      <sz val="11"/>
      <color theme="1"/>
      <name val="Calibri"/>
      <family val="2"/>
      <scheme val="minor"/>
    </font>
    <font>
      <sz val="12"/>
      <name val="Calibri"/>
      <family val="2"/>
      <scheme val="minor"/>
    </font>
    <font>
      <b/>
      <sz val="11"/>
      <color theme="0"/>
      <name val="Calibri"/>
      <family val="2"/>
      <scheme val="minor"/>
    </font>
    <font>
      <sz val="10"/>
      <name val="Calibri"/>
      <family val="2"/>
    </font>
    <font>
      <sz val="10"/>
      <color theme="1"/>
      <name val="Calibri"/>
      <family val="2"/>
      <scheme val="minor"/>
    </font>
    <font>
      <sz val="10"/>
      <name val="Calibri"/>
      <family val="2"/>
      <scheme val="minor"/>
    </font>
    <font>
      <b/>
      <sz val="10"/>
      <color rgb="FFFFFFFF"/>
      <name val="Calibri"/>
      <family val="2"/>
      <scheme val="minor"/>
    </font>
    <font>
      <sz val="12"/>
      <color theme="1"/>
      <name val="Calibri"/>
      <family val="2"/>
      <scheme val="minor"/>
    </font>
    <font>
      <u/>
      <sz val="11"/>
      <color theme="1"/>
      <name val="Calibri"/>
      <family val="2"/>
      <scheme val="minor"/>
    </font>
    <font>
      <sz val="10"/>
      <color rgb="FF000000"/>
      <name val="Calibri"/>
      <family val="2"/>
    </font>
    <font>
      <sz val="8"/>
      <color theme="1"/>
      <name val="Calibri"/>
      <family val="2"/>
      <scheme val="minor"/>
    </font>
    <font>
      <sz val="16"/>
      <color theme="1"/>
      <name val="Calibri"/>
      <family val="2"/>
      <scheme val="minor"/>
    </font>
    <font>
      <sz val="20"/>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2" tint="-0.749961851863155"/>
        <bgColor indexed="64"/>
      </patternFill>
    </fill>
    <fill>
      <patternFill patternType="solid">
        <fgColor theme="7" tint="0.79995117038483843"/>
        <bgColor indexed="64"/>
      </patternFill>
    </fill>
    <fill>
      <patternFill patternType="solid">
        <fgColor rgb="FF000000"/>
        <bgColor indexed="64"/>
      </patternFill>
    </fill>
    <fill>
      <patternFill patternType="solid">
        <fgColor theme="2"/>
        <bgColor indexed="64"/>
      </patternFill>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auto="1"/>
      </left>
      <right style="medium">
        <color indexed="64"/>
      </right>
      <top style="medium">
        <color indexed="64"/>
      </top>
      <bottom style="thin">
        <color auto="1"/>
      </bottom>
      <diagonal/>
    </border>
    <border>
      <left style="medium">
        <color indexed="64"/>
      </left>
      <right style="thin">
        <color rgb="FF000000"/>
      </right>
      <top style="thin">
        <color rgb="FF000000"/>
      </top>
      <bottom style="thin">
        <color rgb="FF000000"/>
      </bottom>
      <diagonal/>
    </border>
    <border>
      <left style="thin">
        <color auto="1"/>
      </left>
      <right style="medium">
        <color indexed="64"/>
      </right>
      <top style="thin">
        <color auto="1"/>
      </top>
      <bottom style="thin">
        <color auto="1"/>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auto="1"/>
      </left>
      <right style="medium">
        <color indexed="64"/>
      </right>
      <top style="thin">
        <color auto="1"/>
      </top>
      <bottom style="medium">
        <color indexed="64"/>
      </bottom>
      <diagonal/>
    </border>
  </borders>
  <cellStyleXfs count="3">
    <xf numFmtId="0" fontId="0" fillId="0" borderId="0"/>
    <xf numFmtId="43" fontId="14" fillId="0" borderId="0" applyFont="0" applyFill="0" applyBorder="0" applyAlignment="0" applyProtection="0"/>
    <xf numFmtId="44" fontId="14" fillId="0" borderId="0" applyFont="0" applyFill="0" applyBorder="0" applyAlignment="0" applyProtection="0"/>
  </cellStyleXfs>
  <cellXfs count="100">
    <xf numFmtId="0" fontId="0" fillId="0" borderId="0" xfId="0"/>
    <xf numFmtId="0" fontId="0" fillId="0" borderId="0" xfId="0" applyAlignment="1">
      <alignment horizontal="left" vertical="top" wrapText="1"/>
    </xf>
    <xf numFmtId="0" fontId="1" fillId="0" borderId="0" xfId="0" applyFont="1" applyAlignment="1">
      <alignment horizontal="center" vertical="center" wrapText="1"/>
    </xf>
    <xf numFmtId="0" fontId="0" fillId="0" borderId="0" xfId="0" applyAlignment="1">
      <alignment horizontal="center" vertical="top" wrapText="1"/>
    </xf>
    <xf numFmtId="0" fontId="0" fillId="0" borderId="1" xfId="0" applyBorder="1"/>
    <xf numFmtId="0" fontId="1" fillId="0" borderId="1" xfId="0" applyFont="1" applyBorder="1"/>
    <xf numFmtId="0" fontId="0" fillId="0" borderId="0" xfId="0" applyAlignment="1">
      <alignment horizontal="center" vertical="center" wrapText="1"/>
    </xf>
    <xf numFmtId="0" fontId="0" fillId="0" borderId="4" xfId="0" applyBorder="1"/>
    <xf numFmtId="0" fontId="1" fillId="0" borderId="5" xfId="0" applyFont="1" applyBorder="1"/>
    <xf numFmtId="0" fontId="1" fillId="0" borderId="6" xfId="0" applyFont="1" applyBorder="1"/>
    <xf numFmtId="0" fontId="0" fillId="0" borderId="7" xfId="0" applyBorder="1"/>
    <xf numFmtId="43" fontId="0" fillId="0" borderId="8" xfId="0" applyNumberFormat="1" applyBorder="1" applyAlignment="1">
      <alignment horizontal="center"/>
    </xf>
    <xf numFmtId="43" fontId="0" fillId="0" borderId="9" xfId="0" applyNumberFormat="1" applyBorder="1" applyAlignment="1">
      <alignment horizontal="center"/>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2" fillId="0" borderId="1" xfId="0" applyFont="1" applyBorder="1" applyAlignment="1">
      <alignment vertical="center" wrapText="1"/>
    </xf>
    <xf numFmtId="0" fontId="8" fillId="0" borderId="1" xfId="0" applyFont="1" applyBorder="1" applyAlignment="1">
      <alignment vertical="center" wrapText="1"/>
    </xf>
    <xf numFmtId="0" fontId="0" fillId="0" borderId="7" xfId="0" applyBorder="1" applyAlignment="1">
      <alignment horizontal="center" vertical="center" wrapText="1"/>
    </xf>
    <xf numFmtId="0" fontId="0" fillId="0" borderId="11" xfId="0" applyBorder="1" applyAlignment="1">
      <alignment horizontal="left" vertical="center" wrapText="1"/>
    </xf>
    <xf numFmtId="0" fontId="10" fillId="0" borderId="11" xfId="0" applyFont="1" applyBorder="1" applyAlignment="1">
      <alignment horizontal="left" vertical="center" wrapText="1"/>
    </xf>
    <xf numFmtId="0" fontId="4" fillId="0" borderId="11" xfId="0" applyFont="1" applyBorder="1" applyAlignment="1">
      <alignment horizontal="left" vertical="center" wrapText="1"/>
    </xf>
    <xf numFmtId="0" fontId="0" fillId="0" borderId="11" xfId="0" applyBorder="1" applyAlignment="1">
      <alignment horizontal="center" vertical="center" wrapText="1"/>
    </xf>
    <xf numFmtId="0" fontId="0" fillId="0" borderId="11" xfId="0" applyBorder="1" applyAlignment="1">
      <alignment horizontal="center" vertical="top" wrapText="1"/>
    </xf>
    <xf numFmtId="4" fontId="0" fillId="0" borderId="0" xfId="1" applyNumberFormat="1" applyFont="1" applyAlignment="1">
      <alignment horizontal="center" vertical="center" wrapText="1"/>
    </xf>
    <xf numFmtId="4" fontId="3" fillId="2" borderId="6" xfId="1" applyNumberFormat="1" applyFont="1" applyFill="1" applyBorder="1" applyAlignment="1">
      <alignment horizontal="center" vertical="center" wrapText="1"/>
    </xf>
    <xf numFmtId="4" fontId="0" fillId="0" borderId="8" xfId="1"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 fontId="0" fillId="0" borderId="1" xfId="0" applyNumberFormat="1" applyBorder="1" applyAlignment="1">
      <alignment horizontal="center" vertical="center" wrapText="1"/>
    </xf>
    <xf numFmtId="4" fontId="0" fillId="0" borderId="11" xfId="0" applyNumberFormat="1" applyBorder="1" applyAlignment="1">
      <alignment horizontal="center" vertical="center"/>
    </xf>
    <xf numFmtId="0" fontId="11" fillId="0" borderId="0" xfId="0" applyFont="1"/>
    <xf numFmtId="44" fontId="13" fillId="3" borderId="1" xfId="2" applyFont="1" applyFill="1" applyBorder="1" applyAlignment="1">
      <alignment horizontal="center" vertical="center" wrapText="1"/>
    </xf>
    <xf numFmtId="0" fontId="0" fillId="0" borderId="0" xfId="0" applyAlignment="1">
      <alignment vertical="center" wrapText="1"/>
    </xf>
    <xf numFmtId="43" fontId="0" fillId="0" borderId="11" xfId="0" applyNumberFormat="1" applyBorder="1" applyAlignment="1">
      <alignment horizontal="center" vertical="center" wrapText="1"/>
    </xf>
    <xf numFmtId="4" fontId="0" fillId="0" borderId="9" xfId="0" applyNumberFormat="1" applyBorder="1" applyAlignment="1">
      <alignment horizontal="center" vertical="center"/>
    </xf>
    <xf numFmtId="1" fontId="0" fillId="0" borderId="1" xfId="0" applyNumberFormat="1" applyBorder="1" applyAlignment="1">
      <alignment horizontal="center" vertical="center" wrapText="1"/>
    </xf>
    <xf numFmtId="0" fontId="6" fillId="0" borderId="0" xfId="0" applyFont="1" applyAlignment="1">
      <alignment horizontal="left" wrapText="1"/>
    </xf>
    <xf numFmtId="0" fontId="5"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center" wrapText="1"/>
    </xf>
    <xf numFmtId="0" fontId="6" fillId="0" borderId="0" xfId="0" applyFont="1" applyAlignment="1">
      <alignment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6" fillId="5" borderId="3" xfId="0" applyFont="1" applyFill="1" applyBorder="1" applyAlignment="1">
      <alignment vertical="center" wrapText="1"/>
    </xf>
    <xf numFmtId="0" fontId="6" fillId="5" borderId="12"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6" fillId="6" borderId="3" xfId="0" applyFont="1" applyFill="1" applyBorder="1" applyAlignment="1">
      <alignment vertical="center" wrapText="1"/>
    </xf>
    <xf numFmtId="0" fontId="6" fillId="6" borderId="1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6" fillId="6" borderId="2"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6" xfId="0" applyFont="1" applyFill="1" applyBorder="1" applyAlignment="1">
      <alignment horizontal="left" vertical="center"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23" xfId="0" applyFont="1" applyFill="1" applyBorder="1" applyAlignment="1">
      <alignment horizontal="left" vertical="center" wrapText="1"/>
    </xf>
    <xf numFmtId="0" fontId="6" fillId="5" borderId="24" xfId="0" applyFont="1" applyFill="1" applyBorder="1" applyAlignment="1">
      <alignment vertical="center" wrapText="1"/>
    </xf>
    <xf numFmtId="0" fontId="6" fillId="5" borderId="25"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16" xfId="0" applyFont="1" applyFill="1" applyBorder="1" applyAlignment="1">
      <alignment horizontal="left" vertical="center" wrapText="1"/>
    </xf>
    <xf numFmtId="0" fontId="6" fillId="6" borderId="18"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23" xfId="0" applyFont="1" applyFill="1" applyBorder="1" applyAlignment="1">
      <alignment horizontal="left" vertical="center" wrapText="1"/>
    </xf>
    <xf numFmtId="0" fontId="6" fillId="6" borderId="24" xfId="0" applyFont="1" applyFill="1" applyBorder="1" applyAlignment="1">
      <alignment vertical="center" wrapText="1"/>
    </xf>
    <xf numFmtId="0" fontId="4" fillId="6" borderId="25"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23" xfId="0" applyFont="1" applyBorder="1" applyAlignment="1">
      <alignment horizontal="lef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4" fillId="5" borderId="18"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6" fillId="6" borderId="17" xfId="0" applyFont="1" applyFill="1" applyBorder="1" applyAlignment="1">
      <alignment vertical="center" wrapText="1"/>
    </xf>
    <xf numFmtId="0" fontId="6" fillId="5" borderId="17" xfId="0" applyFont="1" applyFill="1" applyBorder="1" applyAlignment="1">
      <alignment vertical="center" wrapText="1"/>
    </xf>
    <xf numFmtId="0" fontId="6" fillId="0" borderId="24" xfId="0" applyFont="1" applyBorder="1" applyAlignment="1">
      <alignment vertical="center" wrapText="1"/>
    </xf>
    <xf numFmtId="2" fontId="0" fillId="0" borderId="1" xfId="0" applyNumberFormat="1" applyBorder="1" applyAlignment="1">
      <alignment horizontal="center" vertical="center" wrapText="1"/>
    </xf>
    <xf numFmtId="43" fontId="0" fillId="0" borderId="11" xfId="1" applyFont="1" applyBorder="1" applyAlignment="1">
      <alignment horizontal="center" vertical="top" wrapText="1"/>
    </xf>
    <xf numFmtId="0" fontId="1" fillId="0" borderId="1" xfId="0" applyFont="1" applyBorder="1" applyAlignment="1">
      <alignment horizontal="center"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cellXfs>
  <cellStyles count="3">
    <cellStyle name="Moeda" xfId="2" builtinId="4"/>
    <cellStyle name="Normal" xfId="0" builtinId="0"/>
    <cellStyle name="Vírgula" xfId="1" builtinId="3"/>
  </cellStyles>
  <dxfs count="58">
    <dxf>
      <border>
        <left style="thin">
          <color auto="1"/>
        </left>
        <right style="thin">
          <color auto="1"/>
        </right>
        <top style="thin">
          <color auto="1"/>
        </top>
        <bottom style="thin">
          <color auto="1"/>
        </bottom>
        <vertical style="thin">
          <color auto="1"/>
        </vertical>
        <horizontal style="thin">
          <color auto="1"/>
        </horizontal>
      </border>
    </dxf>
    <dxf>
      <alignment horizontal="center" vertical="bottom" textRotation="0" wrapText="0" shrinkToFit="0" readingOrder="0"/>
      <border>
        <left style="thin">
          <color auto="1"/>
        </left>
        <right/>
        <top style="thin">
          <color auto="1"/>
        </top>
        <bottom style="thin">
          <color auto="1"/>
        </bottom>
      </border>
    </dxf>
    <dxf>
      <border>
        <left/>
        <right style="thin">
          <color auto="1"/>
        </right>
        <top style="thin">
          <color auto="1"/>
        </top>
        <bottom style="thin">
          <color auto="1"/>
        </bottom>
      </border>
    </dxf>
    <dxf>
      <border>
        <top style="thin">
          <color auto="1"/>
        </top>
      </border>
    </dxf>
    <dxf>
      <border>
        <left style="thin">
          <color auto="1"/>
        </left>
        <right style="thin">
          <color auto="1"/>
        </right>
        <top style="thin">
          <color auto="1"/>
        </top>
        <bottom style="thin">
          <color auto="1"/>
        </bottom>
      </border>
    </dxf>
    <dxf>
      <border>
        <bottom style="thin">
          <color auto="1"/>
        </bottom>
      </border>
    </dxf>
    <dxf>
      <font>
        <b/>
        <i val="0"/>
        <strike val="0"/>
        <u val="none"/>
        <sz val="11"/>
        <color theme="1"/>
        <name val="Calibri"/>
        <family val="2"/>
      </font>
      <border>
        <left style="thin">
          <color auto="1"/>
        </left>
        <right style="thin">
          <color auto="1"/>
        </right>
        <top/>
        <bottom/>
      </border>
    </dxf>
    <dxf>
      <font>
        <strike val="0"/>
        <u val="none"/>
        <sz val="10"/>
        <color auto="1"/>
        <name val="Calibri"/>
      </font>
      <fill>
        <patternFill patternType="none"/>
      </fill>
      <alignment horizontal="center" vertical="center" textRotation="0" wrapText="1" indent="0" justifyLastLine="0" shrinkToFit="0" readingOrder="0"/>
      <border outline="0">
        <left style="thin">
          <color auto="1"/>
        </left>
        <right style="thin">
          <color auto="1"/>
        </right>
        <top style="thin">
          <color auto="1"/>
        </top>
        <bottom style="thin">
          <color auto="1"/>
        </bottom>
      </border>
    </dxf>
    <dxf>
      <font>
        <b val="0"/>
        <i val="0"/>
        <strike val="0"/>
        <u val="none"/>
        <sz val="10"/>
        <color auto="1"/>
        <name val="Calibri"/>
      </font>
      <fill>
        <patternFill patternType="none"/>
      </fill>
      <alignment horizontal="center" vertical="center" textRotation="0" wrapText="1" indent="0" justifyLastLine="0" shrinkToFit="0" readingOrder="0"/>
      <border outline="0">
        <left style="thin">
          <color rgb="FF000000"/>
        </left>
        <right/>
        <top style="thin">
          <color rgb="FF000000"/>
        </top>
        <bottom style="thin">
          <color rgb="FF000000"/>
        </bottom>
      </border>
    </dxf>
    <dxf>
      <font>
        <b val="0"/>
        <i val="0"/>
        <strike val="0"/>
        <u val="none"/>
        <sz val="10"/>
        <color auto="1"/>
        <name val="Calibri"/>
      </font>
      <fill>
        <patternFill patternType="none"/>
      </fill>
      <alignment vertical="center" textRotation="0" wrapText="1" indent="0" justifyLastLine="0" shrinkToFit="0" readingOrder="0"/>
      <border outline="0">
        <left style="thin">
          <color rgb="FF000000"/>
        </left>
        <right style="thin">
          <color rgb="FF000000"/>
        </right>
        <top style="thin">
          <color rgb="FF000000"/>
        </top>
        <bottom style="thin">
          <color rgb="FF000000"/>
        </bottom>
      </border>
    </dxf>
    <dxf>
      <font>
        <b val="0"/>
        <i val="0"/>
        <strike val="0"/>
        <u val="none"/>
        <sz val="10"/>
        <color auto="1"/>
        <name val="Calibri"/>
      </font>
      <fill>
        <patternFill patternType="none"/>
      </fill>
      <alignment horizontal="left" vertical="center" textRotation="0" wrapText="1" indent="0" justifyLastLine="0" shrinkToFit="0" readingOrder="0"/>
      <border outline="0">
        <left/>
        <right style="thin">
          <color rgb="FF000000"/>
        </right>
        <top style="thin">
          <color rgb="FF000000"/>
        </top>
        <bottom style="thin">
          <color rgb="FF000000"/>
        </bottom>
      </border>
    </dxf>
    <dxf>
      <font>
        <b val="0"/>
        <i val="0"/>
        <strike val="0"/>
        <u val="none"/>
        <sz val="10"/>
        <color auto="1"/>
        <name val="Calibri"/>
      </font>
      <fill>
        <patternFill patternType="none"/>
      </fill>
      <alignment horizontal="center" vertical="center" textRotation="0" wrapText="1" indent="0" justifyLastLine="0" shrinkToFit="0" readingOrder="0"/>
      <border outline="0">
        <left/>
        <right/>
        <top style="thin">
          <color rgb="FF000000"/>
        </top>
        <bottom style="thin">
          <color rgb="FF000000"/>
        </bottom>
      </border>
    </dxf>
    <dxf>
      <font>
        <b val="0"/>
        <i val="0"/>
        <strike val="0"/>
        <u val="none"/>
        <sz val="10"/>
        <color auto="1"/>
        <name val="Calibri"/>
      </font>
      <fill>
        <patternFill patternType="none"/>
      </fill>
      <alignment horizontal="center" vertical="center" textRotation="0" wrapText="1" indent="0" justifyLastLine="0" shrinkToFit="0" readingOrder="0"/>
      <border outline="0">
        <left/>
        <right style="thin">
          <color rgb="FF000000"/>
        </right>
        <top style="thin">
          <color rgb="FF000000"/>
        </top>
        <bottom style="thin">
          <color rgb="FF000000"/>
        </bottom>
      </border>
    </dxf>
    <dxf>
      <border>
        <top style="thin">
          <color rgb="FF000000"/>
        </top>
      </border>
    </dxf>
    <dxf>
      <border>
        <left style="thin">
          <color rgb="FF000000"/>
        </left>
        <right style="thin">
          <color rgb="FF000000"/>
        </right>
        <top style="thin">
          <color rgb="FF000000"/>
        </top>
        <bottom style="thin">
          <color rgb="FF000000"/>
        </bottom>
      </border>
    </dxf>
    <dxf>
      <font>
        <strike val="0"/>
        <u val="none"/>
        <sz val="10"/>
        <color auto="1"/>
        <name val="Calibri"/>
      </font>
      <fill>
        <patternFill patternType="none"/>
      </fill>
      <alignment vertical="center" textRotation="0" wrapText="1" indent="0" justifyLastLine="0" shrinkToFit="0" readingOrder="0"/>
    </dxf>
    <dxf>
      <border>
        <bottom style="thin">
          <color rgb="FF000000"/>
        </bottom>
      </border>
    </dxf>
    <dxf>
      <alignment horizontal="center" vertical="center" textRotation="0" wrapText="1" shrinkToFit="0" readingOrder="0"/>
    </dxf>
    <dxf>
      <numFmt numFmtId="4" formatCode="#,##0.00"/>
      <alignment horizontal="center" vertical="center" textRotation="0" wrapText="0" shrinkToFit="0" readingOrder="0"/>
      <border>
        <left style="thin">
          <color auto="1"/>
        </left>
        <right style="thin">
          <color auto="1"/>
        </right>
        <top style="thin">
          <color auto="1"/>
        </top>
        <bottom/>
      </border>
    </dxf>
    <dxf>
      <numFmt numFmtId="4" formatCode="#,##0.00"/>
      <fill>
        <patternFill patternType="none"/>
      </fill>
      <alignment horizontal="center" vertical="center" textRotation="0" shrinkToFit="0" readingOrder="0"/>
      <border>
        <left style="thin">
          <color auto="1"/>
        </left>
        <right style="thin">
          <color auto="1"/>
        </right>
        <top style="thin">
          <color auto="1"/>
        </top>
        <bottom style="thin">
          <color auto="1"/>
        </bottom>
        <vertical style="thin">
          <color auto="1"/>
        </vertical>
        <horizontal style="thin">
          <color auto="1"/>
        </horizontal>
      </border>
    </dxf>
    <dxf>
      <numFmt numFmtId="4" formatCode="#,##0.00"/>
      <alignment horizontal="center" vertical="center" textRotation="0" wrapText="0" shrinkToFit="0" readingOrder="0"/>
      <border>
        <left style="thin">
          <color auto="1"/>
        </left>
        <right/>
        <top style="thin">
          <color auto="1"/>
        </top>
        <bottom/>
      </border>
    </dxf>
    <dxf>
      <numFmt numFmtId="4" formatCode="#,##0.00"/>
      <fill>
        <patternFill patternType="none"/>
      </fill>
      <alignment horizontal="center" vertical="center" textRotation="0" shrinkToFit="0" readingOrder="0"/>
      <border>
        <left style="thin">
          <color auto="1"/>
        </left>
        <right/>
        <top style="thin">
          <color auto="1"/>
        </top>
        <bottom style="thin">
          <color auto="1"/>
        </bottom>
        <vertical style="thin">
          <color auto="1"/>
        </vertical>
        <horizontal style="thin">
          <color auto="1"/>
        </horizontal>
      </border>
    </dxf>
    <dxf>
      <alignment horizontal="center" vertical="center" textRotation="0" wrapText="1" shrinkToFit="0" readingOrder="0"/>
      <border>
        <left style="thin">
          <color auto="1"/>
        </left>
        <right style="thin">
          <color auto="1"/>
        </right>
        <top style="thin">
          <color auto="1"/>
        </top>
        <bottom/>
      </border>
    </dxf>
    <dxf>
      <fill>
        <patternFill patternType="none"/>
      </fill>
      <alignment horizontal="center" vertical="center" textRotation="0" wrapText="1" shrinkToFit="0" readingOrder="0"/>
      <border>
        <left style="thin">
          <color auto="1"/>
        </left>
        <right style="thin">
          <color auto="1"/>
        </right>
        <top style="thin">
          <color auto="1"/>
        </top>
        <bottom style="thin">
          <color auto="1"/>
        </bottom>
      </border>
    </dxf>
    <dxf>
      <alignment horizontal="center" vertical="center" textRotation="0" wrapText="1" shrinkToFit="0" readingOrder="0"/>
      <border>
        <left style="thin">
          <color auto="1"/>
        </left>
        <right style="thin">
          <color auto="1"/>
        </right>
        <top style="thin">
          <color auto="1"/>
        </top>
        <bottom/>
      </border>
    </dxf>
    <dxf>
      <fill>
        <patternFill patternType="none"/>
      </fill>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numFmt numFmtId="35" formatCode="_-* #,##0.00_-;\-* #,##0.00_-;_-* &quot;-&quot;??_-;_-@_-"/>
      <alignment horizontal="center" vertical="center" textRotation="0" wrapText="1" shrinkToFit="0" readingOrder="0"/>
      <border>
        <left style="thin">
          <color auto="1"/>
        </left>
        <right style="thin">
          <color auto="1"/>
        </right>
        <top style="thin">
          <color auto="1"/>
        </top>
        <bottom/>
      </border>
    </dxf>
    <dxf>
      <numFmt numFmtId="1" formatCode="0"/>
      <fill>
        <patternFill patternType="none"/>
      </fill>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alignment horizontal="center" vertical="top" textRotation="0" wrapText="1" indent="0" justifyLastLine="0" shrinkToFit="0" readingOrder="0"/>
      <border diagonalUp="0" diagonalDown="0" outline="0">
        <left style="thin">
          <color auto="1"/>
        </left>
        <right style="thin">
          <color auto="1"/>
        </right>
        <top style="thin">
          <color auto="1"/>
        </top>
        <bottom/>
      </border>
    </dxf>
    <dxf>
      <font>
        <b val="0"/>
        <i val="0"/>
        <strike val="0"/>
        <u val="none"/>
        <sz val="10"/>
        <color auto="1"/>
        <name val="Calibri"/>
        <family val="2"/>
      </font>
      <alignment horizontal="center" vertical="center" textRotation="0" wrapText="1" shrinkToFit="0" readingOrder="0"/>
      <border>
        <left style="thin">
          <color auto="1"/>
        </left>
        <right style="thin">
          <color auto="1"/>
        </right>
        <top style="thin">
          <color auto="1"/>
        </top>
        <bottom style="thin">
          <color auto="1"/>
        </bottom>
      </border>
    </dxf>
    <dxf>
      <alignment horizontal="center" vertical="top" textRotation="0" wrapText="1" shrinkToFit="0" readingOrder="0"/>
      <border>
        <left style="thin">
          <color auto="1"/>
        </left>
        <right style="thin">
          <color auto="1"/>
        </right>
        <top style="thin">
          <color auto="1"/>
        </top>
        <bottom/>
      </border>
    </dxf>
    <dxf>
      <fill>
        <patternFill patternType="none"/>
      </fill>
      <alignment horizontal="center" vertical="top"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1" shrinkToFit="0" readingOrder="0"/>
      <border>
        <left style="thin">
          <color auto="1"/>
        </left>
        <right style="thin">
          <color auto="1"/>
        </right>
        <top style="thin">
          <color auto="1"/>
        </top>
        <bottom/>
      </border>
    </dxf>
    <dxf>
      <fill>
        <patternFill patternType="none"/>
      </fill>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1" shrinkToFit="0" readingOrder="0"/>
      <border>
        <left style="thin">
          <color auto="1"/>
        </left>
        <right style="thin">
          <color auto="1"/>
        </right>
        <top style="thin">
          <color auto="1"/>
        </top>
        <bottom/>
      </border>
    </dxf>
    <dxf>
      <fill>
        <patternFill patternType="none"/>
      </fill>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1" shrinkToFit="0" readingOrder="0"/>
      <border>
        <left style="thin">
          <color auto="1"/>
        </left>
        <right style="thin">
          <color auto="1"/>
        </right>
        <top style="thin">
          <color auto="1"/>
        </top>
        <bottom/>
      </border>
    </dxf>
    <dxf>
      <numFmt numFmtId="2" formatCode="0.00"/>
      <fill>
        <patternFill patternType="none"/>
      </fill>
      <alignment horizontal="center" vertical="center" textRotation="0" wrapText="1" shrinkToFit="0" readingOrder="0"/>
      <border>
        <left style="thin">
          <color auto="1"/>
        </left>
        <right style="thin">
          <color auto="1"/>
        </right>
        <top style="thin">
          <color auto="1"/>
        </top>
        <bottom style="thin">
          <color auto="1"/>
        </bottom>
      </border>
    </dxf>
    <dxf>
      <alignment horizontal="center" vertical="center" textRotation="0" wrapText="1" shrinkToFit="0" readingOrder="0"/>
      <border>
        <left style="thin">
          <color auto="1"/>
        </left>
        <right style="thin">
          <color auto="1"/>
        </right>
        <top style="thin">
          <color auto="1"/>
        </top>
        <bottom/>
      </border>
    </dxf>
    <dxf>
      <fill>
        <patternFill patternType="none"/>
      </fill>
      <alignment horizontal="center" vertical="center" textRotation="0" wrapText="1" indent="0" justifyLastLine="0" shrinkToFit="0" readingOrder="0"/>
      <border outline="0">
        <left style="thin">
          <color auto="1"/>
        </left>
        <right style="thin">
          <color auto="1"/>
        </right>
        <top style="thin">
          <color auto="1"/>
        </top>
        <bottom style="thin">
          <color auto="1"/>
        </bottom>
      </border>
    </dxf>
    <dxf>
      <font>
        <b val="0"/>
        <i val="0"/>
        <strike val="0"/>
        <u val="none"/>
        <sz val="10"/>
        <color auto="1"/>
        <name val="Calibri"/>
        <family val="2"/>
      </font>
      <alignment horizontal="left" vertical="center" textRotation="0" wrapText="1" shrinkToFit="0" readingOrder="0"/>
      <border>
        <left style="thin">
          <color auto="1"/>
        </left>
        <right style="thin">
          <color auto="1"/>
        </right>
        <top style="thin">
          <color auto="1"/>
        </top>
        <bottom/>
      </border>
    </dxf>
    <dxf>
      <font>
        <b val="0"/>
        <i val="0"/>
        <strike val="0"/>
        <u val="none"/>
        <sz val="10"/>
        <color auto="1"/>
        <name val="Calibri"/>
        <family val="2"/>
      </font>
      <fill>
        <patternFill patternType="none"/>
      </fill>
      <alignment horizontal="left" vertical="center" textRotation="0" wrapText="1" shrinkToFit="0" readingOrder="0"/>
      <border outline="0">
        <left style="thin">
          <color auto="1"/>
        </left>
        <right style="thin">
          <color auto="1"/>
        </right>
        <top style="thin">
          <color auto="1"/>
        </top>
        <bottom style="thin">
          <color auto="1"/>
        </bottom>
      </border>
    </dxf>
    <dxf>
      <font>
        <b val="0"/>
        <i val="0"/>
        <strike val="0"/>
        <u val="none"/>
        <sz val="10"/>
        <color auto="1"/>
        <name val="Calibri"/>
        <family val="2"/>
      </font>
      <alignment horizontal="left" vertical="center" textRotation="0" wrapText="1" shrinkToFit="0" readingOrder="0"/>
      <border>
        <left style="thin">
          <color auto="1"/>
        </left>
        <right style="thin">
          <color auto="1"/>
        </right>
        <top style="thin">
          <color auto="1"/>
        </top>
        <bottom/>
      </border>
    </dxf>
    <dxf>
      <font>
        <b val="0"/>
        <i val="0"/>
        <strike val="0"/>
        <u val="none"/>
        <sz val="10"/>
        <color auto="1"/>
        <name val="Calibri"/>
        <family val="2"/>
      </font>
      <fill>
        <patternFill patternType="none">
          <fgColor rgb="FF000000"/>
        </patternFill>
      </fill>
      <alignment horizontal="left"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b val="0"/>
        <i val="0"/>
        <strike val="0"/>
        <u val="none"/>
        <sz val="10"/>
        <color rgb="FF000000"/>
        <name val="Calibri"/>
        <family val="2"/>
      </font>
      <alignment horizontal="left" vertical="center" textRotation="0" wrapText="1" shrinkToFit="0" readingOrder="0"/>
      <border>
        <left style="thin">
          <color auto="1"/>
        </left>
        <right style="thin">
          <color auto="1"/>
        </right>
        <top style="thin">
          <color auto="1"/>
        </top>
        <bottom/>
      </border>
    </dxf>
    <dxf>
      <font>
        <b val="0"/>
        <i val="0"/>
        <strike val="0"/>
        <u val="none"/>
        <sz val="10"/>
        <color rgb="FF000000"/>
        <name val="Calibri"/>
        <family val="2"/>
      </font>
      <fill>
        <patternFill patternType="none">
          <fgColor rgb="FF000000"/>
        </patternFill>
      </fill>
      <alignment horizontal="left"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b val="0"/>
        <i val="0"/>
        <strike val="0"/>
        <u val="none"/>
        <sz val="10"/>
        <color rgb="FF000000"/>
        <name val="Calibri"/>
        <family val="2"/>
      </font>
      <alignment horizontal="left" vertical="center" textRotation="0" wrapText="1" shrinkToFit="0" readingOrder="0"/>
      <border>
        <left style="thin">
          <color auto="1"/>
        </left>
        <right style="thin">
          <color auto="1"/>
        </right>
        <top style="thin">
          <color auto="1"/>
        </top>
        <bottom/>
      </border>
    </dxf>
    <dxf>
      <font>
        <b val="0"/>
        <i val="0"/>
        <strike val="0"/>
        <u val="none"/>
        <sz val="10"/>
        <color rgb="FF000000"/>
        <name val="Calibri"/>
        <family val="2"/>
      </font>
      <fill>
        <patternFill patternType="none"/>
      </fill>
      <alignment horizontal="left"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alignment horizontal="left" vertical="center" textRotation="0" wrapText="1" shrinkToFit="0" readingOrder="0"/>
      <border>
        <left style="thin">
          <color auto="1"/>
        </left>
        <right style="thin">
          <color auto="1"/>
        </right>
        <top style="thin">
          <color auto="1"/>
        </top>
        <bottom/>
      </border>
    </dxf>
    <dxf>
      <fill>
        <patternFill patternType="none"/>
      </fill>
      <alignment horizontal="left"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1" shrinkToFit="0" readingOrder="0"/>
      <border>
        <left/>
        <right style="thin">
          <color auto="1"/>
        </right>
        <top style="thin">
          <color auto="1"/>
        </top>
        <bottom/>
      </border>
    </dxf>
    <dxf>
      <fill>
        <patternFill patternType="none"/>
      </fill>
      <alignment horizontal="center" vertical="center" textRotation="0" wrapText="1" shrinkToFit="0" readingOrder="0"/>
      <border>
        <left/>
        <right style="thin">
          <color auto="1"/>
        </right>
        <top style="thin">
          <color auto="1"/>
        </top>
        <bottom style="thin">
          <color auto="1"/>
        </bottom>
        <vertical style="thin">
          <color auto="1"/>
        </vertical>
        <horizontal style="thin">
          <color auto="1"/>
        </horizontal>
      </border>
    </dxf>
    <dxf>
      <border>
        <top style="thin">
          <color auto="1"/>
        </top>
      </border>
    </dxf>
    <dxf>
      <border>
        <left style="thin">
          <color auto="1"/>
        </left>
        <right style="thin">
          <color auto="1"/>
        </right>
        <top/>
        <bottom/>
        <vertical style="thin">
          <color auto="1"/>
        </vertical>
        <horizontal style="thin">
          <color auto="1"/>
        </horizontal>
      </border>
    </dxf>
    <dxf>
      <border>
        <left style="thin">
          <color auto="1"/>
        </left>
        <right style="thin">
          <color auto="1"/>
        </right>
        <top style="thin">
          <color auto="1"/>
        </top>
        <bottom style="thin">
          <color auto="1"/>
        </bottom>
      </border>
    </dxf>
    <dxf>
      <fill>
        <patternFill patternType="none"/>
      </fill>
    </dxf>
    <dxf>
      <border>
        <bottom style="thin">
          <color auto="1"/>
        </bottom>
      </border>
    </dxf>
    <dxf>
      <font>
        <b/>
        <i val="0"/>
        <strike val="0"/>
        <u val="none"/>
        <sz val="11"/>
        <color theme="0"/>
        <name val="Calibri"/>
        <family val="2"/>
      </font>
      <fill>
        <patternFill patternType="solid">
          <bgColor theme="2" tint="-0.749961851863155"/>
        </patternFill>
      </fill>
      <alignment horizontal="center" vertical="center" textRotation="0" wrapText="1" shrinkToFit="0" readingOrder="0"/>
      <border>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catalogo" displayName="catalogo" ref="A3:Q36" totalsRowCount="1" headerRowDxfId="57" dataDxfId="55" totalsRowDxfId="53" headerRowBorderDxfId="56" tableBorderDxfId="54" totalsRowBorderDxfId="52">
  <autoFilter ref="A3:Q35" xr:uid="{00000000-0009-0000-0100-000002000000}"/>
  <sortState xmlns:xlrd2="http://schemas.microsoft.com/office/spreadsheetml/2017/richdata2" ref="A4:Q35">
    <sortCondition ref="A4:A35"/>
  </sortState>
  <tableColumns count="17">
    <tableColumn id="1" xr3:uid="{00000000-0010-0000-0000-000001000000}" name="ID" dataDxfId="51" totalsRowDxfId="50"/>
    <tableColumn id="2" xr3:uid="{00000000-0010-0000-0000-000002000000}" name="Segmento" dataDxfId="49" totalsRowDxfId="48"/>
    <tableColumn id="3" xr3:uid="{00000000-0010-0000-0000-000003000000}" name="Itens do serviço" dataDxfId="47" totalsRowDxfId="46"/>
    <tableColumn id="4" xr3:uid="{00000000-0010-0000-0000-000004000000}" name="Definição do produto esperado" dataDxfId="45" totalsRowDxfId="44"/>
    <tableColumn id="5" xr3:uid="{00000000-0010-0000-0000-000005000000}" name="Atividades Esperadas" dataDxfId="43" totalsRowDxfId="42"/>
    <tableColumn id="6" xr3:uid="{00000000-0010-0000-0000-000006000000}" name="Parâmetro" dataDxfId="41" totalsRowDxfId="40"/>
    <tableColumn id="7" xr3:uid="{00000000-0010-0000-0000-000007000000}" name="Perfil de profissional" dataDxfId="39" totalsRowDxfId="38"/>
    <tableColumn id="8" xr3:uid="{00000000-0010-0000-0000-000008000000}" name="Fator Senioridade (fator de ajuste)" dataDxfId="37" totalsRowDxfId="36">
      <calculatedColumnFormula>IFERROR(VLOOKUP(G4,'Perfis profissionais'!$A$3:$B$4,2,FALSE),"")</calculatedColumnFormula>
    </tableColumn>
    <tableColumn id="11" xr3:uid="{00000000-0010-0000-0000-00000B000000}" name="Esforço em horas (horas estimadas)" dataDxfId="35" totalsRowDxfId="34">
      <calculatedColumnFormula>SUMIF(horas_estimada[],'Catálogo de Serviços Preço UST'!A4,horas_estimada[Horas Estimadas])</calculatedColumnFormula>
    </tableColumn>
    <tableColumn id="12" xr3:uid="{00000000-0010-0000-0000-00000C000000}" name="Quantidade de UST " dataDxfId="33" totalsRowDxfId="32">
      <calculatedColumnFormula>H4*I4</calculatedColumnFormula>
    </tableColumn>
    <tableColumn id="13" xr3:uid="{00000000-0010-0000-0000-00000D000000}" name="Estimativa de execução em 12 meses" dataDxfId="31" totalsRowDxfId="30"/>
    <tableColumn id="9" xr3:uid="{00000000-0010-0000-0000-000009000000}" name="Quantidade de horas para 12 meses" totalsRowFunction="sum" dataDxfId="29" totalsRowDxfId="28" totalsRowCellStyle="Vírgula">
      <calculatedColumnFormula>catalogo[[#This Row],[Esforço em horas (horas estimadas)]]*catalogo[[#This Row],[Estimativa de execução em 12 meses]]</calculatedColumnFormula>
    </tableColumn>
    <tableColumn id="14" xr3:uid="{00000000-0010-0000-0000-00000E000000}" name="Quantidade de UST para 12 meses" totalsRowFunction="sum" dataDxfId="27" totalsRowDxfId="26">
      <calculatedColumnFormula>ROUND(J4*K4,0)</calculatedColumnFormula>
    </tableColumn>
    <tableColumn id="15" xr3:uid="{00000000-0010-0000-0000-00000F000000}" name="Prazo para execução do Serviço (horas úteis)" dataDxfId="25" totalsRowDxfId="24">
      <calculatedColumnFormula>ROUNDUP(catalogo[[#This Row],[Esforço em horas (horas estimadas)]]*(14/8),0)</calculatedColumnFormula>
    </tableColumn>
    <tableColumn id="16" xr3:uid="{00000000-0010-0000-0000-000010000000}" name="Justificativa para a quantidade prevista" dataDxfId="23" totalsRowDxfId="22"/>
    <tableColumn id="17" xr3:uid="{00000000-0010-0000-0000-000011000000}" name="Valor estimado do serviço com base no valor ofertado no Pregão" dataDxfId="21" totalsRowDxfId="20">
      <calculatedColumnFormula>IF($C$2="","",catalogo[[#This Row],[Quantidade de UST ]]*$C$2)</calculatedColumnFormula>
    </tableColumn>
    <tableColumn id="18" xr3:uid="{00000000-0010-0000-0000-000012000000}" name="Valor estimado dos serviços em 12 meses com base no valor ofertado no Pregão" totalsRowFunction="sum" dataDxfId="19" totalsRowDxfId="18">
      <calculatedColumnFormula>IF($C$2="","",catalogo[[#This Row],[Valor estimado do serviço com base no valor ofertado no Pregão]]*catalogo[[#This Row],[Estimativa de execução em 12 meses]])</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horas_estimada" displayName="horas_estimada" ref="A2:F165" totalsRowShown="0" headerRowDxfId="17" dataDxfId="15" headerRowBorderDxfId="16" tableBorderDxfId="14" totalsRowBorderDxfId="13">
  <autoFilter ref="A2:F165" xr:uid="{00000000-0009-0000-0100-000001000000}"/>
  <tableColumns count="6">
    <tableColumn id="1" xr3:uid="{00000000-0010-0000-0100-000001000000}" name="ID" dataDxfId="12"/>
    <tableColumn id="4" xr3:uid="{00000000-0010-0000-0100-000004000000}" name="Segmento" dataDxfId="11">
      <calculatedColumnFormula>VLOOKUP(horas_estimada[[#This Row],[ID]],catalogo[],2,FALSE)</calculatedColumnFormula>
    </tableColumn>
    <tableColumn id="5" xr3:uid="{00000000-0010-0000-0100-000005000000}" name="Itens de serviço" dataDxfId="10">
      <calculatedColumnFormula>VLOOKUP(horas_estimada[[#This Row],[ID]],catalogo[],3,FALSE)</calculatedColumnFormula>
    </tableColumn>
    <tableColumn id="2" xr3:uid="{00000000-0010-0000-0100-000002000000}" name="Atividades relacionadas ao serviço" dataDxfId="9"/>
    <tableColumn id="3" xr3:uid="{00000000-0010-0000-0100-000003000000}" name="Horas Estimadas" dataDxfId="8"/>
    <tableColumn id="6" xr3:uid="{00000000-0010-0000-0100-000006000000}" name="Média para estimativa do catálogo (casos onde existe o fator variável)" dataDxfId="7"/>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3" displayName="Tabela3" ref="A2:C4" totalsRowShown="0" headerRowDxfId="6" headerRowBorderDxfId="5" tableBorderDxfId="4" totalsRowBorderDxfId="3">
  <autoFilter ref="A2:C4" xr:uid="{00000000-0009-0000-0100-000003000000}"/>
  <tableColumns count="3">
    <tableColumn id="1" xr3:uid="{00000000-0010-0000-0200-000001000000}" name="Perfil Profissional" dataDxfId="2"/>
    <tableColumn id="2" xr3:uid="{00000000-0010-0000-0200-000002000000}" name="Senioridade" dataDxfId="1"/>
    <tableColumn id="3" xr3:uid="{00000000-0010-0000-0200-000003000000}" name="Custo da hora do profissional" dataDxfId="0">
      <calculatedColumnFormula>#REF!</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0B1C9-31F4-4EAC-9DDD-8DCA8648AFD2}">
  <dimension ref="A1:Q36"/>
  <sheetViews>
    <sheetView showGridLines="0" tabSelected="1" topLeftCell="E1" zoomScale="80" zoomScaleNormal="80" workbookViewId="0">
      <pane ySplit="3" topLeftCell="A34" activePane="bottomLeft" state="frozen"/>
      <selection pane="bottomLeft" activeCell="D4" sqref="D4"/>
    </sheetView>
  </sheetViews>
  <sheetFormatPr defaultColWidth="9.109375" defaultRowHeight="14.4" x14ac:dyDescent="0.3"/>
  <cols>
    <col min="1" max="1" width="7.33203125" style="6" bestFit="1" customWidth="1"/>
    <col min="2" max="2" width="14.109375" style="1" bestFit="1" customWidth="1"/>
    <col min="3" max="3" width="76.109375" style="1" customWidth="1"/>
    <col min="4" max="4" width="96.6640625" style="1" customWidth="1"/>
    <col min="5" max="5" width="80.88671875" style="1" bestFit="1" customWidth="1"/>
    <col min="6" max="6" width="25.109375" style="1" bestFit="1" customWidth="1"/>
    <col min="7" max="7" width="23.109375" style="6" bestFit="1" customWidth="1"/>
    <col min="8" max="8" width="25.6640625" style="6" bestFit="1" customWidth="1"/>
    <col min="9" max="9" width="26" style="3" bestFit="1" customWidth="1"/>
    <col min="10" max="10" width="21.88671875" style="3" bestFit="1" customWidth="1"/>
    <col min="11" max="11" width="31" style="3" bestFit="1" customWidth="1"/>
    <col min="12" max="12" width="30.109375" style="3" bestFit="1" customWidth="1"/>
    <col min="13" max="13" width="28.6640625" style="3" bestFit="1" customWidth="1"/>
    <col min="14" max="14" width="25.5546875" style="3" bestFit="1" customWidth="1"/>
    <col min="15" max="15" width="117.5546875" style="6" bestFit="1" customWidth="1"/>
    <col min="16" max="16" width="27.44140625" style="27" bestFit="1" customWidth="1"/>
    <col min="17" max="17" width="32.33203125" style="6" bestFit="1" customWidth="1"/>
    <col min="18" max="16379" width="9.109375" style="1"/>
    <col min="16380" max="16380" width="9.109375" style="1" customWidth="1"/>
    <col min="16381" max="16384" width="9.109375" style="1"/>
  </cols>
  <sheetData>
    <row r="1" spans="1:17" ht="25.8" x14ac:dyDescent="0.3">
      <c r="A1" s="98" t="s">
        <v>0</v>
      </c>
      <c r="B1" s="98"/>
      <c r="C1" s="98"/>
      <c r="D1" s="98"/>
      <c r="E1" s="98"/>
      <c r="F1" s="98"/>
      <c r="G1" s="98"/>
      <c r="H1" s="98"/>
      <c r="I1" s="98"/>
      <c r="J1" s="98"/>
      <c r="K1" s="98"/>
      <c r="L1" s="98"/>
      <c r="M1" s="98"/>
      <c r="N1" s="98"/>
      <c r="O1" s="98"/>
      <c r="P1" s="98"/>
      <c r="Q1" s="98"/>
    </row>
    <row r="2" spans="1:17" ht="43.5" customHeight="1" x14ac:dyDescent="0.3">
      <c r="A2" s="97" t="s">
        <v>1</v>
      </c>
      <c r="B2" s="97"/>
      <c r="C2" s="34"/>
    </row>
    <row r="3" spans="1:17" s="2" customFormat="1" ht="43.2" x14ac:dyDescent="0.3">
      <c r="A3" s="13" t="s">
        <v>2</v>
      </c>
      <c r="B3" s="14" t="s">
        <v>3</v>
      </c>
      <c r="C3" s="14" t="s">
        <v>4</v>
      </c>
      <c r="D3" s="14" t="s">
        <v>5</v>
      </c>
      <c r="E3" s="14" t="s">
        <v>6</v>
      </c>
      <c r="F3" s="14" t="s">
        <v>7</v>
      </c>
      <c r="G3" s="14" t="s">
        <v>8</v>
      </c>
      <c r="H3" s="14" t="s">
        <v>9</v>
      </c>
      <c r="I3" s="14" t="s">
        <v>10</v>
      </c>
      <c r="J3" s="14" t="s">
        <v>11</v>
      </c>
      <c r="K3" s="14" t="s">
        <v>12</v>
      </c>
      <c r="L3" s="14" t="s">
        <v>13</v>
      </c>
      <c r="M3" s="14" t="s">
        <v>14</v>
      </c>
      <c r="N3" s="14" t="s">
        <v>15</v>
      </c>
      <c r="O3" s="14" t="s">
        <v>16</v>
      </c>
      <c r="P3" s="28" t="s">
        <v>17</v>
      </c>
      <c r="Q3" s="30" t="s">
        <v>18</v>
      </c>
    </row>
    <row r="4" spans="1:17" ht="129.6" x14ac:dyDescent="0.3">
      <c r="A4" s="15" t="s">
        <v>19</v>
      </c>
      <c r="B4" s="16" t="s">
        <v>20</v>
      </c>
      <c r="C4" s="16" t="s">
        <v>21</v>
      </c>
      <c r="D4" s="16" t="s">
        <v>22</v>
      </c>
      <c r="E4" s="16" t="s">
        <v>23</v>
      </c>
      <c r="F4" s="16" t="s">
        <v>24</v>
      </c>
      <c r="G4" s="17" t="s">
        <v>25</v>
      </c>
      <c r="H4" s="95">
        <f>IFERROR(VLOOKUP(G4,'Perfis profissionais'!$A$3:$B$4,2,FALSE),"")</f>
        <v>1</v>
      </c>
      <c r="I4" s="17">
        <f ca="1">SUMIF(horas_estimada[],'Catálogo de Serviços Preço UST'!A4,horas_estimada[Horas Estimadas])</f>
        <v>21.75</v>
      </c>
      <c r="J4" s="17">
        <f t="shared" ref="J4:J14" ca="1" si="0">H4*I4</f>
        <v>21.75</v>
      </c>
      <c r="K4" s="17">
        <v>60</v>
      </c>
      <c r="L4" s="17">
        <f ca="1">catalogo[[#This Row],[Esforço em horas (horas estimadas)]]*catalogo[[#This Row],[Estimativa de execução em 12 meses]]</f>
        <v>1305</v>
      </c>
      <c r="M4" s="38">
        <f t="shared" ref="M4:M14" ca="1" si="1">ROUND(J4*K4,0)</f>
        <v>1305</v>
      </c>
      <c r="N4" s="17">
        <f ca="1">ROUNDUP(catalogo[[#This Row],[Esforço em horas (horas estimadas)]]*(14/8),0)</f>
        <v>39</v>
      </c>
      <c r="O4" s="17" t="s">
        <v>26</v>
      </c>
      <c r="P4" s="29" t="str">
        <f>IF($C$2="","",catalogo[[#This Row],[Quantidade de UST ]]*$C$2)</f>
        <v/>
      </c>
      <c r="Q4" s="31" t="str">
        <f>IF($C$2="","",catalogo[[#This Row],[Valor estimado do serviço com base no valor ofertado no Pregão]]*catalogo[[#This Row],[Estimativa de execução em 12 meses]])</f>
        <v/>
      </c>
    </row>
    <row r="5" spans="1:17" ht="115.2" x14ac:dyDescent="0.3">
      <c r="A5" s="15" t="s">
        <v>27</v>
      </c>
      <c r="B5" s="16" t="s">
        <v>20</v>
      </c>
      <c r="C5" s="16" t="s">
        <v>28</v>
      </c>
      <c r="D5" s="16" t="s">
        <v>29</v>
      </c>
      <c r="E5" s="16" t="s">
        <v>30</v>
      </c>
      <c r="F5" s="16" t="s">
        <v>31</v>
      </c>
      <c r="G5" s="17" t="s">
        <v>25</v>
      </c>
      <c r="H5" s="95">
        <f>IFERROR(VLOOKUP(G5,'Perfis profissionais'!$A$3:$B$4,2,FALSE),"")</f>
        <v>1</v>
      </c>
      <c r="I5" s="17">
        <f ca="1">SUMIF(horas_estimada[],'Catálogo de Serviços Preço UST'!A5,horas_estimada[Horas Estimadas])</f>
        <v>27.75</v>
      </c>
      <c r="J5" s="17">
        <f t="shared" ca="1" si="0"/>
        <v>27.75</v>
      </c>
      <c r="K5" s="17">
        <v>60</v>
      </c>
      <c r="L5" s="17">
        <f ca="1">catalogo[[#This Row],[Esforço em horas (horas estimadas)]]*catalogo[[#This Row],[Estimativa de execução em 12 meses]]</f>
        <v>1665</v>
      </c>
      <c r="M5" s="38">
        <f t="shared" ca="1" si="1"/>
        <v>1665</v>
      </c>
      <c r="N5" s="17">
        <f ca="1">ROUNDUP(catalogo[[#This Row],[Esforço em horas (horas estimadas)]]*(14/8),0)</f>
        <v>49</v>
      </c>
      <c r="O5" s="17" t="s">
        <v>26</v>
      </c>
      <c r="P5" s="29" t="str">
        <f>IF($C$2="","",catalogo[[#This Row],[Quantidade de UST ]]*$C$2)</f>
        <v/>
      </c>
      <c r="Q5" s="31" t="str">
        <f>IF($C$2="","",catalogo[[#This Row],[Valor estimado do serviço com base no valor ofertado no Pregão]]*catalogo[[#This Row],[Estimativa de execução em 12 meses]])</f>
        <v/>
      </c>
    </row>
    <row r="6" spans="1:17" ht="115.2" x14ac:dyDescent="0.3">
      <c r="A6" s="15" t="s">
        <v>32</v>
      </c>
      <c r="B6" s="16" t="s">
        <v>20</v>
      </c>
      <c r="C6" s="16" t="s">
        <v>33</v>
      </c>
      <c r="D6" s="16" t="s">
        <v>34</v>
      </c>
      <c r="E6" s="16" t="s">
        <v>35</v>
      </c>
      <c r="F6" s="16" t="s">
        <v>36</v>
      </c>
      <c r="G6" s="17" t="s">
        <v>25</v>
      </c>
      <c r="H6" s="95">
        <f>IFERROR(VLOOKUP(G6,'Perfis profissionais'!$A$3:$B$4,2,FALSE),"")</f>
        <v>1</v>
      </c>
      <c r="I6" s="17">
        <f ca="1">SUMIF(horas_estimada[],'Catálogo de Serviços Preço UST'!A6,horas_estimada[Horas Estimadas])</f>
        <v>22</v>
      </c>
      <c r="J6" s="17">
        <f t="shared" ca="1" si="0"/>
        <v>22</v>
      </c>
      <c r="K6" s="17">
        <v>10</v>
      </c>
      <c r="L6" s="17">
        <f ca="1">catalogo[[#This Row],[Esforço em horas (horas estimadas)]]*catalogo[[#This Row],[Estimativa de execução em 12 meses]]</f>
        <v>220</v>
      </c>
      <c r="M6" s="38">
        <f t="shared" ca="1" si="1"/>
        <v>220</v>
      </c>
      <c r="N6" s="17">
        <f ca="1">ROUNDUP(catalogo[[#This Row],[Esforço em horas (horas estimadas)]]*(14/8),0)</f>
        <v>39</v>
      </c>
      <c r="O6" s="17" t="s">
        <v>37</v>
      </c>
      <c r="P6" s="29" t="str">
        <f>IF($C$2="","",catalogo[[#This Row],[Quantidade de UST ]]*$C$2)</f>
        <v/>
      </c>
      <c r="Q6" s="31" t="str">
        <f>IF($C$2="","",catalogo[[#This Row],[Valor estimado do serviço com base no valor ofertado no Pregão]]*catalogo[[#This Row],[Estimativa de execução em 12 meses]])</f>
        <v/>
      </c>
    </row>
    <row r="7" spans="1:17" ht="100.8" x14ac:dyDescent="0.3">
      <c r="A7" s="15" t="s">
        <v>38</v>
      </c>
      <c r="B7" s="16" t="s">
        <v>20</v>
      </c>
      <c r="C7" s="16" t="s">
        <v>39</v>
      </c>
      <c r="D7" s="16" t="s">
        <v>40</v>
      </c>
      <c r="E7" s="16" t="s">
        <v>41</v>
      </c>
      <c r="F7" s="16" t="s">
        <v>42</v>
      </c>
      <c r="G7" s="17" t="s">
        <v>25</v>
      </c>
      <c r="H7" s="95">
        <f>IFERROR(VLOOKUP(G7,'Perfis profissionais'!$A$3:$B$4,2,FALSE),"")</f>
        <v>1</v>
      </c>
      <c r="I7" s="17">
        <f ca="1">SUMIF(horas_estimada[],'Catálogo de Serviços Preço UST'!A7,horas_estimada[Horas Estimadas])</f>
        <v>18</v>
      </c>
      <c r="J7" s="17">
        <f t="shared" ca="1" si="0"/>
        <v>18</v>
      </c>
      <c r="K7" s="17">
        <v>10</v>
      </c>
      <c r="L7" s="17">
        <f ca="1">catalogo[[#This Row],[Esforço em horas (horas estimadas)]]*catalogo[[#This Row],[Estimativa de execução em 12 meses]]</f>
        <v>180</v>
      </c>
      <c r="M7" s="38">
        <f t="shared" ca="1" si="1"/>
        <v>180</v>
      </c>
      <c r="N7" s="17">
        <f ca="1">ROUNDUP(catalogo[[#This Row],[Esforço em horas (horas estimadas)]]*(14/8),0)</f>
        <v>32</v>
      </c>
      <c r="O7" s="17" t="s">
        <v>43</v>
      </c>
      <c r="P7" s="29" t="str">
        <f>IF($C$2="","",catalogo[[#This Row],[Quantidade de UST ]]*$C$2)</f>
        <v/>
      </c>
      <c r="Q7" s="31" t="str">
        <f>IF($C$2="","",catalogo[[#This Row],[Valor estimado do serviço com base no valor ofertado no Pregão]]*catalogo[[#This Row],[Estimativa de execução em 12 meses]])</f>
        <v/>
      </c>
    </row>
    <row r="8" spans="1:17" ht="100.8" x14ac:dyDescent="0.3">
      <c r="A8" s="15" t="s">
        <v>44</v>
      </c>
      <c r="B8" s="16" t="s">
        <v>20</v>
      </c>
      <c r="C8" s="16" t="s">
        <v>45</v>
      </c>
      <c r="D8" s="16" t="s">
        <v>46</v>
      </c>
      <c r="E8" s="16" t="s">
        <v>47</v>
      </c>
      <c r="F8" s="16" t="s">
        <v>48</v>
      </c>
      <c r="G8" s="17" t="s">
        <v>25</v>
      </c>
      <c r="H8" s="95">
        <f>IFERROR(VLOOKUP(G8,'Perfis profissionais'!$A$3:$B$4,2,FALSE),"")</f>
        <v>1</v>
      </c>
      <c r="I8" s="17">
        <f ca="1">SUMIF(horas_estimada[],'Catálogo de Serviços Preço UST'!A8,horas_estimada[Horas Estimadas])</f>
        <v>10</v>
      </c>
      <c r="J8" s="17">
        <f t="shared" ca="1" si="0"/>
        <v>10</v>
      </c>
      <c r="K8" s="17">
        <v>180</v>
      </c>
      <c r="L8" s="17">
        <f ca="1">catalogo[[#This Row],[Esforço em horas (horas estimadas)]]*catalogo[[#This Row],[Estimativa de execução em 12 meses]]</f>
        <v>1800</v>
      </c>
      <c r="M8" s="38">
        <f t="shared" ca="1" si="1"/>
        <v>1800</v>
      </c>
      <c r="N8" s="17">
        <f ca="1">ROUNDUP(catalogo[[#This Row],[Esforço em horas (horas estimadas)]]*(14/8),0)</f>
        <v>18</v>
      </c>
      <c r="O8" s="17" t="s">
        <v>49</v>
      </c>
      <c r="P8" s="29" t="str">
        <f>IF($C$2="","",catalogo[[#This Row],[Quantidade de UST ]]*$C$2)</f>
        <v/>
      </c>
      <c r="Q8" s="31" t="str">
        <f>IF($C$2="","",catalogo[[#This Row],[Valor estimado do serviço com base no valor ofertado no Pregão]]*catalogo[[#This Row],[Estimativa de execução em 12 meses]])</f>
        <v/>
      </c>
    </row>
    <row r="9" spans="1:17" ht="100.8" x14ac:dyDescent="0.3">
      <c r="A9" s="15" t="s">
        <v>50</v>
      </c>
      <c r="B9" s="16" t="s">
        <v>20</v>
      </c>
      <c r="C9" s="16" t="s">
        <v>51</v>
      </c>
      <c r="D9" s="16" t="s">
        <v>52</v>
      </c>
      <c r="E9" s="16" t="s">
        <v>53</v>
      </c>
      <c r="F9" s="16" t="s">
        <v>54</v>
      </c>
      <c r="G9" s="17" t="s">
        <v>25</v>
      </c>
      <c r="H9" s="95">
        <f>IFERROR(VLOOKUP(G9,'Perfis profissionais'!$A$3:$B$4,2,FALSE),"")</f>
        <v>1</v>
      </c>
      <c r="I9" s="17">
        <f ca="1">SUMIF(horas_estimada[],'Catálogo de Serviços Preço UST'!A9,horas_estimada[Horas Estimadas])</f>
        <v>11</v>
      </c>
      <c r="J9" s="17">
        <f t="shared" ca="1" si="0"/>
        <v>11</v>
      </c>
      <c r="K9" s="17">
        <v>60</v>
      </c>
      <c r="L9" s="17">
        <f ca="1">catalogo[[#This Row],[Esforço em horas (horas estimadas)]]*catalogo[[#This Row],[Estimativa de execução em 12 meses]]</f>
        <v>660</v>
      </c>
      <c r="M9" s="38">
        <f t="shared" ca="1" si="1"/>
        <v>660</v>
      </c>
      <c r="N9" s="17">
        <f ca="1">ROUNDUP(catalogo[[#This Row],[Esforço em horas (horas estimadas)]]*(14/8),0)</f>
        <v>20</v>
      </c>
      <c r="O9" s="17" t="s">
        <v>55</v>
      </c>
      <c r="P9" s="29" t="str">
        <f>IF($C$2="","",catalogo[[#This Row],[Quantidade de UST ]]*$C$2)</f>
        <v/>
      </c>
      <c r="Q9" s="31" t="str">
        <f>IF($C$2="","",catalogo[[#This Row],[Valor estimado do serviço com base no valor ofertado no Pregão]]*catalogo[[#This Row],[Estimativa de execução em 12 meses]])</f>
        <v/>
      </c>
    </row>
    <row r="10" spans="1:17" ht="115.2" x14ac:dyDescent="0.3">
      <c r="A10" s="15" t="s">
        <v>56</v>
      </c>
      <c r="B10" s="16" t="s">
        <v>20</v>
      </c>
      <c r="C10" s="16" t="s">
        <v>57</v>
      </c>
      <c r="D10" s="16" t="s">
        <v>58</v>
      </c>
      <c r="E10" s="16" t="s">
        <v>59</v>
      </c>
      <c r="F10" s="16" t="s">
        <v>60</v>
      </c>
      <c r="G10" s="17" t="s">
        <v>25</v>
      </c>
      <c r="H10" s="95">
        <f>IFERROR(VLOOKUP(G10,'Perfis profissionais'!$A$3:$B$4,2,FALSE),"")</f>
        <v>1</v>
      </c>
      <c r="I10" s="17">
        <f ca="1">SUMIF(horas_estimada[],'Catálogo de Serviços Preço UST'!A10,horas_estimada[Horas Estimadas])</f>
        <v>15</v>
      </c>
      <c r="J10" s="17">
        <f t="shared" ca="1" si="0"/>
        <v>15</v>
      </c>
      <c r="K10" s="17">
        <v>10</v>
      </c>
      <c r="L10" s="17">
        <f ca="1">catalogo[[#This Row],[Esforço em horas (horas estimadas)]]*catalogo[[#This Row],[Estimativa de execução em 12 meses]]</f>
        <v>150</v>
      </c>
      <c r="M10" s="38">
        <f t="shared" ca="1" si="1"/>
        <v>150</v>
      </c>
      <c r="N10" s="17">
        <f ca="1">ROUNDUP(catalogo[[#This Row],[Esforço em horas (horas estimadas)]]*(14/8),0)</f>
        <v>27</v>
      </c>
      <c r="O10" s="17" t="s">
        <v>61</v>
      </c>
      <c r="P10" s="29" t="str">
        <f>IF($C$2="","",catalogo[[#This Row],[Quantidade de UST ]]*$C$2)</f>
        <v/>
      </c>
      <c r="Q10" s="31" t="str">
        <f>IF($C$2="","",catalogo[[#This Row],[Valor estimado do serviço com base no valor ofertado no Pregão]]*catalogo[[#This Row],[Estimativa de execução em 12 meses]])</f>
        <v/>
      </c>
    </row>
    <row r="11" spans="1:17" ht="100.8" x14ac:dyDescent="0.3">
      <c r="A11" s="15" t="s">
        <v>62</v>
      </c>
      <c r="B11" s="16" t="s">
        <v>20</v>
      </c>
      <c r="C11" s="16" t="s">
        <v>63</v>
      </c>
      <c r="D11" s="16" t="s">
        <v>64</v>
      </c>
      <c r="E11" s="16" t="s">
        <v>65</v>
      </c>
      <c r="F11" s="16" t="s">
        <v>66</v>
      </c>
      <c r="G11" s="17" t="s">
        <v>25</v>
      </c>
      <c r="H11" s="95">
        <f>IFERROR(VLOOKUP(G11,'Perfis profissionais'!$A$3:$B$4,2,FALSE),"")</f>
        <v>1</v>
      </c>
      <c r="I11" s="17">
        <f ca="1">SUMIF(horas_estimada[],'Catálogo de Serviços Preço UST'!A11,horas_estimada[Horas Estimadas])</f>
        <v>14</v>
      </c>
      <c r="J11" s="17">
        <f t="shared" ca="1" si="0"/>
        <v>14</v>
      </c>
      <c r="K11" s="17">
        <v>10</v>
      </c>
      <c r="L11" s="17">
        <f ca="1">catalogo[[#This Row],[Esforço em horas (horas estimadas)]]*catalogo[[#This Row],[Estimativa de execução em 12 meses]]</f>
        <v>140</v>
      </c>
      <c r="M11" s="38">
        <f t="shared" ca="1" si="1"/>
        <v>140</v>
      </c>
      <c r="N11" s="17">
        <f ca="1">ROUNDUP(catalogo[[#This Row],[Esforço em horas (horas estimadas)]]*(14/8),0)</f>
        <v>25</v>
      </c>
      <c r="O11" s="17" t="s">
        <v>67</v>
      </c>
      <c r="P11" s="29" t="str">
        <f>IF($C$2="","",catalogo[[#This Row],[Quantidade de UST ]]*$C$2)</f>
        <v/>
      </c>
      <c r="Q11" s="31" t="str">
        <f>IF($C$2="","",catalogo[[#This Row],[Valor estimado do serviço com base no valor ofertado no Pregão]]*catalogo[[#This Row],[Estimativa de execução em 12 meses]])</f>
        <v/>
      </c>
    </row>
    <row r="12" spans="1:17" ht="115.2" x14ac:dyDescent="0.3">
      <c r="A12" s="15" t="s">
        <v>68</v>
      </c>
      <c r="B12" s="16" t="s">
        <v>20</v>
      </c>
      <c r="C12" s="16" t="s">
        <v>69</v>
      </c>
      <c r="D12" s="16" t="s">
        <v>70</v>
      </c>
      <c r="E12" s="16" t="s">
        <v>71</v>
      </c>
      <c r="F12" s="16" t="s">
        <v>72</v>
      </c>
      <c r="G12" s="17" t="s">
        <v>25</v>
      </c>
      <c r="H12" s="95">
        <f>IFERROR(VLOOKUP(G12,'Perfis profissionais'!$A$3:$B$4,2,FALSE),"")</f>
        <v>1</v>
      </c>
      <c r="I12" s="17">
        <f ca="1">SUMIF(horas_estimada[],'Catálogo de Serviços Preço UST'!A12,horas_estimada[Horas Estimadas])</f>
        <v>11</v>
      </c>
      <c r="J12" s="17">
        <f t="shared" ca="1" si="0"/>
        <v>11</v>
      </c>
      <c r="K12" s="17">
        <v>5</v>
      </c>
      <c r="L12" s="17">
        <f ca="1">catalogo[[#This Row],[Esforço em horas (horas estimadas)]]*catalogo[[#This Row],[Estimativa de execução em 12 meses]]</f>
        <v>55</v>
      </c>
      <c r="M12" s="38">
        <f t="shared" ca="1" si="1"/>
        <v>55</v>
      </c>
      <c r="N12" s="17">
        <f ca="1">ROUNDUP(catalogo[[#This Row],[Esforço em horas (horas estimadas)]]*(14/8),0)</f>
        <v>20</v>
      </c>
      <c r="O12" s="17" t="s">
        <v>73</v>
      </c>
      <c r="P12" s="29" t="str">
        <f>IF($C$2="","",catalogo[[#This Row],[Quantidade de UST ]]*$C$2)</f>
        <v/>
      </c>
      <c r="Q12" s="31" t="str">
        <f>IF($C$2="","",catalogo[[#This Row],[Valor estimado do serviço com base no valor ofertado no Pregão]]*catalogo[[#This Row],[Estimativa de execução em 12 meses]])</f>
        <v/>
      </c>
    </row>
    <row r="13" spans="1:17" ht="86.4" x14ac:dyDescent="0.3">
      <c r="A13" s="15" t="s">
        <v>74</v>
      </c>
      <c r="B13" s="16" t="s">
        <v>20</v>
      </c>
      <c r="C13" s="16" t="s">
        <v>75</v>
      </c>
      <c r="D13" s="16" t="s">
        <v>76</v>
      </c>
      <c r="E13" s="16" t="s">
        <v>77</v>
      </c>
      <c r="F13" s="16" t="s">
        <v>78</v>
      </c>
      <c r="G13" s="17" t="s">
        <v>25</v>
      </c>
      <c r="H13" s="95">
        <f>IFERROR(VLOOKUP(G13,'Perfis profissionais'!$A$3:$B$4,2,FALSE),"")</f>
        <v>1</v>
      </c>
      <c r="I13" s="17">
        <f ca="1">SUMIF(horas_estimada[],'Catálogo de Serviços Preço UST'!A13,horas_estimada[Horas Estimadas])</f>
        <v>13</v>
      </c>
      <c r="J13" s="17">
        <f t="shared" ca="1" si="0"/>
        <v>13</v>
      </c>
      <c r="K13" s="17">
        <v>15</v>
      </c>
      <c r="L13" s="17">
        <f ca="1">catalogo[[#This Row],[Esforço em horas (horas estimadas)]]*catalogo[[#This Row],[Estimativa de execução em 12 meses]]</f>
        <v>195</v>
      </c>
      <c r="M13" s="38">
        <f t="shared" ca="1" si="1"/>
        <v>195</v>
      </c>
      <c r="N13" s="17">
        <f ca="1">ROUNDUP(catalogo[[#This Row],[Esforço em horas (horas estimadas)]]*(14/8),0)</f>
        <v>23</v>
      </c>
      <c r="O13" s="17" t="s">
        <v>79</v>
      </c>
      <c r="P13" s="29" t="str">
        <f>IF($C$2="","",catalogo[[#This Row],[Quantidade de UST ]]*$C$2)</f>
        <v/>
      </c>
      <c r="Q13" s="31" t="str">
        <f>IF($C$2="","",catalogo[[#This Row],[Valor estimado do serviço com base no valor ofertado no Pregão]]*catalogo[[#This Row],[Estimativa de execução em 12 meses]])</f>
        <v/>
      </c>
    </row>
    <row r="14" spans="1:17" ht="86.4" x14ac:dyDescent="0.3">
      <c r="A14" s="15" t="s">
        <v>80</v>
      </c>
      <c r="B14" s="16" t="s">
        <v>20</v>
      </c>
      <c r="C14" s="16" t="s">
        <v>81</v>
      </c>
      <c r="D14" s="16" t="s">
        <v>82</v>
      </c>
      <c r="E14" s="16" t="s">
        <v>83</v>
      </c>
      <c r="F14" s="16" t="s">
        <v>84</v>
      </c>
      <c r="G14" s="17" t="s">
        <v>25</v>
      </c>
      <c r="H14" s="95">
        <f>IFERROR(VLOOKUP(G14,'Perfis profissionais'!$A$3:$B$4,2,FALSE),"")</f>
        <v>1</v>
      </c>
      <c r="I14" s="17">
        <f ca="1">SUMIF(horas_estimada[],'Catálogo de Serviços Preço UST'!A14,horas_estimada[Horas Estimadas])</f>
        <v>13</v>
      </c>
      <c r="J14" s="17">
        <f t="shared" ca="1" si="0"/>
        <v>13</v>
      </c>
      <c r="K14" s="17">
        <v>15</v>
      </c>
      <c r="L14" s="17">
        <f ca="1">catalogo[[#This Row],[Esforço em horas (horas estimadas)]]*catalogo[[#This Row],[Estimativa de execução em 12 meses]]</f>
        <v>195</v>
      </c>
      <c r="M14" s="38">
        <f t="shared" ca="1" si="1"/>
        <v>195</v>
      </c>
      <c r="N14" s="17">
        <f ca="1">ROUNDUP(catalogo[[#This Row],[Esforço em horas (horas estimadas)]]*(14/8),0)</f>
        <v>23</v>
      </c>
      <c r="O14" s="17" t="s">
        <v>85</v>
      </c>
      <c r="P14" s="29" t="str">
        <f>IF($C$2="","",catalogo[[#This Row],[Quantidade de UST ]]*$C$2)</f>
        <v/>
      </c>
      <c r="Q14" s="31" t="str">
        <f>IF($C$2="","",catalogo[[#This Row],[Valor estimado do serviço com base no valor ofertado no Pregão]]*catalogo[[#This Row],[Estimativa de execução em 12 meses]])</f>
        <v/>
      </c>
    </row>
    <row r="15" spans="1:17" ht="86.4" x14ac:dyDescent="0.3">
      <c r="A15" s="15" t="s">
        <v>86</v>
      </c>
      <c r="B15" s="16" t="s">
        <v>20</v>
      </c>
      <c r="C15" s="16" t="s">
        <v>87</v>
      </c>
      <c r="D15" s="16" t="s">
        <v>88</v>
      </c>
      <c r="E15" s="16" t="s">
        <v>89</v>
      </c>
      <c r="F15" s="16" t="s">
        <v>90</v>
      </c>
      <c r="G15" s="17" t="s">
        <v>25</v>
      </c>
      <c r="H15" s="95">
        <f>IFERROR(VLOOKUP(G15,'Perfis profissionais'!$A$3:$B$4,2,FALSE),"")</f>
        <v>1</v>
      </c>
      <c r="I15" s="17">
        <f ca="1">SUMIF(horas_estimada[],'Catálogo de Serviços Preço UST'!A15,horas_estimada[Horas Estimadas])</f>
        <v>16</v>
      </c>
      <c r="J15" s="17">
        <f t="shared" ref="J15:J35" ca="1" si="2">H15*I15</f>
        <v>16</v>
      </c>
      <c r="K15" s="17">
        <v>5</v>
      </c>
      <c r="L15" s="17">
        <f ca="1">catalogo[[#This Row],[Esforço em horas (horas estimadas)]]*catalogo[[#This Row],[Estimativa de execução em 12 meses]]</f>
        <v>80</v>
      </c>
      <c r="M15" s="38">
        <f t="shared" ref="M15:M35" ca="1" si="3">ROUND(J15*K15,0)</f>
        <v>80</v>
      </c>
      <c r="N15" s="17">
        <f ca="1">ROUNDUP(catalogo[[#This Row],[Esforço em horas (horas estimadas)]]*(14/8),0)</f>
        <v>28</v>
      </c>
      <c r="O15" s="17" t="s">
        <v>91</v>
      </c>
      <c r="P15" s="29" t="str">
        <f>IF($C$2="","",catalogo[[#This Row],[Quantidade de UST ]]*$C$2)</f>
        <v/>
      </c>
      <c r="Q15" s="31" t="str">
        <f>IF($C$2="","",catalogo[[#This Row],[Valor estimado do serviço com base no valor ofertado no Pregão]]*catalogo[[#This Row],[Estimativa de execução em 12 meses]])</f>
        <v/>
      </c>
    </row>
    <row r="16" spans="1:17" ht="86.4" x14ac:dyDescent="0.3">
      <c r="A16" s="15" t="s">
        <v>92</v>
      </c>
      <c r="B16" s="16" t="s">
        <v>20</v>
      </c>
      <c r="C16" s="16" t="s">
        <v>93</v>
      </c>
      <c r="D16" s="16" t="s">
        <v>94</v>
      </c>
      <c r="E16" s="16" t="s">
        <v>95</v>
      </c>
      <c r="F16" s="16" t="s">
        <v>96</v>
      </c>
      <c r="G16" s="17" t="s">
        <v>25</v>
      </c>
      <c r="H16" s="95">
        <f>IFERROR(VLOOKUP(G16,'Perfis profissionais'!$A$3:$B$4,2,FALSE),"")</f>
        <v>1</v>
      </c>
      <c r="I16" s="17">
        <f ca="1">SUMIF(horas_estimada[],'Catálogo de Serviços Preço UST'!A16,horas_estimada[Horas Estimadas])</f>
        <v>11</v>
      </c>
      <c r="J16" s="17">
        <f t="shared" ca="1" si="2"/>
        <v>11</v>
      </c>
      <c r="K16" s="17">
        <v>20</v>
      </c>
      <c r="L16" s="17">
        <f ca="1">catalogo[[#This Row],[Esforço em horas (horas estimadas)]]*catalogo[[#This Row],[Estimativa de execução em 12 meses]]</f>
        <v>220</v>
      </c>
      <c r="M16" s="38">
        <f t="shared" ca="1" si="3"/>
        <v>220</v>
      </c>
      <c r="N16" s="17">
        <f ca="1">ROUNDUP(catalogo[[#This Row],[Esforço em horas (horas estimadas)]]*(14/8),0)</f>
        <v>20</v>
      </c>
      <c r="O16" s="17" t="s">
        <v>97</v>
      </c>
      <c r="P16" s="29" t="str">
        <f>IF($C$2="","",catalogo[[#This Row],[Quantidade de UST ]]*$C$2)</f>
        <v/>
      </c>
      <c r="Q16" s="31" t="str">
        <f>IF($C$2="","",catalogo[[#This Row],[Valor estimado do serviço com base no valor ofertado no Pregão]]*catalogo[[#This Row],[Estimativa de execução em 12 meses]])</f>
        <v/>
      </c>
    </row>
    <row r="17" spans="1:17" ht="72" x14ac:dyDescent="0.3">
      <c r="A17" s="15" t="s">
        <v>98</v>
      </c>
      <c r="B17" s="16" t="s">
        <v>20</v>
      </c>
      <c r="C17" s="16" t="s">
        <v>99</v>
      </c>
      <c r="D17" s="16" t="s">
        <v>100</v>
      </c>
      <c r="E17" s="16" t="s">
        <v>101</v>
      </c>
      <c r="F17" s="16" t="s">
        <v>102</v>
      </c>
      <c r="G17" s="17" t="s">
        <v>25</v>
      </c>
      <c r="H17" s="95">
        <f>IFERROR(VLOOKUP(G17,'Perfis profissionais'!$A$3:$B$4,2,FALSE),"")</f>
        <v>1</v>
      </c>
      <c r="I17" s="17">
        <f ca="1">SUMIF(horas_estimada[],'Catálogo de Serviços Preço UST'!A17,horas_estimada[Horas Estimadas])</f>
        <v>6</v>
      </c>
      <c r="J17" s="17">
        <f t="shared" ca="1" si="2"/>
        <v>6</v>
      </c>
      <c r="K17" s="17">
        <v>48</v>
      </c>
      <c r="L17" s="17">
        <f ca="1">catalogo[[#This Row],[Esforço em horas (horas estimadas)]]*catalogo[[#This Row],[Estimativa de execução em 12 meses]]</f>
        <v>288</v>
      </c>
      <c r="M17" s="38">
        <f t="shared" ca="1" si="3"/>
        <v>288</v>
      </c>
      <c r="N17" s="17">
        <f ca="1">ROUNDUP(catalogo[[#This Row],[Esforço em horas (horas estimadas)]]*(14/8),0)</f>
        <v>11</v>
      </c>
      <c r="O17" s="17" t="s">
        <v>97</v>
      </c>
      <c r="P17" s="29" t="str">
        <f>IF($C$2="","",catalogo[[#This Row],[Quantidade de UST ]]*$C$2)</f>
        <v/>
      </c>
      <c r="Q17" s="31" t="str">
        <f>IF($C$2="","",catalogo[[#This Row],[Valor estimado do serviço com base no valor ofertado no Pregão]]*catalogo[[#This Row],[Estimativa de execução em 12 meses]])</f>
        <v/>
      </c>
    </row>
    <row r="18" spans="1:17" ht="72" x14ac:dyDescent="0.3">
      <c r="A18" s="15" t="s">
        <v>103</v>
      </c>
      <c r="B18" s="16" t="s">
        <v>20</v>
      </c>
      <c r="C18" s="16" t="s">
        <v>104</v>
      </c>
      <c r="D18" s="16" t="s">
        <v>105</v>
      </c>
      <c r="E18" s="16" t="s">
        <v>106</v>
      </c>
      <c r="F18" s="16" t="s">
        <v>107</v>
      </c>
      <c r="G18" s="17" t="s">
        <v>25</v>
      </c>
      <c r="H18" s="95">
        <f>IFERROR(VLOOKUP(G18,'Perfis profissionais'!$A$3:$B$4,2,FALSE),"")</f>
        <v>1</v>
      </c>
      <c r="I18" s="17">
        <f ca="1">SUMIF(horas_estimada[],'Catálogo de Serviços Preço UST'!A18,horas_estimada[Horas Estimadas])</f>
        <v>4</v>
      </c>
      <c r="J18" s="17">
        <f t="shared" ca="1" si="2"/>
        <v>4</v>
      </c>
      <c r="K18" s="17">
        <v>20</v>
      </c>
      <c r="L18" s="17">
        <f ca="1">catalogo[[#This Row],[Esforço em horas (horas estimadas)]]*catalogo[[#This Row],[Estimativa de execução em 12 meses]]</f>
        <v>80</v>
      </c>
      <c r="M18" s="38">
        <f t="shared" ca="1" si="3"/>
        <v>80</v>
      </c>
      <c r="N18" s="17">
        <f ca="1">ROUNDUP(catalogo[[#This Row],[Esforço em horas (horas estimadas)]]*(14/8),0)</f>
        <v>7</v>
      </c>
      <c r="O18" s="17" t="s">
        <v>97</v>
      </c>
      <c r="P18" s="29" t="str">
        <f>IF($C$2="","",catalogo[[#This Row],[Quantidade de UST ]]*$C$2)</f>
        <v/>
      </c>
      <c r="Q18" s="31" t="str">
        <f>IF($C$2="","",catalogo[[#This Row],[Valor estimado do serviço com base no valor ofertado no Pregão]]*catalogo[[#This Row],[Estimativa de execução em 12 meses]])</f>
        <v/>
      </c>
    </row>
    <row r="19" spans="1:17" ht="72" x14ac:dyDescent="0.3">
      <c r="A19" s="15" t="s">
        <v>108</v>
      </c>
      <c r="B19" s="16" t="s">
        <v>20</v>
      </c>
      <c r="C19" s="16" t="s">
        <v>109</v>
      </c>
      <c r="D19" s="16" t="s">
        <v>110</v>
      </c>
      <c r="E19" s="16" t="s">
        <v>111</v>
      </c>
      <c r="F19" s="16" t="s">
        <v>112</v>
      </c>
      <c r="G19" s="17" t="s">
        <v>25</v>
      </c>
      <c r="H19" s="95">
        <f>IFERROR(VLOOKUP(G19,'Perfis profissionais'!$A$3:$B$4,2,FALSE),"")</f>
        <v>1</v>
      </c>
      <c r="I19" s="17">
        <f ca="1">SUMIF(horas_estimada[],'Catálogo de Serviços Preço UST'!A19,horas_estimada[Horas Estimadas])</f>
        <v>7</v>
      </c>
      <c r="J19" s="17">
        <f t="shared" ca="1" si="2"/>
        <v>7</v>
      </c>
      <c r="K19" s="17">
        <v>3</v>
      </c>
      <c r="L19" s="17">
        <f ca="1">catalogo[[#This Row],[Esforço em horas (horas estimadas)]]*catalogo[[#This Row],[Estimativa de execução em 12 meses]]</f>
        <v>21</v>
      </c>
      <c r="M19" s="38">
        <f t="shared" ca="1" si="3"/>
        <v>21</v>
      </c>
      <c r="N19" s="17">
        <f ca="1">ROUNDUP(catalogo[[#This Row],[Esforço em horas (horas estimadas)]]*(14/8),0)</f>
        <v>13</v>
      </c>
      <c r="O19" s="17" t="s">
        <v>97</v>
      </c>
      <c r="P19" s="29" t="str">
        <f>IF($C$2="","",catalogo[[#This Row],[Quantidade de UST ]]*$C$2)</f>
        <v/>
      </c>
      <c r="Q19" s="31" t="str">
        <f>IF($C$2="","",catalogo[[#This Row],[Valor estimado do serviço com base no valor ofertado no Pregão]]*catalogo[[#This Row],[Estimativa de execução em 12 meses]])</f>
        <v/>
      </c>
    </row>
    <row r="20" spans="1:17" ht="72" x14ac:dyDescent="0.3">
      <c r="A20" s="15" t="s">
        <v>113</v>
      </c>
      <c r="B20" s="16" t="s">
        <v>20</v>
      </c>
      <c r="C20" s="16" t="s">
        <v>114</v>
      </c>
      <c r="D20" s="16" t="s">
        <v>115</v>
      </c>
      <c r="E20" s="16" t="s">
        <v>116</v>
      </c>
      <c r="F20" s="16" t="s">
        <v>117</v>
      </c>
      <c r="G20" s="17" t="s">
        <v>25</v>
      </c>
      <c r="H20" s="95">
        <f>IFERROR(VLOOKUP(G20,'Perfis profissionais'!$A$3:$B$4,2,FALSE),"")</f>
        <v>1</v>
      </c>
      <c r="I20" s="17">
        <f ca="1">SUMIF(horas_estimada[],'Catálogo de Serviços Preço UST'!A20,horas_estimada[Horas Estimadas])</f>
        <v>7</v>
      </c>
      <c r="J20" s="17">
        <f t="shared" ca="1" si="2"/>
        <v>7</v>
      </c>
      <c r="K20" s="17">
        <v>3</v>
      </c>
      <c r="L20" s="17">
        <f ca="1">catalogo[[#This Row],[Esforço em horas (horas estimadas)]]*catalogo[[#This Row],[Estimativa de execução em 12 meses]]</f>
        <v>21</v>
      </c>
      <c r="M20" s="38">
        <f t="shared" ca="1" si="3"/>
        <v>21</v>
      </c>
      <c r="N20" s="17">
        <f ca="1">ROUNDUP(catalogo[[#This Row],[Esforço em horas (horas estimadas)]]*(14/8),0)</f>
        <v>13</v>
      </c>
      <c r="O20" s="17" t="s">
        <v>97</v>
      </c>
      <c r="P20" s="29" t="str">
        <f>IF($C$2="","",catalogo[[#This Row],[Quantidade de UST ]]*$C$2)</f>
        <v/>
      </c>
      <c r="Q20" s="31" t="str">
        <f>IF($C$2="","",catalogo[[#This Row],[Valor estimado do serviço com base no valor ofertado no Pregão]]*catalogo[[#This Row],[Estimativa de execução em 12 meses]])</f>
        <v/>
      </c>
    </row>
    <row r="21" spans="1:17" ht="72" x14ac:dyDescent="0.3">
      <c r="A21" s="15" t="s">
        <v>118</v>
      </c>
      <c r="B21" s="16" t="s">
        <v>20</v>
      </c>
      <c r="C21" s="16" t="s">
        <v>119</v>
      </c>
      <c r="D21" s="16" t="s">
        <v>120</v>
      </c>
      <c r="E21" s="16" t="s">
        <v>121</v>
      </c>
      <c r="F21" s="16" t="s">
        <v>122</v>
      </c>
      <c r="G21" s="17" t="s">
        <v>25</v>
      </c>
      <c r="H21" s="95">
        <f>IFERROR(VLOOKUP(G21,'Perfis profissionais'!$A$3:$B$4,2,FALSE),"")</f>
        <v>1</v>
      </c>
      <c r="I21" s="17">
        <f ca="1">SUMIF(horas_estimada[],'Catálogo de Serviços Preço UST'!A21,horas_estimada[Horas Estimadas])</f>
        <v>7</v>
      </c>
      <c r="J21" s="17">
        <f t="shared" ca="1" si="2"/>
        <v>7</v>
      </c>
      <c r="K21" s="17">
        <v>5</v>
      </c>
      <c r="L21" s="17">
        <f ca="1">catalogo[[#This Row],[Esforço em horas (horas estimadas)]]*catalogo[[#This Row],[Estimativa de execução em 12 meses]]</f>
        <v>35</v>
      </c>
      <c r="M21" s="38">
        <f t="shared" ca="1" si="3"/>
        <v>35</v>
      </c>
      <c r="N21" s="17">
        <f ca="1">ROUNDUP(catalogo[[#This Row],[Esforço em horas (horas estimadas)]]*(14/8),0)</f>
        <v>13</v>
      </c>
      <c r="O21" s="17" t="s">
        <v>123</v>
      </c>
      <c r="P21" s="29" t="str">
        <f>IF($C$2="","",catalogo[[#This Row],[Quantidade de UST ]]*$C$2)</f>
        <v/>
      </c>
      <c r="Q21" s="31" t="str">
        <f>IF($C$2="","",catalogo[[#This Row],[Valor estimado do serviço com base no valor ofertado no Pregão]]*catalogo[[#This Row],[Estimativa de execução em 12 meses]])</f>
        <v/>
      </c>
    </row>
    <row r="22" spans="1:17" ht="72" x14ac:dyDescent="0.3">
      <c r="A22" s="15" t="s">
        <v>124</v>
      </c>
      <c r="B22" s="16" t="s">
        <v>20</v>
      </c>
      <c r="C22" s="16" t="s">
        <v>125</v>
      </c>
      <c r="D22" s="16" t="s">
        <v>126</v>
      </c>
      <c r="E22" s="16" t="s">
        <v>127</v>
      </c>
      <c r="F22" s="16" t="s">
        <v>128</v>
      </c>
      <c r="G22" s="17" t="s">
        <v>25</v>
      </c>
      <c r="H22" s="95">
        <f>IFERROR(VLOOKUP(G22,'Perfis profissionais'!$A$3:$B$4,2,FALSE),"")</f>
        <v>1</v>
      </c>
      <c r="I22" s="17">
        <f ca="1">SUMIF(horas_estimada[],'Catálogo de Serviços Preço UST'!A22,horas_estimada[Horas Estimadas])</f>
        <v>7</v>
      </c>
      <c r="J22" s="17">
        <f t="shared" ca="1" si="2"/>
        <v>7</v>
      </c>
      <c r="K22" s="17">
        <v>5</v>
      </c>
      <c r="L22" s="17">
        <f ca="1">catalogo[[#This Row],[Esforço em horas (horas estimadas)]]*catalogo[[#This Row],[Estimativa de execução em 12 meses]]</f>
        <v>35</v>
      </c>
      <c r="M22" s="38">
        <f t="shared" ca="1" si="3"/>
        <v>35</v>
      </c>
      <c r="N22" s="17">
        <f ca="1">ROUNDUP(catalogo[[#This Row],[Esforço em horas (horas estimadas)]]*(14/8),0)</f>
        <v>13</v>
      </c>
      <c r="O22" s="17" t="s">
        <v>97</v>
      </c>
      <c r="P22" s="29" t="str">
        <f>IF($C$2="","",catalogo[[#This Row],[Quantidade de UST ]]*$C$2)</f>
        <v/>
      </c>
      <c r="Q22" s="31" t="str">
        <f>IF($C$2="","",catalogo[[#This Row],[Valor estimado do serviço com base no valor ofertado no Pregão]]*catalogo[[#This Row],[Estimativa de execução em 12 meses]])</f>
        <v/>
      </c>
    </row>
    <row r="23" spans="1:17" ht="72" x14ac:dyDescent="0.3">
      <c r="A23" s="15" t="s">
        <v>129</v>
      </c>
      <c r="B23" s="16" t="s">
        <v>20</v>
      </c>
      <c r="C23" s="16" t="s">
        <v>130</v>
      </c>
      <c r="D23" s="16" t="s">
        <v>131</v>
      </c>
      <c r="E23" s="16" t="s">
        <v>132</v>
      </c>
      <c r="F23" s="16" t="s">
        <v>133</v>
      </c>
      <c r="G23" s="17" t="s">
        <v>25</v>
      </c>
      <c r="H23" s="95">
        <f>IFERROR(VLOOKUP(G23,'Perfis profissionais'!$A$3:$B$4,2,FALSE),"")</f>
        <v>1</v>
      </c>
      <c r="I23" s="17">
        <f ca="1">SUMIF(horas_estimada[],'Catálogo de Serviços Preço UST'!A23,horas_estimada[Horas Estimadas])</f>
        <v>7</v>
      </c>
      <c r="J23" s="17">
        <f t="shared" ca="1" si="2"/>
        <v>7</v>
      </c>
      <c r="K23" s="17">
        <v>5</v>
      </c>
      <c r="L23" s="17">
        <f ca="1">catalogo[[#This Row],[Esforço em horas (horas estimadas)]]*catalogo[[#This Row],[Estimativa de execução em 12 meses]]</f>
        <v>35</v>
      </c>
      <c r="M23" s="38">
        <f t="shared" ca="1" si="3"/>
        <v>35</v>
      </c>
      <c r="N23" s="17">
        <f ca="1">ROUNDUP(catalogo[[#This Row],[Esforço em horas (horas estimadas)]]*(14/8),0)</f>
        <v>13</v>
      </c>
      <c r="O23" s="17" t="s">
        <v>97</v>
      </c>
      <c r="P23" s="29" t="str">
        <f>IF($C$2="","",catalogo[[#This Row],[Quantidade de UST ]]*$C$2)</f>
        <v/>
      </c>
      <c r="Q23" s="31" t="str">
        <f>IF($C$2="","",catalogo[[#This Row],[Valor estimado do serviço com base no valor ofertado no Pregão]]*catalogo[[#This Row],[Estimativa de execução em 12 meses]])</f>
        <v/>
      </c>
    </row>
    <row r="24" spans="1:17" ht="72" x14ac:dyDescent="0.3">
      <c r="A24" s="15" t="s">
        <v>134</v>
      </c>
      <c r="B24" s="16" t="s">
        <v>20</v>
      </c>
      <c r="C24" s="16" t="s">
        <v>135</v>
      </c>
      <c r="D24" s="16" t="s">
        <v>136</v>
      </c>
      <c r="E24" s="16" t="s">
        <v>137</v>
      </c>
      <c r="F24" s="16" t="s">
        <v>122</v>
      </c>
      <c r="G24" s="17" t="s">
        <v>25</v>
      </c>
      <c r="H24" s="95">
        <f>IFERROR(VLOOKUP(G24,'Perfis profissionais'!$A$3:$B$4,2,FALSE),"")</f>
        <v>1</v>
      </c>
      <c r="I24" s="17">
        <f ca="1">SUMIF(horas_estimada[],'Catálogo de Serviços Preço UST'!A24,horas_estimada[Horas Estimadas])</f>
        <v>5</v>
      </c>
      <c r="J24" s="17">
        <f t="shared" ca="1" si="2"/>
        <v>5</v>
      </c>
      <c r="K24" s="17">
        <v>2</v>
      </c>
      <c r="L24" s="17">
        <f ca="1">catalogo[[#This Row],[Esforço em horas (horas estimadas)]]*catalogo[[#This Row],[Estimativa de execução em 12 meses]]</f>
        <v>10</v>
      </c>
      <c r="M24" s="38">
        <f t="shared" ca="1" si="3"/>
        <v>10</v>
      </c>
      <c r="N24" s="17">
        <f ca="1">ROUNDUP(catalogo[[#This Row],[Esforço em horas (horas estimadas)]]*(14/8),0)</f>
        <v>9</v>
      </c>
      <c r="O24" s="17" t="s">
        <v>97</v>
      </c>
      <c r="P24" s="29" t="str">
        <f>IF($C$2="","",catalogo[[#This Row],[Quantidade de UST ]]*$C$2)</f>
        <v/>
      </c>
      <c r="Q24" s="31" t="str">
        <f>IF($C$2="","",catalogo[[#This Row],[Valor estimado do serviço com base no valor ofertado no Pregão]]*catalogo[[#This Row],[Estimativa de execução em 12 meses]])</f>
        <v/>
      </c>
    </row>
    <row r="25" spans="1:17" ht="115.2" x14ac:dyDescent="0.3">
      <c r="A25" s="15" t="s">
        <v>138</v>
      </c>
      <c r="B25" s="16" t="s">
        <v>20</v>
      </c>
      <c r="C25" s="19" t="s">
        <v>139</v>
      </c>
      <c r="D25" s="16" t="s">
        <v>140</v>
      </c>
      <c r="E25" s="16" t="s">
        <v>141</v>
      </c>
      <c r="F25" s="16" t="s">
        <v>142</v>
      </c>
      <c r="G25" s="17" t="s">
        <v>25</v>
      </c>
      <c r="H25" s="95">
        <f>IFERROR(VLOOKUP(G25,'Perfis profissionais'!$A$3:$B$4,2,FALSE),"")</f>
        <v>1</v>
      </c>
      <c r="I25" s="17">
        <f ca="1">SUMIF(horas_estimada[],'Catálogo de Serviços Preço UST'!A25,horas_estimada[Horas Estimadas])</f>
        <v>24</v>
      </c>
      <c r="J25" s="17">
        <f t="shared" ca="1" si="2"/>
        <v>24</v>
      </c>
      <c r="K25" s="17">
        <v>30</v>
      </c>
      <c r="L25" s="17">
        <f ca="1">catalogo[[#This Row],[Esforço em horas (horas estimadas)]]*catalogo[[#This Row],[Estimativa de execução em 12 meses]]</f>
        <v>720</v>
      </c>
      <c r="M25" s="38">
        <f t="shared" ca="1" si="3"/>
        <v>720</v>
      </c>
      <c r="N25" s="17">
        <f ca="1">ROUNDUP(catalogo[[#This Row],[Esforço em horas (horas estimadas)]]*(14/8),0)</f>
        <v>42</v>
      </c>
      <c r="O25" s="17" t="s">
        <v>143</v>
      </c>
      <c r="P25" s="29" t="str">
        <f>IF($C$2="","",catalogo[[#This Row],[Quantidade de UST ]]*$C$2)</f>
        <v/>
      </c>
      <c r="Q25" s="31" t="str">
        <f>IF($C$2="","",catalogo[[#This Row],[Valor estimado do serviço com base no valor ofertado no Pregão]]*catalogo[[#This Row],[Estimativa de execução em 12 meses]])</f>
        <v/>
      </c>
    </row>
    <row r="26" spans="1:17" ht="72" x14ac:dyDescent="0.3">
      <c r="A26" s="15" t="s">
        <v>144</v>
      </c>
      <c r="B26" s="16" t="s">
        <v>20</v>
      </c>
      <c r="C26" s="19" t="s">
        <v>145</v>
      </c>
      <c r="D26" s="16" t="s">
        <v>146</v>
      </c>
      <c r="E26" s="16" t="s">
        <v>147</v>
      </c>
      <c r="F26" s="16" t="s">
        <v>148</v>
      </c>
      <c r="G26" s="17" t="s">
        <v>25</v>
      </c>
      <c r="H26" s="95">
        <f>IFERROR(VLOOKUP(G26,'Perfis profissionais'!$A$3:$B$4,2,FALSE),"")</f>
        <v>1</v>
      </c>
      <c r="I26" s="17">
        <f ca="1">SUMIF(horas_estimada[],'Catálogo de Serviços Preço UST'!A26,horas_estimada[Horas Estimadas])</f>
        <v>8</v>
      </c>
      <c r="J26" s="17">
        <f t="shared" ca="1" si="2"/>
        <v>8</v>
      </c>
      <c r="K26" s="17">
        <v>30</v>
      </c>
      <c r="L26" s="17">
        <f ca="1">catalogo[[#This Row],[Esforço em horas (horas estimadas)]]*catalogo[[#This Row],[Estimativa de execução em 12 meses]]</f>
        <v>240</v>
      </c>
      <c r="M26" s="38">
        <f t="shared" ca="1" si="3"/>
        <v>240</v>
      </c>
      <c r="N26" s="17">
        <f ca="1">ROUNDUP(catalogo[[#This Row],[Esforço em horas (horas estimadas)]]*(14/8),0)</f>
        <v>14</v>
      </c>
      <c r="O26" s="17" t="s">
        <v>143</v>
      </c>
      <c r="P26" s="29" t="str">
        <f>IF($C$2="","",catalogo[[#This Row],[Quantidade de UST ]]*$C$2)</f>
        <v/>
      </c>
      <c r="Q26" s="31" t="str">
        <f>IF($C$2="","",catalogo[[#This Row],[Valor estimado do serviço com base no valor ofertado no Pregão]]*catalogo[[#This Row],[Estimativa de execução em 12 meses]])</f>
        <v/>
      </c>
    </row>
    <row r="27" spans="1:17" ht="57.6" x14ac:dyDescent="0.3">
      <c r="A27" s="15" t="s">
        <v>149</v>
      </c>
      <c r="B27" s="16" t="s">
        <v>20</v>
      </c>
      <c r="C27" s="19" t="s">
        <v>150</v>
      </c>
      <c r="D27" s="16" t="s">
        <v>151</v>
      </c>
      <c r="E27" s="16" t="s">
        <v>152</v>
      </c>
      <c r="F27" s="16" t="s">
        <v>153</v>
      </c>
      <c r="G27" s="17" t="s">
        <v>154</v>
      </c>
      <c r="H27" s="95">
        <f>IFERROR(VLOOKUP(G27,'Perfis profissionais'!$A$3:$B$4,2,FALSE),"")</f>
        <v>1.2526005547850207</v>
      </c>
      <c r="I27" s="17">
        <f ca="1">SUMIF(horas_estimada[],'Catálogo de Serviços Preço UST'!A27,horas_estimada[Horas Estimadas])</f>
        <v>34</v>
      </c>
      <c r="J27" s="17">
        <f t="shared" ca="1" si="2"/>
        <v>42.588418862690702</v>
      </c>
      <c r="K27" s="17">
        <v>5</v>
      </c>
      <c r="L27" s="17">
        <f ca="1">catalogo[[#This Row],[Esforço em horas (horas estimadas)]]*catalogo[[#This Row],[Estimativa de execução em 12 meses]]</f>
        <v>170</v>
      </c>
      <c r="M27" s="38">
        <f t="shared" ca="1" si="3"/>
        <v>213</v>
      </c>
      <c r="N27" s="17">
        <f ca="1">ROUNDUP(catalogo[[#This Row],[Esforço em horas (horas estimadas)]]*(14/8),0)</f>
        <v>60</v>
      </c>
      <c r="O27" s="17" t="s">
        <v>155</v>
      </c>
      <c r="P27" s="29" t="str">
        <f>IF($C$2="","",catalogo[[#This Row],[Quantidade de UST ]]*$C$2)</f>
        <v/>
      </c>
      <c r="Q27" s="31" t="str">
        <f>IF($C$2="","",catalogo[[#This Row],[Valor estimado do serviço com base no valor ofertado no Pregão]]*catalogo[[#This Row],[Estimativa de execução em 12 meses]])</f>
        <v/>
      </c>
    </row>
    <row r="28" spans="1:17" ht="86.4" x14ac:dyDescent="0.3">
      <c r="A28" s="15" t="s">
        <v>156</v>
      </c>
      <c r="B28" s="16" t="s">
        <v>20</v>
      </c>
      <c r="C28" s="16" t="s">
        <v>157</v>
      </c>
      <c r="D28" s="16" t="s">
        <v>158</v>
      </c>
      <c r="E28" s="16" t="s">
        <v>159</v>
      </c>
      <c r="F28" s="16" t="s">
        <v>160</v>
      </c>
      <c r="G28" s="17" t="s">
        <v>25</v>
      </c>
      <c r="H28" s="95">
        <f>IFERROR(VLOOKUP(G28,'Perfis profissionais'!$A$3:$B$4,2,FALSE),"")</f>
        <v>1</v>
      </c>
      <c r="I28" s="17">
        <f ca="1">SUMIF(horas_estimada[],'Catálogo de Serviços Preço UST'!A28,horas_estimada[Horas Estimadas])</f>
        <v>13</v>
      </c>
      <c r="J28" s="17">
        <f t="shared" ca="1" si="2"/>
        <v>13</v>
      </c>
      <c r="K28" s="17">
        <v>20</v>
      </c>
      <c r="L28" s="17">
        <f ca="1">catalogo[[#This Row],[Esforço em horas (horas estimadas)]]*catalogo[[#This Row],[Estimativa de execução em 12 meses]]</f>
        <v>260</v>
      </c>
      <c r="M28" s="38">
        <f t="shared" ca="1" si="3"/>
        <v>260</v>
      </c>
      <c r="N28" s="17">
        <f ca="1">ROUNDUP(catalogo[[#This Row],[Esforço em horas (horas estimadas)]]*(14/8),0)</f>
        <v>23</v>
      </c>
      <c r="O28" s="17" t="s">
        <v>97</v>
      </c>
      <c r="P28" s="29" t="str">
        <f>IF($C$2="","",catalogo[[#This Row],[Quantidade de UST ]]*$C$2)</f>
        <v/>
      </c>
      <c r="Q28" s="31" t="str">
        <f>IF($C$2="","",catalogo[[#This Row],[Valor estimado do serviço com base no valor ofertado no Pregão]]*catalogo[[#This Row],[Estimativa de execução em 12 meses]])</f>
        <v/>
      </c>
    </row>
    <row r="29" spans="1:17" ht="72" x14ac:dyDescent="0.3">
      <c r="A29" s="15" t="s">
        <v>161</v>
      </c>
      <c r="B29" s="16" t="s">
        <v>20</v>
      </c>
      <c r="C29" s="20" t="s">
        <v>162</v>
      </c>
      <c r="D29" s="16" t="s">
        <v>163</v>
      </c>
      <c r="E29" s="16" t="s">
        <v>164</v>
      </c>
      <c r="F29" s="16" t="s">
        <v>165</v>
      </c>
      <c r="G29" s="17" t="s">
        <v>25</v>
      </c>
      <c r="H29" s="95">
        <f>IFERROR(VLOOKUP(G29,'Perfis profissionais'!$A$3:$B$4,2,FALSE),"")</f>
        <v>1</v>
      </c>
      <c r="I29" s="17">
        <f ca="1">SUMIF(horas_estimada[],'Catálogo de Serviços Preço UST'!A29,horas_estimada[Horas Estimadas])</f>
        <v>15</v>
      </c>
      <c r="J29" s="17">
        <f t="shared" ca="1" si="2"/>
        <v>15</v>
      </c>
      <c r="K29" s="17">
        <v>30</v>
      </c>
      <c r="L29" s="17">
        <f ca="1">catalogo[[#This Row],[Esforço em horas (horas estimadas)]]*catalogo[[#This Row],[Estimativa de execução em 12 meses]]</f>
        <v>450</v>
      </c>
      <c r="M29" s="38">
        <f t="shared" ca="1" si="3"/>
        <v>450</v>
      </c>
      <c r="N29" s="17">
        <f ca="1">ROUNDUP(catalogo[[#This Row],[Esforço em horas (horas estimadas)]]*(14/8),0)</f>
        <v>27</v>
      </c>
      <c r="O29" s="17" t="s">
        <v>143</v>
      </c>
      <c r="P29" s="29" t="str">
        <f>IF($C$2="","",catalogo[[#This Row],[Quantidade de UST ]]*$C$2)</f>
        <v/>
      </c>
      <c r="Q29" s="31" t="str">
        <f>IF($C$2="","",catalogo[[#This Row],[Valor estimado do serviço com base no valor ofertado no Pregão]]*catalogo[[#This Row],[Estimativa de execução em 12 meses]])</f>
        <v/>
      </c>
    </row>
    <row r="30" spans="1:17" ht="86.4" x14ac:dyDescent="0.3">
      <c r="A30" s="15" t="s">
        <v>166</v>
      </c>
      <c r="B30" s="16" t="s">
        <v>20</v>
      </c>
      <c r="C30" s="19" t="s">
        <v>167</v>
      </c>
      <c r="D30" s="16" t="s">
        <v>168</v>
      </c>
      <c r="E30" s="16" t="s">
        <v>169</v>
      </c>
      <c r="F30" s="16" t="s">
        <v>165</v>
      </c>
      <c r="G30" s="17" t="s">
        <v>25</v>
      </c>
      <c r="H30" s="95">
        <f>IFERROR(VLOOKUP(G30,'Perfis profissionais'!$A$3:$B$4,2,FALSE),"")</f>
        <v>1</v>
      </c>
      <c r="I30" s="17">
        <f ca="1">SUMIF(horas_estimada[],'Catálogo de Serviços Preço UST'!A30,horas_estimada[Horas Estimadas])</f>
        <v>7</v>
      </c>
      <c r="J30" s="17">
        <f t="shared" ca="1" si="2"/>
        <v>7</v>
      </c>
      <c r="K30" s="17">
        <v>5</v>
      </c>
      <c r="L30" s="17">
        <f ca="1">catalogo[[#This Row],[Esforço em horas (horas estimadas)]]*catalogo[[#This Row],[Estimativa de execução em 12 meses]]</f>
        <v>35</v>
      </c>
      <c r="M30" s="38">
        <f t="shared" ca="1" si="3"/>
        <v>35</v>
      </c>
      <c r="N30" s="17">
        <f ca="1">ROUNDUP(catalogo[[#This Row],[Esforço em horas (horas estimadas)]]*(14/8),0)</f>
        <v>13</v>
      </c>
      <c r="O30" s="17" t="s">
        <v>170</v>
      </c>
      <c r="P30" s="29" t="str">
        <f>IF($C$2="","",catalogo[[#This Row],[Quantidade de UST ]]*$C$2)</f>
        <v/>
      </c>
      <c r="Q30" s="31" t="str">
        <f>IF($C$2="","",catalogo[[#This Row],[Valor estimado do serviço com base no valor ofertado no Pregão]]*catalogo[[#This Row],[Estimativa de execução em 12 meses]])</f>
        <v/>
      </c>
    </row>
    <row r="31" spans="1:17" ht="86.4" x14ac:dyDescent="0.3">
      <c r="A31" s="15" t="s">
        <v>171</v>
      </c>
      <c r="B31" s="16" t="s">
        <v>20</v>
      </c>
      <c r="C31" s="19" t="s">
        <v>172</v>
      </c>
      <c r="D31" s="18" t="s">
        <v>173</v>
      </c>
      <c r="E31" s="18" t="s">
        <v>174</v>
      </c>
      <c r="F31" s="16" t="s">
        <v>175</v>
      </c>
      <c r="G31" s="17" t="s">
        <v>25</v>
      </c>
      <c r="H31" s="95">
        <f>IFERROR(VLOOKUP(G31,'Perfis profissionais'!$A$3:$B$4,2,FALSE),"")</f>
        <v>1</v>
      </c>
      <c r="I31" s="17">
        <f ca="1">SUMIF(horas_estimada[],'Catálogo de Serviços Preço UST'!A31,horas_estimada[Horas Estimadas])</f>
        <v>13</v>
      </c>
      <c r="J31" s="17">
        <f t="shared" ca="1" si="2"/>
        <v>13</v>
      </c>
      <c r="K31" s="17">
        <v>60</v>
      </c>
      <c r="L31" s="17">
        <f ca="1">catalogo[[#This Row],[Esforço em horas (horas estimadas)]]*catalogo[[#This Row],[Estimativa de execução em 12 meses]]</f>
        <v>780</v>
      </c>
      <c r="M31" s="38">
        <f t="shared" ca="1" si="3"/>
        <v>780</v>
      </c>
      <c r="N31" s="17">
        <f ca="1">ROUNDUP(catalogo[[#This Row],[Esforço em horas (horas estimadas)]]*(14/8),0)</f>
        <v>23</v>
      </c>
      <c r="O31" s="17" t="s">
        <v>176</v>
      </c>
      <c r="P31" s="29" t="str">
        <f>IF($C$2="","",catalogo[[#This Row],[Quantidade de UST ]]*$C$2)</f>
        <v/>
      </c>
      <c r="Q31" s="31" t="str">
        <f>IF($C$2="","",catalogo[[#This Row],[Valor estimado do serviço com base no valor ofertado no Pregão]]*catalogo[[#This Row],[Estimativa de execução em 12 meses]])</f>
        <v/>
      </c>
    </row>
    <row r="32" spans="1:17" ht="100.8" x14ac:dyDescent="0.3">
      <c r="A32" s="15" t="s">
        <v>177</v>
      </c>
      <c r="B32" s="16" t="s">
        <v>20</v>
      </c>
      <c r="C32" s="19" t="s">
        <v>178</v>
      </c>
      <c r="D32" s="19" t="s">
        <v>179</v>
      </c>
      <c r="E32" s="16" t="s">
        <v>180</v>
      </c>
      <c r="F32" s="16" t="s">
        <v>181</v>
      </c>
      <c r="G32" s="17" t="s">
        <v>25</v>
      </c>
      <c r="H32" s="95">
        <f>IFERROR(VLOOKUP(G32,'Perfis profissionais'!$A$3:$B$4,2,FALSE),"")</f>
        <v>1</v>
      </c>
      <c r="I32" s="17">
        <f ca="1">SUMIF(horas_estimada[],'Catálogo de Serviços Preço UST'!A32,horas_estimada[Horas Estimadas])</f>
        <v>10</v>
      </c>
      <c r="J32" s="17">
        <f t="shared" ca="1" si="2"/>
        <v>10</v>
      </c>
      <c r="K32" s="17">
        <v>12</v>
      </c>
      <c r="L32" s="17">
        <f ca="1">catalogo[[#This Row],[Esforço em horas (horas estimadas)]]*catalogo[[#This Row],[Estimativa de execução em 12 meses]]</f>
        <v>120</v>
      </c>
      <c r="M32" s="38">
        <f t="shared" ca="1" si="3"/>
        <v>120</v>
      </c>
      <c r="N32" s="17">
        <f ca="1">ROUNDUP(catalogo[[#This Row],[Esforço em horas (horas estimadas)]]*(14/8),0)</f>
        <v>18</v>
      </c>
      <c r="O32" s="17" t="s">
        <v>182</v>
      </c>
      <c r="P32" s="29" t="str">
        <f>IF($C$2="","",catalogo[[#This Row],[Quantidade de UST ]]*$C$2)</f>
        <v/>
      </c>
      <c r="Q32" s="31" t="str">
        <f>IF($C$2="","",catalogo[[#This Row],[Valor estimado do serviço com base no valor ofertado no Pregão]]*catalogo[[#This Row],[Estimativa de execução em 12 meses]])</f>
        <v/>
      </c>
    </row>
    <row r="33" spans="1:17" ht="86.4" x14ac:dyDescent="0.3">
      <c r="A33" s="15" t="s">
        <v>183</v>
      </c>
      <c r="B33" s="16" t="s">
        <v>20</v>
      </c>
      <c r="C33" s="16" t="s">
        <v>184</v>
      </c>
      <c r="D33" s="16" t="s">
        <v>185</v>
      </c>
      <c r="E33" s="16" t="s">
        <v>186</v>
      </c>
      <c r="F33" s="16" t="s">
        <v>187</v>
      </c>
      <c r="G33" s="17" t="s">
        <v>154</v>
      </c>
      <c r="H33" s="95">
        <f>IFERROR(VLOOKUP(G33,'Perfis profissionais'!$A$3:$B$4,2,FALSE),"")</f>
        <v>1.2526005547850207</v>
      </c>
      <c r="I33" s="17">
        <f ca="1">SUMIF(horas_estimada[],'Catálogo de Serviços Preço UST'!A33,horas_estimada[Horas Estimadas])</f>
        <v>31</v>
      </c>
      <c r="J33" s="17">
        <f t="shared" ca="1" si="2"/>
        <v>38.830617198335645</v>
      </c>
      <c r="K33" s="17">
        <v>12</v>
      </c>
      <c r="L33" s="17">
        <f ca="1">catalogo[[#This Row],[Esforço em horas (horas estimadas)]]*catalogo[[#This Row],[Estimativa de execução em 12 meses]]</f>
        <v>372</v>
      </c>
      <c r="M33" s="38">
        <f t="shared" ca="1" si="3"/>
        <v>466</v>
      </c>
      <c r="N33" s="17">
        <f ca="1">ROUNDUP(catalogo[[#This Row],[Esforço em horas (horas estimadas)]]*(14/8),0)</f>
        <v>55</v>
      </c>
      <c r="O33" s="17" t="s">
        <v>182</v>
      </c>
      <c r="P33" s="29" t="str">
        <f>IF($C$2="","",catalogo[[#This Row],[Quantidade de UST ]]*$C$2)</f>
        <v/>
      </c>
      <c r="Q33" s="31" t="str">
        <f>IF($C$2="","",catalogo[[#This Row],[Valor estimado do serviço com base no valor ofertado no Pregão]]*catalogo[[#This Row],[Estimativa de execução em 12 meses]])</f>
        <v/>
      </c>
    </row>
    <row r="34" spans="1:17" ht="86.4" x14ac:dyDescent="0.3">
      <c r="A34" s="15" t="s">
        <v>188</v>
      </c>
      <c r="B34" s="16" t="s">
        <v>20</v>
      </c>
      <c r="C34" s="16" t="s">
        <v>189</v>
      </c>
      <c r="D34" s="16" t="s">
        <v>190</v>
      </c>
      <c r="E34" s="16" t="s">
        <v>191</v>
      </c>
      <c r="F34" s="16" t="s">
        <v>181</v>
      </c>
      <c r="G34" s="17" t="s">
        <v>154</v>
      </c>
      <c r="H34" s="95">
        <f>IFERROR(VLOOKUP(G34,'Perfis profissionais'!$A$3:$B$4,2,FALSE),"")</f>
        <v>1.2526005547850207</v>
      </c>
      <c r="I34" s="17">
        <f ca="1">SUMIF(horas_estimada[],'Catálogo de Serviços Preço UST'!A34,horas_estimada[Horas Estimadas])</f>
        <v>8</v>
      </c>
      <c r="J34" s="17">
        <f t="shared" ca="1" si="2"/>
        <v>10.020804438280166</v>
      </c>
      <c r="K34" s="17">
        <v>12</v>
      </c>
      <c r="L34" s="17">
        <f ca="1">catalogo[[#This Row],[Esforço em horas (horas estimadas)]]*catalogo[[#This Row],[Estimativa de execução em 12 meses]]</f>
        <v>96</v>
      </c>
      <c r="M34" s="38">
        <f t="shared" ca="1" si="3"/>
        <v>120</v>
      </c>
      <c r="N34" s="17">
        <f ca="1">ROUNDUP(catalogo[[#This Row],[Esforço em horas (horas estimadas)]]*(14/8),0)</f>
        <v>14</v>
      </c>
      <c r="O34" s="17" t="s">
        <v>182</v>
      </c>
      <c r="P34" s="29" t="str">
        <f>IF($C$2="","",catalogo[[#This Row],[Quantidade de UST ]]*$C$2)</f>
        <v/>
      </c>
      <c r="Q34" s="31" t="str">
        <f>IF($C$2="","",catalogo[[#This Row],[Valor estimado do serviço com base no valor ofertado no Pregão]]*catalogo[[#This Row],[Estimativa de execução em 12 meses]])</f>
        <v/>
      </c>
    </row>
    <row r="35" spans="1:17" ht="86.4" x14ac:dyDescent="0.3">
      <c r="A35" s="15" t="s">
        <v>192</v>
      </c>
      <c r="B35" s="16" t="s">
        <v>20</v>
      </c>
      <c r="C35" s="16" t="s">
        <v>193</v>
      </c>
      <c r="D35" s="16" t="s">
        <v>190</v>
      </c>
      <c r="E35" s="16" t="s">
        <v>191</v>
      </c>
      <c r="F35" s="16" t="s">
        <v>181</v>
      </c>
      <c r="G35" s="17" t="s">
        <v>154</v>
      </c>
      <c r="H35" s="95">
        <f>IFERROR(VLOOKUP(G35,'Perfis profissionais'!$A$3:$B$4,2,FALSE),"")</f>
        <v>1.2526005547850207</v>
      </c>
      <c r="I35" s="17">
        <f ca="1">SUMIF(horas_estimada[],'Catálogo de Serviços Preço UST'!A35,horas_estimada[Horas Estimadas])</f>
        <v>13</v>
      </c>
      <c r="J35" s="17">
        <f t="shared" ca="1" si="2"/>
        <v>16.283807212205268</v>
      </c>
      <c r="K35" s="17">
        <v>12</v>
      </c>
      <c r="L35" s="17">
        <f ca="1">catalogo[[#This Row],[Esforço em horas (horas estimadas)]]*catalogo[[#This Row],[Estimativa de execução em 12 meses]]</f>
        <v>156</v>
      </c>
      <c r="M35" s="38">
        <f t="shared" ca="1" si="3"/>
        <v>195</v>
      </c>
      <c r="N35" s="17">
        <f ca="1">ROUNDUP(catalogo[[#This Row],[Esforço em horas (horas estimadas)]]*(14/8),0)</f>
        <v>23</v>
      </c>
      <c r="O35" s="17" t="s">
        <v>182</v>
      </c>
      <c r="P35" s="29" t="str">
        <f>IF($C$2="","",catalogo[[#This Row],[Quantidade de UST ]]*$C$2)</f>
        <v/>
      </c>
      <c r="Q35" s="31" t="str">
        <f>IF($C$2="","",catalogo[[#This Row],[Valor estimado do serviço com base no valor ofertado no Pregão]]*catalogo[[#This Row],[Estimativa de execução em 12 meses]])</f>
        <v/>
      </c>
    </row>
    <row r="36" spans="1:17" x14ac:dyDescent="0.3">
      <c r="A36" s="21"/>
      <c r="B36" s="22"/>
      <c r="C36" s="23"/>
      <c r="D36" s="23"/>
      <c r="E36" s="24"/>
      <c r="F36" s="24"/>
      <c r="G36" s="25"/>
      <c r="H36" s="25"/>
      <c r="I36" s="25"/>
      <c r="J36" s="25"/>
      <c r="K36" s="26"/>
      <c r="L36" s="96">
        <f ca="1">SUBTOTAL(109,catalogo[Quantidade de horas para 12 meses])</f>
        <v>10789</v>
      </c>
      <c r="M36" s="36">
        <f ca="1">SUBTOTAL(109,catalogo[Quantidade de UST para 12 meses])</f>
        <v>10989</v>
      </c>
      <c r="N36" s="25"/>
      <c r="O36" s="25"/>
      <c r="P36" s="37"/>
      <c r="Q36" s="32">
        <f>SUBTOTAL(109,catalogo[Valor estimado dos serviços em 12 meses com base no valor ofertado no Pregão])</f>
        <v>0</v>
      </c>
    </row>
  </sheetData>
  <mergeCells count="2">
    <mergeCell ref="A2:B2"/>
    <mergeCell ref="A1:Q1"/>
  </mergeCells>
  <dataValidations count="1">
    <dataValidation type="list" allowBlank="1" showInputMessage="1" showErrorMessage="1" sqref="G37:G1048576" xr:uid="{00000000-0002-0000-0000-000000000000}">
      <formula1>$A$3:$A$3</formula1>
    </dataValidation>
  </dataValidations>
  <pageMargins left="0.511811024" right="0.511811024" top="0.78740157499999996" bottom="0.78740157499999996" header="0.31496062000000002" footer="0.31496062000000002"/>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'Perfis profissionais'!$A$3:$A$4</xm:f>
          </x14:formula1>
          <xm:sqref>G4:G35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CCAF0-4B21-4555-B8FC-08BC85D6EF19}">
  <dimension ref="A1:P166"/>
  <sheetViews>
    <sheetView showGridLines="0" topLeftCell="A160" zoomScale="90" zoomScaleNormal="90" workbookViewId="0">
      <selection activeCell="D74" sqref="D74"/>
    </sheetView>
  </sheetViews>
  <sheetFormatPr defaultColWidth="9.109375" defaultRowHeight="13.8" x14ac:dyDescent="0.3"/>
  <cols>
    <col min="1" max="1" width="5.109375" style="40" bestFit="1" customWidth="1"/>
    <col min="2" max="2" width="18.33203125" style="40" bestFit="1" customWidth="1"/>
    <col min="3" max="3" width="61.5546875" style="40" customWidth="1"/>
    <col min="4" max="4" width="72.5546875" style="40" customWidth="1"/>
    <col min="5" max="5" width="16.33203125" style="41" bestFit="1" customWidth="1"/>
    <col min="6" max="6" width="28.44140625" style="40" customWidth="1"/>
    <col min="7" max="7" width="52.5546875" style="42" customWidth="1"/>
    <col min="8" max="8" width="9.109375" style="40"/>
    <col min="9" max="10" width="11.44140625" style="40" bestFit="1" customWidth="1"/>
    <col min="11" max="16384" width="9.109375" style="40"/>
  </cols>
  <sheetData>
    <row r="1" spans="1:16" ht="21" x14ac:dyDescent="0.3">
      <c r="A1" s="99" t="s">
        <v>194</v>
      </c>
      <c r="B1" s="99"/>
      <c r="C1" s="99"/>
      <c r="D1" s="99"/>
      <c r="E1" s="99"/>
      <c r="F1" s="99"/>
      <c r="G1" s="35"/>
      <c r="H1" s="35"/>
      <c r="I1" s="35"/>
      <c r="J1" s="35"/>
      <c r="K1" s="35"/>
      <c r="L1" s="35"/>
      <c r="M1" s="35"/>
      <c r="N1" s="35"/>
      <c r="O1" s="35"/>
      <c r="P1" s="35"/>
    </row>
    <row r="2" spans="1:16" s="41" customFormat="1" ht="42" thickBot="1" x14ac:dyDescent="0.35">
      <c r="A2" s="47" t="s">
        <v>2</v>
      </c>
      <c r="B2" s="47" t="s">
        <v>3</v>
      </c>
      <c r="C2" s="47" t="s">
        <v>195</v>
      </c>
      <c r="D2" s="48" t="s">
        <v>196</v>
      </c>
      <c r="E2" s="48" t="s">
        <v>197</v>
      </c>
      <c r="F2" s="48" t="s">
        <v>198</v>
      </c>
    </row>
    <row r="3" spans="1:16" ht="27.6" x14ac:dyDescent="0.3">
      <c r="A3" s="59" t="s">
        <v>19</v>
      </c>
      <c r="B3" s="60" t="str">
        <f>VLOOKUP(horas_estimada[[#This Row],[ID]],catalogo[],2,FALSE)</f>
        <v>Serviços em ElasticSearch</v>
      </c>
      <c r="C3" s="61" t="str">
        <f>VLOOKUP(horas_estimada[[#This Row],[ID]],catalogo[],3,FALSE)</f>
        <v>Estruturar fonte de dados</v>
      </c>
      <c r="D3" s="93" t="s">
        <v>199</v>
      </c>
      <c r="E3" s="62">
        <v>2</v>
      </c>
      <c r="F3" s="63"/>
    </row>
    <row r="4" spans="1:16" ht="27.6" x14ac:dyDescent="0.3">
      <c r="A4" s="64" t="s">
        <v>19</v>
      </c>
      <c r="B4" s="55" t="str">
        <f>VLOOKUP(horas_estimada[[#This Row],[ID]],catalogo[],2,FALSE)</f>
        <v>Serviços em ElasticSearch</v>
      </c>
      <c r="C4" s="56" t="str">
        <f>VLOOKUP(horas_estimada[[#This Row],[ID]],catalogo[],3,FALSE)</f>
        <v>Estruturar fonte de dados</v>
      </c>
      <c r="D4" s="49" t="s">
        <v>200</v>
      </c>
      <c r="E4" s="50">
        <v>1</v>
      </c>
      <c r="F4" s="65"/>
    </row>
    <row r="5" spans="1:16" ht="27.6" x14ac:dyDescent="0.3">
      <c r="A5" s="64" t="s">
        <v>19</v>
      </c>
      <c r="B5" s="55" t="str">
        <f>VLOOKUP(horas_estimada[[#This Row],[ID]],catalogo[],2,FALSE)</f>
        <v>Serviços em ElasticSearch</v>
      </c>
      <c r="C5" s="56" t="str">
        <f>VLOOKUP(horas_estimada[[#This Row],[ID]],catalogo[],3,FALSE)</f>
        <v>Estruturar fonte de dados</v>
      </c>
      <c r="D5" s="49" t="s">
        <v>201</v>
      </c>
      <c r="E5" s="50">
        <v>4</v>
      </c>
      <c r="F5" s="65"/>
    </row>
    <row r="6" spans="1:16" ht="27.6" x14ac:dyDescent="0.3">
      <c r="A6" s="64" t="s">
        <v>19</v>
      </c>
      <c r="B6" s="55" t="str">
        <f>VLOOKUP(horas_estimada[[#This Row],[ID]],catalogo[],2,FALSE)</f>
        <v>Serviços em ElasticSearch</v>
      </c>
      <c r="C6" s="56" t="str">
        <f>VLOOKUP(horas_estimada[[#This Row],[ID]],catalogo[],3,FALSE)</f>
        <v>Estruturar fonte de dados</v>
      </c>
      <c r="D6" s="49" t="s">
        <v>202</v>
      </c>
      <c r="E6" s="50">
        <v>4</v>
      </c>
      <c r="F6" s="65"/>
    </row>
    <row r="7" spans="1:16" ht="27.6" x14ac:dyDescent="0.3">
      <c r="A7" s="64" t="s">
        <v>19</v>
      </c>
      <c r="B7" s="55" t="str">
        <f>VLOOKUP(horas_estimada[[#This Row],[ID]],catalogo[],2,FALSE)</f>
        <v>Serviços em ElasticSearch</v>
      </c>
      <c r="C7" s="56" t="str">
        <f>VLOOKUP(horas_estimada[[#This Row],[ID]],catalogo[],3,FALSE)</f>
        <v>Estruturar fonte de dados</v>
      </c>
      <c r="D7" s="49" t="s">
        <v>203</v>
      </c>
      <c r="E7" s="50">
        <v>8</v>
      </c>
      <c r="F7" s="65"/>
    </row>
    <row r="8" spans="1:16" ht="27.6" x14ac:dyDescent="0.3">
      <c r="A8" s="64" t="s">
        <v>19</v>
      </c>
      <c r="B8" s="55" t="str">
        <f>VLOOKUP(horas_estimada[[#This Row],[ID]],catalogo[],2,FALSE)</f>
        <v>Serviços em ElasticSearch</v>
      </c>
      <c r="C8" s="56" t="str">
        <f>VLOOKUP(horas_estimada[[#This Row],[ID]],catalogo[],3,FALSE)</f>
        <v>Estruturar fonte de dados</v>
      </c>
      <c r="D8" s="49" t="s">
        <v>204</v>
      </c>
      <c r="E8" s="50">
        <v>2</v>
      </c>
      <c r="F8" s="65"/>
    </row>
    <row r="9" spans="1:16" ht="27.6" x14ac:dyDescent="0.3">
      <c r="A9" s="64" t="s">
        <v>19</v>
      </c>
      <c r="B9" s="55" t="str">
        <f>VLOOKUP(horas_estimada[[#This Row],[ID]],catalogo[],2,FALSE)</f>
        <v>Serviços em ElasticSearch</v>
      </c>
      <c r="C9" s="56" t="str">
        <f>VLOOKUP(horas_estimada[[#This Row],[ID]],catalogo[],3,FALSE)</f>
        <v>Estruturar fonte de dados</v>
      </c>
      <c r="D9" s="49" t="s">
        <v>205</v>
      </c>
      <c r="E9" s="50">
        <v>0.5</v>
      </c>
      <c r="F9" s="65"/>
    </row>
    <row r="10" spans="1:16" ht="28.2" thickBot="1" x14ac:dyDescent="0.35">
      <c r="A10" s="66" t="s">
        <v>19</v>
      </c>
      <c r="B10" s="67" t="str">
        <f>VLOOKUP(horas_estimada[[#This Row],[ID]],catalogo[],2,FALSE)</f>
        <v>Serviços em ElasticSearch</v>
      </c>
      <c r="C10" s="68" t="str">
        <f>VLOOKUP(horas_estimada[[#This Row],[ID]],catalogo[],3,FALSE)</f>
        <v>Estruturar fonte de dados</v>
      </c>
      <c r="D10" s="69" t="s">
        <v>206</v>
      </c>
      <c r="E10" s="70">
        <v>0.25</v>
      </c>
      <c r="F10" s="71"/>
    </row>
    <row r="11" spans="1:16" ht="41.4" x14ac:dyDescent="0.3">
      <c r="A11" s="72" t="s">
        <v>27</v>
      </c>
      <c r="B11" s="73" t="str">
        <f>VLOOKUP(horas_estimada[[#This Row],[ID]],catalogo[],2,FALSE)</f>
        <v>Serviços em ElasticSearch</v>
      </c>
      <c r="C11" s="74" t="str">
        <f>VLOOKUP(horas_estimada[[#This Row],[ID]],catalogo[],3,FALSE)</f>
        <v>Configurar pipeline para indexar e configurar dados via Logstash, para dados estruturados e não estruturados, com controle de acesso baseado em atributos</v>
      </c>
      <c r="D11" s="92" t="s">
        <v>199</v>
      </c>
      <c r="E11" s="75">
        <v>2</v>
      </c>
      <c r="F11" s="76"/>
    </row>
    <row r="12" spans="1:16" ht="41.4" x14ac:dyDescent="0.3">
      <c r="A12" s="77" t="s">
        <v>27</v>
      </c>
      <c r="B12" s="57" t="str">
        <f>VLOOKUP(horas_estimada[[#This Row],[ID]],catalogo[],2,FALSE)</f>
        <v>Serviços em ElasticSearch</v>
      </c>
      <c r="C12" s="58" t="str">
        <f>VLOOKUP(horas_estimada[[#This Row],[ID]],catalogo[],3,FALSE)</f>
        <v>Configurar pipeline para indexar e configurar dados via Logstash, para dados estruturados e não estruturados, com controle de acesso baseado em atributos</v>
      </c>
      <c r="D12" s="52" t="s">
        <v>200</v>
      </c>
      <c r="E12" s="53">
        <v>1</v>
      </c>
      <c r="F12" s="78"/>
    </row>
    <row r="13" spans="1:16" ht="41.4" x14ac:dyDescent="0.3">
      <c r="A13" s="77" t="s">
        <v>27</v>
      </c>
      <c r="B13" s="57" t="str">
        <f>VLOOKUP(horas_estimada[[#This Row],[ID]],catalogo[],2,FALSE)</f>
        <v>Serviços em ElasticSearch</v>
      </c>
      <c r="C13" s="58" t="str">
        <f>VLOOKUP(horas_estimada[[#This Row],[ID]],catalogo[],3,FALSE)</f>
        <v>Configurar pipeline para indexar e configurar dados via Logstash, para dados estruturados e não estruturados, com controle de acesso baseado em atributos</v>
      </c>
      <c r="D13" s="52" t="s">
        <v>207</v>
      </c>
      <c r="E13" s="53">
        <v>16</v>
      </c>
      <c r="F13" s="78"/>
    </row>
    <row r="14" spans="1:16" ht="41.4" x14ac:dyDescent="0.3">
      <c r="A14" s="77" t="s">
        <v>27</v>
      </c>
      <c r="B14" s="57" t="str">
        <f>VLOOKUP(horas_estimada[[#This Row],[ID]],catalogo[],2,FALSE)</f>
        <v>Serviços em ElasticSearch</v>
      </c>
      <c r="C14" s="58" t="str">
        <f>VLOOKUP(horas_estimada[[#This Row],[ID]],catalogo[],3,FALSE)</f>
        <v>Configurar pipeline para indexar e configurar dados via Logstash, para dados estruturados e não estruturados, com controle de acesso baseado em atributos</v>
      </c>
      <c r="D14" s="52" t="s">
        <v>208</v>
      </c>
      <c r="E14" s="53">
        <v>4</v>
      </c>
      <c r="F14" s="78"/>
    </row>
    <row r="15" spans="1:16" ht="41.4" x14ac:dyDescent="0.3">
      <c r="A15" s="77" t="s">
        <v>27</v>
      </c>
      <c r="B15" s="57" t="str">
        <f>VLOOKUP(horas_estimada[[#This Row],[ID]],catalogo[],2,FALSE)</f>
        <v>Serviços em ElasticSearch</v>
      </c>
      <c r="C15" s="58" t="str">
        <f>VLOOKUP(horas_estimada[[#This Row],[ID]],catalogo[],3,FALSE)</f>
        <v>Configurar pipeline para indexar e configurar dados via Logstash, para dados estruturados e não estruturados, com controle de acesso baseado em atributos</v>
      </c>
      <c r="D15" s="52" t="s">
        <v>209</v>
      </c>
      <c r="E15" s="53">
        <v>4</v>
      </c>
      <c r="F15" s="78"/>
    </row>
    <row r="16" spans="1:16" ht="41.4" x14ac:dyDescent="0.3">
      <c r="A16" s="77" t="s">
        <v>27</v>
      </c>
      <c r="B16" s="57" t="str">
        <f>VLOOKUP(horas_estimada[[#This Row],[ID]],catalogo[],2,FALSE)</f>
        <v>Serviços em ElasticSearch</v>
      </c>
      <c r="C16" s="58" t="str">
        <f>VLOOKUP(horas_estimada[[#This Row],[ID]],catalogo[],3,FALSE)</f>
        <v>Configurar pipeline para indexar e configurar dados via Logstash, para dados estruturados e não estruturados, com controle de acesso baseado em atributos</v>
      </c>
      <c r="D16" s="52" t="s">
        <v>205</v>
      </c>
      <c r="E16" s="53">
        <v>0.5</v>
      </c>
      <c r="F16" s="78"/>
    </row>
    <row r="17" spans="1:6" ht="42" thickBot="1" x14ac:dyDescent="0.35">
      <c r="A17" s="79" t="s">
        <v>27</v>
      </c>
      <c r="B17" s="80" t="str">
        <f>VLOOKUP(horas_estimada[[#This Row],[ID]],catalogo[],2,FALSE)</f>
        <v>Serviços em ElasticSearch</v>
      </c>
      <c r="C17" s="81" t="str">
        <f>VLOOKUP(horas_estimada[[#This Row],[ID]],catalogo[],3,FALSE)</f>
        <v>Configurar pipeline para indexar e configurar dados via Logstash, para dados estruturados e não estruturados, com controle de acesso baseado em atributos</v>
      </c>
      <c r="D17" s="82" t="s">
        <v>206</v>
      </c>
      <c r="E17" s="83">
        <v>0.25</v>
      </c>
      <c r="F17" s="84"/>
    </row>
    <row r="18" spans="1:6" ht="27.6" x14ac:dyDescent="0.3">
      <c r="A18" s="59" t="s">
        <v>32</v>
      </c>
      <c r="B18" s="60" t="str">
        <f>VLOOKUP(horas_estimada[[#This Row],[ID]],catalogo[],2,FALSE)</f>
        <v>Serviços em ElasticSearch</v>
      </c>
      <c r="C18" s="61" t="str">
        <f>VLOOKUP(horas_estimada[[#This Row],[ID]],catalogo[],3,FALSE)</f>
        <v>Indexar e configurar dados via módulo Beats</v>
      </c>
      <c r="D18" s="93" t="s">
        <v>199</v>
      </c>
      <c r="E18" s="62">
        <v>2</v>
      </c>
      <c r="F18" s="63"/>
    </row>
    <row r="19" spans="1:6" ht="27.6" x14ac:dyDescent="0.3">
      <c r="A19" s="64" t="s">
        <v>32</v>
      </c>
      <c r="B19" s="55" t="str">
        <f>VLOOKUP(horas_estimada[[#This Row],[ID]],catalogo[],2,FALSE)</f>
        <v>Serviços em ElasticSearch</v>
      </c>
      <c r="C19" s="56" t="str">
        <f>VLOOKUP(horas_estimada[[#This Row],[ID]],catalogo[],3,FALSE)</f>
        <v>Indexar e configurar dados via módulo Beats</v>
      </c>
      <c r="D19" s="49" t="s">
        <v>200</v>
      </c>
      <c r="E19" s="50">
        <v>1</v>
      </c>
      <c r="F19" s="65"/>
    </row>
    <row r="20" spans="1:6" ht="27.6" x14ac:dyDescent="0.3">
      <c r="A20" s="64" t="s">
        <v>32</v>
      </c>
      <c r="B20" s="55" t="str">
        <f>VLOOKUP(horas_estimada[[#This Row],[ID]],catalogo[],2,FALSE)</f>
        <v>Serviços em ElasticSearch</v>
      </c>
      <c r="C20" s="56" t="str">
        <f>VLOOKUP(horas_estimada[[#This Row],[ID]],catalogo[],3,FALSE)</f>
        <v>Indexar e configurar dados via módulo Beats</v>
      </c>
      <c r="D20" s="49" t="s">
        <v>210</v>
      </c>
      <c r="E20" s="50">
        <v>2</v>
      </c>
      <c r="F20" s="65"/>
    </row>
    <row r="21" spans="1:6" ht="27.6" x14ac:dyDescent="0.3">
      <c r="A21" s="64" t="s">
        <v>32</v>
      </c>
      <c r="B21" s="55" t="str">
        <f>VLOOKUP(horas_estimada[[#This Row],[ID]],catalogo[],2,FALSE)</f>
        <v>Serviços em ElasticSearch</v>
      </c>
      <c r="C21" s="56" t="str">
        <f>VLOOKUP(horas_estimada[[#This Row],[ID]],catalogo[],3,FALSE)</f>
        <v>Indexar e configurar dados via módulo Beats</v>
      </c>
      <c r="D21" s="49" t="s">
        <v>211</v>
      </c>
      <c r="E21" s="50">
        <v>8</v>
      </c>
      <c r="F21" s="65"/>
    </row>
    <row r="22" spans="1:6" ht="27.6" x14ac:dyDescent="0.3">
      <c r="A22" s="64" t="s">
        <v>32</v>
      </c>
      <c r="B22" s="55" t="str">
        <f>VLOOKUP(horas_estimada[[#This Row],[ID]],catalogo[],2,FALSE)</f>
        <v>Serviços em ElasticSearch</v>
      </c>
      <c r="C22" s="56" t="str">
        <f>VLOOKUP(horas_estimada[[#This Row],[ID]],catalogo[],3,FALSE)</f>
        <v>Indexar e configurar dados via módulo Beats</v>
      </c>
      <c r="D22" s="49" t="s">
        <v>208</v>
      </c>
      <c r="E22" s="50">
        <v>4</v>
      </c>
      <c r="F22" s="65"/>
    </row>
    <row r="23" spans="1:6" ht="27.6" x14ac:dyDescent="0.3">
      <c r="A23" s="64" t="s">
        <v>32</v>
      </c>
      <c r="B23" s="55" t="str">
        <f>VLOOKUP(horas_estimada[[#This Row],[ID]],catalogo[],2,FALSE)</f>
        <v>Serviços em ElasticSearch</v>
      </c>
      <c r="C23" s="56" t="str">
        <f>VLOOKUP(horas_estimada[[#This Row],[ID]],catalogo[],3,FALSE)</f>
        <v>Indexar e configurar dados via módulo Beats</v>
      </c>
      <c r="D23" s="49" t="s">
        <v>212</v>
      </c>
      <c r="E23" s="50">
        <v>4</v>
      </c>
      <c r="F23" s="65"/>
    </row>
    <row r="24" spans="1:6" ht="28.2" thickBot="1" x14ac:dyDescent="0.35">
      <c r="A24" s="66" t="s">
        <v>32</v>
      </c>
      <c r="B24" s="67" t="str">
        <f>VLOOKUP(horas_estimada[[#This Row],[ID]],catalogo[],2,FALSE)</f>
        <v>Serviços em ElasticSearch</v>
      </c>
      <c r="C24" s="68" t="str">
        <f>VLOOKUP(horas_estimada[[#This Row],[ID]],catalogo[],3,FALSE)</f>
        <v>Indexar e configurar dados via módulo Beats</v>
      </c>
      <c r="D24" s="69" t="s">
        <v>205</v>
      </c>
      <c r="E24" s="70">
        <v>1</v>
      </c>
      <c r="F24" s="71"/>
    </row>
    <row r="25" spans="1:6" ht="27.6" x14ac:dyDescent="0.3">
      <c r="A25" s="72" t="s">
        <v>38</v>
      </c>
      <c r="B25" s="73" t="str">
        <f>VLOOKUP(horas_estimada[[#This Row],[ID]],catalogo[],2,FALSE)</f>
        <v>Serviços em ElasticSearch</v>
      </c>
      <c r="C25" s="74" t="str">
        <f>VLOOKUP(horas_estimada[[#This Row],[ID]],catalogo[],3,FALSE)</f>
        <v>Indexar e configurar dados via API Elasticsearch</v>
      </c>
      <c r="D25" s="92" t="s">
        <v>199</v>
      </c>
      <c r="E25" s="75">
        <v>2</v>
      </c>
      <c r="F25" s="76"/>
    </row>
    <row r="26" spans="1:6" ht="27.6" x14ac:dyDescent="0.3">
      <c r="A26" s="77" t="s">
        <v>38</v>
      </c>
      <c r="B26" s="57" t="str">
        <f>VLOOKUP(horas_estimada[[#This Row],[ID]],catalogo[],2,FALSE)</f>
        <v>Serviços em ElasticSearch</v>
      </c>
      <c r="C26" s="58" t="str">
        <f>VLOOKUP(horas_estimada[[#This Row],[ID]],catalogo[],3,FALSE)</f>
        <v>Indexar e configurar dados via API Elasticsearch</v>
      </c>
      <c r="D26" s="52" t="s">
        <v>200</v>
      </c>
      <c r="E26" s="53">
        <v>1</v>
      </c>
      <c r="F26" s="78"/>
    </row>
    <row r="27" spans="1:6" ht="27.6" x14ac:dyDescent="0.3">
      <c r="A27" s="77" t="s">
        <v>38</v>
      </c>
      <c r="B27" s="57" t="str">
        <f>VLOOKUP(horas_estimada[[#This Row],[ID]],catalogo[],2,FALSE)</f>
        <v>Serviços em ElasticSearch</v>
      </c>
      <c r="C27" s="58" t="str">
        <f>VLOOKUP(horas_estimada[[#This Row],[ID]],catalogo[],3,FALSE)</f>
        <v>Indexar e configurar dados via API Elasticsearch</v>
      </c>
      <c r="D27" s="52" t="s">
        <v>210</v>
      </c>
      <c r="E27" s="53">
        <v>2</v>
      </c>
      <c r="F27" s="78"/>
    </row>
    <row r="28" spans="1:6" ht="27.6" x14ac:dyDescent="0.3">
      <c r="A28" s="77" t="s">
        <v>38</v>
      </c>
      <c r="B28" s="57" t="str">
        <f>VLOOKUP(horas_estimada[[#This Row],[ID]],catalogo[],2,FALSE)</f>
        <v>Serviços em ElasticSearch</v>
      </c>
      <c r="C28" s="58" t="str">
        <f>VLOOKUP(horas_estimada[[#This Row],[ID]],catalogo[],3,FALSE)</f>
        <v>Indexar e configurar dados via API Elasticsearch</v>
      </c>
      <c r="D28" s="52" t="s">
        <v>213</v>
      </c>
      <c r="E28" s="53">
        <v>4</v>
      </c>
      <c r="F28" s="78"/>
    </row>
    <row r="29" spans="1:6" ht="27.6" x14ac:dyDescent="0.3">
      <c r="A29" s="77" t="s">
        <v>38</v>
      </c>
      <c r="B29" s="57" t="str">
        <f>VLOOKUP(horas_estimada[[#This Row],[ID]],catalogo[],2,FALSE)</f>
        <v>Serviços em ElasticSearch</v>
      </c>
      <c r="C29" s="58" t="str">
        <f>VLOOKUP(horas_estimada[[#This Row],[ID]],catalogo[],3,FALSE)</f>
        <v>Indexar e configurar dados via API Elasticsearch</v>
      </c>
      <c r="D29" s="52" t="s">
        <v>214</v>
      </c>
      <c r="E29" s="53">
        <v>8</v>
      </c>
      <c r="F29" s="78"/>
    </row>
    <row r="30" spans="1:6" ht="28.2" thickBot="1" x14ac:dyDescent="0.35">
      <c r="A30" s="79" t="s">
        <v>38</v>
      </c>
      <c r="B30" s="80" t="str">
        <f>VLOOKUP(horas_estimada[[#This Row],[ID]],catalogo[],2,FALSE)</f>
        <v>Serviços em ElasticSearch</v>
      </c>
      <c r="C30" s="81" t="str">
        <f>VLOOKUP(horas_estimada[[#This Row],[ID]],catalogo[],3,FALSE)</f>
        <v>Indexar e configurar dados via API Elasticsearch</v>
      </c>
      <c r="D30" s="82" t="s">
        <v>205</v>
      </c>
      <c r="E30" s="85">
        <v>1</v>
      </c>
      <c r="F30" s="84"/>
    </row>
    <row r="31" spans="1:6" ht="27.6" x14ac:dyDescent="0.3">
      <c r="A31" s="59" t="s">
        <v>44</v>
      </c>
      <c r="B31" s="60" t="str">
        <f>VLOOKUP(horas_estimada[[#This Row],[ID]],catalogo[],2,FALSE)</f>
        <v>Serviços em ElasticSearch</v>
      </c>
      <c r="C31" s="61" t="str">
        <f>VLOOKUP(horas_estimada[[#This Row],[ID]],catalogo[],3,FALSE)</f>
        <v>Produzir elementos de painel Kibana</v>
      </c>
      <c r="D31" s="93" t="s">
        <v>215</v>
      </c>
      <c r="E31" s="62">
        <v>2</v>
      </c>
      <c r="F31" s="63"/>
    </row>
    <row r="32" spans="1:6" ht="27.6" x14ac:dyDescent="0.3">
      <c r="A32" s="64" t="s">
        <v>44</v>
      </c>
      <c r="B32" s="55" t="str">
        <f>VLOOKUP(horas_estimada[[#This Row],[ID]],catalogo[],2,FALSE)</f>
        <v>Serviços em ElasticSearch</v>
      </c>
      <c r="C32" s="56" t="str">
        <f>VLOOKUP(horas_estimada[[#This Row],[ID]],catalogo[],3,FALSE)</f>
        <v>Produzir elementos de painel Kibana</v>
      </c>
      <c r="D32" s="49" t="s">
        <v>200</v>
      </c>
      <c r="E32" s="50">
        <v>1</v>
      </c>
      <c r="F32" s="65"/>
    </row>
    <row r="33" spans="1:6" ht="27.6" x14ac:dyDescent="0.3">
      <c r="A33" s="64" t="s">
        <v>44</v>
      </c>
      <c r="B33" s="55" t="str">
        <f>VLOOKUP(horas_estimada[[#This Row],[ID]],catalogo[],2,FALSE)</f>
        <v>Serviços em ElasticSearch</v>
      </c>
      <c r="C33" s="56" t="str">
        <f>VLOOKUP(horas_estimada[[#This Row],[ID]],catalogo[],3,FALSE)</f>
        <v>Produzir elementos de painel Kibana</v>
      </c>
      <c r="D33" s="49" t="s">
        <v>216</v>
      </c>
      <c r="E33" s="50">
        <v>1</v>
      </c>
      <c r="F33" s="65"/>
    </row>
    <row r="34" spans="1:6" ht="27.6" x14ac:dyDescent="0.3">
      <c r="A34" s="64" t="s">
        <v>44</v>
      </c>
      <c r="B34" s="55" t="str">
        <f>VLOOKUP(horas_estimada[[#This Row],[ID]],catalogo[],2,FALSE)</f>
        <v>Serviços em ElasticSearch</v>
      </c>
      <c r="C34" s="56" t="str">
        <f>VLOOKUP(horas_estimada[[#This Row],[ID]],catalogo[],3,FALSE)</f>
        <v>Produzir elementos de painel Kibana</v>
      </c>
      <c r="D34" s="49" t="s">
        <v>217</v>
      </c>
      <c r="E34" s="50">
        <v>4</v>
      </c>
      <c r="F34" s="65"/>
    </row>
    <row r="35" spans="1:6" ht="27.6" x14ac:dyDescent="0.3">
      <c r="A35" s="64" t="s">
        <v>44</v>
      </c>
      <c r="B35" s="55" t="str">
        <f>VLOOKUP(horas_estimada[[#This Row],[ID]],catalogo[],2,FALSE)</f>
        <v>Serviços em ElasticSearch</v>
      </c>
      <c r="C35" s="56" t="str">
        <f>VLOOKUP(horas_estimada[[#This Row],[ID]],catalogo[],3,FALSE)</f>
        <v>Produzir elementos de painel Kibana</v>
      </c>
      <c r="D35" s="49" t="s">
        <v>218</v>
      </c>
      <c r="E35" s="50">
        <v>1</v>
      </c>
      <c r="F35" s="65"/>
    </row>
    <row r="36" spans="1:6" ht="28.2" thickBot="1" x14ac:dyDescent="0.35">
      <c r="A36" s="66" t="s">
        <v>44</v>
      </c>
      <c r="B36" s="67" t="str">
        <f>VLOOKUP(horas_estimada[[#This Row],[ID]],catalogo[],2,FALSE)</f>
        <v>Serviços em ElasticSearch</v>
      </c>
      <c r="C36" s="68" t="str">
        <f>VLOOKUP(horas_estimada[[#This Row],[ID]],catalogo[],3,FALSE)</f>
        <v>Produzir elementos de painel Kibana</v>
      </c>
      <c r="D36" s="69" t="s">
        <v>205</v>
      </c>
      <c r="E36" s="70">
        <v>1</v>
      </c>
      <c r="F36" s="71"/>
    </row>
    <row r="37" spans="1:6" ht="27.6" x14ac:dyDescent="0.3">
      <c r="A37" s="72" t="s">
        <v>50</v>
      </c>
      <c r="B37" s="73" t="str">
        <f>VLOOKUP(horas_estimada[[#This Row],[ID]],catalogo[],2,FALSE)</f>
        <v>Serviços em ElasticSearch</v>
      </c>
      <c r="C37" s="74" t="str">
        <f>VLOOKUP(horas_estimada[[#This Row],[ID]],catalogo[],3,FALSE)</f>
        <v>Produzir painel Canvas</v>
      </c>
      <c r="D37" s="92" t="s">
        <v>219</v>
      </c>
      <c r="E37" s="75">
        <v>2</v>
      </c>
      <c r="F37" s="76"/>
    </row>
    <row r="38" spans="1:6" ht="27.6" x14ac:dyDescent="0.3">
      <c r="A38" s="77" t="s">
        <v>50</v>
      </c>
      <c r="B38" s="57" t="str">
        <f>VLOOKUP(horas_estimada[[#This Row],[ID]],catalogo[],2,FALSE)</f>
        <v>Serviços em ElasticSearch</v>
      </c>
      <c r="C38" s="58" t="str">
        <f>VLOOKUP(horas_estimada[[#This Row],[ID]],catalogo[],3,FALSE)</f>
        <v>Produzir painel Canvas</v>
      </c>
      <c r="D38" s="52" t="s">
        <v>200</v>
      </c>
      <c r="E38" s="53">
        <v>1</v>
      </c>
      <c r="F38" s="78"/>
    </row>
    <row r="39" spans="1:6" ht="27.6" x14ac:dyDescent="0.3">
      <c r="A39" s="77" t="s">
        <v>50</v>
      </c>
      <c r="B39" s="57" t="str">
        <f>VLOOKUP(horas_estimada[[#This Row],[ID]],catalogo[],2,FALSE)</f>
        <v>Serviços em ElasticSearch</v>
      </c>
      <c r="C39" s="58" t="str">
        <f>VLOOKUP(horas_estimada[[#This Row],[ID]],catalogo[],3,FALSE)</f>
        <v>Produzir painel Canvas</v>
      </c>
      <c r="D39" s="52" t="s">
        <v>216</v>
      </c>
      <c r="E39" s="53">
        <v>2</v>
      </c>
      <c r="F39" s="78"/>
    </row>
    <row r="40" spans="1:6" ht="27.6" x14ac:dyDescent="0.3">
      <c r="A40" s="77" t="s">
        <v>50</v>
      </c>
      <c r="B40" s="57" t="str">
        <f>VLOOKUP(horas_estimada[[#This Row],[ID]],catalogo[],2,FALSE)</f>
        <v>Serviços em ElasticSearch</v>
      </c>
      <c r="C40" s="58" t="str">
        <f>VLOOKUP(horas_estimada[[#This Row],[ID]],catalogo[],3,FALSE)</f>
        <v>Produzir painel Canvas</v>
      </c>
      <c r="D40" s="52" t="s">
        <v>220</v>
      </c>
      <c r="E40" s="53">
        <v>4</v>
      </c>
      <c r="F40" s="78"/>
    </row>
    <row r="41" spans="1:6" ht="27.6" x14ac:dyDescent="0.3">
      <c r="A41" s="77" t="s">
        <v>50</v>
      </c>
      <c r="B41" s="57" t="str">
        <f>VLOOKUP(horas_estimada[[#This Row],[ID]],catalogo[],2,FALSE)</f>
        <v>Serviços em ElasticSearch</v>
      </c>
      <c r="C41" s="58" t="str">
        <f>VLOOKUP(horas_estimada[[#This Row],[ID]],catalogo[],3,FALSE)</f>
        <v>Produzir painel Canvas</v>
      </c>
      <c r="D41" s="52" t="s">
        <v>218</v>
      </c>
      <c r="E41" s="53">
        <v>1</v>
      </c>
      <c r="F41" s="78"/>
    </row>
    <row r="42" spans="1:6" ht="28.2" thickBot="1" x14ac:dyDescent="0.35">
      <c r="A42" s="79" t="s">
        <v>50</v>
      </c>
      <c r="B42" s="80" t="str">
        <f>VLOOKUP(horas_estimada[[#This Row],[ID]],catalogo[],2,FALSE)</f>
        <v>Serviços em ElasticSearch</v>
      </c>
      <c r="C42" s="81" t="str">
        <f>VLOOKUP(horas_estimada[[#This Row],[ID]],catalogo[],3,FALSE)</f>
        <v>Produzir painel Canvas</v>
      </c>
      <c r="D42" s="82" t="s">
        <v>205</v>
      </c>
      <c r="E42" s="85">
        <v>1</v>
      </c>
      <c r="F42" s="84"/>
    </row>
    <row r="43" spans="1:6" ht="27.6" x14ac:dyDescent="0.3">
      <c r="A43" s="59" t="s">
        <v>56</v>
      </c>
      <c r="B43" s="60" t="str">
        <f>VLOOKUP(horas_estimada[[#This Row],[ID]],catalogo[],2,FALSE)</f>
        <v>Serviços em ElasticSearch</v>
      </c>
      <c r="C43" s="61" t="str">
        <f>VLOOKUP(horas_estimada[[#This Row],[ID]],catalogo[],3,FALSE)</f>
        <v>Produzir mapa geoespacial em Kibana</v>
      </c>
      <c r="D43" s="93" t="s">
        <v>215</v>
      </c>
      <c r="E43" s="62">
        <v>2</v>
      </c>
      <c r="F43" s="63"/>
    </row>
    <row r="44" spans="1:6" ht="27.6" x14ac:dyDescent="0.3">
      <c r="A44" s="64" t="s">
        <v>56</v>
      </c>
      <c r="B44" s="55" t="str">
        <f>VLOOKUP(horas_estimada[[#This Row],[ID]],catalogo[],2,FALSE)</f>
        <v>Serviços em ElasticSearch</v>
      </c>
      <c r="C44" s="56" t="str">
        <f>VLOOKUP(horas_estimada[[#This Row],[ID]],catalogo[],3,FALSE)</f>
        <v>Produzir mapa geoespacial em Kibana</v>
      </c>
      <c r="D44" s="49" t="s">
        <v>200</v>
      </c>
      <c r="E44" s="50">
        <v>1</v>
      </c>
      <c r="F44" s="65"/>
    </row>
    <row r="45" spans="1:6" ht="27.6" x14ac:dyDescent="0.3">
      <c r="A45" s="64" t="s">
        <v>56</v>
      </c>
      <c r="B45" s="55" t="str">
        <f>VLOOKUP(horas_estimada[[#This Row],[ID]],catalogo[],2,FALSE)</f>
        <v>Serviços em ElasticSearch</v>
      </c>
      <c r="C45" s="56" t="str">
        <f>VLOOKUP(horas_estimada[[#This Row],[ID]],catalogo[],3,FALSE)</f>
        <v>Produzir mapa geoespacial em Kibana</v>
      </c>
      <c r="D45" s="49" t="s">
        <v>221</v>
      </c>
      <c r="E45" s="50">
        <v>2</v>
      </c>
      <c r="F45" s="65"/>
    </row>
    <row r="46" spans="1:6" ht="27.6" x14ac:dyDescent="0.3">
      <c r="A46" s="64" t="s">
        <v>56</v>
      </c>
      <c r="B46" s="55" t="str">
        <f>VLOOKUP(horas_estimada[[#This Row],[ID]],catalogo[],2,FALSE)</f>
        <v>Serviços em ElasticSearch</v>
      </c>
      <c r="C46" s="56" t="str">
        <f>VLOOKUP(horas_estimada[[#This Row],[ID]],catalogo[],3,FALSE)</f>
        <v>Produzir mapa geoespacial em Kibana</v>
      </c>
      <c r="D46" s="49" t="s">
        <v>222</v>
      </c>
      <c r="E46" s="50">
        <v>8</v>
      </c>
      <c r="F46" s="65"/>
    </row>
    <row r="47" spans="1:6" ht="27.6" x14ac:dyDescent="0.3">
      <c r="A47" s="64" t="s">
        <v>56</v>
      </c>
      <c r="B47" s="55" t="str">
        <f>VLOOKUP(horas_estimada[[#This Row],[ID]],catalogo[],2,FALSE)</f>
        <v>Serviços em ElasticSearch</v>
      </c>
      <c r="C47" s="56" t="str">
        <f>VLOOKUP(horas_estimada[[#This Row],[ID]],catalogo[],3,FALSE)</f>
        <v>Produzir mapa geoespacial em Kibana</v>
      </c>
      <c r="D47" s="49" t="s">
        <v>218</v>
      </c>
      <c r="E47" s="50">
        <v>1</v>
      </c>
      <c r="F47" s="65"/>
    </row>
    <row r="48" spans="1:6" ht="28.2" thickBot="1" x14ac:dyDescent="0.35">
      <c r="A48" s="66" t="s">
        <v>56</v>
      </c>
      <c r="B48" s="67" t="str">
        <f>VLOOKUP(horas_estimada[[#This Row],[ID]],catalogo[],2,FALSE)</f>
        <v>Serviços em ElasticSearch</v>
      </c>
      <c r="C48" s="68" t="str">
        <f>VLOOKUP(horas_estimada[[#This Row],[ID]],catalogo[],3,FALSE)</f>
        <v>Produzir mapa geoespacial em Kibana</v>
      </c>
      <c r="D48" s="69" t="s">
        <v>205</v>
      </c>
      <c r="E48" s="70">
        <v>1</v>
      </c>
      <c r="F48" s="71"/>
    </row>
    <row r="49" spans="1:6" ht="27.6" x14ac:dyDescent="0.3">
      <c r="A49" s="72" t="s">
        <v>62</v>
      </c>
      <c r="B49" s="73" t="str">
        <f>VLOOKUP(horas_estimada[[#This Row],[ID]],catalogo[],2,FALSE)</f>
        <v>Serviços em ElasticSearch</v>
      </c>
      <c r="C49" s="74" t="str">
        <f>VLOOKUP(horas_estimada[[#This Row],[ID]],catalogo[],3,FALSE)</f>
        <v>Desenvolver query Elasticsearch</v>
      </c>
      <c r="D49" s="92" t="s">
        <v>219</v>
      </c>
      <c r="E49" s="75">
        <v>1</v>
      </c>
      <c r="F49" s="76"/>
    </row>
    <row r="50" spans="1:6" ht="27.6" x14ac:dyDescent="0.3">
      <c r="A50" s="77" t="s">
        <v>62</v>
      </c>
      <c r="B50" s="57" t="str">
        <f>VLOOKUP(horas_estimada[[#This Row],[ID]],catalogo[],2,FALSE)</f>
        <v>Serviços em ElasticSearch</v>
      </c>
      <c r="C50" s="58" t="str">
        <f>VLOOKUP(horas_estimada[[#This Row],[ID]],catalogo[],3,FALSE)</f>
        <v>Desenvolver query Elasticsearch</v>
      </c>
      <c r="D50" s="52" t="s">
        <v>200</v>
      </c>
      <c r="E50" s="53">
        <v>1</v>
      </c>
      <c r="F50" s="78"/>
    </row>
    <row r="51" spans="1:6" ht="27.6" x14ac:dyDescent="0.3">
      <c r="A51" s="77" t="s">
        <v>62</v>
      </c>
      <c r="B51" s="57" t="str">
        <f>VLOOKUP(horas_estimada[[#This Row],[ID]],catalogo[],2,FALSE)</f>
        <v>Serviços em ElasticSearch</v>
      </c>
      <c r="C51" s="58" t="str">
        <f>VLOOKUP(horas_estimada[[#This Row],[ID]],catalogo[],3,FALSE)</f>
        <v>Desenvolver query Elasticsearch</v>
      </c>
      <c r="D51" s="52" t="s">
        <v>223</v>
      </c>
      <c r="E51" s="53">
        <v>2</v>
      </c>
      <c r="F51" s="78"/>
    </row>
    <row r="52" spans="1:6" ht="27.6" x14ac:dyDescent="0.3">
      <c r="A52" s="77" t="s">
        <v>62</v>
      </c>
      <c r="B52" s="57" t="str">
        <f>VLOOKUP(horas_estimada[[#This Row],[ID]],catalogo[],2,FALSE)</f>
        <v>Serviços em ElasticSearch</v>
      </c>
      <c r="C52" s="58" t="str">
        <f>VLOOKUP(horas_estimada[[#This Row],[ID]],catalogo[],3,FALSE)</f>
        <v>Desenvolver query Elasticsearch</v>
      </c>
      <c r="D52" s="52" t="s">
        <v>224</v>
      </c>
      <c r="E52" s="53">
        <v>8</v>
      </c>
      <c r="F52" s="78"/>
    </row>
    <row r="53" spans="1:6" ht="27.6" x14ac:dyDescent="0.3">
      <c r="A53" s="77" t="s">
        <v>62</v>
      </c>
      <c r="B53" s="57" t="str">
        <f>VLOOKUP(horas_estimada[[#This Row],[ID]],catalogo[],2,FALSE)</f>
        <v>Serviços em ElasticSearch</v>
      </c>
      <c r="C53" s="58" t="str">
        <f>VLOOKUP(horas_estimada[[#This Row],[ID]],catalogo[],3,FALSE)</f>
        <v>Desenvolver query Elasticsearch</v>
      </c>
      <c r="D53" s="52" t="s">
        <v>218</v>
      </c>
      <c r="E53" s="54">
        <v>1</v>
      </c>
      <c r="F53" s="78"/>
    </row>
    <row r="54" spans="1:6" ht="28.2" thickBot="1" x14ac:dyDescent="0.35">
      <c r="A54" s="79" t="s">
        <v>62</v>
      </c>
      <c r="B54" s="80" t="str">
        <f>VLOOKUP(horas_estimada[[#This Row],[ID]],catalogo[],2,FALSE)</f>
        <v>Serviços em ElasticSearch</v>
      </c>
      <c r="C54" s="81" t="str">
        <f>VLOOKUP(horas_estimada[[#This Row],[ID]],catalogo[],3,FALSE)</f>
        <v>Desenvolver query Elasticsearch</v>
      </c>
      <c r="D54" s="82" t="s">
        <v>205</v>
      </c>
      <c r="E54" s="85">
        <v>1</v>
      </c>
      <c r="F54" s="84"/>
    </row>
    <row r="55" spans="1:6" ht="27.6" x14ac:dyDescent="0.3">
      <c r="A55" s="59" t="s">
        <v>68</v>
      </c>
      <c r="B55" s="60" t="str">
        <f>VLOOKUP(horas_estimada[[#This Row],[ID]],catalogo[],2,FALSE)</f>
        <v>Serviços em ElasticSearch</v>
      </c>
      <c r="C55" s="61" t="str">
        <f>VLOOKUP(horas_estimada[[#This Row],[ID]],catalogo[],3,FALSE)</f>
        <v>Configurar módulo Elastic Security</v>
      </c>
      <c r="D55" s="93" t="s">
        <v>199</v>
      </c>
      <c r="E55" s="62">
        <v>2</v>
      </c>
      <c r="F55" s="63"/>
    </row>
    <row r="56" spans="1:6" ht="27.6" x14ac:dyDescent="0.3">
      <c r="A56" s="64" t="s">
        <v>68</v>
      </c>
      <c r="B56" s="55" t="str">
        <f>VLOOKUP(horas_estimada[[#This Row],[ID]],catalogo[],2,FALSE)</f>
        <v>Serviços em ElasticSearch</v>
      </c>
      <c r="C56" s="56" t="str">
        <f>VLOOKUP(horas_estimada[[#This Row],[ID]],catalogo[],3,FALSE)</f>
        <v>Configurar módulo Elastic Security</v>
      </c>
      <c r="D56" s="49" t="s">
        <v>200</v>
      </c>
      <c r="E56" s="50">
        <v>1</v>
      </c>
      <c r="F56" s="65"/>
    </row>
    <row r="57" spans="1:6" ht="27.6" x14ac:dyDescent="0.3">
      <c r="A57" s="64" t="s">
        <v>68</v>
      </c>
      <c r="B57" s="55" t="str">
        <f>VLOOKUP(horas_estimada[[#This Row],[ID]],catalogo[],2,FALSE)</f>
        <v>Serviços em ElasticSearch</v>
      </c>
      <c r="C57" s="56" t="str">
        <f>VLOOKUP(horas_estimada[[#This Row],[ID]],catalogo[],3,FALSE)</f>
        <v>Configurar módulo Elastic Security</v>
      </c>
      <c r="D57" s="49" t="s">
        <v>225</v>
      </c>
      <c r="E57" s="50">
        <v>6</v>
      </c>
      <c r="F57" s="65"/>
    </row>
    <row r="58" spans="1:6" ht="27.6" x14ac:dyDescent="0.3">
      <c r="A58" s="64" t="s">
        <v>68</v>
      </c>
      <c r="B58" s="55" t="str">
        <f>VLOOKUP(horas_estimada[[#This Row],[ID]],catalogo[],2,FALSE)</f>
        <v>Serviços em ElasticSearch</v>
      </c>
      <c r="C58" s="56" t="str">
        <f>VLOOKUP(horas_estimada[[#This Row],[ID]],catalogo[],3,FALSE)</f>
        <v>Configurar módulo Elastic Security</v>
      </c>
      <c r="D58" s="49" t="s">
        <v>218</v>
      </c>
      <c r="E58" s="51">
        <v>1</v>
      </c>
      <c r="F58" s="65"/>
    </row>
    <row r="59" spans="1:6" ht="28.2" thickBot="1" x14ac:dyDescent="0.35">
      <c r="A59" s="66" t="s">
        <v>68</v>
      </c>
      <c r="B59" s="67" t="str">
        <f>VLOOKUP(horas_estimada[[#This Row],[ID]],catalogo[],2,FALSE)</f>
        <v>Serviços em ElasticSearch</v>
      </c>
      <c r="C59" s="68" t="str">
        <f>VLOOKUP(horas_estimada[[#This Row],[ID]],catalogo[],3,FALSE)</f>
        <v>Configurar módulo Elastic Security</v>
      </c>
      <c r="D59" s="69" t="s">
        <v>205</v>
      </c>
      <c r="E59" s="70">
        <v>1</v>
      </c>
      <c r="F59" s="71"/>
    </row>
    <row r="60" spans="1:6" ht="27.6" x14ac:dyDescent="0.3">
      <c r="A60" s="72" t="s">
        <v>74</v>
      </c>
      <c r="B60" s="73" t="str">
        <f>VLOOKUP(horas_estimada[[#This Row],[ID]],catalogo[],2,FALSE)</f>
        <v>Serviços em ElasticSearch</v>
      </c>
      <c r="C60" s="74" t="str">
        <f>VLOOKUP(horas_estimada[[#This Row],[ID]],catalogo[],3,FALSE)</f>
        <v>Elaborar tarefa de Machine Learning</v>
      </c>
      <c r="D60" s="92" t="s">
        <v>219</v>
      </c>
      <c r="E60" s="75">
        <v>2</v>
      </c>
      <c r="F60" s="76"/>
    </row>
    <row r="61" spans="1:6" ht="27.6" x14ac:dyDescent="0.3">
      <c r="A61" s="77" t="s">
        <v>74</v>
      </c>
      <c r="B61" s="57" t="str">
        <f>VLOOKUP(horas_estimada[[#This Row],[ID]],catalogo[],2,FALSE)</f>
        <v>Serviços em ElasticSearch</v>
      </c>
      <c r="C61" s="58" t="str">
        <f>VLOOKUP(horas_estimada[[#This Row],[ID]],catalogo[],3,FALSE)</f>
        <v>Elaborar tarefa de Machine Learning</v>
      </c>
      <c r="D61" s="52" t="s">
        <v>200</v>
      </c>
      <c r="E61" s="53">
        <v>1</v>
      </c>
      <c r="F61" s="78"/>
    </row>
    <row r="62" spans="1:6" ht="27.6" x14ac:dyDescent="0.3">
      <c r="A62" s="77" t="s">
        <v>74</v>
      </c>
      <c r="B62" s="57" t="str">
        <f>VLOOKUP(horas_estimada[[#This Row],[ID]],catalogo[],2,FALSE)</f>
        <v>Serviços em ElasticSearch</v>
      </c>
      <c r="C62" s="58" t="str">
        <f>VLOOKUP(horas_estimada[[#This Row],[ID]],catalogo[],3,FALSE)</f>
        <v>Elaborar tarefa de Machine Learning</v>
      </c>
      <c r="D62" s="52" t="s">
        <v>226</v>
      </c>
      <c r="E62" s="53">
        <v>8</v>
      </c>
      <c r="F62" s="78"/>
    </row>
    <row r="63" spans="1:6" ht="27.6" x14ac:dyDescent="0.3">
      <c r="A63" s="77" t="s">
        <v>74</v>
      </c>
      <c r="B63" s="57" t="str">
        <f>VLOOKUP(horas_estimada[[#This Row],[ID]],catalogo[],2,FALSE)</f>
        <v>Serviços em ElasticSearch</v>
      </c>
      <c r="C63" s="58" t="str">
        <f>VLOOKUP(horas_estimada[[#This Row],[ID]],catalogo[],3,FALSE)</f>
        <v>Elaborar tarefa de Machine Learning</v>
      </c>
      <c r="D63" s="52" t="s">
        <v>218</v>
      </c>
      <c r="E63" s="54">
        <v>1</v>
      </c>
      <c r="F63" s="78"/>
    </row>
    <row r="64" spans="1:6" ht="28.2" thickBot="1" x14ac:dyDescent="0.35">
      <c r="A64" s="79" t="s">
        <v>74</v>
      </c>
      <c r="B64" s="80" t="str">
        <f>VLOOKUP(horas_estimada[[#This Row],[ID]],catalogo[],2,FALSE)</f>
        <v>Serviços em ElasticSearch</v>
      </c>
      <c r="C64" s="81" t="str">
        <f>VLOOKUP(horas_estimada[[#This Row],[ID]],catalogo[],3,FALSE)</f>
        <v>Elaborar tarefa de Machine Learning</v>
      </c>
      <c r="D64" s="82" t="s">
        <v>205</v>
      </c>
      <c r="E64" s="85">
        <v>1</v>
      </c>
      <c r="F64" s="84"/>
    </row>
    <row r="65" spans="1:6" ht="27.6" x14ac:dyDescent="0.3">
      <c r="A65" s="59" t="s">
        <v>80</v>
      </c>
      <c r="B65" s="60" t="str">
        <f>VLOOKUP(horas_estimada[[#This Row],[ID]],catalogo[],2,FALSE)</f>
        <v>Serviços em ElasticSearch</v>
      </c>
      <c r="C65" s="61" t="str">
        <f>VLOOKUP(horas_estimada[[#This Row],[ID]],catalogo[],3,FALSE)</f>
        <v>Elaborar módulo de relacionamento Graph</v>
      </c>
      <c r="D65" s="93" t="s">
        <v>227</v>
      </c>
      <c r="E65" s="62">
        <v>2</v>
      </c>
      <c r="F65" s="63"/>
    </row>
    <row r="66" spans="1:6" ht="27.6" x14ac:dyDescent="0.3">
      <c r="A66" s="64" t="s">
        <v>80</v>
      </c>
      <c r="B66" s="55" t="str">
        <f>VLOOKUP(horas_estimada[[#This Row],[ID]],catalogo[],2,FALSE)</f>
        <v>Serviços em ElasticSearch</v>
      </c>
      <c r="C66" s="56" t="str">
        <f>VLOOKUP(horas_estimada[[#This Row],[ID]],catalogo[],3,FALSE)</f>
        <v>Elaborar módulo de relacionamento Graph</v>
      </c>
      <c r="D66" s="49" t="s">
        <v>200</v>
      </c>
      <c r="E66" s="50">
        <v>1</v>
      </c>
      <c r="F66" s="65"/>
    </row>
    <row r="67" spans="1:6" ht="27.6" x14ac:dyDescent="0.3">
      <c r="A67" s="64" t="s">
        <v>80</v>
      </c>
      <c r="B67" s="55" t="str">
        <f>VLOOKUP(horas_estimada[[#This Row],[ID]],catalogo[],2,FALSE)</f>
        <v>Serviços em ElasticSearch</v>
      </c>
      <c r="C67" s="56" t="str">
        <f>VLOOKUP(horas_estimada[[#This Row],[ID]],catalogo[],3,FALSE)</f>
        <v>Elaborar módulo de relacionamento Graph</v>
      </c>
      <c r="D67" s="49" t="s">
        <v>228</v>
      </c>
      <c r="E67" s="50">
        <v>8</v>
      </c>
      <c r="F67" s="65"/>
    </row>
    <row r="68" spans="1:6" ht="27.6" x14ac:dyDescent="0.3">
      <c r="A68" s="64" t="s">
        <v>80</v>
      </c>
      <c r="B68" s="55" t="str">
        <f>VLOOKUP(horas_estimada[[#This Row],[ID]],catalogo[],2,FALSE)</f>
        <v>Serviços em ElasticSearch</v>
      </c>
      <c r="C68" s="56" t="str">
        <f>VLOOKUP(horas_estimada[[#This Row],[ID]],catalogo[],3,FALSE)</f>
        <v>Elaborar módulo de relacionamento Graph</v>
      </c>
      <c r="D68" s="49" t="s">
        <v>218</v>
      </c>
      <c r="E68" s="50">
        <v>1</v>
      </c>
      <c r="F68" s="65"/>
    </row>
    <row r="69" spans="1:6" ht="28.2" thickBot="1" x14ac:dyDescent="0.35">
      <c r="A69" s="66" t="s">
        <v>80</v>
      </c>
      <c r="B69" s="67" t="str">
        <f>VLOOKUP(horas_estimada[[#This Row],[ID]],catalogo[],2,FALSE)</f>
        <v>Serviços em ElasticSearch</v>
      </c>
      <c r="C69" s="68" t="str">
        <f>VLOOKUP(horas_estimada[[#This Row],[ID]],catalogo[],3,FALSE)</f>
        <v>Elaborar módulo de relacionamento Graph</v>
      </c>
      <c r="D69" s="69" t="s">
        <v>205</v>
      </c>
      <c r="E69" s="70">
        <v>1</v>
      </c>
      <c r="F69" s="71"/>
    </row>
    <row r="70" spans="1:6" ht="27.6" x14ac:dyDescent="0.3">
      <c r="A70" s="72" t="s">
        <v>86</v>
      </c>
      <c r="B70" s="73" t="str">
        <f>VLOOKUP(horas_estimada[[#This Row],[ID]],catalogo[],2,FALSE)</f>
        <v>Serviços em ElasticSearch</v>
      </c>
      <c r="C70" s="74" t="str">
        <f>VLOOKUP(horas_estimada[[#This Row],[ID]],catalogo[],3,FALSE)</f>
        <v>Configurar módulo de Alerta</v>
      </c>
      <c r="D70" s="92" t="s">
        <v>227</v>
      </c>
      <c r="E70" s="75">
        <v>4</v>
      </c>
      <c r="F70" s="76"/>
    </row>
    <row r="71" spans="1:6" ht="27.6" x14ac:dyDescent="0.3">
      <c r="A71" s="77" t="s">
        <v>86</v>
      </c>
      <c r="B71" s="57" t="str">
        <f>VLOOKUP(horas_estimada[[#This Row],[ID]],catalogo[],2,FALSE)</f>
        <v>Serviços em ElasticSearch</v>
      </c>
      <c r="C71" s="58" t="str">
        <f>VLOOKUP(horas_estimada[[#This Row],[ID]],catalogo[],3,FALSE)</f>
        <v>Configurar módulo de Alerta</v>
      </c>
      <c r="D71" s="52" t="s">
        <v>200</v>
      </c>
      <c r="E71" s="53">
        <v>2</v>
      </c>
      <c r="F71" s="78"/>
    </row>
    <row r="72" spans="1:6" ht="27.6" x14ac:dyDescent="0.3">
      <c r="A72" s="77" t="s">
        <v>86</v>
      </c>
      <c r="B72" s="57" t="str">
        <f>VLOOKUP(horas_estimada[[#This Row],[ID]],catalogo[],2,FALSE)</f>
        <v>Serviços em ElasticSearch</v>
      </c>
      <c r="C72" s="58" t="str">
        <f>VLOOKUP(horas_estimada[[#This Row],[ID]],catalogo[],3,FALSE)</f>
        <v>Configurar módulo de Alerta</v>
      </c>
      <c r="D72" s="52" t="s">
        <v>229</v>
      </c>
      <c r="E72" s="53">
        <v>8</v>
      </c>
      <c r="F72" s="78"/>
    </row>
    <row r="73" spans="1:6" ht="27.6" x14ac:dyDescent="0.3">
      <c r="A73" s="77" t="s">
        <v>86</v>
      </c>
      <c r="B73" s="57" t="str">
        <f>VLOOKUP(horas_estimada[[#This Row],[ID]],catalogo[],2,FALSE)</f>
        <v>Serviços em ElasticSearch</v>
      </c>
      <c r="C73" s="58" t="str">
        <f>VLOOKUP(horas_estimada[[#This Row],[ID]],catalogo[],3,FALSE)</f>
        <v>Configurar módulo de Alerta</v>
      </c>
      <c r="D73" s="52" t="s">
        <v>218</v>
      </c>
      <c r="E73" s="53">
        <v>1</v>
      </c>
      <c r="F73" s="78"/>
    </row>
    <row r="74" spans="1:6" ht="28.2" thickBot="1" x14ac:dyDescent="0.35">
      <c r="A74" s="79" t="s">
        <v>86</v>
      </c>
      <c r="B74" s="80" t="str">
        <f>VLOOKUP(horas_estimada[[#This Row],[ID]],catalogo[],2,FALSE)</f>
        <v>Serviços em ElasticSearch</v>
      </c>
      <c r="C74" s="81" t="str">
        <f>VLOOKUP(horas_estimada[[#This Row],[ID]],catalogo[],3,FALSE)</f>
        <v>Configurar módulo de Alerta</v>
      </c>
      <c r="D74" s="82" t="s">
        <v>205</v>
      </c>
      <c r="E74" s="85">
        <v>1</v>
      </c>
      <c r="F74" s="84"/>
    </row>
    <row r="75" spans="1:6" ht="27.6" x14ac:dyDescent="0.3">
      <c r="A75" s="59" t="s">
        <v>92</v>
      </c>
      <c r="B75" s="60" t="str">
        <f>VLOOKUP(horas_estimada[[#This Row],[ID]],catalogo[],2,FALSE)</f>
        <v>Serviços em ElasticSearch</v>
      </c>
      <c r="C75" s="61" t="str">
        <f>VLOOKUP(horas_estimada[[#This Row],[ID]],catalogo[],3,FALSE)</f>
        <v>Alterar estruturação de fonte de dados</v>
      </c>
      <c r="D75" s="93" t="s">
        <v>227</v>
      </c>
      <c r="E75" s="62">
        <v>1</v>
      </c>
      <c r="F75" s="63"/>
    </row>
    <row r="76" spans="1:6" ht="27.6" x14ac:dyDescent="0.3">
      <c r="A76" s="64" t="s">
        <v>92</v>
      </c>
      <c r="B76" s="55" t="str">
        <f>VLOOKUP(horas_estimada[[#This Row],[ID]],catalogo[],2,FALSE)</f>
        <v>Serviços em ElasticSearch</v>
      </c>
      <c r="C76" s="56" t="str">
        <f>VLOOKUP(horas_estimada[[#This Row],[ID]],catalogo[],3,FALSE)</f>
        <v>Alterar estruturação de fonte de dados</v>
      </c>
      <c r="D76" s="49" t="s">
        <v>230</v>
      </c>
      <c r="E76" s="50">
        <v>4</v>
      </c>
      <c r="F76" s="65"/>
    </row>
    <row r="77" spans="1:6" ht="27.6" x14ac:dyDescent="0.3">
      <c r="A77" s="64" t="s">
        <v>92</v>
      </c>
      <c r="B77" s="55" t="str">
        <f>VLOOKUP(horas_estimada[[#This Row],[ID]],catalogo[],2,FALSE)</f>
        <v>Serviços em ElasticSearch</v>
      </c>
      <c r="C77" s="56" t="str">
        <f>VLOOKUP(horas_estimada[[#This Row],[ID]],catalogo[],3,FALSE)</f>
        <v>Alterar estruturação de fonte de dados</v>
      </c>
      <c r="D77" s="49" t="s">
        <v>231</v>
      </c>
      <c r="E77" s="50">
        <v>4</v>
      </c>
      <c r="F77" s="65"/>
    </row>
    <row r="78" spans="1:6" ht="27.6" x14ac:dyDescent="0.3">
      <c r="A78" s="64" t="s">
        <v>92</v>
      </c>
      <c r="B78" s="55" t="str">
        <f>VLOOKUP(horas_estimada[[#This Row],[ID]],catalogo[],2,FALSE)</f>
        <v>Serviços em ElasticSearch</v>
      </c>
      <c r="C78" s="56" t="str">
        <f>VLOOKUP(horas_estimada[[#This Row],[ID]],catalogo[],3,FALSE)</f>
        <v>Alterar estruturação de fonte de dados</v>
      </c>
      <c r="D78" s="49" t="s">
        <v>218</v>
      </c>
      <c r="E78" s="50">
        <v>1</v>
      </c>
      <c r="F78" s="65"/>
    </row>
    <row r="79" spans="1:6" ht="28.2" thickBot="1" x14ac:dyDescent="0.35">
      <c r="A79" s="66" t="s">
        <v>92</v>
      </c>
      <c r="B79" s="67" t="str">
        <f>VLOOKUP(horas_estimada[[#This Row],[ID]],catalogo[],2,FALSE)</f>
        <v>Serviços em ElasticSearch</v>
      </c>
      <c r="C79" s="68" t="str">
        <f>VLOOKUP(horas_estimada[[#This Row],[ID]],catalogo[],3,FALSE)</f>
        <v>Alterar estruturação de fonte de dados</v>
      </c>
      <c r="D79" s="69" t="s">
        <v>205</v>
      </c>
      <c r="E79" s="70">
        <v>1</v>
      </c>
      <c r="F79" s="71"/>
    </row>
    <row r="80" spans="1:6" ht="27.6" x14ac:dyDescent="0.3">
      <c r="A80" s="72" t="s">
        <v>98</v>
      </c>
      <c r="B80" s="73" t="str">
        <f>VLOOKUP(horas_estimada[[#This Row],[ID]],catalogo[],2,FALSE)</f>
        <v>Serviços em ElasticSearch</v>
      </c>
      <c r="C80" s="74" t="str">
        <f>VLOOKUP(horas_estimada[[#This Row],[ID]],catalogo[],3,FALSE)</f>
        <v>Alterar elementos de painel Kibana</v>
      </c>
      <c r="D80" s="92" t="s">
        <v>227</v>
      </c>
      <c r="E80" s="75">
        <v>1</v>
      </c>
      <c r="F80" s="76"/>
    </row>
    <row r="81" spans="1:6" ht="27.6" x14ac:dyDescent="0.3">
      <c r="A81" s="77" t="s">
        <v>98</v>
      </c>
      <c r="B81" s="57" t="str">
        <f>VLOOKUP(horas_estimada[[#This Row],[ID]],catalogo[],2,FALSE)</f>
        <v>Serviços em ElasticSearch</v>
      </c>
      <c r="C81" s="58" t="str">
        <f>VLOOKUP(horas_estimada[[#This Row],[ID]],catalogo[],3,FALSE)</f>
        <v>Alterar elementos de painel Kibana</v>
      </c>
      <c r="D81" s="52" t="s">
        <v>232</v>
      </c>
      <c r="E81" s="53">
        <v>2</v>
      </c>
      <c r="F81" s="78"/>
    </row>
    <row r="82" spans="1:6" ht="27.6" x14ac:dyDescent="0.3">
      <c r="A82" s="77" t="s">
        <v>98</v>
      </c>
      <c r="B82" s="57" t="str">
        <f>VLOOKUP(horas_estimada[[#This Row],[ID]],catalogo[],2,FALSE)</f>
        <v>Serviços em ElasticSearch</v>
      </c>
      <c r="C82" s="58" t="str">
        <f>VLOOKUP(horas_estimada[[#This Row],[ID]],catalogo[],3,FALSE)</f>
        <v>Alterar elementos de painel Kibana</v>
      </c>
      <c r="D82" s="52" t="s">
        <v>218</v>
      </c>
      <c r="E82" s="53">
        <v>1</v>
      </c>
      <c r="F82" s="78"/>
    </row>
    <row r="83" spans="1:6" ht="27.6" x14ac:dyDescent="0.3">
      <c r="A83" s="77" t="s">
        <v>98</v>
      </c>
      <c r="B83" s="57" t="str">
        <f>VLOOKUP(horas_estimada[[#This Row],[ID]],catalogo[],2,FALSE)</f>
        <v>Serviços em ElasticSearch</v>
      </c>
      <c r="C83" s="58" t="str">
        <f>VLOOKUP(horas_estimada[[#This Row],[ID]],catalogo[],3,FALSE)</f>
        <v>Alterar elementos de painel Kibana</v>
      </c>
      <c r="D83" s="52" t="s">
        <v>205</v>
      </c>
      <c r="E83" s="53">
        <v>1</v>
      </c>
      <c r="F83" s="78"/>
    </row>
    <row r="84" spans="1:6" ht="28.2" thickBot="1" x14ac:dyDescent="0.35">
      <c r="A84" s="79" t="s">
        <v>98</v>
      </c>
      <c r="B84" s="86" t="str">
        <f>VLOOKUP(horas_estimada[[#This Row],[ID]],catalogo[],2,FALSE)</f>
        <v>Serviços em ElasticSearch</v>
      </c>
      <c r="C84" s="87" t="str">
        <f>VLOOKUP(horas_estimada[[#This Row],[ID]],catalogo[],3,FALSE)</f>
        <v>Alterar elementos de painel Kibana</v>
      </c>
      <c r="D84" s="94" t="s">
        <v>227</v>
      </c>
      <c r="E84" s="88">
        <v>1</v>
      </c>
      <c r="F84" s="89"/>
    </row>
    <row r="85" spans="1:6" ht="27.6" x14ac:dyDescent="0.3">
      <c r="A85" s="59" t="s">
        <v>103</v>
      </c>
      <c r="B85" s="60" t="str">
        <f>VLOOKUP(horas_estimada[[#This Row],[ID]],catalogo[],2,FALSE)</f>
        <v>Serviços em ElasticSearch</v>
      </c>
      <c r="C85" s="61" t="str">
        <f>VLOOKUP(horas_estimada[[#This Row],[ID]],catalogo[],3,FALSE)</f>
        <v>Alterar painel Canvas</v>
      </c>
      <c r="D85" s="93" t="s">
        <v>233</v>
      </c>
      <c r="E85" s="62">
        <v>2</v>
      </c>
      <c r="F85" s="63"/>
    </row>
    <row r="86" spans="1:6" ht="27.6" x14ac:dyDescent="0.3">
      <c r="A86" s="64" t="s">
        <v>103</v>
      </c>
      <c r="B86" s="55" t="str">
        <f>VLOOKUP(horas_estimada[[#This Row],[ID]],catalogo[],2,FALSE)</f>
        <v>Serviços em ElasticSearch</v>
      </c>
      <c r="C86" s="56" t="str">
        <f>VLOOKUP(horas_estimada[[#This Row],[ID]],catalogo[],3,FALSE)</f>
        <v>Alterar painel Canvas</v>
      </c>
      <c r="D86" s="49" t="s">
        <v>218</v>
      </c>
      <c r="E86" s="50">
        <v>1</v>
      </c>
      <c r="F86" s="65"/>
    </row>
    <row r="87" spans="1:6" ht="28.2" thickBot="1" x14ac:dyDescent="0.35">
      <c r="A87" s="66" t="s">
        <v>103</v>
      </c>
      <c r="B87" s="67" t="str">
        <f>VLOOKUP(horas_estimada[[#This Row],[ID]],catalogo[],2,FALSE)</f>
        <v>Serviços em ElasticSearch</v>
      </c>
      <c r="C87" s="68" t="str">
        <f>VLOOKUP(horas_estimada[[#This Row],[ID]],catalogo[],3,FALSE)</f>
        <v>Alterar painel Canvas</v>
      </c>
      <c r="D87" s="69" t="s">
        <v>205</v>
      </c>
      <c r="E87" s="70">
        <v>1</v>
      </c>
      <c r="F87" s="71"/>
    </row>
    <row r="88" spans="1:6" ht="27.6" x14ac:dyDescent="0.3">
      <c r="A88" s="72" t="s">
        <v>108</v>
      </c>
      <c r="B88" s="73" t="str">
        <f>VLOOKUP(horas_estimada[[#This Row],[ID]],catalogo[],2,FALSE)</f>
        <v>Serviços em ElasticSearch</v>
      </c>
      <c r="C88" s="74" t="str">
        <f>VLOOKUP(horas_estimada[[#This Row],[ID]],catalogo[],3,FALSE)</f>
        <v>Alterar mapa geoespacial em Kibana</v>
      </c>
      <c r="D88" s="92" t="s">
        <v>227</v>
      </c>
      <c r="E88" s="75">
        <v>1</v>
      </c>
      <c r="F88" s="76"/>
    </row>
    <row r="89" spans="1:6" ht="27.6" x14ac:dyDescent="0.3">
      <c r="A89" s="77" t="s">
        <v>108</v>
      </c>
      <c r="B89" s="57" t="str">
        <f>VLOOKUP(horas_estimada[[#This Row],[ID]],catalogo[],2,FALSE)</f>
        <v>Serviços em ElasticSearch</v>
      </c>
      <c r="C89" s="58" t="str">
        <f>VLOOKUP(horas_estimada[[#This Row],[ID]],catalogo[],3,FALSE)</f>
        <v>Alterar mapa geoespacial em Kibana</v>
      </c>
      <c r="D89" s="52" t="s">
        <v>234</v>
      </c>
      <c r="E89" s="53">
        <v>4</v>
      </c>
      <c r="F89" s="78"/>
    </row>
    <row r="90" spans="1:6" ht="27.6" x14ac:dyDescent="0.3">
      <c r="A90" s="77" t="s">
        <v>108</v>
      </c>
      <c r="B90" s="57" t="str">
        <f>VLOOKUP(horas_estimada[[#This Row],[ID]],catalogo[],2,FALSE)</f>
        <v>Serviços em ElasticSearch</v>
      </c>
      <c r="C90" s="58" t="str">
        <f>VLOOKUP(horas_estimada[[#This Row],[ID]],catalogo[],3,FALSE)</f>
        <v>Alterar mapa geoespacial em Kibana</v>
      </c>
      <c r="D90" s="52" t="s">
        <v>218</v>
      </c>
      <c r="E90" s="53">
        <v>1</v>
      </c>
      <c r="F90" s="78"/>
    </row>
    <row r="91" spans="1:6" ht="28.2" thickBot="1" x14ac:dyDescent="0.35">
      <c r="A91" s="79" t="s">
        <v>108</v>
      </c>
      <c r="B91" s="80" t="str">
        <f>VLOOKUP(horas_estimada[[#This Row],[ID]],catalogo[],2,FALSE)</f>
        <v>Serviços em ElasticSearch</v>
      </c>
      <c r="C91" s="81" t="str">
        <f>VLOOKUP(horas_estimada[[#This Row],[ID]],catalogo[],3,FALSE)</f>
        <v>Alterar mapa geoespacial em Kibana</v>
      </c>
      <c r="D91" s="82" t="s">
        <v>205</v>
      </c>
      <c r="E91" s="85">
        <v>1</v>
      </c>
      <c r="F91" s="84"/>
    </row>
    <row r="92" spans="1:6" ht="27.6" x14ac:dyDescent="0.3">
      <c r="A92" s="59" t="s">
        <v>113</v>
      </c>
      <c r="B92" s="60" t="str">
        <f>VLOOKUP(horas_estimada[[#This Row],[ID]],catalogo[],2,FALSE)</f>
        <v>Serviços em ElasticSearch</v>
      </c>
      <c r="C92" s="61" t="str">
        <f>VLOOKUP(horas_estimada[[#This Row],[ID]],catalogo[],3,FALSE)</f>
        <v>Alterar query Elasticsearch</v>
      </c>
      <c r="D92" s="93" t="s">
        <v>227</v>
      </c>
      <c r="E92" s="62">
        <v>1</v>
      </c>
      <c r="F92" s="63"/>
    </row>
    <row r="93" spans="1:6" ht="27.6" x14ac:dyDescent="0.3">
      <c r="A93" s="64" t="s">
        <v>113</v>
      </c>
      <c r="B93" s="55" t="str">
        <f>VLOOKUP(horas_estimada[[#This Row],[ID]],catalogo[],2,FALSE)</f>
        <v>Serviços em ElasticSearch</v>
      </c>
      <c r="C93" s="56" t="str">
        <f>VLOOKUP(horas_estimada[[#This Row],[ID]],catalogo[],3,FALSE)</f>
        <v>Alterar query Elasticsearch</v>
      </c>
      <c r="D93" s="49" t="s">
        <v>235</v>
      </c>
      <c r="E93" s="50">
        <v>4</v>
      </c>
      <c r="F93" s="65"/>
    </row>
    <row r="94" spans="1:6" ht="27.6" x14ac:dyDescent="0.3">
      <c r="A94" s="64" t="s">
        <v>113</v>
      </c>
      <c r="B94" s="55" t="str">
        <f>VLOOKUP(horas_estimada[[#This Row],[ID]],catalogo[],2,FALSE)</f>
        <v>Serviços em ElasticSearch</v>
      </c>
      <c r="C94" s="56" t="str">
        <f>VLOOKUP(horas_estimada[[#This Row],[ID]],catalogo[],3,FALSE)</f>
        <v>Alterar query Elasticsearch</v>
      </c>
      <c r="D94" s="49" t="s">
        <v>218</v>
      </c>
      <c r="E94" s="50">
        <v>1</v>
      </c>
      <c r="F94" s="65"/>
    </row>
    <row r="95" spans="1:6" ht="28.2" thickBot="1" x14ac:dyDescent="0.35">
      <c r="A95" s="66" t="s">
        <v>113</v>
      </c>
      <c r="B95" s="67" t="str">
        <f>VLOOKUP(horas_estimada[[#This Row],[ID]],catalogo[],2,FALSE)</f>
        <v>Serviços em ElasticSearch</v>
      </c>
      <c r="C95" s="68" t="str">
        <f>VLOOKUP(horas_estimada[[#This Row],[ID]],catalogo[],3,FALSE)</f>
        <v>Alterar query Elasticsearch</v>
      </c>
      <c r="D95" s="69" t="s">
        <v>205</v>
      </c>
      <c r="E95" s="70">
        <v>1</v>
      </c>
      <c r="F95" s="71"/>
    </row>
    <row r="96" spans="1:6" ht="27.6" x14ac:dyDescent="0.3">
      <c r="A96" s="72" t="s">
        <v>118</v>
      </c>
      <c r="B96" s="73" t="str">
        <f>VLOOKUP(horas_estimada[[#This Row],[ID]],catalogo[],2,FALSE)</f>
        <v>Serviços em ElasticSearch</v>
      </c>
      <c r="C96" s="74" t="str">
        <f>VLOOKUP(horas_estimada[[#This Row],[ID]],catalogo[],3,FALSE)</f>
        <v>Alterar módulo Elastic Security</v>
      </c>
      <c r="D96" s="92" t="s">
        <v>227</v>
      </c>
      <c r="E96" s="75">
        <v>1</v>
      </c>
      <c r="F96" s="76"/>
    </row>
    <row r="97" spans="1:6" ht="27.6" x14ac:dyDescent="0.3">
      <c r="A97" s="77" t="s">
        <v>118</v>
      </c>
      <c r="B97" s="57" t="str">
        <f>VLOOKUP(horas_estimada[[#This Row],[ID]],catalogo[],2,FALSE)</f>
        <v>Serviços em ElasticSearch</v>
      </c>
      <c r="C97" s="58" t="str">
        <f>VLOOKUP(horas_estimada[[#This Row],[ID]],catalogo[],3,FALSE)</f>
        <v>Alterar módulo Elastic Security</v>
      </c>
      <c r="D97" s="52" t="s">
        <v>236</v>
      </c>
      <c r="E97" s="53">
        <v>4</v>
      </c>
      <c r="F97" s="78"/>
    </row>
    <row r="98" spans="1:6" ht="27.6" x14ac:dyDescent="0.3">
      <c r="A98" s="77" t="s">
        <v>118</v>
      </c>
      <c r="B98" s="57" t="str">
        <f>VLOOKUP(horas_estimada[[#This Row],[ID]],catalogo[],2,FALSE)</f>
        <v>Serviços em ElasticSearch</v>
      </c>
      <c r="C98" s="58" t="str">
        <f>VLOOKUP(horas_estimada[[#This Row],[ID]],catalogo[],3,FALSE)</f>
        <v>Alterar módulo Elastic Security</v>
      </c>
      <c r="D98" s="52" t="s">
        <v>218</v>
      </c>
      <c r="E98" s="53">
        <v>1</v>
      </c>
      <c r="F98" s="78"/>
    </row>
    <row r="99" spans="1:6" ht="28.2" thickBot="1" x14ac:dyDescent="0.35">
      <c r="A99" s="79" t="s">
        <v>118</v>
      </c>
      <c r="B99" s="80" t="str">
        <f>VLOOKUP(horas_estimada[[#This Row],[ID]],catalogo[],2,FALSE)</f>
        <v>Serviços em ElasticSearch</v>
      </c>
      <c r="C99" s="81" t="str">
        <f>VLOOKUP(horas_estimada[[#This Row],[ID]],catalogo[],3,FALSE)</f>
        <v>Alterar módulo Elastic Security</v>
      </c>
      <c r="D99" s="82" t="s">
        <v>205</v>
      </c>
      <c r="E99" s="85">
        <v>1</v>
      </c>
      <c r="F99" s="84"/>
    </row>
    <row r="100" spans="1:6" ht="27.6" x14ac:dyDescent="0.3">
      <c r="A100" s="59" t="s">
        <v>124</v>
      </c>
      <c r="B100" s="60" t="str">
        <f>VLOOKUP(horas_estimada[[#This Row],[ID]],catalogo[],2,FALSE)</f>
        <v>Serviços em ElasticSearch</v>
      </c>
      <c r="C100" s="61" t="str">
        <f>VLOOKUP(horas_estimada[[#This Row],[ID]],catalogo[],3,FALSE)</f>
        <v>Alterar tarefa de Machine Learning</v>
      </c>
      <c r="D100" s="93" t="s">
        <v>227</v>
      </c>
      <c r="E100" s="62">
        <v>1</v>
      </c>
      <c r="F100" s="63"/>
    </row>
    <row r="101" spans="1:6" ht="27.6" x14ac:dyDescent="0.3">
      <c r="A101" s="64" t="s">
        <v>124</v>
      </c>
      <c r="B101" s="55" t="str">
        <f>VLOOKUP(horas_estimada[[#This Row],[ID]],catalogo[],2,FALSE)</f>
        <v>Serviços em ElasticSearch</v>
      </c>
      <c r="C101" s="56" t="str">
        <f>VLOOKUP(horas_estimada[[#This Row],[ID]],catalogo[],3,FALSE)</f>
        <v>Alterar tarefa de Machine Learning</v>
      </c>
      <c r="D101" s="49" t="s">
        <v>237</v>
      </c>
      <c r="E101" s="50">
        <v>4</v>
      </c>
      <c r="F101" s="65"/>
    </row>
    <row r="102" spans="1:6" ht="27.6" x14ac:dyDescent="0.3">
      <c r="A102" s="64" t="s">
        <v>124</v>
      </c>
      <c r="B102" s="55" t="str">
        <f>VLOOKUP(horas_estimada[[#This Row],[ID]],catalogo[],2,FALSE)</f>
        <v>Serviços em ElasticSearch</v>
      </c>
      <c r="C102" s="56" t="str">
        <f>VLOOKUP(horas_estimada[[#This Row],[ID]],catalogo[],3,FALSE)</f>
        <v>Alterar tarefa de Machine Learning</v>
      </c>
      <c r="D102" s="49" t="s">
        <v>218</v>
      </c>
      <c r="E102" s="50">
        <v>1</v>
      </c>
      <c r="F102" s="65"/>
    </row>
    <row r="103" spans="1:6" ht="28.2" thickBot="1" x14ac:dyDescent="0.35">
      <c r="A103" s="66" t="s">
        <v>124</v>
      </c>
      <c r="B103" s="67" t="str">
        <f>VLOOKUP(horas_estimada[[#This Row],[ID]],catalogo[],2,FALSE)</f>
        <v>Serviços em ElasticSearch</v>
      </c>
      <c r="C103" s="68" t="str">
        <f>VLOOKUP(horas_estimada[[#This Row],[ID]],catalogo[],3,FALSE)</f>
        <v>Alterar tarefa de Machine Learning</v>
      </c>
      <c r="D103" s="69" t="s">
        <v>205</v>
      </c>
      <c r="E103" s="70">
        <v>1</v>
      </c>
      <c r="F103" s="71"/>
    </row>
    <row r="104" spans="1:6" ht="27.6" x14ac:dyDescent="0.3">
      <c r="A104" s="72" t="s">
        <v>129</v>
      </c>
      <c r="B104" s="73" t="str">
        <f>VLOOKUP(horas_estimada[[#This Row],[ID]],catalogo[],2,FALSE)</f>
        <v>Serviços em ElasticSearch</v>
      </c>
      <c r="C104" s="74" t="str">
        <f>VLOOKUP(horas_estimada[[#This Row],[ID]],catalogo[],3,FALSE)</f>
        <v>Alterar módulo de relacionamento Graph</v>
      </c>
      <c r="D104" s="92" t="s">
        <v>227</v>
      </c>
      <c r="E104" s="75">
        <v>1</v>
      </c>
      <c r="F104" s="76"/>
    </row>
    <row r="105" spans="1:6" ht="27.6" x14ac:dyDescent="0.3">
      <c r="A105" s="77" t="s">
        <v>129</v>
      </c>
      <c r="B105" s="57" t="str">
        <f>VLOOKUP(horas_estimada[[#This Row],[ID]],catalogo[],2,FALSE)</f>
        <v>Serviços em ElasticSearch</v>
      </c>
      <c r="C105" s="58" t="str">
        <f>VLOOKUP(horas_estimada[[#This Row],[ID]],catalogo[],3,FALSE)</f>
        <v>Alterar módulo de relacionamento Graph</v>
      </c>
      <c r="D105" s="52" t="s">
        <v>238</v>
      </c>
      <c r="E105" s="53">
        <v>4</v>
      </c>
      <c r="F105" s="78"/>
    </row>
    <row r="106" spans="1:6" ht="27.6" x14ac:dyDescent="0.3">
      <c r="A106" s="77" t="s">
        <v>129</v>
      </c>
      <c r="B106" s="57" t="str">
        <f>VLOOKUP(horas_estimada[[#This Row],[ID]],catalogo[],2,FALSE)</f>
        <v>Serviços em ElasticSearch</v>
      </c>
      <c r="C106" s="58" t="str">
        <f>VLOOKUP(horas_estimada[[#This Row],[ID]],catalogo[],3,FALSE)</f>
        <v>Alterar módulo de relacionamento Graph</v>
      </c>
      <c r="D106" s="52" t="s">
        <v>218</v>
      </c>
      <c r="E106" s="53">
        <v>1</v>
      </c>
      <c r="F106" s="78"/>
    </row>
    <row r="107" spans="1:6" ht="28.2" thickBot="1" x14ac:dyDescent="0.35">
      <c r="A107" s="79" t="s">
        <v>129</v>
      </c>
      <c r="B107" s="80" t="str">
        <f>VLOOKUP(horas_estimada[[#This Row],[ID]],catalogo[],2,FALSE)</f>
        <v>Serviços em ElasticSearch</v>
      </c>
      <c r="C107" s="81" t="str">
        <f>VLOOKUP(horas_estimada[[#This Row],[ID]],catalogo[],3,FALSE)</f>
        <v>Alterar módulo de relacionamento Graph</v>
      </c>
      <c r="D107" s="82" t="s">
        <v>205</v>
      </c>
      <c r="E107" s="85">
        <v>1</v>
      </c>
      <c r="F107" s="84"/>
    </row>
    <row r="108" spans="1:6" ht="27.6" x14ac:dyDescent="0.3">
      <c r="A108" s="59" t="s">
        <v>134</v>
      </c>
      <c r="B108" s="60" t="str">
        <f>VLOOKUP(horas_estimada[[#This Row],[ID]],catalogo[],2,FALSE)</f>
        <v>Serviços em ElasticSearch</v>
      </c>
      <c r="C108" s="61" t="str">
        <f>VLOOKUP(horas_estimada[[#This Row],[ID]],catalogo[],3,FALSE)</f>
        <v>Alterar módulo de Alerta</v>
      </c>
      <c r="D108" s="93" t="s">
        <v>227</v>
      </c>
      <c r="E108" s="62">
        <v>1</v>
      </c>
      <c r="F108" s="63"/>
    </row>
    <row r="109" spans="1:6" ht="27.6" x14ac:dyDescent="0.3">
      <c r="A109" s="64" t="s">
        <v>134</v>
      </c>
      <c r="B109" s="55" t="str">
        <f>VLOOKUP(horas_estimada[[#This Row],[ID]],catalogo[],2,FALSE)</f>
        <v>Serviços em ElasticSearch</v>
      </c>
      <c r="C109" s="56" t="str">
        <f>VLOOKUP(horas_estimada[[#This Row],[ID]],catalogo[],3,FALSE)</f>
        <v>Alterar módulo de Alerta</v>
      </c>
      <c r="D109" s="49" t="s">
        <v>239</v>
      </c>
      <c r="E109" s="50">
        <v>2</v>
      </c>
      <c r="F109" s="65"/>
    </row>
    <row r="110" spans="1:6" ht="27.6" x14ac:dyDescent="0.3">
      <c r="A110" s="64" t="s">
        <v>134</v>
      </c>
      <c r="B110" s="55" t="str">
        <f>VLOOKUP(horas_estimada[[#This Row],[ID]],catalogo[],2,FALSE)</f>
        <v>Serviços em ElasticSearch</v>
      </c>
      <c r="C110" s="56" t="str">
        <f>VLOOKUP(horas_estimada[[#This Row],[ID]],catalogo[],3,FALSE)</f>
        <v>Alterar módulo de Alerta</v>
      </c>
      <c r="D110" s="49" t="s">
        <v>218</v>
      </c>
      <c r="E110" s="50">
        <v>1</v>
      </c>
      <c r="F110" s="65"/>
    </row>
    <row r="111" spans="1:6" ht="28.2" thickBot="1" x14ac:dyDescent="0.35">
      <c r="A111" s="66" t="s">
        <v>134</v>
      </c>
      <c r="B111" s="67" t="str">
        <f>VLOOKUP(horas_estimada[[#This Row],[ID]],catalogo[],2,FALSE)</f>
        <v>Serviços em ElasticSearch</v>
      </c>
      <c r="C111" s="68" t="str">
        <f>VLOOKUP(horas_estimada[[#This Row],[ID]],catalogo[],3,FALSE)</f>
        <v>Alterar módulo de Alerta</v>
      </c>
      <c r="D111" s="69" t="s">
        <v>205</v>
      </c>
      <c r="E111" s="70">
        <v>1</v>
      </c>
      <c r="F111" s="71"/>
    </row>
    <row r="112" spans="1:6" ht="27.6" x14ac:dyDescent="0.3">
      <c r="A112" s="72" t="s">
        <v>138</v>
      </c>
      <c r="B112" s="73" t="str">
        <f>VLOOKUP(horas_estimada[[#This Row],[ID]],catalogo[],2,FALSE)</f>
        <v>Serviços em ElasticSearch</v>
      </c>
      <c r="C112" s="74" t="str">
        <f>VLOOKUP(horas_estimada[[#This Row],[ID]],catalogo[],3,FALSE)</f>
        <v>Realizar enriquecimento de dados</v>
      </c>
      <c r="D112" s="92" t="s">
        <v>227</v>
      </c>
      <c r="E112" s="75">
        <v>2</v>
      </c>
      <c r="F112" s="76"/>
    </row>
    <row r="113" spans="1:6" ht="27.6" x14ac:dyDescent="0.3">
      <c r="A113" s="77" t="s">
        <v>138</v>
      </c>
      <c r="B113" s="57" t="str">
        <f>VLOOKUP(horas_estimada[[#This Row],[ID]],catalogo[],2,FALSE)</f>
        <v>Serviços em ElasticSearch</v>
      </c>
      <c r="C113" s="58" t="str">
        <f>VLOOKUP(horas_estimada[[#This Row],[ID]],catalogo[],3,FALSE)</f>
        <v>Realizar enriquecimento de dados</v>
      </c>
      <c r="D113" s="52" t="s">
        <v>210</v>
      </c>
      <c r="E113" s="53">
        <v>4</v>
      </c>
      <c r="F113" s="78"/>
    </row>
    <row r="114" spans="1:6" ht="27.6" x14ac:dyDescent="0.3">
      <c r="A114" s="77" t="s">
        <v>138</v>
      </c>
      <c r="B114" s="57" t="str">
        <f>VLOOKUP(horas_estimada[[#This Row],[ID]],catalogo[],2,FALSE)</f>
        <v>Serviços em ElasticSearch</v>
      </c>
      <c r="C114" s="58" t="str">
        <f>VLOOKUP(horas_estimada[[#This Row],[ID]],catalogo[],3,FALSE)</f>
        <v>Realizar enriquecimento de dados</v>
      </c>
      <c r="D114" s="52" t="s">
        <v>240</v>
      </c>
      <c r="E114" s="53">
        <v>4</v>
      </c>
      <c r="F114" s="78"/>
    </row>
    <row r="115" spans="1:6" ht="27.6" x14ac:dyDescent="0.3">
      <c r="A115" s="77" t="s">
        <v>138</v>
      </c>
      <c r="B115" s="57" t="str">
        <f>VLOOKUP(horas_estimada[[#This Row],[ID]],catalogo[],2,FALSE)</f>
        <v>Serviços em ElasticSearch</v>
      </c>
      <c r="C115" s="58" t="str">
        <f>VLOOKUP(horas_estimada[[#This Row],[ID]],catalogo[],3,FALSE)</f>
        <v>Realizar enriquecimento de dados</v>
      </c>
      <c r="D115" s="52" t="s">
        <v>241</v>
      </c>
      <c r="E115" s="53">
        <v>8</v>
      </c>
      <c r="F115" s="78"/>
    </row>
    <row r="116" spans="1:6" ht="27.6" x14ac:dyDescent="0.3">
      <c r="A116" s="77" t="s">
        <v>138</v>
      </c>
      <c r="B116" s="57" t="str">
        <f>VLOOKUP(horas_estimada[[#This Row],[ID]],catalogo[],2,FALSE)</f>
        <v>Serviços em ElasticSearch</v>
      </c>
      <c r="C116" s="58" t="str">
        <f>VLOOKUP(horas_estimada[[#This Row],[ID]],catalogo[],3,FALSE)</f>
        <v>Realizar enriquecimento de dados</v>
      </c>
      <c r="D116" s="52" t="s">
        <v>242</v>
      </c>
      <c r="E116" s="53">
        <v>4</v>
      </c>
      <c r="F116" s="78"/>
    </row>
    <row r="117" spans="1:6" ht="27.6" x14ac:dyDescent="0.3">
      <c r="A117" s="77" t="s">
        <v>138</v>
      </c>
      <c r="B117" s="57" t="str">
        <f>VLOOKUP(horas_estimada[[#This Row],[ID]],catalogo[],2,FALSE)</f>
        <v>Serviços em ElasticSearch</v>
      </c>
      <c r="C117" s="58" t="str">
        <f>VLOOKUP(horas_estimada[[#This Row],[ID]],catalogo[],3,FALSE)</f>
        <v>Realizar enriquecimento de dados</v>
      </c>
      <c r="D117" s="52" t="s">
        <v>218</v>
      </c>
      <c r="E117" s="53">
        <v>1</v>
      </c>
      <c r="F117" s="78"/>
    </row>
    <row r="118" spans="1:6" ht="28.2" thickBot="1" x14ac:dyDescent="0.35">
      <c r="A118" s="79" t="s">
        <v>138</v>
      </c>
      <c r="B118" s="80" t="str">
        <f>VLOOKUP(horas_estimada[[#This Row],[ID]],catalogo[],2,FALSE)</f>
        <v>Serviços em ElasticSearch</v>
      </c>
      <c r="C118" s="81" t="str">
        <f>VLOOKUP(horas_estimada[[#This Row],[ID]],catalogo[],3,FALSE)</f>
        <v>Realizar enriquecimento de dados</v>
      </c>
      <c r="D118" s="82" t="s">
        <v>205</v>
      </c>
      <c r="E118" s="85">
        <v>1</v>
      </c>
      <c r="F118" s="84"/>
    </row>
    <row r="119" spans="1:6" ht="27.6" x14ac:dyDescent="0.3">
      <c r="A119" s="59" t="s">
        <v>144</v>
      </c>
      <c r="B119" s="60" t="str">
        <f>VLOOKUP(horas_estimada[[#This Row],[ID]],catalogo[],2,FALSE)</f>
        <v>Serviços em ElasticSearch</v>
      </c>
      <c r="C119" s="61" t="str">
        <f>VLOOKUP(horas_estimada[[#This Row],[ID]],catalogo[],3,FALSE)</f>
        <v>Criação de campos calculados ou derivados</v>
      </c>
      <c r="D119" s="93" t="s">
        <v>227</v>
      </c>
      <c r="E119" s="62">
        <v>2</v>
      </c>
      <c r="F119" s="63"/>
    </row>
    <row r="120" spans="1:6" ht="27.6" x14ac:dyDescent="0.3">
      <c r="A120" s="64" t="s">
        <v>144</v>
      </c>
      <c r="B120" s="55" t="str">
        <f>VLOOKUP(horas_estimada[[#This Row],[ID]],catalogo[],2,FALSE)</f>
        <v>Serviços em ElasticSearch</v>
      </c>
      <c r="C120" s="56" t="str">
        <f>VLOOKUP(horas_estimada[[#This Row],[ID]],catalogo[],3,FALSE)</f>
        <v>Criação de campos calculados ou derivados</v>
      </c>
      <c r="D120" s="49" t="s">
        <v>243</v>
      </c>
      <c r="E120" s="50">
        <v>4</v>
      </c>
      <c r="F120" s="65"/>
    </row>
    <row r="121" spans="1:6" ht="27.6" x14ac:dyDescent="0.3">
      <c r="A121" s="64" t="s">
        <v>144</v>
      </c>
      <c r="B121" s="55" t="str">
        <f>VLOOKUP(horas_estimada[[#This Row],[ID]],catalogo[],2,FALSE)</f>
        <v>Serviços em ElasticSearch</v>
      </c>
      <c r="C121" s="56" t="str">
        <f>VLOOKUP(horas_estimada[[#This Row],[ID]],catalogo[],3,FALSE)</f>
        <v>Criação de campos calculados ou derivados</v>
      </c>
      <c r="D121" s="49" t="s">
        <v>218</v>
      </c>
      <c r="E121" s="50">
        <v>1</v>
      </c>
      <c r="F121" s="65"/>
    </row>
    <row r="122" spans="1:6" ht="28.2" thickBot="1" x14ac:dyDescent="0.35">
      <c r="A122" s="66" t="s">
        <v>144</v>
      </c>
      <c r="B122" s="67" t="str">
        <f>VLOOKUP(horas_estimada[[#This Row],[ID]],catalogo[],2,FALSE)</f>
        <v>Serviços em ElasticSearch</v>
      </c>
      <c r="C122" s="68" t="str">
        <f>VLOOKUP(horas_estimada[[#This Row],[ID]],catalogo[],3,FALSE)</f>
        <v>Criação de campos calculados ou derivados</v>
      </c>
      <c r="D122" s="69" t="s">
        <v>205</v>
      </c>
      <c r="E122" s="70">
        <v>1</v>
      </c>
      <c r="F122" s="71"/>
    </row>
    <row r="123" spans="1:6" ht="27.6" x14ac:dyDescent="0.3">
      <c r="A123" s="72" t="s">
        <v>149</v>
      </c>
      <c r="B123" s="73" t="str">
        <f>VLOOKUP(horas_estimada[[#This Row],[ID]],catalogo[],2,FALSE)</f>
        <v>Serviços em ElasticSearch</v>
      </c>
      <c r="C123" s="74" t="str">
        <f>VLOOKUP(horas_estimada[[#This Row],[ID]],catalogo[],3,FALSE)</f>
        <v>Configuração de ambiente de autenticação  com ambiente Realm externo usando recursos nativos (built-in realm)</v>
      </c>
      <c r="D123" s="92" t="s">
        <v>227</v>
      </c>
      <c r="E123" s="75">
        <v>4</v>
      </c>
      <c r="F123" s="76"/>
    </row>
    <row r="124" spans="1:6" ht="27.6" x14ac:dyDescent="0.3">
      <c r="A124" s="77" t="s">
        <v>149</v>
      </c>
      <c r="B124" s="57" t="str">
        <f>VLOOKUP(horas_estimada[[#This Row],[ID]],catalogo[],2,FALSE)</f>
        <v>Serviços em ElasticSearch</v>
      </c>
      <c r="C124" s="58" t="str">
        <f>VLOOKUP(horas_estimada[[#This Row],[ID]],catalogo[],3,FALSE)</f>
        <v>Configuração de ambiente de autenticação  com ambiente Realm externo usando recursos nativos (built-in realm)</v>
      </c>
      <c r="D124" s="52" t="s">
        <v>200</v>
      </c>
      <c r="E124" s="53">
        <v>4</v>
      </c>
      <c r="F124" s="78"/>
    </row>
    <row r="125" spans="1:6" ht="27.6" x14ac:dyDescent="0.3">
      <c r="A125" s="77" t="s">
        <v>149</v>
      </c>
      <c r="B125" s="57" t="str">
        <f>VLOOKUP(horas_estimada[[#This Row],[ID]],catalogo[],2,FALSE)</f>
        <v>Serviços em ElasticSearch</v>
      </c>
      <c r="C125" s="58" t="str">
        <f>VLOOKUP(horas_estimada[[#This Row],[ID]],catalogo[],3,FALSE)</f>
        <v>Configuração de ambiente de autenticação  com ambiente Realm externo usando recursos nativos (built-in realm)</v>
      </c>
      <c r="D125" s="52" t="s">
        <v>244</v>
      </c>
      <c r="E125" s="53">
        <v>24</v>
      </c>
      <c r="F125" s="78"/>
    </row>
    <row r="126" spans="1:6" ht="27.6" x14ac:dyDescent="0.3">
      <c r="A126" s="77" t="s">
        <v>149</v>
      </c>
      <c r="B126" s="57" t="str">
        <f>VLOOKUP(horas_estimada[[#This Row],[ID]],catalogo[],2,FALSE)</f>
        <v>Serviços em ElasticSearch</v>
      </c>
      <c r="C126" s="58" t="str">
        <f>VLOOKUP(horas_estimada[[#This Row],[ID]],catalogo[],3,FALSE)</f>
        <v>Configuração de ambiente de autenticação  com ambiente Realm externo usando recursos nativos (built-in realm)</v>
      </c>
      <c r="D126" s="52" t="s">
        <v>218</v>
      </c>
      <c r="E126" s="53">
        <v>1</v>
      </c>
      <c r="F126" s="78"/>
    </row>
    <row r="127" spans="1:6" ht="28.2" thickBot="1" x14ac:dyDescent="0.35">
      <c r="A127" s="79" t="s">
        <v>149</v>
      </c>
      <c r="B127" s="80" t="str">
        <f>VLOOKUP(horas_estimada[[#This Row],[ID]],catalogo[],2,FALSE)</f>
        <v>Serviços em ElasticSearch</v>
      </c>
      <c r="C127" s="81" t="str">
        <f>VLOOKUP(horas_estimada[[#This Row],[ID]],catalogo[],3,FALSE)</f>
        <v>Configuração de ambiente de autenticação  com ambiente Realm externo usando recursos nativos (built-in realm)</v>
      </c>
      <c r="D127" s="82" t="s">
        <v>205</v>
      </c>
      <c r="E127" s="85">
        <v>1</v>
      </c>
      <c r="F127" s="84"/>
    </row>
    <row r="128" spans="1:6" ht="27.6" x14ac:dyDescent="0.3">
      <c r="A128" s="59" t="s">
        <v>156</v>
      </c>
      <c r="B128" s="60" t="str">
        <f>VLOOKUP(horas_estimada[[#This Row],[ID]],catalogo[],2,FALSE)</f>
        <v>Serviços em ElasticSearch</v>
      </c>
      <c r="C128" s="61" t="str">
        <f>VLOOKUP(horas_estimada[[#This Row],[ID]],catalogo[],3,FALSE)</f>
        <v>Produzir objeto gráfico com Vega</v>
      </c>
      <c r="D128" s="93" t="s">
        <v>219</v>
      </c>
      <c r="E128" s="62">
        <v>2</v>
      </c>
      <c r="F128" s="63"/>
    </row>
    <row r="129" spans="1:6" ht="27.6" x14ac:dyDescent="0.3">
      <c r="A129" s="64" t="s">
        <v>156</v>
      </c>
      <c r="B129" s="55" t="str">
        <f>VLOOKUP(horas_estimada[[#This Row],[ID]],catalogo[],2,FALSE)</f>
        <v>Serviços em ElasticSearch</v>
      </c>
      <c r="C129" s="56" t="str">
        <f>VLOOKUP(horas_estimada[[#This Row],[ID]],catalogo[],3,FALSE)</f>
        <v>Produzir objeto gráfico com Vega</v>
      </c>
      <c r="D129" s="49" t="s">
        <v>200</v>
      </c>
      <c r="E129" s="50">
        <v>1</v>
      </c>
      <c r="F129" s="65"/>
    </row>
    <row r="130" spans="1:6" ht="27.6" x14ac:dyDescent="0.3">
      <c r="A130" s="64" t="s">
        <v>156</v>
      </c>
      <c r="B130" s="55" t="str">
        <f>VLOOKUP(horas_estimada[[#This Row],[ID]],catalogo[],2,FALSE)</f>
        <v>Serviços em ElasticSearch</v>
      </c>
      <c r="C130" s="56" t="str">
        <f>VLOOKUP(horas_estimada[[#This Row],[ID]],catalogo[],3,FALSE)</f>
        <v>Produzir objeto gráfico com Vega</v>
      </c>
      <c r="D130" s="49" t="s">
        <v>245</v>
      </c>
      <c r="E130" s="50">
        <v>8</v>
      </c>
      <c r="F130" s="65"/>
    </row>
    <row r="131" spans="1:6" ht="27.6" x14ac:dyDescent="0.3">
      <c r="A131" s="64" t="s">
        <v>156</v>
      </c>
      <c r="B131" s="55" t="str">
        <f>VLOOKUP(horas_estimada[[#This Row],[ID]],catalogo[],2,FALSE)</f>
        <v>Serviços em ElasticSearch</v>
      </c>
      <c r="C131" s="56" t="str">
        <f>VLOOKUP(horas_estimada[[#This Row],[ID]],catalogo[],3,FALSE)</f>
        <v>Produzir objeto gráfico com Vega</v>
      </c>
      <c r="D131" s="49" t="s">
        <v>218</v>
      </c>
      <c r="E131" s="50">
        <v>1</v>
      </c>
      <c r="F131" s="65"/>
    </row>
    <row r="132" spans="1:6" ht="28.2" thickBot="1" x14ac:dyDescent="0.35">
      <c r="A132" s="66" t="s">
        <v>156</v>
      </c>
      <c r="B132" s="67" t="str">
        <f>VLOOKUP(horas_estimada[[#This Row],[ID]],catalogo[],2,FALSE)</f>
        <v>Serviços em ElasticSearch</v>
      </c>
      <c r="C132" s="68" t="str">
        <f>VLOOKUP(horas_estimada[[#This Row],[ID]],catalogo[],3,FALSE)</f>
        <v>Produzir objeto gráfico com Vega</v>
      </c>
      <c r="D132" s="69" t="s">
        <v>205</v>
      </c>
      <c r="E132" s="70">
        <v>1</v>
      </c>
      <c r="F132" s="71"/>
    </row>
    <row r="133" spans="1:6" ht="27.6" x14ac:dyDescent="0.3">
      <c r="A133" s="72" t="s">
        <v>161</v>
      </c>
      <c r="B133" s="73" t="str">
        <f>VLOOKUP(horas_estimada[[#This Row],[ID]],catalogo[],2,FALSE)</f>
        <v>Serviços em ElasticSearch</v>
      </c>
      <c r="C133" s="74" t="str">
        <f>VLOOKUP(horas_estimada[[#This Row],[ID]],catalogo[],3,FALSE)</f>
        <v>Criação de script para Transformação de dados/documentos</v>
      </c>
      <c r="D133" s="92" t="s">
        <v>227</v>
      </c>
      <c r="E133" s="75">
        <v>2</v>
      </c>
      <c r="F133" s="76"/>
    </row>
    <row r="134" spans="1:6" ht="27.6" x14ac:dyDescent="0.3">
      <c r="A134" s="77" t="s">
        <v>161</v>
      </c>
      <c r="B134" s="57" t="str">
        <f>VLOOKUP(horas_estimada[[#This Row],[ID]],catalogo[],2,FALSE)</f>
        <v>Serviços em ElasticSearch</v>
      </c>
      <c r="C134" s="58" t="str">
        <f>VLOOKUP(horas_estimada[[#This Row],[ID]],catalogo[],3,FALSE)</f>
        <v>Criação de script para Transformação de dados/documentos</v>
      </c>
      <c r="D134" s="52" t="s">
        <v>246</v>
      </c>
      <c r="E134" s="53">
        <v>8</v>
      </c>
      <c r="F134" s="78"/>
    </row>
    <row r="135" spans="1:6" ht="27.6" x14ac:dyDescent="0.3">
      <c r="A135" s="77" t="s">
        <v>161</v>
      </c>
      <c r="B135" s="57" t="str">
        <f>VLOOKUP(horas_estimada[[#This Row],[ID]],catalogo[],2,FALSE)</f>
        <v>Serviços em ElasticSearch</v>
      </c>
      <c r="C135" s="58" t="str">
        <f>VLOOKUP(horas_estimada[[#This Row],[ID]],catalogo[],3,FALSE)</f>
        <v>Criação de script para Transformação de dados/documentos</v>
      </c>
      <c r="D135" s="52" t="s">
        <v>218</v>
      </c>
      <c r="E135" s="53">
        <v>1</v>
      </c>
      <c r="F135" s="78"/>
    </row>
    <row r="136" spans="1:6" ht="27.6" x14ac:dyDescent="0.3">
      <c r="A136" s="77" t="s">
        <v>161</v>
      </c>
      <c r="B136" s="57" t="str">
        <f>VLOOKUP(horas_estimada[[#This Row],[ID]],catalogo[],2,FALSE)</f>
        <v>Serviços em ElasticSearch</v>
      </c>
      <c r="C136" s="58" t="str">
        <f>VLOOKUP(horas_estimada[[#This Row],[ID]],catalogo[],3,FALSE)</f>
        <v>Criação de script para Transformação de dados/documentos</v>
      </c>
      <c r="D136" s="52" t="s">
        <v>205</v>
      </c>
      <c r="E136" s="53">
        <v>1</v>
      </c>
      <c r="F136" s="78"/>
    </row>
    <row r="137" spans="1:6" ht="27.6" x14ac:dyDescent="0.3">
      <c r="A137" s="77" t="s">
        <v>161</v>
      </c>
      <c r="B137" s="57" t="str">
        <f>VLOOKUP(horas_estimada[[#This Row],[ID]],catalogo[],2,FALSE)</f>
        <v>Serviços em ElasticSearch</v>
      </c>
      <c r="C137" s="58" t="str">
        <f>VLOOKUP(horas_estimada[[#This Row],[ID]],catalogo[],3,FALSE)</f>
        <v>Criação de script para Transformação de dados/documentos</v>
      </c>
      <c r="D137" s="52" t="s">
        <v>247</v>
      </c>
      <c r="E137" s="53">
        <v>1</v>
      </c>
      <c r="F137" s="78"/>
    </row>
    <row r="138" spans="1:6" ht="28.2" thickBot="1" x14ac:dyDescent="0.35">
      <c r="A138" s="79" t="s">
        <v>161</v>
      </c>
      <c r="B138" s="86" t="str">
        <f>VLOOKUP(horas_estimada[[#This Row],[ID]],catalogo[],2,FALSE)</f>
        <v>Serviços em ElasticSearch</v>
      </c>
      <c r="C138" s="87" t="str">
        <f>VLOOKUP(horas_estimada[[#This Row],[ID]],catalogo[],3,FALSE)</f>
        <v>Criação de script para Transformação de dados/documentos</v>
      </c>
      <c r="D138" s="94" t="s">
        <v>227</v>
      </c>
      <c r="E138" s="88">
        <v>2</v>
      </c>
      <c r="F138" s="89"/>
    </row>
    <row r="139" spans="1:6" ht="27.6" x14ac:dyDescent="0.3">
      <c r="A139" s="59" t="s">
        <v>166</v>
      </c>
      <c r="B139" s="60" t="str">
        <f>VLOOKUP(horas_estimada[[#This Row],[ID]],catalogo[],2,FALSE)</f>
        <v>Serviços em ElasticSearch</v>
      </c>
      <c r="C139" s="61" t="str">
        <f>VLOOKUP(horas_estimada[[#This Row],[ID]],catalogo[],3,FALSE)</f>
        <v>Criação de script para busca e filtros em vários clusters e em várias regiões</v>
      </c>
      <c r="D139" s="93" t="s">
        <v>248</v>
      </c>
      <c r="E139" s="62">
        <v>4</v>
      </c>
      <c r="F139" s="63"/>
    </row>
    <row r="140" spans="1:6" ht="27.6" x14ac:dyDescent="0.3">
      <c r="A140" s="64" t="s">
        <v>166</v>
      </c>
      <c r="B140" s="55" t="str">
        <f>VLOOKUP(horas_estimada[[#This Row],[ID]],catalogo[],2,FALSE)</f>
        <v>Serviços em ElasticSearch</v>
      </c>
      <c r="C140" s="56" t="str">
        <f>VLOOKUP(horas_estimada[[#This Row],[ID]],catalogo[],3,FALSE)</f>
        <v>Criação de script para busca e filtros em vários clusters e em várias regiões</v>
      </c>
      <c r="D140" s="49" t="s">
        <v>218</v>
      </c>
      <c r="E140" s="50">
        <v>1</v>
      </c>
      <c r="F140" s="65"/>
    </row>
    <row r="141" spans="1:6" ht="27.6" x14ac:dyDescent="0.3">
      <c r="A141" s="64" t="s">
        <v>166</v>
      </c>
      <c r="B141" s="55" t="str">
        <f>VLOOKUP(horas_estimada[[#This Row],[ID]],catalogo[],2,FALSE)</f>
        <v>Serviços em ElasticSearch</v>
      </c>
      <c r="C141" s="56" t="str">
        <f>VLOOKUP(horas_estimada[[#This Row],[ID]],catalogo[],3,FALSE)</f>
        <v>Criação de script para busca e filtros em vários clusters e em várias regiões</v>
      </c>
      <c r="D141" s="49" t="s">
        <v>205</v>
      </c>
      <c r="E141" s="50">
        <v>1</v>
      </c>
      <c r="F141" s="65"/>
    </row>
    <row r="142" spans="1:6" ht="28.2" thickBot="1" x14ac:dyDescent="0.35">
      <c r="A142" s="66" t="s">
        <v>166</v>
      </c>
      <c r="B142" s="67" t="str">
        <f>VLOOKUP(horas_estimada[[#This Row],[ID]],catalogo[],2,FALSE)</f>
        <v>Serviços em ElasticSearch</v>
      </c>
      <c r="C142" s="68" t="str">
        <f>VLOOKUP(horas_estimada[[#This Row],[ID]],catalogo[],3,FALSE)</f>
        <v>Criação de script para busca e filtros em vários clusters e em várias regiões</v>
      </c>
      <c r="D142" s="69" t="s">
        <v>247</v>
      </c>
      <c r="E142" s="70">
        <v>1</v>
      </c>
      <c r="F142" s="71"/>
    </row>
    <row r="143" spans="1:6" ht="27.6" x14ac:dyDescent="0.3">
      <c r="A143" s="72" t="s">
        <v>171</v>
      </c>
      <c r="B143" s="73" t="str">
        <f>VLOOKUP(horas_estimada[[#This Row],[ID]],catalogo[],2,FALSE)</f>
        <v>Serviços em ElasticSearch</v>
      </c>
      <c r="C143" s="74" t="str">
        <f>VLOOKUP(horas_estimada[[#This Row],[ID]],catalogo[],3,FALSE)</f>
        <v>Implementar ILM</v>
      </c>
      <c r="D143" s="92" t="s">
        <v>227</v>
      </c>
      <c r="E143" s="75">
        <v>2</v>
      </c>
      <c r="F143" s="76"/>
    </row>
    <row r="144" spans="1:6" ht="27.6" x14ac:dyDescent="0.3">
      <c r="A144" s="77" t="s">
        <v>171</v>
      </c>
      <c r="B144" s="57" t="str">
        <f>VLOOKUP(horas_estimada[[#This Row],[ID]],catalogo[],2,FALSE)</f>
        <v>Serviços em ElasticSearch</v>
      </c>
      <c r="C144" s="58" t="str">
        <f>VLOOKUP(horas_estimada[[#This Row],[ID]],catalogo[],3,FALSE)</f>
        <v>Implementar ILM</v>
      </c>
      <c r="D144" s="52" t="s">
        <v>249</v>
      </c>
      <c r="E144" s="53">
        <v>8</v>
      </c>
      <c r="F144" s="78"/>
    </row>
    <row r="145" spans="1:6" ht="27.6" x14ac:dyDescent="0.3">
      <c r="A145" s="77" t="s">
        <v>171</v>
      </c>
      <c r="B145" s="57" t="str">
        <f>VLOOKUP(horas_estimada[[#This Row],[ID]],catalogo[],2,FALSE)</f>
        <v>Serviços em ElasticSearch</v>
      </c>
      <c r="C145" s="58" t="str">
        <f>VLOOKUP(horas_estimada[[#This Row],[ID]],catalogo[],3,FALSE)</f>
        <v>Implementar ILM</v>
      </c>
      <c r="D145" s="52" t="s">
        <v>218</v>
      </c>
      <c r="E145" s="53">
        <v>1</v>
      </c>
      <c r="F145" s="78"/>
    </row>
    <row r="146" spans="1:6" ht="27.6" x14ac:dyDescent="0.3">
      <c r="A146" s="77" t="s">
        <v>171</v>
      </c>
      <c r="B146" s="57" t="str">
        <f>VLOOKUP(horas_estimada[[#This Row],[ID]],catalogo[],2,FALSE)</f>
        <v>Serviços em ElasticSearch</v>
      </c>
      <c r="C146" s="58" t="str">
        <f>VLOOKUP(horas_estimada[[#This Row],[ID]],catalogo[],3,FALSE)</f>
        <v>Implementar ILM</v>
      </c>
      <c r="D146" s="52" t="s">
        <v>205</v>
      </c>
      <c r="E146" s="53">
        <v>1</v>
      </c>
      <c r="F146" s="78"/>
    </row>
    <row r="147" spans="1:6" ht="28.2" thickBot="1" x14ac:dyDescent="0.35">
      <c r="A147" s="79" t="s">
        <v>171</v>
      </c>
      <c r="B147" s="80" t="str">
        <f>VLOOKUP(horas_estimada[[#This Row],[ID]],catalogo[],2,FALSE)</f>
        <v>Serviços em ElasticSearch</v>
      </c>
      <c r="C147" s="81" t="str">
        <f>VLOOKUP(horas_estimada[[#This Row],[ID]],catalogo[],3,FALSE)</f>
        <v>Implementar ILM</v>
      </c>
      <c r="D147" s="82" t="s">
        <v>247</v>
      </c>
      <c r="E147" s="85">
        <v>1</v>
      </c>
      <c r="F147" s="84"/>
    </row>
    <row r="148" spans="1:6" ht="27.6" x14ac:dyDescent="0.3">
      <c r="A148" s="59" t="s">
        <v>177</v>
      </c>
      <c r="B148" s="60" t="str">
        <f>VLOOKUP(horas_estimada[[#This Row],[ID]],catalogo[],2,FALSE)</f>
        <v>Serviços em ElasticSearch</v>
      </c>
      <c r="C148" s="61" t="str">
        <f>VLOOKUP(horas_estimada[[#This Row],[ID]],catalogo[],3,FALSE)</f>
        <v>Análise sobre erro apresentado em log</v>
      </c>
      <c r="D148" s="93" t="s">
        <v>219</v>
      </c>
      <c r="E148" s="90">
        <v>1</v>
      </c>
      <c r="F148" s="63"/>
    </row>
    <row r="149" spans="1:6" ht="27.6" x14ac:dyDescent="0.3">
      <c r="A149" s="64" t="s">
        <v>177</v>
      </c>
      <c r="B149" s="55" t="str">
        <f>VLOOKUP(horas_estimada[[#This Row],[ID]],catalogo[],2,FALSE)</f>
        <v>Serviços em ElasticSearch</v>
      </c>
      <c r="C149" s="56" t="str">
        <f>VLOOKUP(horas_estimada[[#This Row],[ID]],catalogo[],3,FALSE)</f>
        <v>Análise sobre erro apresentado em log</v>
      </c>
      <c r="D149" s="49" t="s">
        <v>250</v>
      </c>
      <c r="E149" s="50">
        <v>2</v>
      </c>
      <c r="F149" s="65"/>
    </row>
    <row r="150" spans="1:6" ht="27.6" x14ac:dyDescent="0.3">
      <c r="A150" s="64" t="s">
        <v>177</v>
      </c>
      <c r="B150" s="55" t="str">
        <f>VLOOKUP(horas_estimada[[#This Row],[ID]],catalogo[],2,FALSE)</f>
        <v>Serviços em ElasticSearch</v>
      </c>
      <c r="C150" s="56" t="str">
        <f>VLOOKUP(horas_estimada[[#This Row],[ID]],catalogo[],3,FALSE)</f>
        <v>Análise sobre erro apresentado em log</v>
      </c>
      <c r="D150" s="49" t="s">
        <v>251</v>
      </c>
      <c r="E150" s="51">
        <v>4</v>
      </c>
      <c r="F150" s="65"/>
    </row>
    <row r="151" spans="1:6" ht="27.6" x14ac:dyDescent="0.3">
      <c r="A151" s="64" t="s">
        <v>177</v>
      </c>
      <c r="B151" s="55" t="str">
        <f>VLOOKUP(horas_estimada[[#This Row],[ID]],catalogo[],2,FALSE)</f>
        <v>Serviços em ElasticSearch</v>
      </c>
      <c r="C151" s="56" t="str">
        <f>VLOOKUP(horas_estimada[[#This Row],[ID]],catalogo[],3,FALSE)</f>
        <v>Análise sobre erro apresentado em log</v>
      </c>
      <c r="D151" s="49" t="s">
        <v>252</v>
      </c>
      <c r="E151" s="51">
        <v>2</v>
      </c>
      <c r="F151" s="65"/>
    </row>
    <row r="152" spans="1:6" ht="28.2" thickBot="1" x14ac:dyDescent="0.35">
      <c r="A152" s="66" t="s">
        <v>177</v>
      </c>
      <c r="B152" s="67" t="str">
        <f>VLOOKUP(horas_estimada[[#This Row],[ID]],catalogo[],2,FALSE)</f>
        <v>Serviços em ElasticSearch</v>
      </c>
      <c r="C152" s="68" t="str">
        <f>VLOOKUP(horas_estimada[[#This Row],[ID]],catalogo[],3,FALSE)</f>
        <v>Análise sobre erro apresentado em log</v>
      </c>
      <c r="D152" s="69" t="s">
        <v>205</v>
      </c>
      <c r="E152" s="91">
        <v>1</v>
      </c>
      <c r="F152" s="71"/>
    </row>
    <row r="153" spans="1:6" ht="41.4" x14ac:dyDescent="0.3">
      <c r="A153" s="72" t="s">
        <v>183</v>
      </c>
      <c r="B153" s="73" t="str">
        <f>VLOOKUP(horas_estimada[[#This Row],[ID]],catalogo[],2,FALSE)</f>
        <v>Serviços em ElasticSearch</v>
      </c>
      <c r="C153" s="74" t="str">
        <f>VLOOKUP(horas_estimada[[#This Row],[ID]],catalogo[],3,FALSE)</f>
        <v>Apoiar na elaboração parecer técnico a respeito de questão técnica relacionada com serviços em ElasticSearch ou plataforma e serviços contíguos ou relacionados</v>
      </c>
      <c r="D153" s="92" t="s">
        <v>253</v>
      </c>
      <c r="E153" s="75">
        <v>4</v>
      </c>
      <c r="F153" s="76"/>
    </row>
    <row r="154" spans="1:6" ht="41.4" x14ac:dyDescent="0.3">
      <c r="A154" s="77" t="s">
        <v>183</v>
      </c>
      <c r="B154" s="57" t="str">
        <f>VLOOKUP(horas_estimada[[#This Row],[ID]],catalogo[],2,FALSE)</f>
        <v>Serviços em ElasticSearch</v>
      </c>
      <c r="C154" s="58" t="str">
        <f>VLOOKUP(horas_estimada[[#This Row],[ID]],catalogo[],3,FALSE)</f>
        <v>Apoiar na elaboração parecer técnico a respeito de questão técnica relacionada com serviços em ElasticSearch ou plataforma e serviços contíguos ou relacionados</v>
      </c>
      <c r="D154" s="52" t="s">
        <v>200</v>
      </c>
      <c r="E154" s="53">
        <v>1</v>
      </c>
      <c r="F154" s="78"/>
    </row>
    <row r="155" spans="1:6" ht="41.4" x14ac:dyDescent="0.3">
      <c r="A155" s="77" t="s">
        <v>183</v>
      </c>
      <c r="B155" s="57" t="str">
        <f>VLOOKUP(horas_estimada[[#This Row],[ID]],catalogo[],2,FALSE)</f>
        <v>Serviços em ElasticSearch</v>
      </c>
      <c r="C155" s="58" t="str">
        <f>VLOOKUP(horas_estimada[[#This Row],[ID]],catalogo[],3,FALSE)</f>
        <v>Apoiar na elaboração parecer técnico a respeito de questão técnica relacionada com serviços em ElasticSearch ou plataforma e serviços contíguos ou relacionados</v>
      </c>
      <c r="D155" s="52" t="s">
        <v>254</v>
      </c>
      <c r="E155" s="53">
        <v>24</v>
      </c>
      <c r="F155" s="78"/>
    </row>
    <row r="156" spans="1:6" ht="41.4" x14ac:dyDescent="0.3">
      <c r="A156" s="77" t="s">
        <v>183</v>
      </c>
      <c r="B156" s="57" t="str">
        <f>VLOOKUP(horas_estimada[[#This Row],[ID]],catalogo[],2,FALSE)</f>
        <v>Serviços em ElasticSearch</v>
      </c>
      <c r="C156" s="58" t="str">
        <f>VLOOKUP(horas_estimada[[#This Row],[ID]],catalogo[],3,FALSE)</f>
        <v>Apoiar na elaboração parecer técnico a respeito de questão técnica relacionada com serviços em ElasticSearch ou plataforma e serviços contíguos ou relacionados</v>
      </c>
      <c r="D156" s="52" t="s">
        <v>218</v>
      </c>
      <c r="E156" s="53">
        <v>1</v>
      </c>
      <c r="F156" s="78"/>
    </row>
    <row r="157" spans="1:6" ht="42" thickBot="1" x14ac:dyDescent="0.35">
      <c r="A157" s="79" t="s">
        <v>183</v>
      </c>
      <c r="B157" s="80" t="str">
        <f>VLOOKUP(horas_estimada[[#This Row],[ID]],catalogo[],2,FALSE)</f>
        <v>Serviços em ElasticSearch</v>
      </c>
      <c r="C157" s="81" t="str">
        <f>VLOOKUP(horas_estimada[[#This Row],[ID]],catalogo[],3,FALSE)</f>
        <v>Apoiar na elaboração parecer técnico a respeito de questão técnica relacionada com serviços em ElasticSearch ou plataforma e serviços contíguos ou relacionados</v>
      </c>
      <c r="D157" s="82" t="s">
        <v>255</v>
      </c>
      <c r="E157" s="83">
        <v>1</v>
      </c>
      <c r="F157" s="84"/>
    </row>
    <row r="158" spans="1:6" ht="27.6" x14ac:dyDescent="0.3">
      <c r="A158" s="59" t="s">
        <v>188</v>
      </c>
      <c r="B158" s="60" t="str">
        <f>VLOOKUP(horas_estimada[[#This Row],[ID]],catalogo[],2,FALSE)</f>
        <v>Serviços em ElasticSearch</v>
      </c>
      <c r="C158" s="61" t="str">
        <f>VLOOKUP(horas_estimada[[#This Row],[ID]],catalogo[],3,FALSE)</f>
        <v>Apoiar na resolução de questão técnica  relacionada com serviços em ElasticSearch e sua plataforma, de média complexidade</v>
      </c>
      <c r="D158" s="93" t="s">
        <v>256</v>
      </c>
      <c r="E158" s="62">
        <v>1</v>
      </c>
      <c r="F158" s="63"/>
    </row>
    <row r="159" spans="1:6" ht="27.6" x14ac:dyDescent="0.3">
      <c r="A159" s="64" t="s">
        <v>188</v>
      </c>
      <c r="B159" s="55" t="str">
        <f>VLOOKUP(horas_estimada[[#This Row],[ID]],catalogo[],2,FALSE)</f>
        <v>Serviços em ElasticSearch</v>
      </c>
      <c r="C159" s="56" t="str">
        <f>VLOOKUP(horas_estimada[[#This Row],[ID]],catalogo[],3,FALSE)</f>
        <v>Apoiar na resolução de questão técnica  relacionada com serviços em ElasticSearch e sua plataforma, de média complexidade</v>
      </c>
      <c r="D159" s="49" t="s">
        <v>251</v>
      </c>
      <c r="E159" s="50">
        <v>4</v>
      </c>
      <c r="F159" s="65"/>
    </row>
    <row r="160" spans="1:6" ht="27.6" x14ac:dyDescent="0.3">
      <c r="A160" s="64" t="s">
        <v>188</v>
      </c>
      <c r="B160" s="55" t="str">
        <f>VLOOKUP(horas_estimada[[#This Row],[ID]],catalogo[],2,FALSE)</f>
        <v>Serviços em ElasticSearch</v>
      </c>
      <c r="C160" s="56" t="str">
        <f>VLOOKUP(horas_estimada[[#This Row],[ID]],catalogo[],3,FALSE)</f>
        <v>Apoiar na resolução de questão técnica  relacionada com serviços em ElasticSearch e sua plataforma, de média complexidade</v>
      </c>
      <c r="D160" s="49" t="s">
        <v>252</v>
      </c>
      <c r="E160" s="50">
        <v>2</v>
      </c>
      <c r="F160" s="65"/>
    </row>
    <row r="161" spans="1:6" ht="28.2" thickBot="1" x14ac:dyDescent="0.35">
      <c r="A161" s="66" t="s">
        <v>188</v>
      </c>
      <c r="B161" s="67" t="str">
        <f>VLOOKUP(horas_estimada[[#This Row],[ID]],catalogo[],2,FALSE)</f>
        <v>Serviços em ElasticSearch</v>
      </c>
      <c r="C161" s="68" t="str">
        <f>VLOOKUP(horas_estimada[[#This Row],[ID]],catalogo[],3,FALSE)</f>
        <v>Apoiar na resolução de questão técnica  relacionada com serviços em ElasticSearch e sua plataforma, de média complexidade</v>
      </c>
      <c r="D161" s="69" t="s">
        <v>257</v>
      </c>
      <c r="E161" s="70">
        <v>1</v>
      </c>
      <c r="F161" s="71"/>
    </row>
    <row r="162" spans="1:6" ht="41.4" x14ac:dyDescent="0.3">
      <c r="A162" s="72" t="s">
        <v>192</v>
      </c>
      <c r="B162" s="73" t="str">
        <f>VLOOKUP(horas_estimada[[#This Row],[ID]],catalogo[],2,FALSE)</f>
        <v>Serviços em ElasticSearch</v>
      </c>
      <c r="C162" s="74" t="str">
        <f>VLOOKUP(horas_estimada[[#This Row],[ID]],catalogo[],3,FALSE)</f>
        <v>Apoiar na resolução de questão técnica  relacionada  direta ou indiretamente com serviços em ElasticSearch e sua plataforma, de alta complexidade</v>
      </c>
      <c r="D162" s="92" t="s">
        <v>256</v>
      </c>
      <c r="E162" s="75">
        <v>1</v>
      </c>
      <c r="F162" s="76"/>
    </row>
    <row r="163" spans="1:6" ht="41.4" x14ac:dyDescent="0.3">
      <c r="A163" s="77" t="s">
        <v>192</v>
      </c>
      <c r="B163" s="57" t="str">
        <f>VLOOKUP(horas_estimada[[#This Row],[ID]],catalogo[],2,FALSE)</f>
        <v>Serviços em ElasticSearch</v>
      </c>
      <c r="C163" s="58" t="str">
        <f>VLOOKUP(horas_estimada[[#This Row],[ID]],catalogo[],3,FALSE)</f>
        <v>Apoiar na resolução de questão técnica  relacionada  direta ou indiretamente com serviços em ElasticSearch e sua plataforma, de alta complexidade</v>
      </c>
      <c r="D163" s="52" t="s">
        <v>251</v>
      </c>
      <c r="E163" s="53">
        <v>8</v>
      </c>
      <c r="F163" s="78"/>
    </row>
    <row r="164" spans="1:6" ht="41.4" x14ac:dyDescent="0.3">
      <c r="A164" s="77" t="s">
        <v>192</v>
      </c>
      <c r="B164" s="57" t="str">
        <f>VLOOKUP(horas_estimada[[#This Row],[ID]],catalogo[],2,FALSE)</f>
        <v>Serviços em ElasticSearch</v>
      </c>
      <c r="C164" s="58" t="str">
        <f>VLOOKUP(horas_estimada[[#This Row],[ID]],catalogo[],3,FALSE)</f>
        <v>Apoiar na resolução de questão técnica  relacionada  direta ou indiretamente com serviços em ElasticSearch e sua plataforma, de alta complexidade</v>
      </c>
      <c r="D164" s="52" t="s">
        <v>252</v>
      </c>
      <c r="E164" s="53">
        <v>3</v>
      </c>
      <c r="F164" s="78"/>
    </row>
    <row r="165" spans="1:6" ht="42" thickBot="1" x14ac:dyDescent="0.35">
      <c r="A165" s="79" t="s">
        <v>192</v>
      </c>
      <c r="B165" s="80" t="str">
        <f>VLOOKUP(horas_estimada[[#This Row],[ID]],catalogo[],2,FALSE)</f>
        <v>Serviços em ElasticSearch</v>
      </c>
      <c r="C165" s="81" t="str">
        <f>VLOOKUP(horas_estimada[[#This Row],[ID]],catalogo[],3,FALSE)</f>
        <v>Apoiar na resolução de questão técnica  relacionada  direta ou indiretamente com serviços em ElasticSearch e sua plataforma, de alta complexidade</v>
      </c>
      <c r="D165" s="82" t="s">
        <v>257</v>
      </c>
      <c r="E165" s="85">
        <v>1</v>
      </c>
      <c r="F165" s="84"/>
    </row>
    <row r="166" spans="1:6" x14ac:dyDescent="0.3">
      <c r="A166" s="43"/>
      <c r="B166" s="43"/>
      <c r="C166" s="39"/>
      <c r="D166" s="44"/>
      <c r="E166" s="45"/>
      <c r="F166" s="46"/>
    </row>
  </sheetData>
  <mergeCells count="1">
    <mergeCell ref="A1:F1"/>
  </mergeCells>
  <pageMargins left="0.511811024" right="0.511811024" top="0.78740157499999996" bottom="0.78740157499999996" header="0.31496062000000002" footer="0.31496062000000002"/>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168F8-73F9-435D-AE7B-484EEA25A816}">
  <dimension ref="A1:I5"/>
  <sheetViews>
    <sheetView showGridLines="0" workbookViewId="0">
      <selection activeCell="C5" sqref="C5"/>
    </sheetView>
  </sheetViews>
  <sheetFormatPr defaultRowHeight="14.4" x14ac:dyDescent="0.3"/>
  <cols>
    <col min="1" max="1" width="35.5546875" bestFit="1" customWidth="1"/>
    <col min="2" max="2" width="21.109375" customWidth="1"/>
    <col min="3" max="3" width="27.109375" customWidth="1"/>
  </cols>
  <sheetData>
    <row r="1" spans="1:9" ht="47.25" customHeight="1" x14ac:dyDescent="0.3">
      <c r="A1" s="99" t="s">
        <v>258</v>
      </c>
      <c r="B1" s="99"/>
      <c r="C1" s="99"/>
      <c r="D1" s="99"/>
      <c r="E1" s="99"/>
      <c r="F1" s="99"/>
      <c r="G1" s="99"/>
      <c r="H1" s="99"/>
      <c r="I1" s="99"/>
    </row>
    <row r="2" spans="1:9" x14ac:dyDescent="0.3">
      <c r="A2" s="8" t="s">
        <v>259</v>
      </c>
      <c r="B2" s="9" t="s">
        <v>260</v>
      </c>
      <c r="C2" s="5" t="s">
        <v>261</v>
      </c>
    </row>
    <row r="3" spans="1:9" x14ac:dyDescent="0.3">
      <c r="A3" s="7" t="s">
        <v>25</v>
      </c>
      <c r="B3" s="11">
        <v>1</v>
      </c>
      <c r="C3" s="4">
        <v>115.36</v>
      </c>
    </row>
    <row r="4" spans="1:9" x14ac:dyDescent="0.3">
      <c r="A4" s="10" t="s">
        <v>154</v>
      </c>
      <c r="B4" s="12">
        <f>Tabela3[[#This Row],[Custo da hora do profissional]]/C3</f>
        <v>1.2526005547850207</v>
      </c>
      <c r="C4" s="4">
        <v>144.5</v>
      </c>
    </row>
    <row r="5" spans="1:9" x14ac:dyDescent="0.3">
      <c r="A5" s="33" t="s">
        <v>262</v>
      </c>
    </row>
  </sheetData>
  <mergeCells count="1">
    <mergeCell ref="A1:I1"/>
  </mergeCells>
  <pageMargins left="0.511811024" right="0.511811024" top="0.78740157499999996" bottom="0.78740157499999996" header="0.31496062000000002" footer="0.31496062000000002"/>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525972A7717747967F561F7588620C" ma:contentTypeVersion="2" ma:contentTypeDescription="Crie um novo documento." ma:contentTypeScope="" ma:versionID="c94df36eed991291a72dacf548383c6a">
  <xsd:schema xmlns:xsd="http://www.w3.org/2001/XMLSchema" xmlns:xs="http://www.w3.org/2001/XMLSchema" xmlns:p="http://schemas.microsoft.com/office/2006/metadata/properties" xmlns:ns2="8b27bd9c-2db1-45a5-bd2a-509a58a066c2" targetNamespace="http://schemas.microsoft.com/office/2006/metadata/properties" ma:root="true" ma:fieldsID="799da4182a67600cf06120b6042670b3" ns2:_="">
    <xsd:import namespace="8b27bd9c-2db1-45a5-bd2a-509a58a066c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27bd9c-2db1-45a5-bd2a-509a58a066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A2C487-7861-4DB7-9F83-C8B50AA035BA}">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8b27bd9c-2db1-45a5-bd2a-509a58a066c2"/>
    <ds:schemaRef ds:uri="http://www.w3.org/XML/1998/namespace"/>
    <ds:schemaRef ds:uri="http://purl.org/dc/dcmitype/"/>
  </ds:schemaRefs>
</ds:datastoreItem>
</file>

<file path=customXml/itemProps2.xml><?xml version="1.0" encoding="utf-8"?>
<ds:datastoreItem xmlns:ds="http://schemas.openxmlformats.org/officeDocument/2006/customXml" ds:itemID="{905BEA55-A4BF-46BD-B72D-2C93F01C81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27bd9c-2db1-45a5-bd2a-509a58a066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A7F680-3F54-43DC-9CEE-E7A06823A0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Catálogo de Serviços Preço UST</vt:lpstr>
      <vt:lpstr>Horas estimadas</vt:lpstr>
      <vt:lpstr>Perfis profissionais</vt:lpstr>
    </vt:vector>
  </TitlesOfParts>
  <Manager/>
  <Company>ANAC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Milton Pereira de Souza</dc:creator>
  <cp:keywords/>
  <dc:description/>
  <cp:lastModifiedBy>Artur Santos</cp:lastModifiedBy>
  <cp:revision/>
  <dcterms:created xsi:type="dcterms:W3CDTF">2022-04-29T11:52:30Z</dcterms:created>
  <dcterms:modified xsi:type="dcterms:W3CDTF">2023-03-02T13:02:57Z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0x01010066525972A7717747967F561F7588620C</vt:lpwstr>
  </property>
</Properties>
</file>