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sele.oliveira\Desktop\Pregão 14_2020 - Manutenção predial RJ\"/>
    </mc:Choice>
  </mc:AlternateContent>
  <xr:revisionPtr revIDLastSave="0" documentId="8_{DAF70748-BB6C-433A-B827-8BC4431B1EAA}" xr6:coauthVersionLast="36" xr6:coauthVersionMax="36" xr10:uidLastSave="{00000000-0000-0000-0000-000000000000}"/>
  <bookViews>
    <workbookView xWindow="0" yWindow="0" windowWidth="20490" windowHeight="7545" tabRatio="827" firstSheet="8" activeTab="1" xr2:uid="{5B77B85A-74A5-4CA5-B2E3-1C6BE7E53445}"/>
  </bookViews>
  <sheets>
    <sheet name="Planilha1" sheetId="16" r:id="rId1"/>
    <sheet name="B.I-Quadro Resumo" sheetId="13" r:id="rId2"/>
    <sheet name="B.II-Equipamentos e Ferramentas" sheetId="4" r:id="rId3"/>
    <sheet name="B.III-Uniformes" sheetId="5" r:id="rId4"/>
    <sheet name="B.IV - BDI" sheetId="14" r:id="rId5"/>
    <sheet name="B.IV - BDI Diferenciado " sheetId="15" r:id="rId6"/>
    <sheet name="B.V-Materiais" sheetId="1" r:id="rId7"/>
    <sheet name="B.VI-Serviços Eventuais" sheetId="6" r:id="rId8"/>
    <sheet name="Engenheiro" sheetId="7" r:id="rId9"/>
    <sheet name="Encarregado Geral " sheetId="10" r:id="rId10"/>
    <sheet name="Bombeiro de Manutenção" sheetId="8" r:id="rId11"/>
    <sheet name=" Eletricista de Manutenção" sheetId="9" r:id="rId12"/>
    <sheet name="Técnico de Telefonia" sheetId="11" r:id="rId13"/>
    <sheet name="Ajudante" sheetId="12" r:id="rId14"/>
  </sheets>
  <externalReferences>
    <externalReference r:id="rId15"/>
    <externalReference r:id="rId16"/>
    <externalReference r:id="rId17"/>
  </externalReferences>
  <definedNames>
    <definedName name="_xlnm._FilterDatabase" localSheetId="2" hidden="1">'B.II-Equipamentos e Ferramentas'!$B$3:$O$98</definedName>
    <definedName name="_xlnm._FilterDatabase" localSheetId="7" hidden="1">'B.VI-Serviços Eventuais'!$B$2:$J$70</definedName>
    <definedName name="_xlnm._FilterDatabase" localSheetId="6" hidden="1">'B.V-Materiais'!$B$3:$J$256</definedName>
    <definedName name="_xlnm.Print_Area" localSheetId="11">' Eletricista de Manutenção'!$A$1:$I$129</definedName>
    <definedName name="_xlnm.Print_Area" localSheetId="13">Ajudante!$A$1:$I$129</definedName>
    <definedName name="_xlnm.Print_Area" localSheetId="2">'B.II-Equipamentos e Ferramentas'!$B$2:$F$102</definedName>
    <definedName name="_xlnm.Print_Area" localSheetId="3">'B.III-Uniformes'!$B$1:$L$18</definedName>
    <definedName name="_xlnm.Print_Area" localSheetId="1">'B.I-Quadro Resumo'!$B$1:$G$18</definedName>
    <definedName name="_xlnm.Print_Area" localSheetId="4">'B.IV - BDI'!$D$1:$F$29</definedName>
    <definedName name="_xlnm.Print_Area" localSheetId="5">'B.IV - BDI Diferenciado '!$D$2:$F$29</definedName>
    <definedName name="_xlnm.Print_Area" localSheetId="7">'B.VI-Serviços Eventuais'!$B$1:$J$73</definedName>
    <definedName name="_xlnm.Print_Area" localSheetId="6">'B.V-Materiais'!$B$2:$J$259</definedName>
    <definedName name="_xlnm.Print_Area" localSheetId="10">'Bombeiro de Manutenção'!$A$1:$I$129</definedName>
    <definedName name="_xlnm.Print_Area" localSheetId="9">'Encarregado Geral '!$A$1:$I$129</definedName>
    <definedName name="_xlnm.Print_Area" localSheetId="8">Engenheiro!$A$1:$I$129</definedName>
    <definedName name="_xlnm.Print_Area" localSheetId="12">'Técnico de Telefonia'!$A$1:$I$129</definedName>
    <definedName name="_xlnm.Print_Titles" localSheetId="2">'B.II-Equipamentos e Ferramentas'!$B:$D,'B.II-Equipamentos e Ferramentas'!$3:$3</definedName>
    <definedName name="_xlnm.Print_Titles" localSheetId="7">'B.VI-Serviços Eventuais'!$B:$J,'B.VI-Serviços Eventuais'!$1:$2</definedName>
    <definedName name="_xlnm.Print_Titles" localSheetId="6">'B.V-Materiais'!$B:$J,'B.V-Materiais'!$3:$3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4" l="1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5" i="4"/>
  <c r="E6" i="4"/>
  <c r="E7" i="4"/>
  <c r="E8" i="4"/>
  <c r="E9" i="4"/>
  <c r="E10" i="4"/>
  <c r="E11" i="4"/>
  <c r="E4" i="4"/>
  <c r="F20" i="15" l="1"/>
  <c r="F9" i="15"/>
  <c r="F25" i="15" l="1"/>
  <c r="F20" i="14" l="1"/>
  <c r="F9" i="14"/>
  <c r="F25" i="14" l="1"/>
  <c r="H72" i="6" l="1"/>
  <c r="H73" i="6" s="1"/>
  <c r="F15" i="13" s="1"/>
  <c r="G15" i="13" s="1"/>
  <c r="C10" i="13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4" i="1"/>
  <c r="H256" i="1" l="1"/>
  <c r="H258" i="1" s="1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4" i="6"/>
  <c r="H5" i="6"/>
  <c r="H3" i="6"/>
  <c r="H259" i="1" l="1"/>
  <c r="F13" i="13" s="1"/>
  <c r="G13" i="13" s="1"/>
  <c r="H70" i="6"/>
  <c r="I58" i="10" l="1"/>
  <c r="I57" i="10"/>
  <c r="I58" i="12"/>
  <c r="I58" i="11"/>
  <c r="I58" i="9"/>
  <c r="I58" i="8"/>
  <c r="I30" i="9" l="1"/>
  <c r="I29" i="7" l="1"/>
  <c r="I145" i="12" l="1"/>
  <c r="I139" i="12"/>
  <c r="B128" i="12"/>
  <c r="B126" i="12"/>
  <c r="B125" i="12"/>
  <c r="B124" i="12"/>
  <c r="B123" i="12"/>
  <c r="B122" i="12"/>
  <c r="H116" i="12"/>
  <c r="I103" i="12"/>
  <c r="H92" i="12"/>
  <c r="H86" i="12"/>
  <c r="H85" i="12"/>
  <c r="H84" i="12"/>
  <c r="H83" i="12"/>
  <c r="H82" i="12"/>
  <c r="H88" i="12" s="1"/>
  <c r="H74" i="12"/>
  <c r="H78" i="12" s="1"/>
  <c r="I57" i="12"/>
  <c r="H54" i="12"/>
  <c r="H76" i="12" s="1"/>
  <c r="H41" i="12"/>
  <c r="I31" i="12"/>
  <c r="I35" i="12" s="1"/>
  <c r="I145" i="11"/>
  <c r="I139" i="11"/>
  <c r="B128" i="11"/>
  <c r="B126" i="11"/>
  <c r="B125" i="11"/>
  <c r="B124" i="11"/>
  <c r="B123" i="11"/>
  <c r="B122" i="11"/>
  <c r="H116" i="11"/>
  <c r="I103" i="11"/>
  <c r="H92" i="11"/>
  <c r="H88" i="11"/>
  <c r="H86" i="11"/>
  <c r="H85" i="11"/>
  <c r="H84" i="11"/>
  <c r="H83" i="11"/>
  <c r="H82" i="11"/>
  <c r="H76" i="11"/>
  <c r="H74" i="11"/>
  <c r="H78" i="11" s="1"/>
  <c r="I57" i="11"/>
  <c r="H54" i="11"/>
  <c r="H41" i="11"/>
  <c r="I31" i="11"/>
  <c r="I35" i="11" s="1"/>
  <c r="I145" i="10"/>
  <c r="I139" i="10"/>
  <c r="B128" i="10"/>
  <c r="B126" i="10"/>
  <c r="B125" i="10"/>
  <c r="B124" i="10"/>
  <c r="B123" i="10"/>
  <c r="B122" i="10"/>
  <c r="H116" i="10"/>
  <c r="I103" i="10"/>
  <c r="H92" i="10"/>
  <c r="H88" i="10"/>
  <c r="H86" i="10"/>
  <c r="H85" i="10"/>
  <c r="H84" i="10"/>
  <c r="H83" i="10"/>
  <c r="H82" i="10"/>
  <c r="H76" i="10"/>
  <c r="H74" i="10"/>
  <c r="H78" i="10" s="1"/>
  <c r="I62" i="10"/>
  <c r="I68" i="10" s="1"/>
  <c r="H54" i="10"/>
  <c r="H41" i="10"/>
  <c r="I31" i="10"/>
  <c r="I35" i="10" s="1"/>
  <c r="I145" i="9"/>
  <c r="I139" i="9"/>
  <c r="B128" i="9"/>
  <c r="B126" i="9"/>
  <c r="B125" i="9"/>
  <c r="B124" i="9"/>
  <c r="B123" i="9"/>
  <c r="B122" i="9"/>
  <c r="H116" i="9"/>
  <c r="I103" i="9"/>
  <c r="H92" i="9"/>
  <c r="H88" i="9"/>
  <c r="H86" i="9"/>
  <c r="H85" i="9"/>
  <c r="H84" i="9"/>
  <c r="H83" i="9"/>
  <c r="H82" i="9"/>
  <c r="H76" i="9"/>
  <c r="H74" i="9"/>
  <c r="H78" i="9" s="1"/>
  <c r="I57" i="9"/>
  <c r="I62" i="9" s="1"/>
  <c r="I68" i="9" s="1"/>
  <c r="H54" i="9"/>
  <c r="H41" i="9"/>
  <c r="I31" i="9"/>
  <c r="I35" i="9" s="1"/>
  <c r="I145" i="8"/>
  <c r="I139" i="8"/>
  <c r="B128" i="8"/>
  <c r="B126" i="8"/>
  <c r="B125" i="8"/>
  <c r="B124" i="8"/>
  <c r="B123" i="8"/>
  <c r="B122" i="8"/>
  <c r="H116" i="8"/>
  <c r="I103" i="8"/>
  <c r="H92" i="8"/>
  <c r="H88" i="8"/>
  <c r="H86" i="8"/>
  <c r="H85" i="8"/>
  <c r="H84" i="8"/>
  <c r="H83" i="8"/>
  <c r="H82" i="8"/>
  <c r="H76" i="8"/>
  <c r="H74" i="8"/>
  <c r="H78" i="8" s="1"/>
  <c r="I57" i="8"/>
  <c r="H54" i="8"/>
  <c r="H41" i="8"/>
  <c r="I31" i="8"/>
  <c r="I35" i="8" s="1"/>
  <c r="I82" i="8" s="1"/>
  <c r="I145" i="7"/>
  <c r="I139" i="7"/>
  <c r="B128" i="7"/>
  <c r="B126" i="7"/>
  <c r="B125" i="7"/>
  <c r="B124" i="7"/>
  <c r="B123" i="7"/>
  <c r="B122" i="7"/>
  <c r="H116" i="7"/>
  <c r="I103" i="7"/>
  <c r="I106" i="7" s="1"/>
  <c r="I126" i="7" s="1"/>
  <c r="H92" i="7"/>
  <c r="H88" i="7"/>
  <c r="H86" i="7"/>
  <c r="H85" i="7"/>
  <c r="H84" i="7"/>
  <c r="H83" i="7"/>
  <c r="H82" i="7"/>
  <c r="H76" i="7"/>
  <c r="H74" i="7"/>
  <c r="H78" i="7" s="1"/>
  <c r="I62" i="7"/>
  <c r="I68" i="7" s="1"/>
  <c r="H54" i="7"/>
  <c r="H41" i="7"/>
  <c r="I31" i="7"/>
  <c r="I35" i="7" s="1"/>
  <c r="I84" i="7" s="1"/>
  <c r="I62" i="8" l="1"/>
  <c r="I68" i="8" s="1"/>
  <c r="I85" i="8"/>
  <c r="I62" i="11"/>
  <c r="I68" i="11" s="1"/>
  <c r="I62" i="12"/>
  <c r="I68" i="12" s="1"/>
  <c r="I76" i="10"/>
  <c r="I91" i="10"/>
  <c r="I92" i="10" s="1"/>
  <c r="I97" i="10" s="1"/>
  <c r="I122" i="10"/>
  <c r="I75" i="10"/>
  <c r="I40" i="10"/>
  <c r="I74" i="10"/>
  <c r="I87" i="10"/>
  <c r="I85" i="10"/>
  <c r="I86" i="10"/>
  <c r="I83" i="10"/>
  <c r="I77" i="10"/>
  <c r="I73" i="10"/>
  <c r="I82" i="10"/>
  <c r="I84" i="10"/>
  <c r="I39" i="10"/>
  <c r="I41" i="10" s="1"/>
  <c r="I66" i="10" s="1"/>
  <c r="I74" i="7"/>
  <c r="I87" i="11"/>
  <c r="I83" i="11"/>
  <c r="I77" i="11"/>
  <c r="I73" i="11"/>
  <c r="I76" i="11"/>
  <c r="I91" i="11"/>
  <c r="I92" i="11" s="1"/>
  <c r="I97" i="11" s="1"/>
  <c r="I85" i="11"/>
  <c r="I82" i="11"/>
  <c r="I122" i="11"/>
  <c r="I75" i="11"/>
  <c r="I40" i="11"/>
  <c r="I84" i="11"/>
  <c r="I74" i="11"/>
  <c r="I39" i="11"/>
  <c r="I86" i="11"/>
  <c r="I122" i="12"/>
  <c r="I75" i="12"/>
  <c r="I40" i="12"/>
  <c r="I84" i="12"/>
  <c r="I74" i="12"/>
  <c r="I39" i="12"/>
  <c r="I41" i="12" s="1"/>
  <c r="I66" i="12" s="1"/>
  <c r="I87" i="12"/>
  <c r="I86" i="12"/>
  <c r="I83" i="12"/>
  <c r="I77" i="12"/>
  <c r="I73" i="12"/>
  <c r="I76" i="12"/>
  <c r="I91" i="12"/>
  <c r="I92" i="12" s="1"/>
  <c r="I97" i="12" s="1"/>
  <c r="I85" i="12"/>
  <c r="I82" i="12"/>
  <c r="I76" i="7"/>
  <c r="I122" i="7"/>
  <c r="I75" i="7"/>
  <c r="I40" i="7"/>
  <c r="I87" i="7"/>
  <c r="I83" i="7"/>
  <c r="I73" i="7"/>
  <c r="I91" i="7"/>
  <c r="I92" i="7" s="1"/>
  <c r="I97" i="7" s="1"/>
  <c r="I86" i="7"/>
  <c r="I77" i="7"/>
  <c r="I85" i="7"/>
  <c r="I82" i="7"/>
  <c r="I87" i="8"/>
  <c r="I86" i="8"/>
  <c r="I83" i="8"/>
  <c r="I77" i="8"/>
  <c r="I76" i="8"/>
  <c r="I122" i="8"/>
  <c r="I75" i="8"/>
  <c r="I40" i="8"/>
  <c r="I84" i="8"/>
  <c r="I74" i="8"/>
  <c r="I39" i="8"/>
  <c r="I41" i="8" s="1"/>
  <c r="I66" i="8" s="1"/>
  <c r="I73" i="8"/>
  <c r="I91" i="8"/>
  <c r="I92" i="8" s="1"/>
  <c r="I97" i="8" s="1"/>
  <c r="I39" i="7"/>
  <c r="I122" i="9"/>
  <c r="I75" i="9"/>
  <c r="I40" i="9"/>
  <c r="I84" i="9"/>
  <c r="I87" i="9"/>
  <c r="I76" i="9"/>
  <c r="I74" i="9"/>
  <c r="I39" i="9"/>
  <c r="I41" i="9" s="1"/>
  <c r="I66" i="9" s="1"/>
  <c r="I83" i="9"/>
  <c r="I91" i="9"/>
  <c r="I92" i="9" s="1"/>
  <c r="I97" i="9" s="1"/>
  <c r="I85" i="9"/>
  <c r="I82" i="9"/>
  <c r="I86" i="9"/>
  <c r="I77" i="9"/>
  <c r="I73" i="9"/>
  <c r="L29" i="5"/>
  <c r="D11" i="5" s="1"/>
  <c r="E11" i="5" s="1"/>
  <c r="L28" i="5"/>
  <c r="L27" i="5"/>
  <c r="L26" i="5"/>
  <c r="L25" i="5"/>
  <c r="L24" i="5"/>
  <c r="L23" i="5"/>
  <c r="L22" i="5"/>
  <c r="I43" i="9" l="1"/>
  <c r="I47" i="9" s="1"/>
  <c r="I88" i="8"/>
  <c r="I96" i="8" s="1"/>
  <c r="I98" i="8" s="1"/>
  <c r="I125" i="8" s="1"/>
  <c r="I41" i="11"/>
  <c r="I78" i="9"/>
  <c r="I124" i="9" s="1"/>
  <c r="I41" i="7"/>
  <c r="I78" i="8"/>
  <c r="I124" i="8" s="1"/>
  <c r="I43" i="12"/>
  <c r="I88" i="9"/>
  <c r="I96" i="9" s="1"/>
  <c r="I98" i="9" s="1"/>
  <c r="I125" i="9" s="1"/>
  <c r="I78" i="10"/>
  <c r="I124" i="10" s="1"/>
  <c r="I53" i="9"/>
  <c r="I46" i="9"/>
  <c r="I50" i="9"/>
  <c r="I51" i="9"/>
  <c r="I49" i="9"/>
  <c r="I78" i="11"/>
  <c r="I124" i="11" s="1"/>
  <c r="I88" i="7"/>
  <c r="I96" i="7" s="1"/>
  <c r="I98" i="7" s="1"/>
  <c r="I125" i="7" s="1"/>
  <c r="I78" i="7"/>
  <c r="I124" i="7" s="1"/>
  <c r="I78" i="12"/>
  <c r="I124" i="12" s="1"/>
  <c r="I88" i="11"/>
  <c r="I96" i="11" s="1"/>
  <c r="I98" i="11" s="1"/>
  <c r="I125" i="11" s="1"/>
  <c r="I88" i="10"/>
  <c r="I96" i="10" s="1"/>
  <c r="I98" i="10" s="1"/>
  <c r="I125" i="10" s="1"/>
  <c r="I43" i="8"/>
  <c r="I88" i="12"/>
  <c r="I96" i="12" s="1"/>
  <c r="I98" i="12" s="1"/>
  <c r="I125" i="12" s="1"/>
  <c r="I43" i="10"/>
  <c r="D6" i="5"/>
  <c r="E6" i="5" s="1"/>
  <c r="D5" i="5"/>
  <c r="E5" i="5" s="1"/>
  <c r="D7" i="5"/>
  <c r="E7" i="5" s="1"/>
  <c r="D4" i="5"/>
  <c r="E4" i="5" s="1"/>
  <c r="D10" i="5"/>
  <c r="E10" i="5" s="1"/>
  <c r="D9" i="5"/>
  <c r="E9" i="5" s="1"/>
  <c r="D8" i="5"/>
  <c r="E8" i="5" s="1"/>
  <c r="E12" i="5" l="1"/>
  <c r="E13" i="5" s="1"/>
  <c r="E14" i="5" s="1"/>
  <c r="I52" i="9"/>
  <c r="I54" i="9" s="1"/>
  <c r="I67" i="9" s="1"/>
  <c r="I69" i="9" s="1"/>
  <c r="I123" i="9" s="1"/>
  <c r="I48" i="9"/>
  <c r="I66" i="11"/>
  <c r="I43" i="11"/>
  <c r="I66" i="7"/>
  <c r="I43" i="7"/>
  <c r="I52" i="8"/>
  <c r="I46" i="8"/>
  <c r="I51" i="8"/>
  <c r="I50" i="8"/>
  <c r="I48" i="8"/>
  <c r="I53" i="8"/>
  <c r="I47" i="8"/>
  <c r="I49" i="8"/>
  <c r="I50" i="10"/>
  <c r="I49" i="10"/>
  <c r="I48" i="10"/>
  <c r="I53" i="10"/>
  <c r="I47" i="10"/>
  <c r="I52" i="10"/>
  <c r="I46" i="10"/>
  <c r="I51" i="10"/>
  <c r="I48" i="12"/>
  <c r="I53" i="12"/>
  <c r="I47" i="12"/>
  <c r="I52" i="12"/>
  <c r="I46" i="12"/>
  <c r="I51" i="12"/>
  <c r="I50" i="12"/>
  <c r="I49" i="12"/>
  <c r="I102" i="12" l="1"/>
  <c r="I102" i="8"/>
  <c r="I102" i="11"/>
  <c r="I102" i="10"/>
  <c r="I106" i="10" s="1"/>
  <c r="I126" i="10" s="1"/>
  <c r="I102" i="9"/>
  <c r="I49" i="11"/>
  <c r="I48" i="11"/>
  <c r="I52" i="11"/>
  <c r="I53" i="11"/>
  <c r="I46" i="11"/>
  <c r="I47" i="11"/>
  <c r="I51" i="11"/>
  <c r="I50" i="11"/>
  <c r="I50" i="7"/>
  <c r="I53" i="7"/>
  <c r="I48" i="7"/>
  <c r="I47" i="7"/>
  <c r="I49" i="7"/>
  <c r="I52" i="7"/>
  <c r="I51" i="7"/>
  <c r="I46" i="7"/>
  <c r="I54" i="8"/>
  <c r="I67" i="8" s="1"/>
  <c r="I69" i="8" s="1"/>
  <c r="I123" i="8" s="1"/>
  <c r="I54" i="12"/>
  <c r="I67" i="12" s="1"/>
  <c r="I69" i="12" s="1"/>
  <c r="I123" i="12" s="1"/>
  <c r="I54" i="10"/>
  <c r="I67" i="10" s="1"/>
  <c r="I69" i="10" s="1"/>
  <c r="I123" i="10" s="1"/>
  <c r="I127" i="10" l="1"/>
  <c r="I110" i="10" s="1"/>
  <c r="I54" i="11"/>
  <c r="I67" i="11" s="1"/>
  <c r="I69" i="11" s="1"/>
  <c r="I123" i="11" s="1"/>
  <c r="I54" i="7"/>
  <c r="I67" i="7" s="1"/>
  <c r="I69" i="7" s="1"/>
  <c r="I123" i="7" s="1"/>
  <c r="I127" i="7" s="1"/>
  <c r="I110" i="7" s="1"/>
  <c r="I111" i="7" s="1"/>
  <c r="I114" i="7" s="1"/>
  <c r="I115" i="7" l="1"/>
  <c r="I113" i="7"/>
  <c r="I144" i="7" s="1"/>
  <c r="I147" i="7" s="1"/>
  <c r="I111" i="10"/>
  <c r="I115" i="10" s="1"/>
  <c r="I117" i="7" l="1"/>
  <c r="I128" i="7" s="1"/>
  <c r="I129" i="7" s="1"/>
  <c r="I114" i="10"/>
  <c r="I113" i="10"/>
  <c r="I144" i="10" s="1"/>
  <c r="I147" i="10" s="1"/>
  <c r="B151" i="7" l="1"/>
  <c r="E7" i="13"/>
  <c r="F7" i="13" s="1"/>
  <c r="G7" i="13" s="1"/>
  <c r="I146" i="7"/>
  <c r="I117" i="10"/>
  <c r="I128" i="10" s="1"/>
  <c r="I129" i="10" s="1"/>
  <c r="B151" i="10" l="1"/>
  <c r="E6" i="13"/>
  <c r="F6" i="13" s="1"/>
  <c r="G6" i="13" s="1"/>
  <c r="I146" i="10"/>
  <c r="F83" i="4" l="1"/>
  <c r="I5" i="1" l="1"/>
  <c r="I6" i="1"/>
  <c r="I7" i="1"/>
  <c r="I12" i="1"/>
  <c r="I17" i="1"/>
  <c r="I18" i="1"/>
  <c r="I19" i="1"/>
  <c r="I23" i="1"/>
  <c r="I24" i="1"/>
  <c r="I29" i="1"/>
  <c r="I33" i="1"/>
  <c r="I34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70" i="1"/>
  <c r="I71" i="1"/>
  <c r="I74" i="1"/>
  <c r="I75" i="1"/>
  <c r="I76" i="1"/>
  <c r="I77" i="1"/>
  <c r="I78" i="1"/>
  <c r="I79" i="1"/>
  <c r="I81" i="1"/>
  <c r="I82" i="1"/>
  <c r="I83" i="1"/>
  <c r="I84" i="1"/>
  <c r="I97" i="1"/>
  <c r="I98" i="1"/>
  <c r="I99" i="1"/>
  <c r="I100" i="1"/>
  <c r="I102" i="1"/>
  <c r="I103" i="1"/>
  <c r="I105" i="1"/>
  <c r="I106" i="1"/>
  <c r="I107" i="1"/>
  <c r="I111" i="1"/>
  <c r="I118" i="1"/>
  <c r="I119" i="1"/>
  <c r="I122" i="1"/>
  <c r="I123" i="1"/>
  <c r="I124" i="1"/>
  <c r="I136" i="1"/>
  <c r="I137" i="1"/>
  <c r="I139" i="1"/>
  <c r="I140" i="1"/>
  <c r="I143" i="1"/>
  <c r="I144" i="1"/>
  <c r="I146" i="1"/>
  <c r="I147" i="1"/>
  <c r="I148" i="1"/>
  <c r="I149" i="1"/>
  <c r="I164" i="1"/>
  <c r="I165" i="1"/>
  <c r="I168" i="1"/>
  <c r="I170" i="1"/>
  <c r="I171" i="1"/>
  <c r="I172" i="1"/>
  <c r="I174" i="1"/>
  <c r="I175" i="1"/>
  <c r="I183" i="1"/>
  <c r="I186" i="1"/>
  <c r="I189" i="1"/>
  <c r="I194" i="1"/>
  <c r="I195" i="1"/>
  <c r="I196" i="1"/>
  <c r="I197" i="1"/>
  <c r="I198" i="1"/>
  <c r="I201" i="1"/>
  <c r="I202" i="1"/>
  <c r="I203" i="1"/>
  <c r="I204" i="1"/>
  <c r="I205" i="1"/>
  <c r="I209" i="1"/>
  <c r="I213" i="1"/>
  <c r="I214" i="1"/>
  <c r="I215" i="1"/>
  <c r="I220" i="1"/>
  <c r="I221" i="1"/>
  <c r="I222" i="1"/>
  <c r="I225" i="1"/>
  <c r="I226" i="1"/>
  <c r="I231" i="1"/>
  <c r="I232" i="1"/>
  <c r="I237" i="1"/>
  <c r="I254" i="1"/>
  <c r="I4" i="1"/>
  <c r="D91" i="4" l="1"/>
  <c r="F91" i="4" s="1"/>
  <c r="D90" i="4"/>
  <c r="F90" i="4" s="1"/>
  <c r="D89" i="4"/>
  <c r="F89" i="4" s="1"/>
  <c r="D88" i="4"/>
  <c r="F88" i="4" s="1"/>
  <c r="D87" i="4"/>
  <c r="F87" i="4" s="1"/>
  <c r="D86" i="4"/>
  <c r="F86" i="4" s="1"/>
  <c r="D85" i="4"/>
  <c r="F85" i="4" s="1"/>
  <c r="D84" i="4"/>
  <c r="F84" i="4" s="1"/>
  <c r="D82" i="4"/>
  <c r="F82" i="4" s="1"/>
  <c r="D81" i="4"/>
  <c r="F81" i="4" s="1"/>
  <c r="D80" i="4"/>
  <c r="F80" i="4" s="1"/>
  <c r="D79" i="4"/>
  <c r="F79" i="4" s="1"/>
  <c r="D78" i="4"/>
  <c r="F78" i="4" s="1"/>
  <c r="D77" i="4"/>
  <c r="F77" i="4" s="1"/>
  <c r="D76" i="4"/>
  <c r="F76" i="4" s="1"/>
  <c r="D75" i="4"/>
  <c r="F75" i="4" s="1"/>
  <c r="D74" i="4"/>
  <c r="F74" i="4" s="1"/>
  <c r="D73" i="4"/>
  <c r="F73" i="4" s="1"/>
  <c r="D72" i="4"/>
  <c r="F72" i="4" s="1"/>
  <c r="D71" i="4"/>
  <c r="F71" i="4" s="1"/>
  <c r="D70" i="4"/>
  <c r="F70" i="4" s="1"/>
  <c r="D69" i="4"/>
  <c r="F69" i="4" s="1"/>
  <c r="D68" i="4"/>
  <c r="F68" i="4" s="1"/>
  <c r="D67" i="4"/>
  <c r="F67" i="4" s="1"/>
  <c r="D66" i="4"/>
  <c r="F66" i="4" s="1"/>
  <c r="D65" i="4"/>
  <c r="F65" i="4" s="1"/>
  <c r="D64" i="4"/>
  <c r="F64" i="4" s="1"/>
  <c r="D63" i="4"/>
  <c r="F63" i="4" s="1"/>
  <c r="D62" i="4"/>
  <c r="F62" i="4" s="1"/>
  <c r="D61" i="4"/>
  <c r="F61" i="4" s="1"/>
  <c r="D60" i="4"/>
  <c r="F60" i="4" s="1"/>
  <c r="D59" i="4"/>
  <c r="F59" i="4" s="1"/>
  <c r="D58" i="4"/>
  <c r="F58" i="4" s="1"/>
  <c r="D57" i="4"/>
  <c r="F57" i="4" s="1"/>
  <c r="D56" i="4"/>
  <c r="F56" i="4" s="1"/>
  <c r="D55" i="4"/>
  <c r="F55" i="4" s="1"/>
  <c r="D54" i="4"/>
  <c r="F54" i="4" s="1"/>
  <c r="D53" i="4"/>
  <c r="F53" i="4" s="1"/>
  <c r="D52" i="4"/>
  <c r="F52" i="4" s="1"/>
  <c r="D51" i="4"/>
  <c r="F51" i="4" s="1"/>
  <c r="D50" i="4"/>
  <c r="F50" i="4" s="1"/>
  <c r="D49" i="4"/>
  <c r="F49" i="4" s="1"/>
  <c r="D48" i="4"/>
  <c r="F48" i="4" s="1"/>
  <c r="D47" i="4"/>
  <c r="F47" i="4" s="1"/>
  <c r="D46" i="4"/>
  <c r="F46" i="4" s="1"/>
  <c r="D45" i="4"/>
  <c r="F45" i="4" s="1"/>
  <c r="D44" i="4"/>
  <c r="F44" i="4" s="1"/>
  <c r="D43" i="4"/>
  <c r="F43" i="4" s="1"/>
  <c r="D42" i="4"/>
  <c r="F42" i="4" s="1"/>
  <c r="D41" i="4"/>
  <c r="F41" i="4" s="1"/>
  <c r="D40" i="4"/>
  <c r="F40" i="4" s="1"/>
  <c r="D39" i="4"/>
  <c r="F39" i="4" s="1"/>
  <c r="D38" i="4"/>
  <c r="F38" i="4" s="1"/>
  <c r="D37" i="4"/>
  <c r="F37" i="4" s="1"/>
  <c r="D36" i="4"/>
  <c r="F36" i="4" s="1"/>
  <c r="D35" i="4"/>
  <c r="F35" i="4" s="1"/>
  <c r="D34" i="4"/>
  <c r="F34" i="4" s="1"/>
  <c r="D33" i="4"/>
  <c r="F33" i="4" s="1"/>
  <c r="D32" i="4"/>
  <c r="F32" i="4" s="1"/>
  <c r="D31" i="4"/>
  <c r="F31" i="4" s="1"/>
  <c r="D30" i="4"/>
  <c r="F30" i="4" s="1"/>
  <c r="D29" i="4"/>
  <c r="F29" i="4" s="1"/>
  <c r="D28" i="4"/>
  <c r="F28" i="4" s="1"/>
  <c r="D27" i="4"/>
  <c r="F27" i="4" s="1"/>
  <c r="D26" i="4"/>
  <c r="F26" i="4" s="1"/>
  <c r="D25" i="4"/>
  <c r="F25" i="4" s="1"/>
  <c r="D24" i="4"/>
  <c r="F24" i="4" s="1"/>
  <c r="D23" i="4"/>
  <c r="F23" i="4" s="1"/>
  <c r="D22" i="4"/>
  <c r="F22" i="4" s="1"/>
  <c r="D21" i="4"/>
  <c r="F21" i="4" s="1"/>
  <c r="D20" i="4"/>
  <c r="F20" i="4" s="1"/>
  <c r="D19" i="4"/>
  <c r="F19" i="4" s="1"/>
  <c r="D18" i="4"/>
  <c r="F18" i="4" s="1"/>
  <c r="D17" i="4"/>
  <c r="F17" i="4" s="1"/>
  <c r="D16" i="4"/>
  <c r="F16" i="4" s="1"/>
  <c r="D15" i="4"/>
  <c r="F15" i="4" s="1"/>
  <c r="D14" i="4"/>
  <c r="F14" i="4" s="1"/>
  <c r="D13" i="4"/>
  <c r="F13" i="4" s="1"/>
  <c r="D12" i="4"/>
  <c r="F12" i="4" s="1"/>
  <c r="D11" i="4"/>
  <c r="F11" i="4" s="1"/>
  <c r="D10" i="4"/>
  <c r="F10" i="4" s="1"/>
  <c r="D9" i="4"/>
  <c r="F9" i="4" s="1"/>
  <c r="D8" i="4"/>
  <c r="F8" i="4" s="1"/>
  <c r="D7" i="4"/>
  <c r="F7" i="4" s="1"/>
  <c r="D6" i="4"/>
  <c r="F6" i="4" s="1"/>
  <c r="D5" i="4"/>
  <c r="F5" i="4" s="1"/>
  <c r="D4" i="4"/>
  <c r="F4" i="4" s="1"/>
  <c r="E92" i="4" l="1"/>
  <c r="F94" i="4"/>
  <c r="F95" i="4" s="1"/>
  <c r="F93" i="4"/>
  <c r="F96" i="4" l="1"/>
  <c r="F98" i="4" s="1"/>
  <c r="I104" i="12" l="1"/>
  <c r="I106" i="12" s="1"/>
  <c r="I126" i="12" s="1"/>
  <c r="I127" i="12" s="1"/>
  <c r="I104" i="11"/>
  <c r="I106" i="11" s="1"/>
  <c r="I126" i="11" s="1"/>
  <c r="I127" i="11" s="1"/>
  <c r="I104" i="9"/>
  <c r="I106" i="9" s="1"/>
  <c r="I126" i="9" s="1"/>
  <c r="I127" i="9" s="1"/>
  <c r="I104" i="8"/>
  <c r="I106" i="8" s="1"/>
  <c r="I126" i="8" s="1"/>
  <c r="I127" i="8" s="1"/>
  <c r="I110" i="9" l="1"/>
  <c r="I110" i="11"/>
  <c r="I110" i="8"/>
  <c r="I110" i="12"/>
  <c r="I111" i="12" l="1"/>
  <c r="I115" i="12" s="1"/>
  <c r="I111" i="11"/>
  <c r="I113" i="11" s="1"/>
  <c r="I144" i="11" s="1"/>
  <c r="I147" i="11" s="1"/>
  <c r="I111" i="8"/>
  <c r="I111" i="9"/>
  <c r="I114" i="12" l="1"/>
  <c r="I113" i="12"/>
  <c r="I144" i="12" s="1"/>
  <c r="I147" i="12" s="1"/>
  <c r="I115" i="8"/>
  <c r="I114" i="8"/>
  <c r="I113" i="8"/>
  <c r="I144" i="8" s="1"/>
  <c r="I147" i="8" s="1"/>
  <c r="I115" i="11"/>
  <c r="I114" i="11"/>
  <c r="I113" i="9"/>
  <c r="I114" i="9"/>
  <c r="I115" i="9"/>
  <c r="I117" i="12" l="1"/>
  <c r="I128" i="12" s="1"/>
  <c r="I129" i="12" s="1"/>
  <c r="I117" i="8"/>
  <c r="I128" i="8" s="1"/>
  <c r="I129" i="8" s="1"/>
  <c r="I117" i="11"/>
  <c r="I128" i="11" s="1"/>
  <c r="I129" i="11" s="1"/>
  <c r="I144" i="9"/>
  <c r="I147" i="9" s="1"/>
  <c r="I117" i="9"/>
  <c r="I146" i="12" l="1"/>
  <c r="I146" i="8"/>
  <c r="I146" i="11"/>
  <c r="B151" i="12"/>
  <c r="E9" i="13"/>
  <c r="F9" i="13" s="1"/>
  <c r="G9" i="13" s="1"/>
  <c r="B151" i="8"/>
  <c r="E4" i="13"/>
  <c r="F4" i="13" s="1"/>
  <c r="I128" i="9"/>
  <c r="I129" i="9" s="1"/>
  <c r="I146" i="9"/>
  <c r="B151" i="11"/>
  <c r="E8" i="13"/>
  <c r="F8" i="13" s="1"/>
  <c r="G8" i="13" s="1"/>
  <c r="B151" i="9" l="1"/>
  <c r="E5" i="13"/>
  <c r="F5" i="13" s="1"/>
  <c r="G5" i="13" s="1"/>
  <c r="G4" i="13"/>
  <c r="F10" i="13" l="1"/>
  <c r="F18" i="13" s="1"/>
  <c r="G18" i="13" s="1"/>
  <c r="G10" i="13"/>
</calcChain>
</file>

<file path=xl/sharedStrings.xml><?xml version="1.0" encoding="utf-8"?>
<sst xmlns="http://schemas.openxmlformats.org/spreadsheetml/2006/main" count="3656" uniqueCount="1374">
  <si>
    <t>Item</t>
  </si>
  <si>
    <t>Material</t>
  </si>
  <si>
    <t>ABRACADEIRA METALICA PARA AMARRACAO DE ELETRODUTOS, TIPO D, COM 1" E PARAFUSO DE FIXACAO</t>
  </si>
  <si>
    <t>ABRACADEIRA TIPO D 3" C/ PARAFUSO"</t>
  </si>
  <si>
    <t>ARAME GALVANIZADO 18 BWG, 1,24MM (0,009 KG/M)</t>
  </si>
  <si>
    <t>ASSENTO SANITARIO DE PLASTICO, TIPO CONVENCIONAL</t>
  </si>
  <si>
    <t>BROCA PARALELA</t>
  </si>
  <si>
    <t>BUCHA NYLON S-10</t>
  </si>
  <si>
    <t>BUCHA NYLON S-5</t>
  </si>
  <si>
    <t>BUCHA NYLON S-8</t>
  </si>
  <si>
    <t>CIMENTO PORTLAND COMUM CP I- 32</t>
  </si>
  <si>
    <t>FITA CREPE EM ROLOS 25MMX50M</t>
  </si>
  <si>
    <t xml:space="preserve">LIXA EM FOLHA PARA FERRO, NUMERO 150     </t>
  </si>
  <si>
    <t xml:space="preserve">LIXA EM FOLHA PARA PAREDE OU MADEIRA, NUMERO 120 </t>
  </si>
  <si>
    <t xml:space="preserve">LONA PLASTICA PRETA, E= 150 MICRA          </t>
  </si>
  <si>
    <t>LUVA REDUCAO PVC C/ROSCA P/AGUA FRIA PREDIAL 1" X 3/4"</t>
  </si>
  <si>
    <t>LUVA REDUCAO PVC C/ROSCA P/AGUA FRIA PREDIAL 3/4" X 1/2"</t>
  </si>
  <si>
    <t>LUVA REDUCAO PVC SOLD P/AGUA FRIA PREDIAL 25 MM X 20 MM</t>
  </si>
  <si>
    <t>LUVA REDUCAO PVC SOLD P/AGUA FRIA PREDIAL 32 MM X 25 MM</t>
  </si>
  <si>
    <t>LUVA REDUCAO PVC SOLD P/AGUA FRIA PREDIAL 40 MM X 32 MM</t>
  </si>
  <si>
    <t>LUVA REDUCAO PVC SOLD P/AGUA FRIA PREDIAL 60 MM X 50 MM</t>
  </si>
  <si>
    <t>LUVA REDUCAO PVC SOLDAVEL / ROSCA C/ BUCHA LATAO 25MM X 1/2"</t>
  </si>
  <si>
    <t>LUVA REDUCAO PVC SOLDAVEL / ROSCA P/AGUA FRIA PREDIAL 25MM X 1/2"</t>
  </si>
  <si>
    <t>LUVA SIMPLES PVC P/ ESG PREDIAL DN 50MM</t>
  </si>
  <si>
    <t>LUVA SIMPLES PVC P/ ESG PREDIAL DN 75MM</t>
  </si>
  <si>
    <t>LUVA SIMPLES PVC SERIE R P/ESG PREDIAL 40MM</t>
  </si>
  <si>
    <t>LUVA SIMPLES PVC SERIE R P/ESG PREDIAL 50MM</t>
  </si>
  <si>
    <t>LUVA SIMPLES PVC SERIE R P/ESG PREDIAL 75MM</t>
  </si>
  <si>
    <t>MASSA CORRIDA 18L</t>
  </si>
  <si>
    <t>MASSA EPOXI P/ REPAROS, TIPO DUREPOXI OU MARCA EQUIVALENTE, EMBALAGEM 250G</t>
  </si>
  <si>
    <t>MASSA PLASTICA ADESIVA PARA MARMORE/GRANITO</t>
  </si>
  <si>
    <t xml:space="preserve">MOLA AEREA FECHA PORTA, PARA PORTAS COM LARGURA ATE 95 CM         </t>
  </si>
  <si>
    <t>NIPEL PVC, ROSCAVEL, 1 1/2", AGUA FRIA PREDIAL</t>
  </si>
  <si>
    <t>NIPEL PVC, ROSCAVEL, 2", AGUA FRIA PREDIAL</t>
  </si>
  <si>
    <t>PLUG PVC ROSCAVEL 1", PARA AGUA FRIA PREDIAL</t>
  </si>
  <si>
    <t xml:space="preserve">PORCA ZINCADA, SEXTAVADA, DIAMETRO 1/4"               </t>
  </si>
  <si>
    <t xml:space="preserve">PORCA ZINCADA, SEXTAVADA, DIAMETRO 3/16"         </t>
  </si>
  <si>
    <t xml:space="preserve">REDUTOR TIPO THINNER PARA ACABAMENTO             </t>
  </si>
  <si>
    <t xml:space="preserve">REJUNTE COLORIDO, CIMENTICIO     </t>
  </si>
  <si>
    <t xml:space="preserve">ROLO DE LA DE CARNEIRO 23 CM (SEM CABO)      </t>
  </si>
  <si>
    <t xml:space="preserve">SILICONE ACETICO USO GERAL INCOLOR 280 G                                </t>
  </si>
  <si>
    <t xml:space="preserve">SUPORTE MAO-FRANCESA EM ACO, ABAS IGUAIS 40 CM, CAPACIDADE MINIMA 70 KG, BRANCO       </t>
  </si>
  <si>
    <t xml:space="preserve">TINTA ACRILICA PREMIUM, COR BRANCO FOSCO         </t>
  </si>
  <si>
    <t xml:space="preserve">TINTA ESMALTE SINTETICO PREMIUM ACETINADO             </t>
  </si>
  <si>
    <t xml:space="preserve">TINTA ESMALTE SINTETICO PREMIUM BRILHANTE               </t>
  </si>
  <si>
    <t>TINTA LATEX PVA PREMIUM</t>
  </si>
  <si>
    <t>VEDAFLEX</t>
  </si>
  <si>
    <t xml:space="preserve">BOCAL/SOQUETE/RECEPTACULO DE PORCELANA </t>
  </si>
  <si>
    <t xml:space="preserve">BUCHA DE REDUCAO EM ALUMINIO, COM ROSCA, DE 1" X 3/4", PARA ELETRODUTO         </t>
  </si>
  <si>
    <t xml:space="preserve">CABO DE COBRE NU 16 MM2 MEIO-DURO          </t>
  </si>
  <si>
    <t xml:space="preserve">CABO DE COBRE NU 50 MM2 MEIO-DURO                      </t>
  </si>
  <si>
    <t xml:space="preserve">CABO DE COBRE, FLEXIVEL, CLASSE 4 OU 5, ISOLACAO EM PVC/A, ANTICHAMA BWF-B, 1 CONDUTOR, 450/750 V, SECAO NOMINAL 2,5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</si>
  <si>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1 CONDUTOR, 450/750 V, SECAO NOMINAL 4 MM2       </t>
  </si>
  <si>
    <t xml:space="preserve">CABO DE COBRE, FLEXIVEL, CLASSE 4 OU 5, ISOLACAO EM PVC/A, ANTICHAMA BWF-B, COBERTURA PVC-ST1, ANTICHAMA BWF-B, 1 CONDUTOR, 0,6/1 KV, SECAO NOMINAL 16 MM2       </t>
  </si>
  <si>
    <t xml:space="preserve">CABO DE COBRE, FLEXIVEL, CLASSE 4 OU 5, ISOLACAO EM PVC/A, ANTICHAMA BWF-B, COBERTURA PVC-ST1, ANTICHAMA BWF-B, 1 CONDUTOR, 0,6/1 KV, SECAO NOMINAL 2,5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</si>
  <si>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CABO DE COBRE, FLEXIVEL, CLASSE 4 OU 5, ISOLACAO EM PVC/A, ANTICHAMA BWF-B, COBERTURA PVC-ST1, ANTICHAMA BWF-B, 1 CONDUTOR, 0,6/1 KV, SECAO NOMINAL 25 MM2  </t>
  </si>
  <si>
    <t xml:space="preserve">CABO DE COBRE, FLEXIVEL, CLASSE 4 OU 5, ISOLACAO EM PVC/A, ANTICHAMA BWF-B, COBERTURA PVC-ST1, ANTICHAMA BWF-B, 1 CONDUTOR, 0,6/1 KV, SECAO NOMINAL 50 MM2        </t>
  </si>
  <si>
    <t xml:space="preserve">CABO DE COBRE, FLEXIVEL, CLASSE 4 OU 5, ISOLACAO EM PVC/A, ANTICHAMA BWF-B, COBERTURA PVC-ST1, ANTICHAMA BWF-B, 1 CONDUTOR, 0,6/1 KV, SECAO NOMINAL 95 MM2             </t>
  </si>
  <si>
    <t>CAIXA DE PASSAGEM, EM PVC, DE 4" X 2", PARA ELETRODUTO FLEXIVEL CORRUGADO</t>
  </si>
  <si>
    <t xml:space="preserve">CONECTOR METALICO TIPO PARAFUSO FENDIDO (SPLIT BOLT), PARA CABOS ATE 16 MM2   </t>
  </si>
  <si>
    <t xml:space="preserve">CONECTOR METALICO TIPO PARAFUSO FENDIDO (SPLIT BOLT), PARA CABOS ATE 50 MM2                                </t>
  </si>
  <si>
    <t xml:space="preserve">CONECTOR METALICO TIPO PARAFUSO FENDIDO (SPLIT BOLT), PARA CABOS ATE 95 MM2     </t>
  </si>
  <si>
    <t>COTOVELO EXTERNO REF. 29902 SISTEMA X - 50X20</t>
  </si>
  <si>
    <t>COTOVELO INTERNO REF. 29903 SISTEMA X 50X20</t>
  </si>
  <si>
    <t xml:space="preserve">DISJUNTOR TIPO DIN/IEC, MONOPOLAR DE 6  ATE  32A                    </t>
  </si>
  <si>
    <t xml:space="preserve">DISJUNTOR TIPO DIN/IEC, TRIPOLAR DE 10 ATE 50A                  </t>
  </si>
  <si>
    <t xml:space="preserve">ELETRODUTO DE PVC RIGIDO ROSCAVEL DE 1 ", SEM LUVA   </t>
  </si>
  <si>
    <t xml:space="preserve">ELETRODUTO DE PVC RIGIDO ROSCAVEL DE 3/4 ", SEM LUVA             </t>
  </si>
  <si>
    <t xml:space="preserve">FITA ISOLANTE ADESIVA ANTICHAMA, USO ATE 750 V, EM ROLO DE 19 MM X 20 M               </t>
  </si>
  <si>
    <t xml:space="preserve">FITA ISOLANTE DE BORRACHA AUTOFUSAO, USO ATE 69 KV (ALTA TENSAO)          </t>
  </si>
  <si>
    <t xml:space="preserve">FUSIVEL NH *36* A 80 AMPERES, TAMANHO 00, CAPACIDADE DE INTERRUPCAO DE 120 KA, TENSAO NOMIMNAL DE 500 V              </t>
  </si>
  <si>
    <t xml:space="preserve">INTERRUPTOR BIPOLAR 10A, 250V, CONJUNTO MONTADO PARA EMBUTIR 4" X 2" (PLACA + SUPORTE + MODULO)                   </t>
  </si>
  <si>
    <t xml:space="preserve">INTERRUPTOR INTERMEDIARIO 10A, 250V, CONJUNTO MONTADO PARA EMBUTIR 4" X 2" (PLACA + SUPORTE + MODULO)                </t>
  </si>
  <si>
    <t xml:space="preserve">INTERRUPTOR PARALELO 10A, 250V, CONJUNTO MONTADO PARA EMBUTIR 4" X 2" (PLACA + SUPORTE + MODULO)                           </t>
  </si>
  <si>
    <t xml:space="preserve">SOLDA ESTANHO/COBRE PARA CONEXOES DE COBRE, FIO 2,5 MM, CARRETEL 500 GR (SEM CHUMBO)                    </t>
  </si>
  <si>
    <t xml:space="preserve">SOQUETE DE PORCELANA BASE E27, FIXO DE TETO, PARA LAMPADAS            </t>
  </si>
  <si>
    <t xml:space="preserve">TERMINAL A COMPRESSAO EM COBRE ESTANHADO PARA CABO 10 MM2, 1 FURO E 1 COMPRESSAO, PARA PARAFUSO DE FIXACAO M6          </t>
  </si>
  <si>
    <t>TERMINAL ANEL PRE ISOLADO 12-10WG FURO 5MM (3/16 ")</t>
  </si>
  <si>
    <t xml:space="preserve">TERMINAL METALICO A PRESSAO PARA 1 CABO DE 16 MM2, COM 1 FURO DE FIXACAO       </t>
  </si>
  <si>
    <t xml:space="preserve">TERMINAL METALICO A PRESSAO PARA 1 CABO DE 50 MM2, COM 1 FURO DE FIXACAO              </t>
  </si>
  <si>
    <t xml:space="preserve">TERMINAL METALICO A PRESSAO PARA 1 CABO DE 95 MM2, COM 1 FURO DE FIXACAO   </t>
  </si>
  <si>
    <t xml:space="preserve">TOMADA 2P+T 10A, 250V, CONJUNTO MONTADO PARA SOBREPOR 4" X 2" (CAIXA + MODULO)                   </t>
  </si>
  <si>
    <t xml:space="preserve">TOMADA INDUSTRIAL DE EMBUTIR 3P+T 30 A, 440 V, COM TRAVA, SEM PLACA                         </t>
  </si>
  <si>
    <t>ADAPTADOR DE COMPRESSAO EM POLIPROPILENO (PP), PARA TUBO EM PEAD, 32 MM X 1" LIGACAO PREDIAL DE AGUA (NTS 179)</t>
  </si>
  <si>
    <t>ADAPTADOR SOLDÁVEL DE 32MM X 1"</t>
  </si>
  <si>
    <t>ADAPTADOR SOLDÁVEL DE 50MM X 1.1/2"</t>
  </si>
  <si>
    <t>ADAPTADOR SOLDÁVEL DE 60MM X 2"</t>
  </si>
  <si>
    <t xml:space="preserve">ADESIVO PLASTICO PARA PVC, FRASCO COM 175 GR      </t>
  </si>
  <si>
    <t xml:space="preserve">CAP PVC, SOLDAVEL, 40 MM, PARA AGUA FRIA PREDIAL                         </t>
  </si>
  <si>
    <t>CUBA PARA LAVATÓRIO CERÂMICA OVAL</t>
  </si>
  <si>
    <t>CURVA PVC 90 GRAUS, ROSCAVEL, 1",  AGUA FRIA PREDIAL</t>
  </si>
  <si>
    <t>DUCHA HIG PVC BRANCO</t>
  </si>
  <si>
    <t xml:space="preserve">DUCHA HIGIENICA C/ RABICHO - CROMADA </t>
  </si>
  <si>
    <t xml:space="preserve">ESTOPA </t>
  </si>
  <si>
    <t xml:space="preserve">JOELHO PVC,  SOLDAVEL COM ROSCA, 90 GRAUS, 20 MM X 1/2", PARA AGUA FRIA PREDIAL      </t>
  </si>
  <si>
    <t xml:space="preserve">JOELHO PVC, SOLDAVEL, 90 GRAUS, 32 MM, PARA AGUA FRIA PREDIAL                         </t>
  </si>
  <si>
    <t>LIXA P FERRO</t>
  </si>
  <si>
    <t xml:space="preserve">LUVA SOLDAVEL COM ROSCA, PVC, 32 MM X 1", PARA AGUA FRIA PREDIAL   </t>
  </si>
  <si>
    <t>NIPEL PVC C/ C/ ROSCA P/ AGUA FRIA PREDIAL 1/2"</t>
  </si>
  <si>
    <t>NIPEL PVC, ROSCAVEL, 1 1/4", AGUA FRIA PREDIAL</t>
  </si>
  <si>
    <t>NIPEL PVC, ROSCAVEL, 1", AGUA FRIA PREDIAL</t>
  </si>
  <si>
    <t>NIPEL PVC, ROSCAVEL, 3/4", AGUA FRIA PREDIAL</t>
  </si>
  <si>
    <t>PARAFUSO PARA VASO COMUM S-8</t>
  </si>
  <si>
    <t>PISTÃO FLUX 6136</t>
  </si>
  <si>
    <t>PLUG PVC ROSCAVEL 3/4", PARA AGUA FRIA PREDIAL</t>
  </si>
  <si>
    <t xml:space="preserve">SIFAO EM METAL CROMADO PARA PIA, 1.1/2 X 1.1/2 "                          </t>
  </si>
  <si>
    <t xml:space="preserve">SIFAO PLASTICO TIPO COPO PARA PIA AMERICANA 1.1/2 X 1.1/2 "                    </t>
  </si>
  <si>
    <t xml:space="preserve">SODA CAUSTICA EM ESCAMAS                                          </t>
  </si>
  <si>
    <t xml:space="preserve">TAMPÃO CAP PVC, ROSCAVEL, 1 1/2",  AGUA FRIA PREDIAL                    </t>
  </si>
  <si>
    <t xml:space="preserve">TE PVC, SOLDAVEL, COM BUCHA DE LATAO NA BOLSA CENTRAL, 90 GRAUS, 20 MM X 1/2", PARA AGUA FRIA PREDIAL         </t>
  </si>
  <si>
    <t xml:space="preserve">TE SOLDAVEL, PVC, 90 GRAUS, 20 MM, PARA AGUA FRIA PREDIAL (NBR 5648)                     </t>
  </si>
  <si>
    <t xml:space="preserve">TUBO PVC, ROSCAVEL,  2", PARA AGUA FRIA PREDIAL           </t>
  </si>
  <si>
    <t xml:space="preserve">TUBO PVC, SOLDAVEL, DN 32 MM, AGUA FRIA (NBR-5648)           </t>
  </si>
  <si>
    <t xml:space="preserve">TUBO PVC, SOLDAVEL, DN 50 MM, PARA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</si>
  <si>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DN 60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</si>
  <si>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UNIAO PVC, SOLDAVEL, 50 MM, 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</si>
  <si>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UNIAO PVC, SOLDAVEL, 60 MM, 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</si>
  <si>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VALVULA DE DESCARGA EM METAL CROMADO PARA MICTORIO COM ACIONAMENTO POR PRESSAO E FECHAMENTO AUTOMATICO                             </t>
  </si>
  <si>
    <t xml:space="preserve">VALVULA DE DESCARGA METALICA, BASE 1 1/2 " E ACABAMENTO METALICO CROMADO     </t>
  </si>
  <si>
    <t>CABO TELEFONICO S/ BLINDAGEM INT CCI 4 PARES</t>
  </si>
  <si>
    <t xml:space="preserve">COTOVELO 90 GRAUS DE FERRO GALVANIZADO, COM ROSCA BSP, DE 1"  </t>
  </si>
  <si>
    <t xml:space="preserve">TINTA SUPERGALVITE </t>
  </si>
  <si>
    <t>Unidade</t>
  </si>
  <si>
    <t>kg</t>
  </si>
  <si>
    <t>Peça</t>
  </si>
  <si>
    <t>Kg</t>
  </si>
  <si>
    <t>Rolo</t>
  </si>
  <si>
    <t>KG</t>
  </si>
  <si>
    <t>Metro</t>
  </si>
  <si>
    <t>Litro</t>
  </si>
  <si>
    <t>Lata</t>
  </si>
  <si>
    <t>Barra</t>
  </si>
  <si>
    <t>Cento</t>
  </si>
  <si>
    <t>Galão</t>
  </si>
  <si>
    <t>CIVIL</t>
  </si>
  <si>
    <t>ELÉTRICO</t>
  </si>
  <si>
    <t>HIDRÁULICA</t>
  </si>
  <si>
    <t>REDE</t>
  </si>
  <si>
    <t>SISTEMA DE INCÊNDIO</t>
  </si>
  <si>
    <t xml:space="preserve">ARGAMASSA OU CIMENTO COLANTE EM PÓ PARA FIXAÇÃO DE PEÇAS CERÂMICAS </t>
  </si>
  <si>
    <t>ARRUELA 1/4"</t>
  </si>
  <si>
    <t>ARRUELA DE PRESSÃO 3/16 "</t>
  </si>
  <si>
    <t>ARRUELA LISA 3/16" X 1,2MM</t>
  </si>
  <si>
    <t>ASSENTO PARA DEFICIENTE EM PVC BRANCO FINO  </t>
  </si>
  <si>
    <t>BANDEJA GRANDE PINTURA</t>
  </si>
  <si>
    <t>BOBINA DE PLÁSTICO BOLHA 1,3M X 1,00M</t>
  </si>
  <si>
    <t>BUCHA 8MM ESPECIAL PARA APLICAÇÃO EM GESSO / ACARTONADO</t>
  </si>
  <si>
    <t xml:space="preserve">CADEADO AÇO GRAFITADO OXIDADO ENVERNIZADO 45MM </t>
  </si>
  <si>
    <t>CARPETE MODULAR 50X50CM (INTERFACE CÓD. 1380102500) COM COLA ADESIVA PARA FIXAÇÃO. PADRÃO EXISTENTE ANAC</t>
  </si>
  <si>
    <t>CHUMBADOR METÁLICO (ANCORA) 6MM COM ROSCA M6</t>
  </si>
  <si>
    <t>CIMENTO BRANCO</t>
  </si>
  <si>
    <t>FECHADURA PORTA DE MADEIRA SIMPLES CROMADA  - MARCA LAFONTE OU SIMILAR</t>
  </si>
  <si>
    <t>FECHADURA TETRA</t>
  </si>
  <si>
    <t>FITA DUPLA FACE ESPUMA 19MM X 1,5M</t>
  </si>
  <si>
    <t>FITA PLASTICA, ZEBRADA, AMARELA E PRETA, ROLO DE 200M</t>
  </si>
  <si>
    <t>FORRO ARMSTRONG FINE LAYIN - PLACA 625MMX625MM</t>
  </si>
  <si>
    <t>GESSO</t>
  </si>
  <si>
    <t>GRANITO SÃO MIGUEL PRETO ( 805X35X35)</t>
  </si>
  <si>
    <t>LATA DE GRAXA GRAFITADA CINZA IPIRTRAMOL 70S IPIRANGA OU SIMILAR</t>
  </si>
  <si>
    <t>LATA DE TINTA DIGICOMP HD – MARCA ROSCO OU SIMILAR</t>
  </si>
  <si>
    <t>PAPEL / ADESIVO CONTACT</t>
  </si>
  <si>
    <t>PARAFUSO 3/16" X 15MM</t>
  </si>
  <si>
    <t>PARAFUSO BICROMATIZADO  FENDA / PHILIPS 4MM X 30 PARA APLICAÇÃO EM BUCHA 8MM DE GESSO / ACARTONADO.</t>
  </si>
  <si>
    <t xml:space="preserve">PARAFUSO FENDA/PHILIPS CABEÇA DE PANELA DE AÇO CARBONO GALVANIZADO 3,5 X 25 </t>
  </si>
  <si>
    <t>PARAFUSO SEXTAVADO M6 X 20</t>
  </si>
  <si>
    <t xml:space="preserve">PARAFUSOS ARGOLA COM BUCHA S8 </t>
  </si>
  <si>
    <t>PEDRA DE ARDÓSIA MODULAR CINZA (60X60X2CM). PADRÃO EXISTENTE ANAC</t>
  </si>
  <si>
    <t>PILHA AAA (PALITO) DURACELL CARTELA COM DUAS UNIDADES</t>
  </si>
  <si>
    <t>PILHA D2 (MÉDIA) DURACELL CARTELA COM DUAS UNIDADES</t>
  </si>
  <si>
    <t>PORTA DOCUMENTO EM ACRÍLICO - A4.</t>
  </si>
  <si>
    <t>REBITE DE ALUMINIO VAZADO DE REPUXO, 3,2 X 8MM - (1KG=1025UNID) KG (ARREBITE DE POPÉ 3/8)</t>
  </si>
  <si>
    <t>SUPORTE PARA PISO ELEVADO (CONJUNTO FAMAPLAS COMPOSTO POR BASE, APOIO, PROLONGADOR E PORCA NIVELADORA). PADRÃO EXISTENTE ANAC.</t>
  </si>
  <si>
    <t>TIRANTE 1/4" PEÇA COM UM METRO</t>
  </si>
  <si>
    <t>TRANCA 4" COM PORTA CADEADO EM AÇO CARBONO GALVANIZADO COM FUROS DE FIXAÇÃO E BATENTE DE SUSTENTAÇÃO</t>
  </si>
  <si>
    <t>TRINCHA 2 1/2"</t>
  </si>
  <si>
    <t>ABRAÇADEIRA COPO 1"</t>
  </si>
  <si>
    <t>ADAPTADOR UNIVERSAL PARA TOMADAS</t>
  </si>
  <si>
    <t>BARRAMENTO DE COBRE 12X2X1000MM</t>
  </si>
  <si>
    <t xml:space="preserve">BATERIA 12 VCC / 100 AH </t>
  </si>
  <si>
    <t xml:space="preserve">BATERIA 9 V ALCALINA </t>
  </si>
  <si>
    <t>BATERIA VRLA 12V - 18AH</t>
  </si>
  <si>
    <t>BATERIA VRLA 12V - 9AH</t>
  </si>
  <si>
    <t>CABO HDMI 1M</t>
  </si>
  <si>
    <t xml:space="preserve">CABO PP 3X6MM² </t>
  </si>
  <si>
    <t>CABO PP 750V/70°C/NBR-7288 2 X 4 MM²</t>
  </si>
  <si>
    <t>CAIXA SISTEMA "X" PARA 1 A 3 MÓDULOS - REFERÊNCIA 648799</t>
  </si>
  <si>
    <t>CALHA PARA 4 LÂMPADAS TUBULAR 62 X 62 CM DE EMBUTIR. PADRÃO EXISTENTE ANAC</t>
  </si>
  <si>
    <t>CANALETA EM PVC TIPO EVOLUTIVA DLP 80X35MM, EM PECA DE 2,00M, COM TAMPA FLEXIVEL, FABRICACAO PIAL LEGRAND OU SIMILAR</t>
  </si>
  <si>
    <t>CANALETA RODAPÉS 120X20 PIAL LEGRAND CÓDIGO DE REFERÊNCIA 30089 OU SIMILAR</t>
  </si>
  <si>
    <t>CANALETA SISTEMA "X" 50X20</t>
  </si>
  <si>
    <t>CHAVE REVERSORA - EFE SEMITRANS (CONJUNTO COMPLETO); MODELO " U3" ; 3 POLOS COM POSIÇÃO 0 ); FIXAÇÃO PELA BASE (CHAVE DO FUNDO DO PAINEL E MANOPLA NA PORTA COM PROLONGADOR /ACLOPADOR - GRUPO "D3") ; ESAPELHO FRONTAL QUADRADO NA COR PRETA (X76) COM DIMENSÕES GRUPO "D3" ;  MANOPLA TIPO "F", GRUPO D3 NA COR BRANCA (W) ; CORRENTE DE CONTATOS 63A (UNIDADE).</t>
  </si>
  <si>
    <t>CONDULETE EM ALUMÍNIO  1" COM TAMPA CEGA</t>
  </si>
  <si>
    <t>CONDULETE EM ALUMÍNIO 3/4" COM TAMPA CEGA</t>
  </si>
  <si>
    <t>CONECTOR BORNE 10,0MM SAK</t>
  </si>
  <si>
    <t xml:space="preserve">CONECTOR MACHO RJ 11 </t>
  </si>
  <si>
    <t>CONTACTORA LC1D25 - 25A - 220V</t>
  </si>
  <si>
    <t>CURVA HORIZONTAL 90º PARA ELETROCALHA  200X50 MM</t>
  </si>
  <si>
    <t>CURVA VERTICAL  90º PARA ELETROCALHA 200 X50 MM</t>
  </si>
  <si>
    <t>DISJUNTOR 225A - 25 KA CAIXA MOLDADA - MARCA SCHNEIDER OU SIMILAR</t>
  </si>
  <si>
    <t>DISJUNTOR 2P 20A CURVA C (3KA)</t>
  </si>
  <si>
    <t>DISJUNTOR 3P 32A CURVA C (3KA)</t>
  </si>
  <si>
    <t>DISJUNTOR 3P 40A CURVA C (3KA)</t>
  </si>
  <si>
    <t>DISJUNTOR DIN TRIPOLAR 80A CURVA C - MARCA SCHNEIDER - MODELO K32A3C80 OU SIMILAR</t>
  </si>
  <si>
    <t>ELETROCALHA PERFURADA 200X50X3000MM</t>
  </si>
  <si>
    <t>FITA DE IDENTIFICAÇÃO DE CABOS ELÉTRICOS</t>
  </si>
  <si>
    <t>FITA ISOLANTE DE IDENTIFICAÇÃO COLORIDA</t>
  </si>
  <si>
    <t>ISOLADOR EM EPOXI, DIAMÊTRO (0) 16MM, ALTURA (A) 20 MM E ROSCA 1/4" (UNIDADE)</t>
  </si>
  <si>
    <t>JUNÇÃO PERFURADA SIMPLES PARA ELETROCALHA.</t>
  </si>
  <si>
    <t>LÂMPADA TUBULAR LED MODELO T8 - 9W - 100/250V - LUZ FRIA</t>
  </si>
  <si>
    <t>LUMINÁRIA PAINEL LED REDONDA DE EMBUTIR 18W  6500K LUZ FRIA</t>
  </si>
  <si>
    <t>MÓDULO CEGO LINHA PIAL PLUS - REFERÊNCIA - 611047 OU SIMILAR</t>
  </si>
  <si>
    <t xml:space="preserve">ORGANIZADOR DE CABOS SPIRADUTO EMBALAGEM - 1/2" </t>
  </si>
  <si>
    <t>PARAFUSO S-10 SEXTAVADO (C70MM X E6,3MM PASSO 1,81  AUTO ATARRAXANTE COM PONTA PP-D)</t>
  </si>
  <si>
    <t>PENTE TRIFÁSICO COM 12 CONEXÕES ELÉTRICAS</t>
  </si>
  <si>
    <t>PLACA ALTA PARA MÓDULO 3 PONTOS PIAL PLUS - REFERÊNCIA 648734 OU SIMILAR</t>
  </si>
  <si>
    <t>POTÊNCIOMETRO DE FIO 100 Ω 4 WATTS</t>
  </si>
  <si>
    <t>PROTETOR DE SURTO (DPS) SCHNEIDER 1P-45KA / 340V - CLASSEII OU SIMILAR</t>
  </si>
  <si>
    <t>RÉGUA DE 6 TOMADAS PARA RECK 19" 1U</t>
  </si>
  <si>
    <t xml:space="preserve">RELÊ TÉRMICO (BIMETÁLICO) RTS 40 - 9A A 40A </t>
  </si>
  <si>
    <t>SUPORTE 4X2 SISTEMA X COM PLACA PIAL PLUS OU SIMILAR</t>
  </si>
  <si>
    <t>TAMPA DE EXTREMIDADE SISTEMA X CÓDIGO REFERÊNCIA 33774</t>
  </si>
  <si>
    <t xml:space="preserve">TOMADA 10A PIAL PLUS OU SIMILARPARA SISTEMA "X" </t>
  </si>
  <si>
    <t>TOMADA NEMA 30A/250V L6-30R</t>
  </si>
  <si>
    <t>TRILHO PARA MONTAGEM DE PAINEL BICROMATIZADO TS-35</t>
  </si>
  <si>
    <t>ACIONADOR HYDRA MASTER OU SIMILAR</t>
  </si>
  <si>
    <t>ANEL DE CERA PARA VEDAÇÃO</t>
  </si>
  <si>
    <t>CAIXA ACOPLADA PARA VASO</t>
  </si>
  <si>
    <t>CARRAPETA PARA TORNEIRA DECA</t>
  </si>
  <si>
    <t>DUAL FLUX MECANISMO SI11 DECA OU SIMILAR</t>
  </si>
  <si>
    <t>EMBOLO 1.1/2 "</t>
  </si>
  <si>
    <t xml:space="preserve">FITA VEDA ROSCA EM ROLOS 18MMX10M </t>
  </si>
  <si>
    <t>LOUÇA MICTÓRIO - MARCA DECA - PADRÃO EXISTENTE ANAC</t>
  </si>
  <si>
    <t>LOUÇA VASO SANITÁRIO - MARCA DECA - PADRÃO EXISTENTE ANAC</t>
  </si>
  <si>
    <t>PARAFUSO PARA FIXAÇÃO DE MICTÓRIO S-10</t>
  </si>
  <si>
    <t>REPARO HYDRA MASTER OU SIMILAR</t>
  </si>
  <si>
    <t>REPARO REGISTRO GAVETA 1.1/2 – DECA 1502B OU SIMILAR</t>
  </si>
  <si>
    <t>RETENTOR PARA TORNEIRA DECA</t>
  </si>
  <si>
    <t>SOLUÇÃO CLARITON 2000 OU SIMILAR</t>
  </si>
  <si>
    <t xml:space="preserve">SOLUÇÃO LIMPADORA PREPARADORA FRASCO 200CM3 </t>
  </si>
  <si>
    <t>SPUD 40MM PARA VASO SANITÁRIO</t>
  </si>
  <si>
    <t xml:space="preserve">TAMPA PARA RALO SINFONADO CROMADO (15X15 CM) </t>
  </si>
  <si>
    <t>TORNEIRA COM ACIONAMENTO AUTOMÁTICO CROMADA PARA LAVATÓRIO. DECA - PADRÃO EXISTENTE ANAC</t>
  </si>
  <si>
    <t>TORNEIRA DE BANCADA, EM AÇO INOXIDÁVEL CROMADA, TIPO PESCOÇO DE GANSO. FABRIMAR - PADRÃO EXISTENTE ANAC</t>
  </si>
  <si>
    <t>VEDA JUNTA BISNAGA HERMETIK 75G OU SIMILAR</t>
  </si>
  <si>
    <t>ABRAÇADEIRA HELLERMANN T18R</t>
  </si>
  <si>
    <t>ADAPTADOR DISPLAY PORT M / VGA F</t>
  </si>
  <si>
    <t xml:space="preserve">CABO DE VÍDEO VGA </t>
  </si>
  <si>
    <t>CABO UTP – CAT. 5E – MARCA FURUKAWA OU SIMILAR</t>
  </si>
  <si>
    <t>CABO UTP - CAT. 6 - MARCA FURUKAWA OU SIMILAR</t>
  </si>
  <si>
    <t>CABO VGA COM DERIVAÇÃO EM Y</t>
  </si>
  <si>
    <t xml:space="preserve">CONECTOR FÊMEA RJ-45 – CAT. 6 – MARCA FURU KAWA OU SIMILAR </t>
  </si>
  <si>
    <t>CONECTOR MACHO, MODELO RJ45, AMP OU SIMILAR</t>
  </si>
  <si>
    <t>CONECTOR RJ45 FÊMEA CAT5E MODELO PIAL LEGRAND CÓDIGO REFERENCIA 615045 OU SIMILAR</t>
  </si>
  <si>
    <t>CORDÃO ESPIRAL MONOFONE PRETO 7/16" EXTENSÃO MÁXIMA 1 METRO</t>
  </si>
  <si>
    <t xml:space="preserve">CORDÃO ÓTICO DUPLEX MULTIMODO LC/LC - 1,5 M </t>
  </si>
  <si>
    <t xml:space="preserve">CORDÃO ÓTICO DUPLEX MULTIMODO LC/LC - 10 M </t>
  </si>
  <si>
    <t xml:space="preserve">CORDÃO ÓTICO DUPLEX MULTIMODO LC/LC - 5 M </t>
  </si>
  <si>
    <t xml:space="preserve">CORDÃO ÓTICO DUPLEX MULTIMODO SC/LC - 2,5 M </t>
  </si>
  <si>
    <t>CORDÃO ÓTICO DUPLEX MULTIMODO SC/LC -1,5 M</t>
  </si>
  <si>
    <t>FITA VELCRO - ROLO 20 MM X 3 METROS</t>
  </si>
  <si>
    <t xml:space="preserve">LINE CORD FLEXÍVEL, 5M – CAT. 6 – MARCA FURU KAWA OU SIMILAR </t>
  </si>
  <si>
    <t>PATCH CORDS, CAT6, 4 PARES, UTP 24 AWG (METRO)   MARCA FURUKAWA OU SIMILAR</t>
  </si>
  <si>
    <t xml:space="preserve">PATCH PANEL 24 PORTAS – CAT. 6 (2) – MARCA FURUKAWA OU SIMILAR </t>
  </si>
  <si>
    <t>Natureza</t>
  </si>
  <si>
    <t>Descrição</t>
  </si>
  <si>
    <t>Fornecimento e instalação de divisória especial (60 mm de espessura mínima), miolo de lã de rocha e ferragens necessárias (conforme padrão existente)</t>
  </si>
  <si>
    <t>m²</t>
  </si>
  <si>
    <t>Fornecimento e instalação de divisória tipo painel-painel, com 35mm de espessura, constituida de painel cego com miolo semi-oco, revestido em chapa dura de alta densidade, pintado, estruturado em perfis de aluminio anodizado natural. Fornecimento e colocacao.</t>
  </si>
  <si>
    <t>Fornecimento e instalação de divisória tipo painel-vidro-painel, com 35mm de espessura, constituida de painel cego ate a altura de 1,10m e acima de 2,10m, com vidro entre 1,10 e 2,10m (inclusive este), com miolo semi-oco, revestido em chapa dura de alta densidade, com laminado melaminico de baixa pressao, estruturado em perfis de aco galvanizado, pintado. Fornecimento e colocacao.</t>
  </si>
  <si>
    <t>Remanejamento de divisória especial (60 mm de espessura mínima), miolo de lã de rocha (densidade mínima de 90 Kg/m³) e ferragens necessárias (conforme padrão existente) - inclui desmontagem das divisórias em um ambiente e remontagem em outro</t>
  </si>
  <si>
    <t>Remanejamento de divisória  tipo painel-painel, com 35mm de espessura, constituida de painel cego com miolo semi-oco, revestido em chapa dura de alta densidade, pintado, estruturado em perfis de aluminio anodizado natural. - inclui desmontagem das divisórias em um ambiente e remontagem em outro</t>
  </si>
  <si>
    <t>Remanejamento de divisória tipo painel-vidro-painel, com 35mm de espessura, constituida de painel cego ate a altura de 1,10m e acima de 2,10m, com vidro entre 1,10 e 2,10m (inclusive este), com miolo semi-oco, revestido em chapa dura de alta densidade, com laminado melaminico de baixa pressao, estruturado em perfis de aco galvanizado, pintado.  - inclui desmontagem das divisórias em um ambiente e remontagem em outro</t>
  </si>
  <si>
    <t>Fornecimento e instalação de porta de 2,10x0,8 m em divisória especial (minimo de 60 mm de espessura mínima) com miolo em lã de rocha (densidade mínima de 90 Kg/m³),
incluindo ferragens, portal, maçaneta e demais componentes necessários (conforme padrão existente)</t>
  </si>
  <si>
    <t>UND</t>
  </si>
  <si>
    <t>Fornecimento e instalação de porta de 2,10x0,9 m em divisória especial (minimo de 60 mm de espessura mínima) com miolo em lã de rocha, incluindo ferragens, portal,
maçaneta e demais componentes necessários (conforme padrão existente)</t>
  </si>
  <si>
    <t>Fornecimento e instalação de porta dupla com folha de 2,10x0,8 m em divisória especial (minimo de 60 mm de espessura mínima) com miolo de lã de rocha, incluindo ferragens,
portal, maçaneta e demais componentes necessários (conforme padrão existente)</t>
  </si>
  <si>
    <t>Remanejamento de porta em divisória especial -  - inclui retirada da porta de um ambiente e instalação em outro</t>
  </si>
  <si>
    <t>Fornecimento e instalação de parede de dry-wall (gesso acartonado) simples (espessura de 10 cm)</t>
  </si>
  <si>
    <t>Fornecimento e instalação de porta de madeira, de uma folha com batente, guarnição e ferragem (colocação e acabamento) - 0,80x2,10m</t>
  </si>
  <si>
    <t>Fornecimento e instalação de porta de madeira, de uma folha com batente, guarnição e ferragem (colocação e acabamento) - 0,90x2,10m</t>
  </si>
  <si>
    <t>Fornecimento e Instalação de vidro temperado 8mm em esquadria/janela</t>
  </si>
  <si>
    <t>Pintura com látex PVA em parede interna, sem massa corrida</t>
  </si>
  <si>
    <t>Emassamento de parede interna com massa corrida, com duas demão, para pintura látex PVA</t>
  </si>
  <si>
    <t>Fornecimento e instalação de película refletiva, profissional, com anti risco, rejeição solar no mínimo 76%, rejeição contra raios ultravioletas de no mínimo 97% e redução máxima</t>
  </si>
  <si>
    <t>Pintura com tinta à óleo em esquadria de ferro com duas demãos</t>
  </si>
  <si>
    <t>Pintura com tinta epóxi em parade interna com duas demãos, incluindo emassamento e lixamento</t>
  </si>
  <si>
    <t>Recarga de extintor de água pressurizada (gás) de 10 L</t>
  </si>
  <si>
    <t>Recarga de extintores CO2 de 6kg</t>
  </si>
  <si>
    <t>Teste hidrostático e verificação geral de extintor de Aguá Pressurizada 10 L</t>
  </si>
  <si>
    <t>Teste hidrostatico e verificação geral de extintor de alta pressão (CO2 6Kg)</t>
  </si>
  <si>
    <t>Teste hidrostático e verificação geral de mangueira de incêndio 1 1/2", 30m</t>
  </si>
  <si>
    <t>Alvenaria de vedação com tijolo cerâmico furado 9 x 19 x 19 cm, juntas de 12 mm com argamassa mista (espessura de parede 9 cm)</t>
  </si>
  <si>
    <t>Alvenaria de vedação com tijolo cerâmico furado 9 x 19 x 19 cm, juntas de 12 mm com argamassa mista (espessura de parede 19 cm)</t>
  </si>
  <si>
    <t>Aplicação de revestimento decorativo tipo "textura" e/ou "grafiato", aplicado com rolo</t>
  </si>
  <si>
    <t>Fornecimento e instalação de piso em granito, assentado com argamassa mista</t>
  </si>
  <si>
    <t>Fornecimento e instalação de rodapé de 10 cm de altura em granito, assentado com argamassa mista</t>
  </si>
  <si>
    <t>Remoção manual de entulho - carga, transporte e descarga de entulho</t>
  </si>
  <si>
    <t>m³</t>
  </si>
  <si>
    <t>Equipamento com mão mecânica (munck) para elevação e transporte de estruturas (mínimo de 5 horas contínuas)</t>
  </si>
  <si>
    <t>horas</t>
  </si>
  <si>
    <t>Fornecimento de óleo diesel para funcionamento de grupo gerador</t>
  </si>
  <si>
    <t>litros</t>
  </si>
  <si>
    <t>Aluguel de paleteira hidráulica</t>
  </si>
  <si>
    <t>dia</t>
  </si>
  <si>
    <t>Confecção de chave pelo miolo da fechadura</t>
  </si>
  <si>
    <t>Confecção de cópia de chave</t>
  </si>
  <si>
    <t>Confecção de chave TETRA pelo miolo da fechadura</t>
  </si>
  <si>
    <t>Confecção de cópia de chave TETRA</t>
  </si>
  <si>
    <t>Demolição de alvenaria de tijolos furados sem reaproveitamento</t>
  </si>
  <si>
    <t>Demolição de alvenaria de tijolos maciços sem reaproveitamento</t>
  </si>
  <si>
    <t>Demolição de forro de gesso</t>
  </si>
  <si>
    <t>Fornecimento e instalação de cabo de cobre isolamento anti-chama 450/750V 2,5mm², flexivel</t>
  </si>
  <si>
    <t>m</t>
  </si>
  <si>
    <t>Fornecimento e instalação de cabo de cobre isolamento anti-chama 450/750V 4mm², flexivel</t>
  </si>
  <si>
    <t>Fornecimento e instalação de cabo de cobre isolamento anti-chama 450/750V 6mm², flexivel</t>
  </si>
  <si>
    <t>Fornecimento e instalação de caixa de ligação de PVC para eletroduto flexível, dimensões 4 x 2"</t>
  </si>
  <si>
    <t>und</t>
  </si>
  <si>
    <t>Fornecimento e instalação de caixa de ligação de PVC para eletroduto flexível, dimensões 4 x 4"</t>
  </si>
  <si>
    <t>Fornecimento e instalação de conduíte flexível do tipo expiraflex ¾” - Marca Indel, Ref. Indelflex ou similar</t>
  </si>
  <si>
    <t>Fornecimento e instalação de conduíte flexível tipo Espiraflex 1” -  Marca Indel, Ref. Indelflex ou similar</t>
  </si>
  <si>
    <t>Fornecimento e instalação de quadro de distribuição de luz em chapa de aço de sobrepor (modulação até 18), inclusive com barramentos</t>
  </si>
  <si>
    <t>Fornecimento e instalação de quadro de distribuição de luz em chapa de aço de sobrepor (modulação até 24), inclusive com barramentos</t>
  </si>
  <si>
    <t>Fornecimento e instalação de caixa sifonada de PVC rígido, 100 x 100 x 50 mm com grelha redonda branca</t>
  </si>
  <si>
    <t>Fornecimento e instalação de caixa sifonada de PVC rígido, 150 x 185 x 75 mm com grelha quadrada branca</t>
  </si>
  <si>
    <t>Fornecimento e instalação de registro de gaveta de 1"</t>
  </si>
  <si>
    <t>Fornecimento e instalação de registro de gaveta de 1/2"</t>
  </si>
  <si>
    <t>Fornecimento e instalação de registro de gaveta de 3/4"</t>
  </si>
  <si>
    <t>Fornecimento e instalação de Tê soldável de PVC (diametro 40 mm)</t>
  </si>
  <si>
    <t>Fornecimento e instalação de Tê soldável de PVC (diametro 50 mm)</t>
  </si>
  <si>
    <t>Tubo de PVC rigido, soldavel, para agua fria, com diametro de 110mm (4"), inclusive conexoes e emendas, exclusive abertura e fechamento de rasgo. Fornecimento e instalacao.</t>
  </si>
  <si>
    <t>Tubo de PVC rigido, soldavel, para agua fria, com diametro de 40mm (1 1/4"), inclusive conexoes e emendas, exclusive abertura e fechamento de rasgo. Fornecimento e instalacao.</t>
  </si>
  <si>
    <t>Tubo de PVC rigido, soldavel, para agua fria, com diametro de 20mm (1/2"), inclusive conexoes e emendas, exclusive abertura e fechamento de rasgo. Fornecimento e instalacao.</t>
  </si>
  <si>
    <t>Executar rotina de manutenção preventiva em NOBREAK SMS - 15kVA, incluindo Limpeza interna e externa, Limpeza geral das placas e contatos eletrônicos, Limpeza dos ventiladores e dos dissipadores, Verificação e reaperto das conexões elétricas de potência e de comando, Aferição da calibragem do carregador de baterias, Realização de testes no banco de baterias, Ajustes nas tensões de entrada e saída, Avaliação de vida útil do banco de baterias, Avaliação de vida útil das placas e componentes elétricos e Simulação de operação em carga, com emissão de Relatório Técnico sobre os serviços executados.</t>
  </si>
  <si>
    <t>Executar rotina de manutenção preventiva em NOBREAK SMS - 10kVA, incluindo Limpeza interna e externa, Limpeza geral das placas e contatos eletrônicos, Limpeza dos ventiladores e dos dissipadores, Verificação e reaperto das conexões elétricas de potência e de comando, Aferição da calibragem do carregador de baterias, Realização de testes no banco de baterias, Ajustes nas tensões de entrada e saída, Avaliação de vida útil do banco de baterias, Avaliação de vida útil das placas e componentes elétricos e Simulação de operação em carga, com emissão de Relatório Técnico sobre os serviços executados.</t>
  </si>
  <si>
    <t>Executar rotina de manutenção preventiva em NOBREAK SMS - 5kVA, incluindo Limpeza interna e externa, Limpeza geral das placas e contatos eletrônicos, Limpeza dos ventiladores e dos dissipadores, Verificação e reaperto das conexões elétricas de potência e de comando, Aferição da calibragem do carregador de baterias, Realização de testes no banco de baterias, Ajustes nas tensões de entrada e saída, Avaliação de vida útil do banco de baterias, Avaliação de vida útil das placas e componentes elétricos e Simulação de operação em carga, com emissão de Relatório Técnico sobre os serviços executados.</t>
  </si>
  <si>
    <t>Executar rotina de manutenção preventiva em NOBREAK SMS - 2kVA, incluindo Limpeza interna e externa, Limpeza geral das placas e contatos eletrônicos, Limpeza dos ventiladores e dos dissipadores, Verificação e reaperto das conexões elétricas de potência e de comando, Aferição da calibragem do carregador de baterias, Realização de testes no banco de baterias, Ajustes nas tensões de entrada e saída, Avaliação de vida útil do banco de baterias, Avaliação de vida útil das placas e componentes elétricos e Simulação de operação em carga, com emissão de Relatório Técnico sobre os serviços executados.</t>
  </si>
  <si>
    <t>Executar rotina de manutenção preventiva em NOBREAK AMPLIMAG - 20kVA, incluindo Limpeza interna e externa, Limpeza geral das placas e contatos eletrônicos, Limpeza dos ventiladores e dos dissipadores, Verificação e reaperto das conexões elétricas de potência e de comando, Aferição da calibragem do carregador de baterias, Realização de testes no banco de baterias, Ajustes nas tensões de entrada e saída, Avaliação de vida útil do banco de baterias, Avaliação de vida útil das placas e componentes elétricos e Simulação de operação em carga, com emissão de Relatório Técnico sobre os serviços executados.</t>
  </si>
  <si>
    <t xml:space="preserve">             QUADRO RESUMO DE MÃO-DE-OBRA</t>
  </si>
  <si>
    <t>Posto de Serviço</t>
  </si>
  <si>
    <t>Postos de Serviço</t>
  </si>
  <si>
    <t>Encarregado geral</t>
  </si>
  <si>
    <t xml:space="preserve"> </t>
  </si>
  <si>
    <t>EQUIPAMENTOS E FERRAMENTAS</t>
  </si>
  <si>
    <t>Alicate bomba d’água 10'</t>
  </si>
  <si>
    <t>Alicate cortador, descascador e desencapador de fio</t>
  </si>
  <si>
    <t>Alicate crimpador RJ11 e RJ45 com trava de catraca - rede e telefonia.</t>
  </si>
  <si>
    <t>Alicate de bico ½ cano reto 6”</t>
  </si>
  <si>
    <t>Alicate de compressão para terminais cabo RG6 e RG11- padrão NET e TVA</t>
  </si>
  <si>
    <t>Alicate de corte diagonal 6”</t>
  </si>
  <si>
    <t>Alicate de corte reto</t>
  </si>
  <si>
    <t>Alicate de pressão 10</t>
  </si>
  <si>
    <t>Alicate para prensar terminais p/ fios e cabos 0,5 - 10mm.</t>
  </si>
  <si>
    <t>Alicate para terminais coaxial catracado RG59,58,62,6.</t>
  </si>
  <si>
    <t>Alicate rebitador manual</t>
  </si>
  <si>
    <t>Alicate universal 8”</t>
  </si>
  <si>
    <t>Alicate volt-amperímetro (TRUE RMS) VA-318 MARCA INSTRUTHERM.</t>
  </si>
  <si>
    <t>Arco de serra manual</t>
  </si>
  <si>
    <t>Badisco Digital Com Display Em Cristal Líquido</t>
  </si>
  <si>
    <t>Bomba p/ Graxa manual 500g</t>
  </si>
  <si>
    <t>Broca de aço rápido (jogo)</t>
  </si>
  <si>
    <t>Brocas de Vídea (jogo)</t>
  </si>
  <si>
    <t>Broxa para pintor</t>
  </si>
  <si>
    <t>Caixa p/ ferramentas plástica</t>
  </si>
  <si>
    <t>Câmera Termográfica Profissional Digital para Serviços de Termografia em Quadros Elétricos</t>
  </si>
  <si>
    <t>Carrinho de mão</t>
  </si>
  <si>
    <t>Chave inglesa ajustável</t>
  </si>
  <si>
    <t>Chave tipo Krone/Bargoa para inserção em bloco telefônico.</t>
  </si>
  <si>
    <t>Chaves de grifo n° 08</t>
  </si>
  <si>
    <t>Chaves de grifo n° 10</t>
  </si>
  <si>
    <t>Chaves de grifo n° 12</t>
  </si>
  <si>
    <t>Chaves de grifo n° 14</t>
  </si>
  <si>
    <t>Chaves de grifo n° 18</t>
  </si>
  <si>
    <t>Chaves de grifo n° 24</t>
  </si>
  <si>
    <t>Chaves de grifo n° 36</t>
  </si>
  <si>
    <t>Colher de pedreiro</t>
  </si>
  <si>
    <t>Decapador para cabos de rede.</t>
  </si>
  <si>
    <t>Desentupidor de esgotos, pias, ralos e banheiras</t>
  </si>
  <si>
    <t>Detector de Tensão 90 a 1000V AC</t>
  </si>
  <si>
    <t>Escada de alumínio de 10 degraus</t>
  </si>
  <si>
    <t>Escada de alumínio de 5 degraus</t>
  </si>
  <si>
    <t>Esquadro de aço 12"</t>
  </si>
  <si>
    <t>Estilete (cartucho com 10 lâminas)</t>
  </si>
  <si>
    <t>Estilete profissional de metal (com lâmina de 18 mm para trabalho pesado com empunhadura de borracha anti-deslizante)</t>
  </si>
  <si>
    <t>Fasímetro</t>
  </si>
  <si>
    <t>Ferro de solda 100W.</t>
  </si>
  <si>
    <t>Ferro de solda 40W (com ponta fina)</t>
  </si>
  <si>
    <t>Formões (jogo) – 3/8”, ½”, 5/8”, ¾”</t>
  </si>
  <si>
    <t>Furadeira elétrica profissional, velocidade variável e reversível, mandril até ½”, DEWALT mod. DW508K</t>
  </si>
  <si>
    <t>Furadeira elétrica, mandril até 3/8”</t>
  </si>
  <si>
    <t>Jogo Chave Fenda com 7</t>
  </si>
  <si>
    <t>Jogo Chave Fixa com 12</t>
  </si>
  <si>
    <t>Jogo Chave Phillips com 7</t>
  </si>
  <si>
    <t>Jogo de chave ALLEN 1,5mm à 10mm.</t>
  </si>
  <si>
    <t>Jogo de chave hexagonal de 1/16 a 3/8</t>
  </si>
  <si>
    <t>Jogo de Chaves Combinada com Catraca</t>
  </si>
  <si>
    <t>Jogo de chaves combinadas 6 à 32mm.</t>
  </si>
  <si>
    <t>Jogo de chaves de boca, 6 a 22mm</t>
  </si>
  <si>
    <t>Jogo de chaves Tork reta de T4 à T30.</t>
  </si>
  <si>
    <t>Jogo de Pincéis para retoque</t>
  </si>
  <si>
    <t>Jogo de tarraxas de 1/4 a 4' de ferro galvanizado</t>
  </si>
  <si>
    <t>Kit Jogo de chaves fixa com boca com 12</t>
  </si>
  <si>
    <t>Lanterna recarregável de 15 Leds.</t>
  </si>
  <si>
    <t>Lima chata 6” bastarda</t>
  </si>
  <si>
    <t>Lima chata de 8” bastarda</t>
  </si>
  <si>
    <t>Lima redonda 6” bastarda</t>
  </si>
  <si>
    <t>Lixadeira elétrica (p/metal)</t>
  </si>
  <si>
    <t>Localizador de cabos de rede (UTP 4 pares) e de cabos de telefonia.</t>
  </si>
  <si>
    <t xml:space="preserve">Lupa com cabo (60mm de diâmetro) </t>
  </si>
  <si>
    <t>Luvas p/ eletricista de 500V classe 00 tipo 2</t>
  </si>
  <si>
    <t xml:space="preserve">Máquina de solda (elétrica) </t>
  </si>
  <si>
    <t>Martelo unha</t>
  </si>
  <si>
    <t>Mascara protetora de solda</t>
  </si>
  <si>
    <t>Nível de alumínio GP Magnético 12"</t>
  </si>
  <si>
    <t>Parafusadeira velocidade variável 1/4'' 700watts.</t>
  </si>
  <si>
    <t>Picaretas (ponta fina / ponta larga)</t>
  </si>
  <si>
    <t>Ponteiro 10”</t>
  </si>
  <si>
    <t>Punch Down para inserção em terminais de rede RJ45.</t>
  </si>
  <si>
    <t>Rolo p/ pintura</t>
  </si>
  <si>
    <t>Serra circular elétrica</t>
  </si>
  <si>
    <t xml:space="preserve">Serra elétrica tico-tico </t>
  </si>
  <si>
    <t>Serrote de 22”</t>
  </si>
  <si>
    <t>Sugador de solda</t>
  </si>
  <si>
    <t>Suporte para ferro de solda</t>
  </si>
  <si>
    <t>Talhadeira 125 x 14mm</t>
  </si>
  <si>
    <t>Talhadeira 150 x 16mm</t>
  </si>
  <si>
    <t>Talhadeira 200 x 19mm</t>
  </si>
  <si>
    <t>Termômetro Digital MINIPA c/ mira lazer.</t>
  </si>
  <si>
    <t>Tesoura para Cabista/eletricista TES.</t>
  </si>
  <si>
    <t>Testador de cabo de rede p/ RJ11 e RJ45.</t>
  </si>
  <si>
    <t>Testador Profissional de Cabos Ms2-100 Microscanner Fluke ou similar</t>
  </si>
  <si>
    <t>Trena, 5m</t>
  </si>
  <si>
    <t>Qtd. Semestral</t>
  </si>
  <si>
    <t>Custo unit.</t>
  </si>
  <si>
    <t>Custo total</t>
  </si>
  <si>
    <t>Jaleco em brim com emblema da empresa</t>
  </si>
  <si>
    <t>Calça jeans com emblema da empresa</t>
  </si>
  <si>
    <t>Cinto de couro</t>
  </si>
  <si>
    <t>Meia</t>
  </si>
  <si>
    <t>Bota solado de borracha</t>
  </si>
  <si>
    <t>Crachá com foto</t>
  </si>
  <si>
    <t>Conjunto ATPV para eletricista - NR10 (Calça e camisa)
com refletivo</t>
  </si>
  <si>
    <t>Camisa gola polo com bolso e 2 botões, com emblema da empresa</t>
  </si>
  <si>
    <t>EXAUSTOR BIVOLT PARA BANHEIRO (12M²) ¬ 280M³/H ; 40W</t>
  </si>
  <si>
    <t>Quantidade</t>
  </si>
  <si>
    <t>PERSIANA HORIZONTAL EM PVC, COR CINZA, LARGURA 0,80M, ALTURA 2,00M (CONFORME PADRÃO EXISTENTE ANAC)</t>
  </si>
  <si>
    <t>PERSIANA HORIZONTAL EM PVC, COR CINZA, LARGURA 1,17M, ALTURA 1,00M (CONFORME PADRÃO EXISTENTE ANAC)</t>
  </si>
  <si>
    <t>BATERIA 12V - 1,3A</t>
  </si>
  <si>
    <t>CORREIA DENTADA PARA PORTA AUTOMÁTICA - COMPRIMENTO 8,8M (PERFIL 4,4M)</t>
  </si>
  <si>
    <t>Executar rotina de manutenção preventiva em NOBREAK Synmetra 48 kVA, incluindo Limpeza interna e externa, Limpeza geral das placas e contatos eletrônicos, Limpeza dos ventiladores e dos dissipadores, Verificação e reaperto das conexões elétricas de potência e de comando, Aferição da calibragem do carregador de baterias, Realização de testes no banco de baterias, Ajustes nas tensões de entrada e saída, Avaliação de vida útil do banco de baterias, Avaliação de vida útil das placas e componentes elétricos e Simulação de operação em carga, com emissão de Relatório Técnico sobre os serviços executados.</t>
  </si>
  <si>
    <t>Fornecimento e instalação de porta de 2,10x0,8 m em divisória de 35 mm de espessura, incluindo ferragens, portal, maçaneta e demais componentes necessários (conforme padrão existente)</t>
  </si>
  <si>
    <t>Quantidade Estimada</t>
  </si>
  <si>
    <t>Executar rotina de Manutenção preventiva de portas automáticas, incluindo: Verificação de operacionalidade das portas automáticas; Verificação da trava de abertura mecânica; Verificação da condição das tampas metálicas; Verificação de existência de algum ruído anormal; Verificação de existência de alguma vibração anormal; Verificação de vestígio de carbonização nas placas eletrônicas; Verificação da fiação de comando e seus respectivos conectores; Verificação do comportamento do sistema de locomoção (carrinhos e limitador); Verificação da integridade da correia dentada; Verificação de funcionamento do sistema motoredutor; Verificação da situação do banco de baterias e Verificação de funcionamentos dos sensores;</t>
  </si>
  <si>
    <t>Materiais de Reposição</t>
  </si>
  <si>
    <t>Serviços Eventuais</t>
  </si>
  <si>
    <t>Jornada (Horas semanais)</t>
  </si>
  <si>
    <t>Uniformes</t>
  </si>
  <si>
    <t xml:space="preserve">ESPUMA ACÚSTICA TIPO CASCA DE OVO - Espessura de 35 mm </t>
  </si>
  <si>
    <t>COLA ADESIVA À BASE DE PVA</t>
  </si>
  <si>
    <t>Código SINAPI</t>
  </si>
  <si>
    <t>https://parafutrecos.com.br/parafusos/arruelas/arruela-de-press-o-1-4.html</t>
  </si>
  <si>
    <t>https://www.amegaloja.com.br/broca-aco-rapido-hss-para-metal-haste-paralela-tw104-10mm</t>
  </si>
  <si>
    <t>https://www.leroymerlin.com.br/cola-pva-tytan-standard-1kg-branca_89982872</t>
  </si>
  <si>
    <t>https://www.jeovacouros.com.br/espuma-acustica-caixa-de-ovo</t>
  </si>
  <si>
    <t>https://www.madeiramadeira.com.br/forro-de-fibra-mineral-armstrong-ceilings-fine-fissured-tegular-625-x-625-x-16mm-1992496.html</t>
  </si>
  <si>
    <t>https://www.magazineluiza.com.br/persiana-horizontal-em-pvc-25mm-080l-x-220a-everblinds/p/7655026/cm/cmco/</t>
  </si>
  <si>
    <t>https://www.americanas.com.br/produto/1261614297?pfm_carac=persiana%20220%20largura&amp;pfm_index=23&amp;pfm_page=search&amp;pfm_pos=grid&amp;pfm_type=search_page</t>
  </si>
  <si>
    <t>https://www.dutramaquinas.com.br/p/porca-sextavada-zincada-3-16-com-200-pecas-28-52-013-161?gclid=CjwKCAiAlajvBRB_EiwA4vAqiNKcuYFrvOiNKhbBPib-w0mHMzc4HaNSFnVHwOhJ51G05YQ6k5nMNhoCd9kQAvD_BwE</t>
  </si>
  <si>
    <t>https://www.americanas.com.br/produto/46739363/bateria-selada-12v-1-3a-up1213-unipower?WT.srch=1&amp;acc=e789ea56094489dffd798f86ff51c7a9&amp;epar=bp_pl_00_go_am_todas_geral_gmv&amp;gclid=CjwKCAiArJjvBRACEiwA-Wiqq9vLYJmvg6MCi4ZZCu4alsjA4FvCNOvjQW6TKsCjAOysDnGvD1kRThoCBNwQAvD_BwE&amp;i=573fe245eec3dfb1f8014218&amp;o=5beac166ebb19ac62ce2b1d3&amp;opn=YSMESP&amp;sellerId=60717899000190&amp;sellerid=60717899000190&amp;wt.srch=1</t>
  </si>
  <si>
    <t>https://www.americanas.com.br/produto/414736894/chave-comutadora-reversora-tripolar-u3-63e-63a-efe-semitrans?WT.srch=1&amp;acc=e789ea56094489dffd798f86ff51c7a9&amp;epar=bp_pl_00_go_pla_casaeconst_geral_gmv&amp;gclid=Cj0KCQiAtf_tBRDtARIsAIbAKe1wxhaqYO_-wnayRFbTamzWjh-kXyYySiqudXDhQJh1BvieKk4bT2AaAiT1EALw_wcB&amp;i=5c64dc9149f937f625576397&amp;o=5d7fa4be6c28a3cb50a9d51c&amp;opn=YSMESP&amp;sellerId=1087122000120&amp;sellerid=1087122000120&amp;wt.srch=1</t>
  </si>
  <si>
    <t>https://www.americanas.com.br/produto/1217331847?WT.srch=1&amp;acc=e789ea56094489dffd798f86ff51c7a9&amp;epar=bp_pl_00_go_pla_aic_geral_gmv&amp;gclid=CjwKCAiArJjvBRACEiwA-Wiqq1V0JvKnW8HhhRKW-ZGZMKh811RcsEqHPwzZQHuBSmqpP8muhXxnohoCmfoQAvD_BwE&amp;i=58269658eec3dfb1f8517827&amp;o=5dadfc9c6c28a3cb500e8211&amp;opn=YSMESP&amp;sellerId=25177116000121&amp;sellerid=25177116000121&amp;wt.srch=1</t>
  </si>
  <si>
    <t>https://www.americanas.com.br/produto/24524299/reparo-valvula-hydra-luxo-master?WT.srch=1&amp;acc=e789ea56094489dffd798f86ff51c7a9&amp;epar=bp_pl_00_go_pla_casaeconst_geral_gmv&amp;gclid=Cj0KCQiA2ITuBRDkARIsAMK9Q7Py-QE6EJqcQw8fnTyUWpfibBbK0413AVIvTsbaHh1pqYdhw07P2n8aAoXGEALw_wcB&amp;i=59cb1f38eec3dfb1f8e142f2&amp;o=5a0153aaeec3dfb1f8495a74&amp;opn=YSMESP&amp;sellerId=21168962000124&amp;sellerid=21168962000124&amp;wt.srch=1</t>
  </si>
  <si>
    <t>https://www.casaamazonas.com/Clariton?gclid=Cj0KCQiA2ITuBRDkARIsAMK9Q7Oi813KhNPVFfBoOcSWNwVz5wY2Bjlax2HBGZAKpf_QTVpjLgggaz0aAoH7EALw_wcB</t>
  </si>
  <si>
    <t>https://www.cec.com.br/ferragens/ferrolho-porta-cadeado-com-parafuso-4-zincado?produto=1232777&amp;utm_content=ferragens&amp;utm_medium=cpc&amp;utm_campaign=GoogleShop&amp;utm_source=google-shopping&amp;idpublicacao=791d2005-d206-4804-b297-71cab438caf1&amp;gclid=EAIaIQobChMIgNfY0OOh5QIVDYeRCh2GIQKmEAQYASABEgJcGvD_BwE</t>
  </si>
  <si>
    <t>https://www.lojasguapore.com.br/produto/caixa-acop-duo-vogue-plus-conforto-br-cdc-01f-17-deca-115123?utm_source=google&amp;utm_medium=googleshopping&amp;utm_campaign=cpc&amp;gclid=CjwKCAjwusrtBRBmEiwAGBPgE_pXUpLp-V1uek2akJV3-HV3bvx8NmKweHRynRDlJsCN5G9niZ0uKBoCSXIQAvD_BwE</t>
  </si>
  <si>
    <t>https://www.interlasershop.com.br/produto/178/display-ou-porta-folha-duplo-vertical-de-parede-em-acrilico-a4-30x21cm1?gclid=EAIaIQobChMI5pWU7Nql5QIVEgiRCh0xJA9oEAkYByABEgJJvfD_BwE</t>
  </si>
  <si>
    <t>https://www.ofertaeletrica.com.br/quadro-de-comando-sobrepor-600x600x200mm-ip54-rom-tec-p988514</t>
  </si>
  <si>
    <t>QUADRO ELÉTRICO 600X600X25MM C/ FLANGE</t>
  </si>
  <si>
    <t>https://www.telhanorte.com.br/cuba-para-banheiro-de-embutir-oval-branca-icasa-149136/p</t>
  </si>
  <si>
    <t>https://www.submarino.com.br/produto/31674541/cabo-vga-1-8m?WT.srch=1&amp;acc=d47a04c6f99456bc289220d5d0ff208d&amp;epar=bp_pl_00_go_g35172&amp;gclid=EAIaIQobChMIpuePzLaj5QIVDXiGCh1jxgMOEAkYDCABEgLpSvD_BwE&amp;i=5a73f9bfeec3dfb1f8233788&amp;o=5a71ea52ebb19ac62c23ccd4&amp;opn=XMLGOOGLE&amp;sellerId=12492489000145</t>
  </si>
  <si>
    <t>https://www.americanas.com.br/produto/53663778/cordao-optico-duplex-multimodo-lc-lc-1-50-metros?WT.srch=1&amp;acc=e789ea56094489dffd798f86ff51c7a9&amp;epar=bp_pl_00_go_inf-aces_acessorios_geral_gmv&amp;gclid=EAIaIQobChMIhsGTkLqj5QIVGWKGCh3FuwJDEAkYFCABEgKFgPD_BwE&amp;i=5b174f75eec3dfb1f8e3004d&amp;o=5c6ffdaa6c28a3cb507515e0&amp;opn=YSMESP&amp;sellerId=559915000131</t>
  </si>
  <si>
    <t>https://www.jhshopping.com.br/tampa-de-extremidade-120x20-sistema-dlp-33774-pial-520268831xJM</t>
  </si>
  <si>
    <t>https://www.google.com/shopping/product/12534771528031375881?lsf=seller:7504209,store:10831782813062719344,s:h&amp;q=ACIONADOR+HYDRA+MASTER&amp;hl=pt-BR&amp;lsft=gclid:Cj0KCQiA2ITuBRDkARIsAMK9Q7NdA9jdst14FWBH8eoLuPZXqyguYzAsmNdCP73V5HNi0XTXNvBcwhUaArbNEALw_wcB&amp;prds=oid:9040627943592155905&amp;sa=X&amp;ved=0ahUKEwjFn-bcgdPlAhWoHLkGHYnsAOsQrRIIUQ</t>
  </si>
  <si>
    <t>https://www.extra.com.br/construcao/BanheiroAcessorios/VasosSanitariosBacias/anel-vedacao-p-vaso-sanitario-c-guia-blukit-13971496.html?utm_medium=cpc&amp;utm_source=gp_pla&amp;IdSku=13971496&amp;idLojista=15229&amp;utm_campaign=casa_shopping&amp;gclid=Cj0KCQiA2ITuBRDkARIsAMK9Q7MIwxrM5vOqmSZBGDsSZ1ydaaK4FwVX-anjl6oINyut2nuyGsPrv-saAv86EALw_wcB</t>
  </si>
  <si>
    <t>https://www.leroymerlin.com.br/spud-plastico-branco-1-1-2-astra_85761375?region=grande_sao_paulo&amp;gclid=Cj0KCQiA2ITuBRDkARIsAMK9Q7Mn7z5On9S3GDXlDNtPz1mcIoISEv-KhwoA4CN5a_PKn9YPxDLnaNAaAtr1EALw_wcB</t>
  </si>
  <si>
    <t>https://www.leroymerlin.com.br/abracadeira-flexivel-t18r-natural-hellermann_89000562?region=grande_sao_paulo&amp;gclid=Cj0KCQiA2ITuBRDkARIsAMK9Q7PZJeHK_9BOcJ-0hHYo3O4FeXLeLdkQ7bBkv8301rAWc0lbFzrrD24aAtVWEALw_wcB</t>
  </si>
  <si>
    <t>https://www.primetal.com.br/conector-macho-cat5e-sohoplus?utm_source=Site&amp;utm_medium=GoogleMerchant&amp;utm_campaign=GoogleMerchant&amp;gclid=Cj0KCQiA2ITuBRDkARIsAMK9Q7PhAMWWE7V3xMynJSjjfNpDLjQNnGYpYQMq56-lYtVEZY47e-agC78aAr2fEALw_wcB</t>
  </si>
  <si>
    <t>https://www.unicaserv.com.br/patch-cord-flat-rj45-cat6-1m-vermelho?parceiro=3738&amp;gclid=Cj0KCQiA2ITuBRDkARIsAMK9Q7ODzPVMtONrlIaUjXfTgyktLq2bnhsHO0pPplYhXRCAJvug3vxHCvkaAnLxEALw_wcB</t>
  </si>
  <si>
    <t>73909/1</t>
  </si>
  <si>
    <t>73910/8</t>
  </si>
  <si>
    <t>73794/1</t>
  </si>
  <si>
    <t>Pesquisa  de mercado (Ilha Extintores)</t>
  </si>
  <si>
    <t xml:space="preserve">comercial@ilharcextintores.com.br 
21) 3386-7015 / 3507-8948
</t>
  </si>
  <si>
    <t xml:space="preserve">Leal Extintores </t>
  </si>
  <si>
    <t>https://lealextintores.com.br/categoria-produto/extintor/agua-pressurizada/</t>
  </si>
  <si>
    <t>Pesquisa de Mercado</t>
  </si>
  <si>
    <t>74131/4</t>
  </si>
  <si>
    <t>74131/5</t>
  </si>
  <si>
    <t>EMPRESA 1</t>
  </si>
  <si>
    <t>LINK 1</t>
  </si>
  <si>
    <t>R$ 
Unitário</t>
  </si>
  <si>
    <t>EMPRESA 2</t>
  </si>
  <si>
    <t>LINK 2</t>
  </si>
  <si>
    <t>EMPRESA 3</t>
  </si>
  <si>
    <t>LINK3</t>
  </si>
  <si>
    <t>ILHA UNIFORMES</t>
  </si>
  <si>
    <t>https://ilhauniformes.com.br/produto/jaleco-em-brim-botao/</t>
  </si>
  <si>
    <t>CASA DO MECANICO</t>
  </si>
  <si>
    <t>https://www.casadomecanico.com.br/jaleco-de-brim-uniforme-manga-curta-azul-tamanho-gg-p1854/</t>
  </si>
  <si>
    <t>ZEUS DO BRASIL</t>
  </si>
  <si>
    <t>https://lojazeusdobrasil.com.br/produtos/detalhes/jaleco-curto-brim-azul-escuro-1/</t>
  </si>
  <si>
    <t>LOJAS MARISA</t>
  </si>
  <si>
    <t>https://www.marisa.com.br/polo-masculina-b%c3%a1sica-manga-curta-mr-preto/p/10036808984?acc=e59ea3aacdeba3d642e74a891cf483a3&amp;i=5b882287eec3dfb1f86c2dc3&amp;o=5d4c590149f937f625ba90b3&amp;gclid=Cj0KCQjw0brtBRDOARIsANMDyka3K4iuENYokj2Yp2RBwwtNjD3lABuEbuOI_skrj5balLO14eCFe9oaAvALEALw_wcB&amp;siteName=Marisa</t>
  </si>
  <si>
    <t>LOJAS AMERICANAS</t>
  </si>
  <si>
    <t>https://www.americanas.com.br/produto/47833306/camisa-polo-algodao-preta?WT.srch=1&amp;acc=e789ea56094489dffd798f86ff51c7a9&amp;cor=Preta&amp;epar=bp_pl_00_go_md_todas_geral_gmv&amp;gclid=Cj0KCQjw0brtBRDOARIsANMDykZ1Q6U-HqNUD1Mw_B6ojxQ4IgCubdj9dc-w2-mZ4dAI-25ww5g6_UEaAvy5EALw_wcB&amp;i=5aebdb35eec3dfb1f805ce29&amp;o=5c058226ebb19ac62cf675c1&amp;opn=YSMESP&amp;sellerId=30288399000119&amp;tamanho=GG</t>
  </si>
  <si>
    <t>SUBMARINO</t>
  </si>
  <si>
    <t>https://www.submarino.com.br/produto/13910593/polo-basica-piquet-algodao-bolso-frontal-inverno-2016-p?WT.srch=1&amp;acc=d47a04c6f99456bc289220d5d0ff208d&amp;cor=Preto&amp;epar=bp_pl_00_go_g35167&amp;gclid=Cj0KCQjw0brtBRDOARIsANMDykboDvdIfmq0-8ySQYgDt2qILaQpZTXYSxFlfVgXt4wNMBUNWMDLy4QaAvwgEALw_wcB&amp;i=56f30b7aeec3dfb1f8ebed1c&amp;o=57b78faceec3dfb1f86bff17&amp;opn=XMLGOOGLE&amp;sellerId=18552346000168&amp;tamanho=GG</t>
  </si>
  <si>
    <t>SIMEÃO</t>
  </si>
  <si>
    <t>https://www.simeaorj.com/product-page/cal%C3%A7a-jeans-masculina</t>
  </si>
  <si>
    <t>CITEROL</t>
  </si>
  <si>
    <t>https://www.citerol.com.br/calca-jeans-five-pockets-masculina-azul-08-01-0039/p</t>
  </si>
  <si>
    <t>LOJA DEMORGAN</t>
  </si>
  <si>
    <t>https://www.loja.demorgan.com.br/produto/detalhes/2554/calca-jeans-operacional.html</t>
  </si>
  <si>
    <t>RENNER</t>
  </si>
  <si>
    <t>https://www.lojasrenner.com.br/p/cinto-masculino-social/-/A-533045050-br.lr?sku=533590234&amp;gclid=Cj0KCQjw0brtBRDOARIsANMDykaE86rR5EMl_eOATp00MIrn4KumGXGVkviiIEFXQfutomQwxr2qQZcaAuJjEALw_wcB</t>
  </si>
  <si>
    <t>SELARIA VERTENTES</t>
  </si>
  <si>
    <t>https://www.selariavertentes.com.br/vestuario-e-acessorios/adulto/cintos/cinto-de-couro-sv5022?parceiro=4348&amp;parceiro=3926&amp;gclid=Cj0KCQjw0brtBRDOARIsANMDykYjQ8qDLIXwTRNfZS19S7WJ5e1iY_5QotEBKQXBZ6SopGV1rfX-KCEaAkDVEALw_wcB</t>
  </si>
  <si>
    <t>RBS UNIFORMES</t>
  </si>
  <si>
    <t>https://rbsuniformes.com.br/produto/cinto-em-couro/</t>
  </si>
  <si>
    <t>NETSHOES</t>
  </si>
  <si>
    <t>https://www.netshoes.com.br/meia-fila-cano-medio-classic-preto-D29-0394-006</t>
  </si>
  <si>
    <t>CLICK SOPHIA</t>
  </si>
  <si>
    <t>https://www.clicksophia.com.br/p/meia-longa-masculina/?attribute_pa_tamanho=m&amp;attribute_pa_cores=branco&amp;gclid=Cj0KCQjw0brtBRDOARIsANMDykbYQw9cVV8sfCJJOGHZuNM5Nvw3xhKpKPp3k-nb5c0gcPnJDlafNlEaAicGEALw_wcB</t>
  </si>
  <si>
    <t>https://www.americanas.com.br/produto/47834662/par-de-meias-masculina-preto-basica-39-a-43?WT.srch=1&amp;acc=e789ea56094489dffd798f86ff51c7a9&amp;cor=Preto&amp;epar=bp_pl_00_go_md_todas_geral_gmv&amp;gclid=Cj0KCQjw0brtBRDOARIsANMDykYC5P9Oo5qSp2msci-aoAQ2QIrPY0gmtV-pJqnWhgHbxwgtwpQ_XPAaAukDEALw_wcB&amp;i=5aebdb35eec3dfb1f805ce29&amp;o=5c05a7adebb19ac62cf690e7&amp;opn=YSMESP&amp;sellerId=30288399000119&amp;tamanho=39-43</t>
  </si>
  <si>
    <t>MAMELUKO</t>
  </si>
  <si>
    <t>https://www.mameluko.com.br/botina-profissional-marluvas-safety-flex-preto.html</t>
  </si>
  <si>
    <t>MILITAR BRASIL</t>
  </si>
  <si>
    <t>https://www.militarbrasil.com.br/loja/cano-curto/1638-botina-seguranca-solado-de-borracha-raspa-de-couro.html</t>
  </si>
  <si>
    <t>ULTRA MÁQUINAS</t>
  </si>
  <si>
    <t>https://www.ultramaquinas.com.br/botina-de-elastico-bidensidade-preto-n-39-cartom-p4632/?afiliadoid=32&amp;utm_source=google&amp;utm_medium=cpc&amp;utm_content=Botina_de_El%C3%A1stico_Bidensidade_Preto_N.39_Cartom&amp;utm_campaign=&amp;gclid=Cj0KCQjw0brtBRDOARIsANMDykaU44DlSqwwpqM9LL3o7a8unQOOO9j_8mubQxnqm46oenM_-xasZSAaAudgEALw_wcB</t>
  </si>
  <si>
    <t>IDEAL PRINT</t>
  </si>
  <si>
    <t>https://www.graficaidealprint.com.br/cracha-personalizado/?gclid=Cj0KCQjw0brtBRDOARIsANMDykbP6AXAJXHfn5BmRDAVug-tRxvOfEYyLHCSVJWgteh3SQl2DEhvCFMaAhOzEALw_wcB</t>
  </si>
  <si>
    <t>CANAL AUTOMAÇÃO</t>
  </si>
  <si>
    <t>https://www.canalautomacao.com.br/produto/750-cracha-de-identificacao-em-pvc-personalizado</t>
  </si>
  <si>
    <t>GRAFICA ESPANSSIVA</t>
  </si>
  <si>
    <t>https://expanssiva.com.br/produto/cracha-identificacao-pvc-cristal</t>
  </si>
  <si>
    <t>FAST EPIS</t>
  </si>
  <si>
    <t>https://www.fastepis.com.br/vestimentas-de-protecao/vestimentas-nr10/conjunto-para-eletricista-com-refletivo</t>
  </si>
  <si>
    <t>JAGUARÉ COMERCIAL</t>
  </si>
  <si>
    <t>https://www.jaguarecomercial.com.br/conjunto-uniforme-eletricista-nr10/p</t>
  </si>
  <si>
    <t>PROTELOJA</t>
  </si>
  <si>
    <t>https://www.proteloja.com.br/uniformes/conjunto-uniforme-eletricista-nr10-refletivo</t>
  </si>
  <si>
    <t>MÉDIA</t>
  </si>
  <si>
    <t>Valor semestral para 7 funcionários</t>
  </si>
  <si>
    <t>Valor semestral por funcionário</t>
  </si>
  <si>
    <t>Valor mensal por funcionário</t>
  </si>
  <si>
    <r>
      <rPr>
        <b/>
        <sz val="12"/>
        <color theme="1"/>
        <rFont val="Arial"/>
        <family val="2"/>
      </rPr>
      <t>AGÊNCIA NACIONAL DE AVIAÇÃO CIVIL</t>
    </r>
    <r>
      <rPr>
        <b/>
        <sz val="11"/>
        <rFont val="Arial"/>
        <family val="2"/>
      </rPr>
      <t xml:space="preserve">
</t>
    </r>
    <r>
      <rPr>
        <sz val="11"/>
        <rFont val="Arial"/>
        <family val="2"/>
      </rPr>
      <t>SUPERINTENDÊNCIA DE ADMINISTRAÇÃO E FINANÇAS</t>
    </r>
    <r>
      <rPr>
        <sz val="11"/>
        <color theme="1"/>
        <rFont val="Calibri"/>
        <family val="2"/>
        <scheme val="minor"/>
      </rPr>
      <t xml:space="preserve">
GERÊNCIA TÉCNICA DE ADMINISTRAÇÃO E FINANÇAS DO RJ</t>
    </r>
  </si>
  <si>
    <t>PREGÃO N.º ____/2019</t>
  </si>
  <si>
    <t>IN 05/2017/SEGES/MPDG - ANEXO VII-D</t>
  </si>
  <si>
    <t>PLANILHA DE CUSTOS E FORMAÇÃO DE PREÇOS</t>
  </si>
  <si>
    <t>Nº do Processo  00065.043751/2019-84</t>
  </si>
  <si>
    <t>Categoria profissional: Engenheiro</t>
  </si>
  <si>
    <t>Discriminação dos Serviços</t>
  </si>
  <si>
    <t>A</t>
  </si>
  <si>
    <t>Data de apresentação da proposta</t>
  </si>
  <si>
    <t>B</t>
  </si>
  <si>
    <t>Município</t>
  </si>
  <si>
    <t>Rio de Janeiro</t>
  </si>
  <si>
    <t>C</t>
  </si>
  <si>
    <t>Ano do Acordo, Convenção ou Dissídio Coletivo</t>
  </si>
  <si>
    <t>SENGE-RJ
2019</t>
  </si>
  <si>
    <t>D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</si>
  <si>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</si>
  <si>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</si>
  <si>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</si>
  <si>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</si>
  <si>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</si>
  <si>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Engenheiro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</si>
  <si>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</si>
  <si>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</si>
  <si>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</si>
  <si>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Categoria profissional (vinculada à execução contratual)</t>
  </si>
  <si>
    <t>Data base da categoria (dia/mês/ano)</t>
  </si>
  <si>
    <t>MÓDULO 1 - COMPOSIÇÃO DA REMUNERAÇÃO</t>
  </si>
  <si>
    <t>Memória de Cálculo</t>
  </si>
  <si>
    <t>Fundamento</t>
  </si>
  <si>
    <t>COMPOSIÇÃO DA REMUNERAÇÃO</t>
  </si>
  <si>
    <t>%</t>
  </si>
  <si>
    <t>VALOR (R$)</t>
  </si>
  <si>
    <t>Acordo, Dissídio ou CCT</t>
  </si>
  <si>
    <t xml:space="preserve">Adicional Periculosidade </t>
  </si>
  <si>
    <t>Adicional Insalubridade</t>
  </si>
  <si>
    <t>Adicional Noturno</t>
  </si>
  <si>
    <t>E</t>
  </si>
  <si>
    <t>Adicional de Hora Noturna Reduzida</t>
  </si>
  <si>
    <t>F</t>
  </si>
  <si>
    <t>Outros</t>
  </si>
  <si>
    <t>TOTAL DO MÓDULO 1</t>
  </si>
  <si>
    <t>MÓDULO 2 – ENCARGOS E BENEFÍCIOS ANUAIS, MENSAIS E DIÁRIOS</t>
  </si>
  <si>
    <t>Submódulo 2.1 - 13º Salário, Férias e Adicional de Férias</t>
  </si>
  <si>
    <t>13 (Décimo-terceiro) salário (Percentual obrigatório conforme Anexo XII - IN 5/17)</t>
  </si>
  <si>
    <t>Art. 7º, VIII, CF/88- Dec. 57.115/65.
INSTRUÇÃO NORMATIVA Nº 5, DE 26 DE MAIO DE 2017 - ANEXO XII</t>
  </si>
  <si>
    <t>Férias e Adicional de Férias  (Percentual obrigatório conforme Anexo XII - IN 5/17)</t>
  </si>
  <si>
    <t>9,075 % + 3,025 %</t>
  </si>
  <si>
    <t>Art. 7º, XVII, CF/88
INSTRUÇÃO NORMATIVA Nº 5, DE 26 DE MAIO DE 2017 - ANEXO XII</t>
  </si>
  <si>
    <t>TOTAL SUBMÓDULO 2.1</t>
  </si>
  <si>
    <t>base 2.2</t>
  </si>
  <si>
    <t>Submódulo 2.2 - GPS, FGTS e Outras Contribuições</t>
  </si>
  <si>
    <t xml:space="preserve">INSS </t>
  </si>
  <si>
    <t>Art. 22, Inciso I, da Lei nº 8.212/91.</t>
  </si>
  <si>
    <t xml:space="preserve">Salário Educação </t>
  </si>
  <si>
    <t>Art.    3º,    Inciso    I,    Decreto    n.º 87.043/82.</t>
  </si>
  <si>
    <t>SAT (Seguro Acidente de Trabalho)</t>
  </si>
  <si>
    <t>RAT X FAP</t>
  </si>
  <si>
    <t>Lei n.º 8.212/91  e Decreto 6.957/2009</t>
  </si>
  <si>
    <t>SESC ou SESI</t>
  </si>
  <si>
    <t>Decreto n.º 2.318/86.</t>
  </si>
  <si>
    <t xml:space="preserve">SENAI - SENAC </t>
  </si>
  <si>
    <t>Lei n.º 7.787/89 e DL n.º 1.146/70.</t>
  </si>
  <si>
    <t xml:space="preserve">SEBRAE </t>
  </si>
  <si>
    <t xml:space="preserve">Art.  8º,  Lei  n.º  8.029/90  e  Lei  n.º 8.154/90. </t>
  </si>
  <si>
    <t>G</t>
  </si>
  <si>
    <t xml:space="preserve">INCRA </t>
  </si>
  <si>
    <t>H</t>
  </si>
  <si>
    <t xml:space="preserve">FGTS </t>
  </si>
  <si>
    <t>Art. 15, Lei nº 8.030/90 e Art. 7º, III, CF.</t>
  </si>
  <si>
    <t>TOTAL SUBMÓDULO 2.2</t>
  </si>
  <si>
    <t>Submódulo 2.3 - Benefícios Mensais e Diários</t>
  </si>
  <si>
    <t xml:space="preserve">Transporte </t>
  </si>
  <si>
    <t>-</t>
  </si>
  <si>
    <t>(VT x 44 dias)- 6% s/ salário</t>
  </si>
  <si>
    <t>Lei Federal nº 7.418/1985 e Decreto nº 95.247/1987</t>
  </si>
  <si>
    <t xml:space="preserve">Auxílio-Refeição/Alimentação  </t>
  </si>
  <si>
    <t>(VA x 22 dias)</t>
  </si>
  <si>
    <t>Assistência Médica e Familiar (Benefício Social Familiar)</t>
  </si>
  <si>
    <t>Seguro de Vida</t>
  </si>
  <si>
    <t>Outros (especificar)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</si>
  <si>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</si>
  <si>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</si>
  <si>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</si>
  <si>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</si>
  <si>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</si>
  <si>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</si>
  <si>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</si>
  <si>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</si>
  <si>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</si>
  <si>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</si>
  <si>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</si>
  <si>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</si>
  <si>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Aviso Prévio Indenizado</t>
  </si>
  <si>
    <t>[(1/12)X5]=0,417%</t>
  </si>
  <si>
    <t>Art. 7º, XXI, CF/88, 477, 487 e 491 CLT. Estimativa de que 5% dos empregados serão substítuidos durante o ano.</t>
  </si>
  <si>
    <t>Incidência do FGTS sobre Aviso Prévio Indenizado</t>
  </si>
  <si>
    <t>(8% X 0,42%) = 0,03%</t>
  </si>
  <si>
    <t>Leis nºs 8.036/90 e 9.491/97.</t>
  </si>
  <si>
    <t xml:space="preserve">Aviso Prévio Trabalhado </t>
  </si>
  <si>
    <t>{[(7/30)/12]x100} = 1,94%</t>
  </si>
  <si>
    <t>Art. 7º, XXI, CF/88, 477, 487 e 491 CLT. Redução de 7 dias ou 2 horas por dia.</t>
  </si>
  <si>
    <t>Incidência de GPS, FGTS e outras contribuições sobre o Aviso Prévio Trabalhado</t>
  </si>
  <si>
    <t>[(Total submódulo 2.2 x 1,94%) x 100]</t>
  </si>
  <si>
    <t>Multa sobre FGTS e contribuição social sobre o aviso prévio indenizado e sobre o aviso prévio trabalhado  (Percentual obrigatório conforme Anexo XII - IN 5/17)</t>
  </si>
  <si>
    <t>Retenção de 5% - Conta Vinculada</t>
  </si>
  <si>
    <t>Leis nºs 8.036/90 e 9.491/97.
INSTRUÇÃO NORMATIVA Nº 5, DE 26 DE MAIO DE 2017 - ANEXO XII</t>
  </si>
  <si>
    <t>TOTAL DO MÓDULO 3</t>
  </si>
  <si>
    <t>MÓDULO 4 – CUSTO DE REPOSIÇÃO DO PROFISSIONAL AUSENTE</t>
  </si>
  <si>
    <t>Submódulo 4.1 - Substituto nas Ausências Legais</t>
  </si>
  <si>
    <t>Substituto na cobertura de Férias</t>
  </si>
  <si>
    <t> (1/12/12) + (1/12/12) + (1/12/12/3)</t>
  </si>
  <si>
    <t>Art. 7º, VIII, CF/88- Dec. 57.115/65.
Férias, 13º e Adicional de 1/3</t>
  </si>
  <si>
    <t>Substituto na cobertura de Ausências Legais</t>
  </si>
  <si>
    <t>{[(1/30)/12]x100} = 0,277%</t>
  </si>
  <si>
    <t>Art. 473 da CLT. Estimativa de 1 ausênia por ano.</t>
  </si>
  <si>
    <t>Substituto na cobertura de Licença-Paternidade</t>
  </si>
  <si>
    <t>{[(5/30)/12]X0,015}X100=0,02%</t>
  </si>
  <si>
    <t>(Art. 7º, XIX, CFRB c/c art. 10, §1º. 
Estimativa de 1,5% dos funcionários usufruindo 5 dias da licença por ano.</t>
  </si>
  <si>
    <t>Substituto na cobertura de Ausência por acidente de trabalho</t>
  </si>
  <si>
    <t>{[(15/30)/12]x0,08}x100= 0,333%</t>
  </si>
  <si>
    <t>Art. 19 a 23 da Lei 8.213/91, ART. 473, CLT .
Estimativa de 1 licença de 15 dias por ano para 8% dos funcionários.</t>
  </si>
  <si>
    <t>Substituto na cobertura de Afastamento Maternidade</t>
  </si>
  <si>
    <t>[(4 x 8,33%) + (4 x 2,78%) / 12 x 2% = 0,07%</t>
  </si>
  <si>
    <t>Art. 7º, VIII, CF/88, Art. 392, CLT e Lei 11.770/2008. 
Estimativa de 2% dos empregados usufruindo de 4 meses de liceça por ano.</t>
  </si>
  <si>
    <t>Substituto na cobertura de Outras ausências (especificar)</t>
  </si>
  <si>
    <t>TOTAL SUBMÓDULO 4.1</t>
  </si>
  <si>
    <t>Submódulo 4.2 - Intrajornada</t>
  </si>
  <si>
    <t xml:space="preserve"> Substituto na cobertura de 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</si>
  <si>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</si>
  <si>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</si>
  <si>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</si>
  <si>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</si>
  <si>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Substituto nas Ausências Legais</t>
  </si>
  <si>
    <t>4.2</t>
  </si>
  <si>
    <t>Substituto na Intrajornada</t>
  </si>
  <si>
    <t>TOTAL DO MÓDULO 4</t>
  </si>
  <si>
    <t>MÓDULO 5 – INSUMOS DIVERSOS</t>
  </si>
  <si>
    <t>INSUMOS DIVERSOS</t>
  </si>
  <si>
    <t xml:space="preserve">Insumos dos Uniformes </t>
  </si>
  <si>
    <t>Pesquisa de preços.</t>
  </si>
  <si>
    <t>Insumos dos Materiais (equipamentos + materiais de limpeza)</t>
  </si>
  <si>
    <t>TOTAL DO MÓDULO 5</t>
  </si>
  <si>
    <t>MÓDULO 6 – CUSTOS INDIRETOS, TRIBUTOS E LUCRO</t>
  </si>
  <si>
    <t>CUSTOS INDIRETOS, TRIBUTOS E LUCRO</t>
  </si>
  <si>
    <t>Custos Indiretos</t>
  </si>
  <si>
    <t>Aplica-se a alíquota do CI sobre o total dos custos diretos (somatório dos módulos 1 a 5)</t>
  </si>
  <si>
    <t>Lucro</t>
  </si>
  <si>
    <t>Aplica-se a alíquota do lucro sobre o somatório entre Custos Diretos e Custos Indiretos</t>
  </si>
  <si>
    <t>TRIBUTOS</t>
  </si>
  <si>
    <t>C.1</t>
  </si>
  <si>
    <t>PIS (Lucro Real)</t>
  </si>
  <si>
    <t>(CD + CI + Lucro)/(1 – total de tributos)) x Alíquota do PIS</t>
  </si>
  <si>
    <t>C.2</t>
  </si>
  <si>
    <t>COFINS (Lucro Real)</t>
  </si>
  <si>
    <t>(CD + CI + Lucro)/(1 – total de tributos)) x Alíquota do COFINS</t>
  </si>
  <si>
    <t>C.3</t>
  </si>
  <si>
    <t>ISS</t>
  </si>
  <si>
    <t>(CD + CI + Lucro)/(1 – total de tributos)) x Alíquota do ISSQN.</t>
  </si>
  <si>
    <t>TOTAL DO MÓDULO 6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</si>
  <si>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</si>
  <si>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</si>
  <si>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</si>
  <si>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</si>
  <si>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>Quadro Resumo - VALOR MENSAL DOS SERVIÇOS</t>
  </si>
  <si>
    <t>Tipo de Serviço (A)</t>
  </si>
  <si>
    <t>Valor Por Empregado(B)</t>
  </si>
  <si>
    <t>Qde de Empregados por posto ( C )</t>
  </si>
  <si>
    <t>Valor Proposto por Posto (D) = (B x C)</t>
  </si>
  <si>
    <t>Qde Postos (E)</t>
  </si>
  <si>
    <t>Serviço 1 (indicar)</t>
  </si>
  <si>
    <t>R$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</si>
  <si>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</si>
  <si>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</si>
  <si>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</si>
  <si>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</si>
  <si>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</si>
  <si>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</si>
  <si>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</si>
  <si>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Valor proposto por unidade de medida*</t>
  </si>
  <si>
    <t>Valor mensal do serviço</t>
  </si>
  <si>
    <t>Valor Global da Proposta (valor mensal do serviço X nº meses do contrato).</t>
  </si>
  <si>
    <t>TOTAL</t>
  </si>
  <si>
    <t>Nota(1):</t>
  </si>
  <si>
    <t>Informar o valor da unidade de medida por tipo de serviço.</t>
  </si>
  <si>
    <t>FATOR K</t>
  </si>
  <si>
    <t>Categoria profissional:  Eletricista de Manutenção</t>
  </si>
  <si>
    <t>Téc.Inst. Hidrosanitárias</t>
  </si>
  <si>
    <t>Salário Nominativo da Categoria Profissional</t>
  </si>
  <si>
    <t>Salário Base</t>
  </si>
  <si>
    <t>hora</t>
  </si>
  <si>
    <t>ENG. CIVIL ou ELETRICISTA PLENO (34780)</t>
  </si>
  <si>
    <t xml:space="preserve">Salário Nominativo da Categoria Profissional </t>
  </si>
  <si>
    <t>Salário Base (por hora)</t>
  </si>
  <si>
    <t>https://www.royalequipamentos.com.br/9051796-Correia-L050-Aberta-Para-Porta-Automatica-PPA-Original-</t>
  </si>
  <si>
    <t>https://www.metalferco.com.br/cadeado-standard-45mm-papaiz/p?idsku=2325&amp;gclid=CjwKCAiA58fvBRAzEiwAQW-hzS-24qQhxxo4GLKEAz9F3jpRR_gf6njWlP--RcWX16zXHkIyuCD2mxoCYFcQAvD_BwE</t>
  </si>
  <si>
    <t>https://produto.mercadolivre.com.br/MLB-1055567698-barra-chata-cobre-25mmx3mm-1-pol-x-18-x-1-metro-_JM?matt_tool=82322591&amp;matt_word=&amp;gclid=EAIaIQobChMIsp7MjuWh5QIVl4aRCh17RAGuEAQYAyABEgICKPD_BwE</t>
  </si>
  <si>
    <t>https://www.americanas.com.br/produto/46271657/carpete-em-placa-freestyle-caixa-cor-9023?WT.srch=1&amp;acc=e789ea56094489dffd798f86ff51c7a9&amp;cor=9023&amp;epar=bp_pl_00_go_pla_casaeconst_geral_gmv&amp;gclid=EAIaIQobChMI29emyOuy5gIVF4CRCh3MAQzjEAYYAyABEgJF2PD_BwE&amp;i=59f7f6c4eec3dfb1f8a76b6b&amp;o=5be2ed6bebb19ac62cde1edf&amp;opn=YSMESP&amp;sellerId=55010060000187&amp;sellerid=55010060000187&amp;wt.srch=1#info-section</t>
  </si>
  <si>
    <t>posto</t>
  </si>
  <si>
    <t>Encarregado Geral de Manutenção</t>
  </si>
  <si>
    <t>Eletricista de Manutenção</t>
  </si>
  <si>
    <t>Bombeiro de Manutenção</t>
  </si>
  <si>
    <r>
      <rPr>
        <sz val="9"/>
        <rFont val="Arial"/>
        <family val="2"/>
      </rPr>
      <t>CCT SINTRAINDISTAL/2019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rFont val="Arial"/>
        <family val="2"/>
      </rPr>
      <t xml:space="preserve">CNPJ </t>
    </r>
    <r>
      <rPr>
        <b/>
        <sz val="9"/>
        <color theme="1"/>
        <rFont val="Arial"/>
        <family val="2"/>
      </rPr>
      <t>33.749.484/0001-00</t>
    </r>
  </si>
  <si>
    <t>Categoria profissional:  Bombeiro de Manutenção</t>
  </si>
  <si>
    <t>Categoria profissional:  Profissional em Telefonia</t>
  </si>
  <si>
    <t>Categoria profissional:  Auxiliar de Manutenção</t>
  </si>
  <si>
    <t>Servente</t>
  </si>
  <si>
    <t xml:space="preserve">Categoria profissional:  Encarregado </t>
  </si>
  <si>
    <t>https://lista.leroymerlin.com.br/ardosia-60x60-valor</t>
  </si>
  <si>
    <t>8.982,00 / 220 horas</t>
  </si>
  <si>
    <t>Valor
 Unitário</t>
  </si>
  <si>
    <t>Código 
SINAPI</t>
  </si>
  <si>
    <t>Quantidade
 Estimada</t>
  </si>
  <si>
    <t>Valor
Total</t>
  </si>
  <si>
    <t>Referência</t>
  </si>
  <si>
    <t>http://www.caixa.gov.br/site/Paginas/downloads.aspx#categoria_656</t>
  </si>
  <si>
    <t>comercial@uniqueempilhadeiras.com</t>
  </si>
  <si>
    <t>https://chaveiro24horasrj.com.br;vinichaveirorj@gmail.com</t>
  </si>
  <si>
    <t>observações</t>
  </si>
  <si>
    <t>Pesquisa  de mercado
 (Ilha Extintores)</t>
  </si>
  <si>
    <t>SISTEMA NACIONAL DE PESQUISA DE CUSTOS E ÍNDICES DA CONSTRUÇÃO
CIVIL</t>
  </si>
  <si>
    <t>REDE SERV.COM E SOL.EM TECNOLOGIA DA INF.LTDA EPP
FERNANDO ROMERO ENGEMNHARIA
SINERGIA  NOBREAK
MANCED  (Ct. 18/2015)</t>
  </si>
  <si>
    <t>https://www.sigapregao.com.br/app/pregao/20001/66/2018</t>
  </si>
  <si>
    <t>Pregão 662018/20001- Em vigor</t>
  </si>
  <si>
    <t>www.cnpjtransportes.com.br;comercial@cnpjtransportes.com.br</t>
  </si>
  <si>
    <t>CNPJ – TRANSPORTES E LOCAÇÕES</t>
  </si>
  <si>
    <t xml:space="preserve">https://sei.anac.gov.br/sei </t>
  </si>
  <si>
    <t>00058.518365/2017-87 
Contrato  Nº 01/ANAC/2018 em vigor</t>
  </si>
  <si>
    <t>https://pro-matic.wixsite.com/pro-matic</t>
  </si>
  <si>
    <t>PRO-MATIC AUTOMAÇÃO LTDA. CNPJ: 17.168.098/0001-93</t>
  </si>
  <si>
    <t>Valor Unitário</t>
  </si>
  <si>
    <t>Valor Total</t>
  </si>
  <si>
    <t>Ref.:Pesquisa de preço</t>
  </si>
  <si>
    <t>https://parafutrecos.com.br/parafusos/arruelas/arruela-de-press-o-3-16.html</t>
  </si>
  <si>
    <t>https://parafutrecos.com.br/parafusos/arruelas/arruela-lisa/arruela-lisa-3-16.html</t>
  </si>
  <si>
    <t>https://www.cec.com.br/metais-e-acessorios/assentos/assento-sanitario-acesso-plus-branco?produto=1179265&amp;utm_content=metais-e-acessorios&amp;utm_medium=cpc&amp;utm_campaign=GoogleShop&amp;utm_source=google-shopping&amp;idpublicacao=791d2005-d206-4804-b297-71cab438caf1&amp;gclid=Cj0KCQjwrrXtBRCKARIsAMbU6bHEpIk3wCbSEKHX7ysNLEotD2l7GV148170uRZ906cCs1f41lSB-SIaAptbEALw_wcB</t>
  </si>
  <si>
    <t>https://www.cec.com.br/tintas-e-acessorios/pinceis-e-acessorios/bandejas-para-pintura/bandeja-em-plastico-para-pintura-36x28cm-preta?produto=1296338&amp;utm_content=tintas-e-acessorios&amp;utm_medium=cpc&amp;utm_campaign=GoogleShop&amp;utm_source=google-shopping&amp;idpublicacao=791d2005-d206-4804-b297-71cab438caf1&amp;gclid=EAIaIQobChMI6f2YgtCe5QIViQWRCh2XxAqcEAQYASABEgKFDfD_BwE</t>
  </si>
  <si>
    <t>https://www.americanas.com.br/produto/74152088?WT.srch=1&amp;acc=e789ea56094489dffd798f86ff51c7a9&amp;epar=bp_pl_00_go_pap_todas_geral_gmv&amp;gclid=EAIaIQobChMIqOvFmdCe5QIVi4WRCh3QMAibEAYYByABEgJOdvD_BwE&amp;i=5adeab17eec3dfb1f8756513&amp;o=5cd57dd96c28a3cb50c0246a&amp;opn=YSMESP&amp;sellerId=3271869000169</t>
  </si>
  <si>
    <t>https://www.leroymerlin.com.br/bucha-plastica-para-drywall-10mm-fly2-sforplast-granel_89915483</t>
  </si>
  <si>
    <t>https://www.leroymerlin.com.br/chumbador-parabolt-aco-para-alvenaria-6mm-standers-2-pecas_88065803</t>
  </si>
  <si>
    <t>https://www.metalferco.com.br/fechadura-la-fonte-7070-st1-40-com-mola-reforcada/p</t>
  </si>
  <si>
    <t>https://www.metalferco.com.br/fechadura-tetra-140-r68/p?idsku=2141&amp;gclid=EAIaIQobChMI-JS0hdqe5QIViQmRCh0KWwcsEAQYASABEgLHRPD_BwE</t>
  </si>
  <si>
    <t>https://www.leroymerlin.com.br/fita-dupla-face-espuma-branca-19mm-x-1,5m-adere_87538633</t>
  </si>
  <si>
    <t>https://www.cec.com.br/tintas-e-acessorios/fitas/fitas-de-demarcacao/fita-de-sinalizacao-zebrada-70mm-com-200-metros-amarela-e-preta?produto=1171659&amp;utm_content=tintas-e-acessorios&amp;utm_medium=cpc&amp;utm_campaign=GoogleShop&amp;utm_source=google-shopping&amp;idpublicacao=791d2005-d206-4804-b297-71cab438caf1</t>
  </si>
  <si>
    <t>https://produto.mercadolivre.com.br/MLB-1030884532-tinta-chroma-key-verde-36-litros-_JM?matt_tool=89244470&amp;matt_word&amp;gclid=EAIaIQobChMI0buazOKh5QIVyIGRCh37HQ5lEAYYASABEgKijvD_BwE&amp;quantity=1</t>
  </si>
  <si>
    <t>https://www.elo7.com.br/papel-adesivo-transparente-1m-x-45cm/dp/CF41E4?elo7_source=google_shop&amp;elo7_medium=cpc&amp;elo7_campaign=Shopping-google_shop-cpc-Shopping-Insumos-Smart&amp;elo7_content=Insumos-Smart&amp;gclid=EAIaIQobChMIm86o-feg5QIVDisMCh37sAfLEAkYCyABEgJzqvD_BwE</t>
  </si>
  <si>
    <t>https://parafutrecos.com.br/parafusos/rosca-soberba/parafuso-ferro-auto-atarraxante-chato-3-5-x-16.html</t>
  </si>
  <si>
    <t>https://parafutrecos.com.br/parafusos/rosca-soberba/drywall/parafuso-ferro-drywall-trombeta-ponta-brocancante-3-5-x-35-dtb35.html</t>
  </si>
  <si>
    <t>https://parafutrecos.com.br/parafusos/rosca-soberba/atarraxante-panela/parafuso-ferro-auto-atarraxante-panela-3-5-x-25.html</t>
  </si>
  <si>
    <t>https://parafutrecos.com.br/parafusos/ferro/sextavado-ferro-ma/parafuso-ferro-sextavado-ma-5-8-1-0-06-x-20.html</t>
  </si>
  <si>
    <t>https://parafutrecos.com.br/gancho-para-bucha-08-1046008.html</t>
  </si>
  <si>
    <t>https://www.americanas.com.br/produto/48596008/pilha-palito-aaa-com-2unn-duracell?cor=Preto&amp;pfm_carac=pilha%20palito%20duracell&amp;pfm_index=3&amp;pfm_page=search&amp;pfm_pos=grid&amp;pfm_type=search_page%20&amp;sellerId</t>
  </si>
  <si>
    <t>https://www.eletronicasantana.com.br/pilha-alcalina-media-c-com-2-unidades-mn-1400-duracell/p</t>
  </si>
  <si>
    <t>https://www.deckdeck.com.br/produto/suporte-para-piso-elevado/</t>
  </si>
  <si>
    <t>https://www.eletrofrigor.com.br/barra-tirante-roscado-14-x-1-metro-galvanizado.html</t>
  </si>
  <si>
    <t>https://www.mundografite.com.br/trincha-para-pintura-2-1-2-polegada-atlas</t>
  </si>
  <si>
    <t>https://www.telhanorte.com.br/vedaflex-400g-cinza-vedacit-142913/p</t>
  </si>
  <si>
    <t>http://www.lojaeletrica.com.br/abracadeira-galvanizada-copo-para-eletroduto-i-1,product,2491214550036,dept,0.aspx</t>
  </si>
  <si>
    <t>https://www.americanas.com.br/produto/15175681/adaptador-universal-de-tomadas-bivolt-de-110-a-250-volts-10-amperes?pfm_carac=adaptador%20universal&amp;pfm_index=0&amp;pfm_page=search&amp;pfm_pos=grid&amp;pfm_type=search_page%20&amp;sellerId</t>
  </si>
  <si>
    <t>https://www.kmabrasil.com.br/produto/baterias-seladas/baterias-12v-agm/30-bateria-selada-12v-100ah-first-power-lfp12100</t>
  </si>
  <si>
    <t>https://www.papelex.com.br/bateria-duracell-9v-unidade.html?gclid=EAIaIQobChMIrO7ImYCh5QIVioCRCh1dAQR_EAAYASAAEgLLWPD_BwE</t>
  </si>
  <si>
    <t>https://www.americanas.com.br/produto/26690027/bateria-12v-18ah-vrla-moura-estacionaria-para-no-break?WT.srch=1&amp;epar=%7Bifpla%3A%7B_epar%7D%7D%7Bifdyn%3A%7B_epar%7D%7D%7Bifdbm%3Ads_at_ov_db_acom%24%7BCAMPAIGN_ID%7D%7D&amp;opn=YSMESP&amp;sellerId=77500049000138</t>
  </si>
  <si>
    <t>https://www.eletronicasantana.com.br/bateria-selada-vrla-12v-90ah-f187-up1290-rt-06c088-unipower/p?idsku=9000320&amp;utm_source=google_shoppping&amp;utm_medium=cpc&amp;gclid=EAIaIQobChMIpI_ynOeh5QIVVgWRCh1qPwnFEAQYAyABEgIaUfD_BwE</t>
  </si>
  <si>
    <t>https://www.casasbahia.com.br/acessorioseinovacoes/acessoriosparatvs/CaboseConectoresparatv/cabo-hdmi-1m-13728679.html?utm_medium=Cpc&amp;utm_source=GP_PLA&amp;IdSku=13728679&amp;idLojista=15908&amp;utm_campaign=elte_shopping&amp;gclid=EAIaIQobChMI6ZOx3YGh5QIVhoaRCh3MJw01EAYYASABEgLtgvD_BwE</t>
  </si>
  <si>
    <t>http://soldafacil.com.br/Produto-SOLDA-CABO-DE-SOLDA-Cabo-de-Alimentacao-PP-3x6mm---Preco-por-metro---CONDEX-versao-764-1065.aspx</t>
  </si>
  <si>
    <t>https://www.leroymerlin.com.br/cabo-flexivel-pp-2x4,0mm-preto-megatron_87949596</t>
  </si>
  <si>
    <t>https://www.lojaagrometal.com.br/613827-caixa-1-a-3-modulos-dlp-legrand-648799.html</t>
  </si>
  <si>
    <t>https://www.santil.com.br/produto/luminaria-de-embutir-c-aleta-em-aluminio-e-refletor-p-4-lampadas-de-60-cm-lumiluz/470935/?gclid=EAIaIQobChMIr8m0r4u45QIVk4SRCh1QUgcrEAQYASABEgKTcvD_BwE</t>
  </si>
  <si>
    <t>https://www.cec.com.br/material-eletrico/sistemas-de-sobrepor/canaleta-com-divisoria-50x20mm-e-2-metros?produto=1223552&amp;utm_content=material-eletrico&amp;utm_medium=cpc&amp;utm_campaign=GoogleShop&amp;utm_source=google-shopping&amp;idpublicacao=791d2005-d206-4804-b297-71cab438caf1&amp;gclid=EAIaIQobChMI7YuywIu45QIVhgmRCh0Nhg9lEAYYAiABEgI0T_D_BwE</t>
  </si>
  <si>
    <t>https://www.copafer.com.br/canaleta-110x20x2000-com-divisoria-sem-adesivo-30046x-pial-p1095366?tsid=17&amp;utm_source=google&amp;utm_medium=cpc&amp;utm_content=Canaleta%20110x20x2000%20com%20Divis%C3%B3ria%20sem%20Adesivo%20-%2030046X%20-%20PIAL&amp;utm_campaign=materiais-eletricos&amp;pht=5891501858647464&amp;gclid=EAIaIQobChMI-rLOj4y45QIVDYWRCh0wYgM2EAYYCCABEgJaRfD_BwE</t>
  </si>
  <si>
    <t>https://www.santil.com.br/produto/canaleta-c-divisoria-sistema-x-50x20-pial-legrand/470031/?gclid=EAIaIQobChMIjaiP1P2j5QIVA2yGCh2UFQoAEAkYASABEgI4QPD_BwE</t>
  </si>
  <si>
    <t>https://www.eletrodex.com.br/borne-de-passagem-10mm-sak-10-en-conexel.html</t>
  </si>
  <si>
    <t>https://www.cftvclube.com.br/acessorios-de-cftv/conectores-para-cftv/conectores-para-rede/conector-rj-11-para-telefone?parceiro=2410&amp;parceiro=7283&amp;gclid=EAIaIQobChMI3PO32_yj5QIVy4FaBR2nCAY9EAkYAiABEgLeUfD_BwE</t>
  </si>
  <si>
    <t>https://www.americanas.com.br/produto/48732202/contator-tripolar-25a-220v-lc1d25m7-schneider?WT.srch=1&amp;acc=e789ea56094489dffd798f86ff51c7a9&amp;epar=bp_pl_00_go_pla_casaeconst_geral_gmv&amp;gclid=EAIaIQobChMIypKs44y45QIVh4GRCh0_RQR8EAQYASABEgIB9vD_BwE&amp;i=59cdc293eec3dfb1f8ad2571&amp;o=5c1a3ac96c28a3cb503e31c9&amp;opn=YSMESP&amp;sellerId=5806978000320</t>
  </si>
  <si>
    <t>https://www.copafer.com.br/cotovelo-externo-50x20-sistema-x-29902x-pial-p1095304</t>
  </si>
  <si>
    <t>https://www.copafer.com.br/cotovelo-interno-50x20-sistema-x-29903x-pial-p1095310</t>
  </si>
  <si>
    <t>https://www.americanas.com.br/produto/56074712/curva-para-eletrocalha-horizontal-90-200x50mm</t>
  </si>
  <si>
    <t>https://www.leroymerlin.com.br/curva-90o-vertical-externa-200x100-perfil-lider_89088111</t>
  </si>
  <si>
    <t>https://www.viewtech.ind.br/disjuntor-caixa-moldada-tripolar-dwp225-225-3-225a-weg?utm_source=Site&amp;utm_medium=GoogleMerchant&amp;utm_campaign=GoogleMerchant&amp;gclid=EAIaIQobChMIvrec7Y245QIVDYiRCh0hQAjMEAQYASABEgKXePD_BwE</t>
  </si>
  <si>
    <t>https://pontoeletrica.com.br/disjuntor-bifasico-tr3ka-tramontina-20a.html?gclid=Cj0KCQjwl8XtBRDAARIsAKfwtxC4CbeY1d-1hYd0FjNINRW_1w6QDSs7MeJCOXNatmqw1_lr3Gh3UYUaAhafEALw_wcB</t>
  </si>
  <si>
    <t>https://www.casashow.com.br/disjuntor-3p-32a-curva-c-tr3ka-tramontina/p?idsku=1819569&amp;gclid=Cj0KCQjwl8XtBRDAARIsAKfwtxCRkwW08nbe4w_7xdZKkNkX4ydu58nPQiZ68nG7iUzsyRUGoxa5MMgaAulIEALw_wcB</t>
  </si>
  <si>
    <t>https://www.cec.com.br/material-eletrico/disjuntores-e-armacoes/tripolar/de-40-a-59-amperes/disjuntor-din-3ka-curva-c-40a-3p-branco?produto=1352297</t>
  </si>
  <si>
    <t>https://www.santil.com.br/produto/disjuntor-tripolar-80a-curva-c-schneider-electric/392847/?gclid=EAIaIQobChMIrMbrkY645QIVhgmRCh0Nhg9lEAQYAiABEgJzTvD_BwE</t>
  </si>
  <si>
    <t>https://www.bebcom.com.br/eletrocalha-tipo-u-200x50x3000mm-chapa-22-perfurada</t>
  </si>
  <si>
    <t>https://www.leroymerlin.com.br/eletrofita-som|alarme|telefonia-2-pistas-1,00mm-eletrofitas_87986073</t>
  </si>
  <si>
    <t>https://www.americanas.com.br/produto/8268318/fita-isolante-18-x-10m-imperial-amarela-3m?pfm_carac=fita%20isolante%20colorida&amp;pfm_index=21&amp;pfm_page=search&amp;pfm_pos=grid&amp;pfm_type=search_page%20&amp;sellerId</t>
  </si>
  <si>
    <t>https://www.eletrorastro.com.br/produto/isolador-epoxi-paralelo-laranja-16x20mm-1-4-engefuse-80456?utm_source=GoogleShopping&amp;utm_medium=&amp;utm_campaign=GoogleShopping&amp;gclid=Cj0KCQjwrrXtBRCKARIsAMbU6bFsPiZNSCoBpzqYz26kCjPtJ9IV0kQj-WdXPOjhMi_XimXkI_AdNaAaAqcREALw_wcB</t>
  </si>
  <si>
    <t>http://www.bazar339.com.br/exibe_produto.asp?cod_produto=1554&amp;area=Jun%E7%E3o%20Simples%20Eletrocalha%20100mm</t>
  </si>
  <si>
    <t>https://www.eletrorastro.com.br/produto/lampada-led-tubular-t8-9w-60cm-luz-neutra-bivolt-philips-79616?utm_source=GoogleShopping&amp;utm_medium=&amp;utm_campaign=GoogleShopping&amp;gclid=EAIaIQobChMI9Kmr6_Oj5QIVJOeGCh3fmQ5gEAkYAyABEgK_d_D_BwE</t>
  </si>
  <si>
    <t>https://www.americanas.com.br/produto/10489891/luminaria-led-embutir-redonda-18w-6500k-bivolt?pfm_carac=luminaria%20led%20redonda%2018w&amp;pfm_index=0&amp;pfm_page=search&amp;pfm_pos=grid&amp;pfm_type=search_page%20&amp;sellerId</t>
  </si>
  <si>
    <t>https://www.copafer.com.br/modulo-cego-pialplus-611047-pial-p1073002</t>
  </si>
  <si>
    <t>https://www.cirilocabos.com.br/spiraduto-1-2-organizador-de-cabos-dutoplast-preto/p?idsku=7426&amp;gclid=EAIaIQobChMIt5OLyPKj5QIVDoeGCh1GVQcnEAkYASABEgJvXPD_BwE</t>
  </si>
  <si>
    <t>https://www.instaladorasaoleopoldo.com.br/produto/460/barramento-de-fase-pente-trifasico-12-ligacoes-tigre</t>
  </si>
  <si>
    <t>https://www.lojaagrometal.com.br/utilidades-domesticas/600768-placa-alta-para-modulo-pialplus-3-postos-legrand-648734.html</t>
  </si>
  <si>
    <t>https://www.multcomercial.com.br/potenciometro-de-100r-4-watt-32mm-linear-eixo-plastico-fernik.html</t>
  </si>
  <si>
    <t>https://www.americanas.com.br/produto/46220182/dps-protetor-de-surto-easy-9-1p-45ka-classe-ii-ez9l33145-schneider?WT.srch=1&amp;epar=%7Bifpla%3A%7B_epar%7D%7D%7Bifdyn%3A%7B_epar%7D%7D%7Bifdbm%3Ads_at_ov_db_acom%24%7BCAMPAIGN_ID%7D%7D&amp;opn=YSMESP&amp;sellerId=20526132000169</t>
  </si>
  <si>
    <t>https://www.submarino.com.br/produto/589126781/regua-de-6-tomadas-rack-19-polegadas-1u?WT.srch=1&amp;acc=d47a04c6f99456bc289220d5d0ff208d&amp;epar=bp_pl_00_go_g35172&amp;gclid=EAIaIQobChMIge3Ui-ij5QIVU-WGCh2CHQ1fEAkYBCABEgLa-PD_BwE&amp;i=5cb01eef49f937f625970027&amp;o=5d9223c86c28a3cb50c68ccf&amp;opn=XMLGOOGLE&amp;sellerId=17166115000153</t>
  </si>
  <si>
    <t>https://www.cetti.com.br/rele-termico-schneider-de-30-a-40a-lre355</t>
  </si>
  <si>
    <t>https://www.santil.com.br/produto/suporte-4x2-vertical-pial-plus/392672/?gclid=EAIaIQobChMItr-yrvaj5QIVSNyGCh11hg7tEAQYAiABEgJ0AvD_BwE</t>
  </si>
  <si>
    <t>https://www.viewtech.ind.br/terminal-rv-2-6-olhal-azul-cabo-25mm-diametro-furo-62mm?utm_source=Site&amp;utm_medium=GoogleMerchant&amp;utm_campaign=GoogleMerchant&amp;gclid=EAIaIQobChMI7LaxhJbH5QIVQV8NCh2KwgySEAQYAiABEgLXf_D_BwE</t>
  </si>
  <si>
    <t>http://www.lojaeletrica.com.br/tomada-sistema-x-2pt-10a-250v-nbr14136-675060-pial,product,2321002800763,dept,0.aspx</t>
  </si>
  <si>
    <t>https://www.tomadasnema.com.br/tomadas/tomada-nema-l6-30r-30a-250v.html</t>
  </si>
  <si>
    <t>https://www.viewtech.ind.br/trilho-dim-galvanizado-35-x-75-barra-de-2-metros?utm_source=Site&amp;utm_medium=GoogleMerchant&amp;utm_campaign=GoogleMerchant&amp;gclid=EAIaIQobChMIsOfjsJnH5QIVjIORCh2OxQu8EAYYASABEgIoKfD_BwE</t>
  </si>
  <si>
    <t>https://www.hidrauconexloja.com.br/adaptador-polipropileno-de-compressao-rosca-macho-de-32mm-x-1?utm_source=SmartHint&amp;utm_campaign=SmartHint-Recs&amp;utm_medium=LikeSimilar</t>
  </si>
  <si>
    <t>https://www.lojatudo.com.br/material-hidraulico/adaptador-soldavel-32mm-x-1-com-bolsa-e-rosca-para-registro-tigre.html</t>
  </si>
  <si>
    <t>https://www.lojamerc.com.br/adaptador-soldavel-curto-bolsa-e-rosca-50mm-x-1-1-2-22000500-tigre/p</t>
  </si>
  <si>
    <t>https://www.cec.com.br/material-hidraulico/tubos-e-conexoes/adaptadores/adaptador-soldavel-curto-60mm-marrom?produto=1034289</t>
  </si>
  <si>
    <t>https://www.google.com/shopping/product/8526088790681824621?lsf=seller:7504209,store:10831782813062719344&amp;prds=oid:1590848942184540325&amp;q=CARRAPETA+PARA+TORNEIRA+DECA&amp;hl=en&amp;ei=jy-7XcPFJdPW5OUP5Zes8AY&amp;lsft=gclid:EAIaIQobChMI9pXr05fH5QIVCQSRCh0JxgHEEAQYASABEgLwSPD_BwE</t>
  </si>
  <si>
    <t>https://www2.hidroshop.com.br/produto/dual-flux-mecanismo-si11-deca-transforma-sua-caixa-acoplada-em-acionamento-duplo-na-tampa-77456</t>
  </si>
  <si>
    <t>https://www.magazineluiza.com.br/ducha-higienica-imperatriz-2018-pvc-1-4vt-branca-1-2-/p/5834862/cj/duch/</t>
  </si>
  <si>
    <t>https://www.casadastorneiras.com.br/ducha-higienica-turin-metal-p985907?tsid=16&amp;gclid=EAIaIQobChMIsanD7uuj5QIVCWKGCh36pA9xEAkYBiABEgLEhfD_BwE</t>
  </si>
  <si>
    <t>https://www2.hidroshop.com.br/produto/embolo-hydra-luxo-master-h80-1-1-2-baixa-pressao-77569</t>
  </si>
  <si>
    <t>https://www.shoptime.com.br/produto/34931604/mictorio-com-sifao-integrado-branco-m-712-17-deca?WT.srch=1&amp;acc=a76c8289649a0bef0524c56c85e71570&amp;epar=bp_pl_00_go_pla_casaeconst_geral_gmv&amp;gclid=Cj0KCQjwl8XtBRDAARIsAKfwtxCyAmvEv2CugCK2r7sDfef5xzyRcCGWHUUb94n2gUMl5uFPkAaOcyoaAr-FEALw_wcB&amp;i=5993c9eceec3dfb1f8ad0be0&amp;o=5d3b57df6c28a3cb504061f5&amp;opn=GOOGLEXML&amp;sellerId=55728224000106&amp;sellerid=55728224000106&amp;wt.srch=1</t>
  </si>
  <si>
    <t>https://www.leroymerlin.com.br/vaso-sanitario-com-caixa-acoplada-3-6l-saida-vertical-ravena-gelo-deca_353891</t>
  </si>
  <si>
    <t>https://www.taqi.com.br/produto/pregos-e-parafusos/parafuso-para-vaso-sanitario-s10-forte-10-mm-2-pecas/081137/</t>
  </si>
  <si>
    <t>https://www.lojaarsan.com.br/product-page/parafuso-para-vaso-sanit%C3%A1rio-c-bucha-s8</t>
  </si>
  <si>
    <t>https://www.ferreiracosta.com/produto/77872?gclid=Cj0KCQjw3JXtBRC8ARIsAEBHg4mesR1hVe9jPBjt8eKOFg3FjK7yH9soLMu_scHxIFzqXu8D-Zx7CMUaAh-QEALw_wcB</t>
  </si>
  <si>
    <t>https://www.hidroshop.com.br/listaprodutos.asp?idproduto=5640525&amp;q=REPARO+REGISTRO+GAVETA+DECA+1502B+1%2E1%2F2%22+ANTIGO</t>
  </si>
  <si>
    <t>https://www.leroymerlin.com.br/reparo-para-registro-de-pressao-deca_86316692</t>
  </si>
  <si>
    <t>https://www.amoedo.com.br/soluc-o-limpadora-preparadora-frasco-200cm3-tigre.html</t>
  </si>
  <si>
    <t>https://www.leroymerlin.com.br/caixa-sifonada-quadrada-com-grelha-150x50mm-pvc-cromada-plastilit_88298532</t>
  </si>
  <si>
    <t>https://www.americanas.com.br/produto/24500058/torneira-deca-para-banheiro-bancada-com-fechamento-automatico-decamatic-eco-1173-cromada?pfm_carac=torneira%20para%20banheiro%20deca&amp;pfm_index=4&amp;pfm_page=search&amp;pfm_pos=grid&amp;pfm_type=search_page%20&amp;sellerId</t>
  </si>
  <si>
    <t>https://www.americanas.com.br/produto/7942186/torneira-para-cozinha-de-parede-fabrimar-misty?cor=Prata&amp;pfm_carac=torneiras%20para%20cozinha%20fabrimar&amp;pfm_index=19&amp;pfm_page=search&amp;pfm_pos=grid&amp;pfm_type=search_page%20&amp;sellerId</t>
  </si>
  <si>
    <t>https://www.amoedo.com.br/veda-junta-75g-hermetik-bisnaga.html</t>
  </si>
  <si>
    <t>https://www.eletronicasantana.com.br/cabo-adaptador-displayport-m-x-vga-f-80287-golden/p</t>
  </si>
  <si>
    <t>https://www.ioredes.com.br/cabo-de-rede-cat5e-metro?utm_source=Site&amp;utm_medium=GoogleMerchant&amp;utm_campaign=GoogleMerchant&amp;sku=GRMAYVXJU-multilaser&amp;gclid=EAIaIQobChMItKqbj7ij5QIVCWKGCh2C1A_NEAkYCSABEgLJJvD_BwE</t>
  </si>
  <si>
    <t>https://www.atera.com.br/produto/35123901/Patch+cord+U-UTP+Furukawa+CAT.6+Gigalan-+cinza-+1-0m</t>
  </si>
  <si>
    <t>https://www.casasbahia.com.br/acessorioseinovacoes/acessoriosparatvs/CaboseConectoresparatv/cabo-y-vga-14813819.html?utm_medium=Cpc&amp;utm_source=GP_PLA&amp;IdSku=14813819&amp;idLojista=12231&amp;utm_campaign=elte_shopping&amp;gclid=EAIaIQobChMIwoDbsbSj5QIVRwSRCh3LKANfEAkYASABEgI9U_D_BwE</t>
  </si>
  <si>
    <t>https://www.casasbahia.com.br/Informatica/equipamentos-rede/AdaptadordeRede/Conector-Tomada-RJ45-Femea-Keystone-CAT-6-Branco---Speedlan-8801125.html</t>
  </si>
  <si>
    <t>http://www.lojaeletrica.com.br/tomada-pialplus-rj45-cat5e-8-fios-615045-legrand,product,2321902800245,dept,0.aspx</t>
  </si>
  <si>
    <t>https://www.americanas.com.br/produto/13393097/cordao-espiral-para-monofone-1-70m-preto-dantas?WT.srch=1&amp;acc=e789ea56094489dffd798f86ff51c7a9&amp;epar=bp_pl_00_go_todos-os-produtos_geral_gmv&amp;gclid=EAIaIQobChMI_dyuyJjH5QIVloaRCh2Udw_DEAQYAyABEgILcfD_BwE&amp;i=573fe245eec3dfb1f8014218&amp;o=56fbb935eec3dfb1f85bb7fa&amp;opn=YSMESP&amp;sellerId=60717899000190</t>
  </si>
  <si>
    <t>https://www.extra.com.br/TelefoneseCelulares/TelefoniaFixa/SuprimentosparaTelefonia/cordao-optico-duplex-multimodo-625-125-lc-lc-spc-10-metros-13358447.html?utm_medium=cpc&amp;utm_source=gp_pla&amp;IdSku=13358447&amp;idLojista=22063&amp;utm_campaign=tele_shopping&amp;gclid=EAIaIQobChMIwcaxq72j5QIVS4FaBR2CMARoEAkYCCABEgJ9l_D_BwE</t>
  </si>
  <si>
    <t>https://www.americanas.com.br/produto/66243313/cordao-optico-duplex-monomodo-lc-sc-com-5-00-metros?pfm_carac=Cord%C3%A3o%20%C3%93ptico%20Duplex%20Multimodo%20Lc%2Fsc%205%2C00&amp;pfm_index=0&amp;pfm_page=search&amp;pfm_pos=grid&amp;pfm_type=search_page%20&amp;sellerId</t>
  </si>
  <si>
    <t>https://www.americanas.com.br/produto/53663448/cordao-optico-duplex-multimodo-lc-sc-2-50-metros?pfm_carac=Cord%C3%A3o%20%C3%93ptico%20Duplex%20Multimodo%20Lc%2Fsc%20&amp;pfm_index=1&amp;pfm_page=search&amp;pfm_pos=grid&amp;pfm_type=search_page%20&amp;sellerId</t>
  </si>
  <si>
    <t>https://www.americanas.com.br/produto/53665755/cordao-optico-duplex-multimodo-lc-sc-1-50-metros?WT.srch=1&amp;acc=e789ea56094489dffd798f86ff51c7a9&amp;epar=bp_pl_00_go_inf-aces_acessorios_geral_gmv&amp;gclid=Cj0KCQjw3JXtBRC8ARIsAEBHg4nfION782GvrVMM-choerZkJ-nsBsyqBEWdrkliFYGJxi2rxHyH9zsaAoEeEALw_wcB&amp;i=5b174f75eec3dfb1f8e3004d&amp;o=5c7001436c28a3cb50751a4c&amp;opn=YSMESP&amp;sellerId=559915000131</t>
  </si>
  <si>
    <t>https://www.eletrorastro.com.br/produto/velcro-slim-3-metros-20mm-preto-rohdina-83114?utm_source=GoogleShopping&amp;utm_medium=&amp;utm_campaign=GoogleShopping&amp;gclid=Cj0KCQjw3JXtBRC8ARIsAEBHg4nq-cGG2j5gONE6GIZJNhemy9VfeeYWi1ZpJnTIsRZaB_TS3we8FOkaAld-EALw_wcB</t>
  </si>
  <si>
    <t>https://www.carrefour.com.br/Patch-Cord-CAT-6-Furukawa-por-metro-Vermelho-5-MT/p/MP02134142</t>
  </si>
  <si>
    <t>https://www.dreamshop.com.br/patch-panel-cat6-24-portas-gigalan-furukawa-pr-124-376041.htm</t>
  </si>
  <si>
    <t>https://www.leroymerlin.com.br/fundo-para-ferro-super-galvite-3,6l-sherwin-williams_85171912</t>
  </si>
  <si>
    <t>PESQUISA 1</t>
  </si>
  <si>
    <t>PESQUISA 2</t>
  </si>
  <si>
    <t>PESQUISA 3</t>
  </si>
  <si>
    <t>OBS 1:</t>
  </si>
  <si>
    <t>OBS 2:</t>
  </si>
  <si>
    <t>Como os técnicos eletricistas utilizarão o Conjunto ATPV não foi considerada Camisa polo e Calça jeans para eles.</t>
  </si>
  <si>
    <t>Não está prevista a utilização de uniformes pelo Engenheiro.</t>
  </si>
  <si>
    <t>PREÇO TOTAL POR EMPREGADO (hora)</t>
  </si>
  <si>
    <t>Total de Postos de Serviço</t>
  </si>
  <si>
    <t>R$  Mensal p/ Posto</t>
  </si>
  <si>
    <t>Subtotal  Mensal</t>
  </si>
  <si>
    <t>Total Geral Mensal</t>
  </si>
  <si>
    <t>Total Anual</t>
  </si>
  <si>
    <t>BDI (Serviços)</t>
  </si>
  <si>
    <t>TOTAL GERAL ANUAL</t>
  </si>
  <si>
    <t xml:space="preserve">TOTAL ESTIMADO: R$       </t>
  </si>
  <si>
    <t>TOTAL GERAL MENSAL</t>
  </si>
  <si>
    <t>https://www.americanas.com.br/produto/44840603/graxa-500g-graxax-garin?WT.srch=1&amp;acc=e789ea56094489dffd798f86ff51c7a9&amp;epar=bp_pl_00_go_pla_casaeconst_geral_gmv&amp;gclid=Cj0KCQiAtf_tBRDtARIsAIbAKe08nmKsg9IrCLj3XYxukFjHunMfWfjytjpvo7ce-WUxEFpnXqxIkzIaAglQEALw_wcB&amp;i=5adeab17eec3dfb1f875651a&amp;o=5bcaa382ebb19ac62cca92d4&amp;opn=YSMESP&amp;sellerId=10691953000105&amp;sellerid=10691953000105&amp;wt.srch=1</t>
  </si>
  <si>
    <t>https://www.oceanob2b.com/organizador-de-cabos-espiral-1-2-preto-frontec-f7112pepr1-p1003700?tsid=109&amp;gclid=Cj0KCQiAtf_tBRDtARIsAIbAKe14GoHsMkkd9_nkwvZcowVne4sj2Ga5g5l9YOV8TgkMMawsIate7_UaAhnVEALw_wcB</t>
  </si>
  <si>
    <t>TOTAL MENSAL ESTIMADO</t>
  </si>
  <si>
    <t>TOTAL ANUAL ESTIMADO</t>
  </si>
  <si>
    <t>TOTAL GERAL ESTIMADO PARA A CONTRATAÇÃO</t>
  </si>
  <si>
    <t xml:space="preserve">R$ Mensal </t>
  </si>
  <si>
    <t>R$ Anual</t>
  </si>
  <si>
    <t>R$ MENSAL</t>
  </si>
  <si>
    <t>R$ ANUAL</t>
  </si>
  <si>
    <t>Despesas Indiretas (especificar cada item)</t>
  </si>
  <si>
    <t>A.1</t>
  </si>
  <si>
    <t>Administração central</t>
  </si>
  <si>
    <t>A.2</t>
  </si>
  <si>
    <t>Seguro + Garantia</t>
  </si>
  <si>
    <t>A.3</t>
  </si>
  <si>
    <t>Risco</t>
  </si>
  <si>
    <t>Total do Grupo A</t>
  </si>
  <si>
    <t>Bonificação</t>
  </si>
  <si>
    <t>B.1</t>
  </si>
  <si>
    <t>Total do Grupo B</t>
  </si>
  <si>
    <t>Impostos</t>
  </si>
  <si>
    <t>PIS</t>
  </si>
  <si>
    <t>COFINS</t>
  </si>
  <si>
    <t>ISS (Lei Complementar nº 116/2003)</t>
  </si>
  <si>
    <t>C.4</t>
  </si>
  <si>
    <t>CPRB (Contribuição Previdenciária sobre a Receita Bruta)</t>
  </si>
  <si>
    <t>Total do Grupo C</t>
  </si>
  <si>
    <t>Despesas Financeiras (F)</t>
  </si>
  <si>
    <t>D.1</t>
  </si>
  <si>
    <t>Total do Grupo D</t>
  </si>
  <si>
    <t>TOTAL GERAL</t>
  </si>
  <si>
    <t>OBSERVAÇÕES:</t>
  </si>
  <si>
    <t>1. No acórdão 2.622/2013-P orientou a adoção de percentual de ISS compatível com a legislação tributária do município onde serão prestados os serviços previstos no edital que, neste caso, é de 5% - Lei Complementar nº 116/2003 em Brasília/DF.</t>
  </si>
  <si>
    <t>Manutenção equipamentos (gasto mensal) - adotado 0,5% a.m. (*)</t>
  </si>
  <si>
    <t xml:space="preserve">Valor Residual </t>
  </si>
  <si>
    <t>Depreciação de equiptos (gasto mensal) adotado 5 anos e residual=20% (**)</t>
  </si>
  <si>
    <t>Total Mensal</t>
  </si>
  <si>
    <t>Valor por funcionário a ser aplicado na PCFP</t>
  </si>
  <si>
    <t>Quantidade de empregados para divisão (todos, exceto engenheiro e encarregado):</t>
  </si>
  <si>
    <t>(**) A Depreciação foi obtida pelo cálculo:( Valor inicial – Valor residual)/Vida útil em meses de utilização</t>
  </si>
  <si>
    <t>TOTAL ANUAL ESTIMADO SEM BDI</t>
  </si>
  <si>
    <t>BDI</t>
  </si>
  <si>
    <t>TOTALANUAL ESTIMADO COM BDI</t>
  </si>
  <si>
    <t>SERVIÇOS PERMANENTES DE MANUTENÇÃO:</t>
  </si>
  <si>
    <t>ANEXO B I - QUADRO RESUMO DA CONTRATAÇÃO</t>
  </si>
  <si>
    <t>(*) Coeficiente adotado com base no TCPO/PINI para equipamentos de pequeno porte</t>
  </si>
  <si>
    <t>Equipamentos e Ferramentas</t>
  </si>
  <si>
    <t>Técnico de Telefonia, Redes, Cabeamento, Áudio e Vídeo</t>
  </si>
  <si>
    <t>Ajudante-Auxiliar de Manutenção</t>
  </si>
  <si>
    <t>PIS (Lucro Presumido)</t>
  </si>
  <si>
    <t>COFINS ( Presumidol)</t>
  </si>
  <si>
    <t>Anexo B.IV Benefícios e Despesas Indiretas (BDI)</t>
  </si>
  <si>
    <t>BDI Diferenciado para Materiais - Composição</t>
  </si>
  <si>
    <t>BDI Convencional - Composição</t>
  </si>
  <si>
    <t xml:space="preserve">2. Para definição do percentual de BDI foram utilizados os valores médios definidos para construção de edifícios no Acórdão 2.622/2013-P, tendo em vista o disposto no item 332 do referido instrumento que agrupou no mesmo BDI obras de construção e reforma de edifícios. </t>
  </si>
  <si>
    <t>2. Para definição do percentual de BDI Diferenciado  foram utilizados os valores médios definidos para mero fornecimento de materiais e equipamentos (Acórdão 2.622/2013-P - item 9.2.1)</t>
  </si>
  <si>
    <t>COMERCIO DE MATERIAIS DE CONSTRUCOES CAVALHEIROS LTDA</t>
  </si>
  <si>
    <t>PREÇO</t>
  </si>
  <si>
    <t>KATIA ALVES DE OLIVEIRA DA COSTA MATERIAIS DE CONSTRUCAO</t>
  </si>
  <si>
    <t>K DE T H AGRA</t>
  </si>
  <si>
    <t>EDIMILTON CESAR DA SILVA 70704619334</t>
  </si>
  <si>
    <t>IRMAOS OLIVEIRA COMERCIO DE FERRAMENTAS LTDA</t>
  </si>
  <si>
    <t>AEROVISION - EMPREENDIMENTOS COMERCIAIS LTDA</t>
  </si>
  <si>
    <t>RIOMAIS COMERCIO E SERVICOS - EIRELI -</t>
  </si>
  <si>
    <t>RM COMERCIO DE MERCADORIAS E MATERIAIS LTDA</t>
  </si>
  <si>
    <t>HLP COMERCIO ELETRO FONIA EIRELI</t>
  </si>
  <si>
    <t>AC COMERCIO DE FERRAMENTAS E PRODUTOS PARA FIXACAO EIRELI</t>
  </si>
  <si>
    <t>GRANDES MARCAS COMERCIO DE EQUIPAMENTOS LTDA</t>
  </si>
  <si>
    <t>GMAX COMERCIAL EIRELI</t>
  </si>
  <si>
    <t>LICERI COMERCIO DE PRODUTOS EM GERAL LTDA</t>
  </si>
  <si>
    <t>COMERCIO DE MATERIAIS DE CONSTRUCOESCAVALHEIROS LTDA - EPP</t>
  </si>
  <si>
    <t>FER - MAX FERRAMENTAS LTDA - EPP</t>
  </si>
  <si>
    <t>RPF COMERCIAL LTDA - EPP</t>
  </si>
  <si>
    <t>RG COMERCIO E MATERIAIS EIRELI - ME</t>
  </si>
  <si>
    <t>K DE T H AGRA - ME</t>
  </si>
  <si>
    <t>LICITARE PRODUTOS, MATERIAIS E SERVICOS LTDA- EPP</t>
  </si>
  <si>
    <t>J. J. VITALLI - ME</t>
  </si>
  <si>
    <t>LEONARDO GARRIDO DOS SANTOS</t>
  </si>
  <si>
    <t>DISTRIBUIDORA ANGEIRAS &amp; CIA LTDA</t>
  </si>
  <si>
    <t>ALEX GODOI RIBEIRO 22627376810</t>
  </si>
  <si>
    <t>LICERI COMERCIO DE PRODUTOS EM GERAL LTDA - ME</t>
  </si>
  <si>
    <t>R. MAIA DE AGUIAR</t>
  </si>
  <si>
    <t>SHIGEMOTO &amp; CIA LTDA</t>
  </si>
  <si>
    <t>COMSERMAS COMERCIO DE MATERIAIS DE CONSTRUCAO LTDA</t>
  </si>
  <si>
    <t>PROVER PRODUTOS E SERVICOS</t>
  </si>
  <si>
    <t>RCN COMERCIO E SERVICOS LTDA</t>
  </si>
  <si>
    <t>ELETRICA JUREMA LTDA M E - ME</t>
  </si>
  <si>
    <t>C. TELLER COMERCIO E CONSTRUCAO LTDA - ME</t>
  </si>
  <si>
    <t xml:space="preserve">	K DE T H AGRA - ME</t>
  </si>
  <si>
    <t xml:space="preserve">	CINCA COMERCIO VAREJISTA E ATACADISTA DE FERRAMENTAS EI</t>
  </si>
  <si>
    <t>FERGAVI COMERCIAL LTDA - EPP</t>
  </si>
  <si>
    <t xml:space="preserve">	GFK REFORMA E CONSTRUCAO LTDA - ME</t>
  </si>
  <si>
    <t>ARIADNER DA SILVA MESSIAS 13220380743</t>
  </si>
  <si>
    <t>MARIA CONSUELO SOARES DA MATA - ME</t>
  </si>
  <si>
    <t>ESCAME'S ENGENHARIA E DISTRIBUIDORA EIRELI</t>
  </si>
  <si>
    <t>ENGETOTUS COMERCIO DE EQUIPAMENTOS LTDA - ME</t>
  </si>
  <si>
    <t>INFORMATICA QUALITY COMERCIO E SERVICOS LTDA - ME</t>
  </si>
  <si>
    <t xml:space="preserve">	AMILTON GUIMARAES - ME</t>
  </si>
  <si>
    <t xml:space="preserve">	FER - MAX FERRAMENTAS LTDA - EPP</t>
  </si>
  <si>
    <t>SUL.COM ATACADO E VAREJO LTDA - EPP</t>
  </si>
  <si>
    <t>SFRIAR AR CONDICIONADOS EIRELI</t>
  </si>
  <si>
    <t xml:space="preserve">	SEMPRE NOVA DISTRIBUIDORA DE FERRAGENS LTDA</t>
  </si>
  <si>
    <t>PROVER MEDICOS ASSOCIADOS</t>
  </si>
  <si>
    <t>FORMIS INSTRUMENTOS DE MEDICAO LTDA</t>
  </si>
  <si>
    <t xml:space="preserve">	R. P. DA SILVA MATERIAL DE CONSTRUCAO LTDA - EPP</t>
  </si>
  <si>
    <t>ELITE MATERIAIS DE CONSTRUCAO LTDA - ME</t>
  </si>
  <si>
    <t>ITACA EIRELI - ME</t>
  </si>
  <si>
    <t>MEGACOM EIRELI</t>
  </si>
  <si>
    <t>MINAS ECOMM EIRELI</t>
  </si>
  <si>
    <t>AGNOS COMERCIO DE PARAFUSOS LTDA</t>
  </si>
  <si>
    <t xml:space="preserve">	AC COMERCIO DE FERRAMENTAS E PRODUTOS PARA FIXACAO EIRE</t>
  </si>
  <si>
    <t xml:space="preserve">	SUL.COM ATACADO E VAREJO LTDA - EPP</t>
  </si>
  <si>
    <t xml:space="preserve">	R. MENDONCA ATACADISTA - ME</t>
  </si>
  <si>
    <t>AF SERVICOS E MANUTENCAO EM EQUIPAMENTO DE REFRIGERACAO</t>
  </si>
  <si>
    <t>LABUTAR DISTRIBUIDORA E PRESTADORA DE SERVICO LTDA - ME</t>
  </si>
  <si>
    <t>VINTEK COM VAREJISTA MATERIAL ELETRICO E SERVICOS EIREL</t>
  </si>
  <si>
    <t>NORTE UNIFORME INDUSTRIA E COMERCIO LTDA - ME</t>
  </si>
  <si>
    <t xml:space="preserve">	A DE CASTRO SEPULVIDA JUNIOR - EPP</t>
  </si>
  <si>
    <t xml:space="preserve">	IRMAOS OLIVEIRA COMERCIO DE FERRAMENTAS LTDA</t>
  </si>
  <si>
    <t>PRISMA COMERCIO DE MATERIAIS DE CONSTRUCAO E OBRAS DE E</t>
  </si>
  <si>
    <t xml:space="preserve">	R G XAVIER GUIMARAES EIRELI</t>
  </si>
  <si>
    <t xml:space="preserve">	LICERI COMERCIO DE PRODUTOS EM GERAL LTDA - ME</t>
  </si>
  <si>
    <t>GUARDA VIDA EPI EIRELI</t>
  </si>
  <si>
    <t>BENY MATERIAIS DE CONSTRUCAO LTDA</t>
  </si>
  <si>
    <t>MARIA CONSUELO SOARES DA MATA</t>
  </si>
  <si>
    <t>DF MAQUINAS E FERRAMENTAS EIRELI</t>
  </si>
  <si>
    <t>A FERRAGISTA COMERCIO DE MAQUINAS E FERRAMENTA EIRELI</t>
  </si>
  <si>
    <t>FGM DO BRASIL INDUSTRIA E COMERCIO DE FERRAGENS LTDA</t>
  </si>
  <si>
    <t>RUBENS SANDRI DE MOURA</t>
  </si>
  <si>
    <t>COMERCIAL GUTIERREZ LTDA</t>
  </si>
  <si>
    <t xml:space="preserve">	RODRIGO DE SOUZA DINIZ</t>
  </si>
  <si>
    <t>LUZITANO MATERIAIS DE CONSTRUCAO LTDA</t>
  </si>
  <si>
    <t>R N TINTAS E FERRAMENTAS LTDAECNOLOGIA LTDAELIEE MONITO</t>
  </si>
  <si>
    <t>ITACA EIRELI</t>
  </si>
  <si>
    <t>COMERCIAL VANGUARDEIRA EIRELI</t>
  </si>
  <si>
    <t>LILIAN MICHELLE RIECK TAVARES</t>
  </si>
  <si>
    <t>EVOLUTION COMERCIO DE COMPONENTES ELETRONICOS EIRELI</t>
  </si>
  <si>
    <t>RPF COMERCIAL EIRELI</t>
  </si>
  <si>
    <t>LIBERTY DISTRIBUIDORA DE FERRAMENTAS E EPI LTDA</t>
  </si>
  <si>
    <t>ZARALAB COMERCIO DE PRODUTOS LABORATORIAIS EIRELI</t>
  </si>
  <si>
    <t>ELETRICA LUZ COMERCIAL DE MATERIAIS ELETRICOS EIRELI</t>
  </si>
  <si>
    <t>BRASIDAS EIRELI</t>
  </si>
  <si>
    <t>SERRATOOLS MAQUINAS E EQUIPAMENTOS EIRELI</t>
  </si>
  <si>
    <t>NL TINTAS E FERRAGENS LTDA</t>
  </si>
  <si>
    <t>INSTRUTHERM INSTRUMENTOS DE MEDICAO LTDA</t>
  </si>
  <si>
    <t>VINTEK COM VAREJISTA MATERIAL ELETRICO E SERVICOS EIRELI</t>
  </si>
  <si>
    <t xml:space="preserve">	MEGACOM EIRELI</t>
  </si>
  <si>
    <t xml:space="preserve">	I. F. DE AZEVEDO</t>
  </si>
  <si>
    <t xml:space="preserve">	COMERCIAL VANGUARDEIRA EIRELI - ME</t>
  </si>
  <si>
    <t xml:space="preserve">	CASE COMERCIO E ADMINISTRACAO DE SERVICOS EIRELI</t>
  </si>
  <si>
    <t>LEOMAR D.SCHUQUEL &amp; CIA LTDA</t>
  </si>
  <si>
    <t xml:space="preserve">	NOVO FORNECEDOR COMPRASNET.COM</t>
  </si>
  <si>
    <t>NOVO FORNECEDOR COMPRASNET.COM</t>
  </si>
  <si>
    <t>HEIBER COMERCIO E REPRESENTACOES LTDA</t>
  </si>
  <si>
    <t>GRACIELLE PEREIRA OLIVEIRA 04739473666</t>
  </si>
  <si>
    <t xml:space="preserve">	S &amp; A LTDA</t>
  </si>
  <si>
    <t>IJF COMERCIO DE MAQUINAS E EQUIPAMENTOS DE LIMPEZA, PRO</t>
  </si>
  <si>
    <t>Americanas.com</t>
  </si>
  <si>
    <t>https://www.americanas.com.br/produto/94435581/punch-down-para-insercao-tipo-bargoa-ou-krone-ht314kr-1?WT.srch=1&amp;acc=e789ea56094489dffd798f86ff51c7a9&amp;epar=bp_pl_00_go_pla_casaeconst_geral_gmv&amp;gclid=CjwKCAjwmKLzBRBeEiwACCVihlZ8DynnFL7HKmtSnEWermkCeC2mZeQG8UNfB3c9dVDvC4HeSd-VJRoCoBIQAvD_BwE&amp;i=5cd399c249f937f62591152d&amp;o=5d1e5bcc6c28a3cb501dba98&amp;opn=YSMESP&amp;sellerid=9259937000150&amp;wt.srch=1</t>
  </si>
  <si>
    <t>EXTRA</t>
  </si>
  <si>
    <t>https://www.extra.com.br/ferramentas/ferramentasmanuais/alicates/alicate-punch-down-insercao-bloco-m10-bargoa-telefonia-8477-10942225.html</t>
  </si>
  <si>
    <t>ABV CONSTRUCOES LTDA</t>
  </si>
  <si>
    <t xml:space="preserve">	MARTINS CONSTRUTORA , COMERCIO E TRANSPORTE EIRELI</t>
  </si>
  <si>
    <t>TITI FERRAMENTAS</t>
  </si>
  <si>
    <t>https://produto.mercadolivre.com.br/MLB-1425515659-jogo-de-chave-allen-116-38-9-pcs-gedore-_JM?quantity=1#position=2&amp;type=item&amp;tracking_id=23c22fa5-9634-47a0-834e-64795d43be48</t>
  </si>
  <si>
    <t>LEROY MERLIN</t>
  </si>
  <si>
    <t>MAGAZINE LUIZA</t>
  </si>
  <si>
    <t>LOJA DO MECÂNICO</t>
  </si>
  <si>
    <t>https://www.leroymerlin.com.br/alicate-bomba-dagua-10-beltools_90315141?region=grande_sao_paulo&amp;gclid=EAIaIQobChMI-ZHQ9YKw5QIV2IVaBR2iRAr4EAQYBiABEgIFR_D_BwE</t>
  </si>
  <si>
    <t>https://www.lojadomecanico.com.br/produto/74560/2/468/Alicate-para-Eletricista-e-Desencapador-de-Fios-Vise-Grip-de-8-Pol-/153/?utm_source=googleshopping&amp;utm_campaign=xmlshopping&amp;utm_medium=cpc&amp;utm_content=74560&amp;utm_source=googleshopping&amp;utm_campaign=xmlshopping&amp;utm_medium=cpc&amp;gclid=EAIaIQobChMItuSFnIOw5QIVBHiGCh3n-QzoEAQYAiABEgLkavD_BwE</t>
  </si>
  <si>
    <t>https://www.kmabrasil.com.br/produto/ferramentas/avulsas-jogos-e-kits/519-alicate-de-crimpar-com-catraca-rj11-rj12-rj45-crimpagem-em-telefonia-e-redes-hikari-hk-302?gclid=EAIaIQobChMI3KOrqoOw5QIVIueGCh0_rQ0uEAQYAyABEgLQ0_D_BwE</t>
  </si>
  <si>
    <t>https://www.lojadomecanico.com.br/produto/77940/2/468/Alicate-de-Bico-Meia-Cana-Reto-6-Pol/153/?utm_source=googleshopping&amp;utm_campaign=xmlshopping&amp;utm_medium=cpc&amp;utm_content=77940&amp;gclid=EAIaIQobChMIvafht4Ow5QIVkYFaBR2jHwsNEAQYAiABEgI31fD_BwE</t>
  </si>
  <si>
    <t>https://www.americanas.com.br/produto/30202953/alicate-compressao-azul-conectores-rg59-rg06-rg11-net-modelo-ht548a1?WT.srch=1&amp;acc=e789ea56094489dffd798f86ff51c7a9&amp;epar=bp_pl_00_go_pla_casaeconst_geral_gmv&amp;gclid=EAIaIQobChMIwvTLxIOw5QIVC2yGCh1rbgwSEAQYAiABEgLkiPD_BwE&amp;i=58a3d6f2eec3dfb1f83013be&amp;o=5a2ee73beec3dfb1f8388a57&amp;opn=YSMESP&amp;sellerId=58722935000161</t>
  </si>
  <si>
    <t>https://www.tramontinastore.com/alicate-corte-diagonal-6--isolado-1-000-v_41006106/p?idsku=41006106&amp;gclid=EAIaIQobChMIkayW24Ow5QIVy4FaBR3hEg7LEAQYBCABEgJF8fD_BwE</t>
  </si>
  <si>
    <t>https://www.leroymerlin.com.br/alicate-corte-reto-8-worker_88224794</t>
  </si>
  <si>
    <t>https://www.lojadomecanico.com.br/produto/91920/2/468/Alicate-de-Pressao-Mordente-Triangular-10-Pol/153/?utm_source=googleshopping&amp;utm_campaign=xmlshopping&amp;utm_medium=cpc&amp;utm_content=91920&amp;utm_source=googleshopping&amp;utm_campaign=xmlshopping&amp;utm_medium=cpc&amp;gclid=EAIaIQobChMI492C4Iaw5QIVUeWGCh2Y8gBwEAQYAiABEgILsvD_BwE</t>
  </si>
  <si>
    <t>https://www.lojadomecanico.com.br/produto/75699/2/468/alicate-prensa-terminal-manual-05-a-10-mm-bovenau-aptm10</t>
  </si>
  <si>
    <t>https://www.magazineluiza.com.br/alicate-crimpar-para-conector-rg6-rg59-coaxial-antena-de-tv-gc/p/ea03495jfj/fs/fman/</t>
  </si>
  <si>
    <t>https://www.lojadomecanico.com.br/produto/84912/2/571/Rebitador-Manual-Profissional-10-pol/153/?utm_source=googleshopping&amp;utm_campaign=xmlshopping&amp;utm_medium=cpc&amp;utm_content=84912&amp;utm_source=googleshopping&amp;utm_campaign=xmlshopping&amp;utm_medium=cpc&amp;gclid=EAIaIQobChMI4biu-Ymw5QIVB2yGCh0fDQxOEAQYAyABEgJ2KvD_BwE</t>
  </si>
  <si>
    <t>https://www.lojadomecanico.com.br/produto/4436/2/468/Alicate-Universal-8-Pol-/153/?utm_source=googleshopping&amp;utm_campaign=xmlshopping&amp;utm_medium=cpc&amp;utm_content=4436&amp;utm_source=googleshopping&amp;utm_campaign=xmlshopping&amp;utm_medium=cpc&amp;gclid=EAIaIQobChMI2_vOhoqw5QIVDmKGCh17iArnEAQYAyABEgKUW_D_BwE</t>
  </si>
  <si>
    <t>https://www.instrutherm.net.br/volt-amperimetro-alicate-digital-true-rms.html</t>
  </si>
  <si>
    <t>https://www.tramontinastore.com/arco-de-serra-regulavel-12--tramontina-injetado-em-polimero-reforcado_43304012/p?idsku=43304012&amp;gclid=EAIaIQobChMIiPTY_oqw5QIVFmyGCh1jgwopEAQYBCABEgKGFfD_BwE</t>
  </si>
  <si>
    <t>https://www.americanas.com.br/produto/45117212/badisco-telefonia-digital-com-display-de-cristal-liquido-lcd-multitoc?WT.srch=1&amp;acc=e789ea56094489dffd798f86ff51c7a9&amp;epar=bp_pl_00_go_todos-os-produtos_geral_gmv&amp;gclid=EAIaIQobChMI4sqzi4uw5QIVAm6GCh28Ngv_EAQYAiABEgKoR_D_BwE&amp;i=5818160eeec3dfb1f842e855&amp;o=5bd21014ebb19ac62cd14f37&amp;opn=YSMESP&amp;sellerId=10526992000149</t>
  </si>
  <si>
    <t>https://www.palaciodasferramentas.com.br/produto/1663/bomba-p-graxa-e-oleo/todos/bomba-para-graxa-manual-7029g2-500-gr-bozza/?campaign_id=1&amp;campaign_source_id=3&amp;campaign_source=gshopping&amp;utm_source=google%20shopping&amp;utm_medium=cpc&amp;utm_campaign=google%20shopping&amp;gclid=EAIaIQobChMIkbSwmIuw5QIVV9yGCh2BCAj9EAQYBSABEgIvNPD_BwE</t>
  </si>
  <si>
    <t>133,66https://www.lojadomecanico.com.br/produto/8462/37/778/jogo-de-brocas-aco-rapido-com-25-pecas-de-10-a-130-mm--rocast-50161</t>
  </si>
  <si>
    <t>https://www.lojadomecanico.com.br/produto/4771/37/778/jogo-de-brocas-de-videa-4-a-10-mm-com-5-pecas-uyustools-broca5pc</t>
  </si>
  <si>
    <t>https://www.casashow.com.br/broxa-pintura-ref-1257-tigre/p</t>
  </si>
  <si>
    <t>https://www.lojadomecanico.com.br/produto/111834/2/119/Caixa-Plastica-para-Ferramentas-13-Pol/153/?utm_source=googleshopping&amp;utm_campaign=xmlshopping&amp;utm_medium=cpc&amp;utm_content=111834&amp;utm_source=googleshopping&amp;utm_campaign=xmlshopping&amp;utm_medium=cpc&amp;gclid=EAIaIQobChMI96Ws74uw5QIVJIVaBR3xDAe8EAYYASABEgIEdfD_BwE</t>
  </si>
  <si>
    <t>https://www.kmabrasil.com.br/produto/instrumentos/medidor-temperatura-laser/667-camera-termovisor-com-memoria-minipa-mtv-01?gclid=EAIaIQobChMIlIf9x42w5QIVJYFaBR3zBge-EAkYByABEgIkvPD_BwE</t>
  </si>
  <si>
    <t>https://www.lojadomecanico.com.br/produto/91033/31/418/carrinho-de-mao-preto-com-pneu-de-60-litros-cid-8328</t>
  </si>
  <si>
    <t>https://www.cec.com.br/ferramentas/manuais/chaves/inglesa/chave-inglesa/ajustavel-10-cromada?produto=1361085&amp;utm_content=ferramentas&amp;utm_medium=cpc&amp;utm_campaign=GoogleShop&amp;utm_source=google-shopping&amp;idpublicacao=791d2005-d206-4804-b297-71cab438caf1&amp;gclid=EAIaIQobChMImMvh546w5QIV04NaBR19nAYoEAQYBCABEgLP5vD_BwE</t>
  </si>
  <si>
    <t>https://www.lojadomecanico.com.br/produto/117171/2/248/Chave-Grifo-de-8-Pol-200mm/153/?utm_source=googleshopping&amp;utm_campaign=xmlshopping&amp;utm_medium=cpc&amp;utm_content=117171&amp;utm_source=googleshopping&amp;utm_campaign=xmlshopping&amp;utm_medium=cpc&amp;gclid=EAIaIQobChMIxOK4qY-w5QIV04NaBR19nAYoEAYYBCABEgLJavD_BwE</t>
  </si>
  <si>
    <t>https://www.lojadomecanico.com.br/produto/115382/2/248/chave-de-grifo-10-pol--bel-fix-201000?origin=autocomplete&amp;p=GRIFO%2010&amp;ranking=1&amp;typeclick=3&amp;ac_pos=header</t>
  </si>
  <si>
    <t>https://www.lojadomecanico.com.br/produto/117173/2/248/chave-grifo-de-12-pol-300mm-brasfort-6011-</t>
  </si>
  <si>
    <t>https://www.lojadomecanico.com.br/produto/12591/2/248/chave-de-grifo-para-tubo-14-pol-mayle-113605</t>
  </si>
  <si>
    <t>https://www.lojadomecanico.com.br/produto/4690/2/248/chave-grifo-ou-cano-profissional-com-cabo-emborrachado-de-24-pol-leetools-grifo24?origin=autocomplete&amp;p=grifo%2024&amp;ranking=1&amp;typeclick=3&amp;ac_pos=header</t>
  </si>
  <si>
    <t>https://www.lojadomecanico.com.br/produto/4691/2/248/chave-grifo-profissional-de-36-pol-com-cabo-emborrachado-leetools-grifo36?origin=autocomplete&amp;p=GRIFO%2036&amp;ranking=1&amp;typeclick=3&amp;ac_pos=header</t>
  </si>
  <si>
    <t>https://www.tramontinastore.com/colher-de-pedreiro-10--tramontina-em-aco-com-cabo-de-madeira_77350105/p?idsku=77350105&amp;gclid=EAIaIQobChMIjvSzyZCw5QIVOINaBR2S3QvgEAYYASABEgIWmvD_BwE</t>
  </si>
  <si>
    <t>https://www.americanas.com.br/produto/17313004/decapador-universal-de-cabos-501a-rede-utp-ftp-coaxial-cinza?WT.srch=1&amp;acc=e789ea56094489dffd798f86ff51c7a9&amp;cor=Cinza&amp;epar=bp_pl_00_go_pla_casaeconst_geral_gmv&amp;gclid=EAIaIQobChMIjpSD1pCw5QIVE4eGCh3O_A6REAYYByABEgICmfD_BwE&amp;i=58c8c1a4eec3dfb1f80d4873&amp;o=57e5ded1eec3dfb1f83d5a22&amp;opn=YSMESP&amp;sellerId=21416384000106</t>
  </si>
  <si>
    <t>https://www.lojadomecanico.com.br/produto/89939/19/189/Detector-de-Tensao-90V-a-1000V-AC/153/?utm_source=googleshopping&amp;utm_campaign=xmlshopping&amp;utm_medium=cpc&amp;utm_content=89939&amp;gclid=EAIaIQobChMIgdOHnZKw5QIVD4iGCh0W6QlwEAQYAiABEgLftvD_BwE</t>
  </si>
  <si>
    <t>https://www.lojadomecanico.com.br/produto/101723/31/356/Escada-Extensiva-4-em-1-2-x-10-Degraus-em-Aluminio/153/?utm_source=googleshopping&amp;utm_campaign=xmlshopping&amp;utm_medium=cpc&amp;utm_content=101723&amp;utm_source=googleshopping&amp;utm_campaign=xmlshopping&amp;utm_medium=cpc&amp;gclid=EAIaIQobChMIyqf8qZKw5QIVF2yGCh0ULQxQEAQYAyABEgLQsPD_BwE</t>
  </si>
  <si>
    <t>https://www.lojadomecanico.com.br/produto/101713/31/356/Escada-Domestica-em-Aluminio-com-5-Degraus/153/?utm_source=googleshopping&amp;utm_campaign=xmlshopping&amp;utm_medium=cpc&amp;utm_content=101713&amp;utm_source=googleshopping&amp;utm_campaign=xmlshopping&amp;utm_medium=cpc&amp;gclid=EAIaIQobChMIxLW7tpKw5QIVA26GCh3V-Az4EAYYByABEgJifvD_BwE</t>
  </si>
  <si>
    <t>https://www.palaciodasferramentas.com.br/produto/2900/ferramenta-p-construcao/esquadrosniveismetros/esquadro-profissional-12-pol-300-mm-stanley/?campaign_id=1&amp;campaign_source_id=3&amp;campaign_source=gshopping&amp;utm_source=google%20shopping&amp;utm_medium=cpc&amp;utm_campaign=google%20shopping&amp;gclid=EAIaIQobChMI4YOew5Kw5QIVE4eGCh3O_A6REAQYBCABEgIVsPD_BwE</t>
  </si>
  <si>
    <t>https://www.lojadomecanico.com.br/produto/105083/31/281/kit-laminas-para-estilete-25mm-com-10-unidades-mtx-7933259</t>
  </si>
  <si>
    <t>https://www.cofermeta.com.br/ferramentas-diversas/facas-e-estiletes/faca-estilete-olfa-l-2-18-mm-emborrachada-olfa</t>
  </si>
  <si>
    <t>https://www.lojadomecanico.com.br/produto/89942/19/189/Indicador-de-Sequencia-de-Fase-CAT-II-600V/153/?utm_source=googleshopping&amp;utm_campaign=xmlshopping&amp;utm_medium=cpc&amp;utm_content=89942&amp;gclid=EAIaIQobChMI_OjhjpOw5QIVC2yGCh1rbgwSEAQYAiABEgJ-AvD_BwE</t>
  </si>
  <si>
    <t>https://www.lojadomecanico.com.br/produto/97706/19/193/Ferro-de-Solda-90W-110V---Power-100/153/?utm_source=googleshopping&amp;utm_campaign=xmlshopping&amp;utm_medium=cpc&amp;utm_content=97706&amp;utm_source=googleshopping&amp;utm_campaign=xmlshopping&amp;utm_medium=cpc&amp;gclid=EAIaIQobChMIoIKFqZOw5QIVU-WGCh1_ygf3EAYYBSABEgLCbPD_BwE</t>
  </si>
  <si>
    <t>https://www.americanas.com.br/produto/323236/ferro-de-solda-40w-tramontina?WT.srch=1&amp;acc=e789ea56094489dffd798f86ff51c7a9&amp;epar=bp_pl_00_go_pla_casaeconst_geral_gmv&amp;gclid=EAIaIQobChMIqOqyspOw5QIVGmKGCh3AMQsGEAQYBiABEgJ8GPD_BwE&amp;i=55ef63fd6ed24cafb524a51c&amp;o=55ce50ca9c3238c7d1ab6c6f&amp;opn=YSMESP&amp;sellerId=10368118000201&amp;voltagem=110%20volts</t>
  </si>
  <si>
    <t>https://www.dutramaquinas.com.br/p/jogo-de-formao-3-8-a-3-4-com-04-pecas-43331-504</t>
  </si>
  <si>
    <t>https://www.dutramaquinas.com.br/p/furadeira-impacto-c-mal-1-2-110v-dw508sk-br</t>
  </si>
  <si>
    <t>https://www.extra.com.br/Ferramentas/FerramentasEletricas/Furadeiras/furadeira-de-impacto-bosch-professional-gsb-450-re-3-8-450w-azul-14188583.html?utm_medium=cpc&amp;utm_source=gp_pla&amp;IdSku=14188583&amp;idLojista=15&amp;utm_campaign=casa_shopping&amp;gclid=EAIaIQobChMIhdmLzZSw5QIVE4eGCh3O_A6REAQYBCABEgLKnvD_BwE</t>
  </si>
  <si>
    <t>https://www.lojadomecanico.com.br/produto/81122/2/121/Jogo-de-Chaves-de-Fenda-e-Phillips-7-Pecas-em-CR-V/153/?utm_source=googleshopping&amp;utm_campaign=xmlshopping&amp;utm_medium=cpc&amp;utm_content=81122&amp;utm_source=googleshopping&amp;utm_campaign=xmlshopping&amp;utm_medium=cpc&amp;gclid=EAIaIQobChMIxciu25Sw5QIVSdyGCh1mewcqEAQYASABEgKrvvD_BwE</t>
  </si>
  <si>
    <t>https://www.lojadomecanico.com.br/produto/120628/2/205/Jogo-de-Chave-Fixa-6-32mm-com-12-Pecas/153/?utm_source=googleshopping&amp;utm_campaign=xmlshopping&amp;utm_medium=cpc&amp;utm_content=120628&amp;utm_source=googleshopping&amp;utm_campaign=xmlshopping&amp;utm_medium=cpc&amp;gclid=EAIaIQobChMIlbzLipWw5QIVSNyGCh3nKAhUEAQYASABEgLkr_D_BwE</t>
  </si>
  <si>
    <t>https://www.palaciodasferramentas.com.br/produto/5392/ferramentas-manuais/chave-de-fenda/jogo-de-chave-phillips-com-5-pecas-cromo-vanadium-ridgid/</t>
  </si>
  <si>
    <t>https://www.palaciodasferramentas.com.br/produto/602/ferramentas-manuais/chave-allenhexagonal/jogo-de-chave-hexagonal-allen-curta-de-15-a-10-mm-com-9-pecas-gedore/?gclid=CjwKCAjw9L_tBRBXEiwAOWVVCRhn04n_Vuv1AKgzqe489DMakoz-J1ynRVKFYbnKF1qq4iClwvmbXxoC07EQAvD_BwE</t>
  </si>
  <si>
    <t>https://www.lojadomecanico.com.br/produto/108192/2/586/jogo-de-chave-hexagonal-abaulada-longa-116-a-38-pol-com-9-pecas-corneta-3123151</t>
  </si>
  <si>
    <t>https://www.lojadomecanico.com.br/produto/66481/2/587/Jogo-de-Chave-Combinada-Catracada-8-a-19-mm---8-Pecas/153/?utm_source=googleshopping&amp;utm_campaign=xmlshopping&amp;utm_medium=cpc&amp;utm_content=66481&amp;utm_source=googleshopping&amp;utm_campaign=xmlshopping&amp;utm_medium=cpc&amp;gclid=CjwKCAjw9L_tBRBXEiwAOWVVCdcup_DoFnOnS_Gd8OqkklJVHs1HPbewVcOnffwJ0HJcX71DrWWaNRoCBzsQAvD_BwE</t>
  </si>
  <si>
    <t>https://www.americanas.com.br/produto/9253066/chave-combinada-jogo-6-a-32mm-com-12-pecas-eccofer?WT.srch=1&amp;acc=e789ea56094489dffd798f86ff51c7a9&amp;epar=bp_pl_00_go_pla_casaeconst_geral_gmv&amp;gclid=CjwKCAjw9L_tBRBXEiwAOWVVCWWyTed74UOtxKxncIODJTqlrj65OfQ12iujCJAndPE2VOYgIGKAMhoChJEQAvD_BwE&amp;i=573feb78eec3dfb1f802ed7c&amp;o=55cea6e29c3238c7d1b50303&amp;opn=YSMESP&amp;sellerId=68422419000175</t>
  </si>
  <si>
    <t>https://www.ferramentaskennedy.com.br/100034364/jogo-de-chaves-fixa-6-a-22mm-8-pecas-bumafer?utm_source=google-shop&amp;utm_medium=shop&amp;utm_campaign=google_shop&amp;gclid=CjwKCAjw9L_tBRBXEiwAOWVVCe5o3Q6yKpmaqzwXzdwh67BnKaxjTlakvW-3Ls_GH9okbrNFnlpmhRoC0VsQAvD_BwE</t>
  </si>
  <si>
    <t>https://www.ferramentaskennedy.com.br/2800/jogo-de-chave-torx-reta-t10-a-t30-6-pecas-231506bn-belzer</t>
  </si>
  <si>
    <t>https://www.americanas.com.br/produto/90902689/kit-pincel-para-pintura-com-5-pecas?pfm_carac=pinceis%20pintura&amp;pfm_index=3&amp;pfm_page=search&amp;pfm_pos=grid&amp;pfm_type=search_page%20&amp;sellerId</t>
  </si>
  <si>
    <t>https://www.lojadomecanico.com.br/produto/12546/2/479/jogo-de-macho-e-tarracha-com-40-pecas-serie-ouro-lee-tools-684064</t>
  </si>
  <si>
    <t>https://www.efacil.com.br/loja/produto/jogo-de-chaves-fixa-mayle-6a32mm-12-pecas-100403my-aco-especial-505597/?cm_mmc=busc_googleshop-_-xml_cpc-_-ferramenta-eletrica-_-505597&amp;utm_source=googleshop&amp;utm_medium=xml_cpc&amp;utm_campaign=ferramenta-eletrica&amp;utm_content=505597&amp;canal=ca_9784&amp;gclid=CjwKCAjw9L_tBRBXEiwAOWVVCVi66EdWyif4o6QiVeTFHcm_NSMFyesfp6Rp5IMqCAvLUgpdZ3e0LhoCQuoQAvD_BwE</t>
  </si>
  <si>
    <t>https://www.lojadomecanico.com.br/produto/85757/59/309/lanterna-recarregavel-de-15-leds--western-el-344-</t>
  </si>
  <si>
    <t>https://www.cofermeta.com.br/solda-e-corte/limas/lima-chata-bastarda-de-6-rocast?parceiro=9290&amp;parceiro=1319&amp;gclid=CjwKCAjw9L_tBRBXEiwAOWVVCegpY_lvoRw1dow6NUF0XaKYOnrsMQlSYzak1QqZaRqFTqaO9A0aKRoC4icQAvD_BwE</t>
  </si>
  <si>
    <t>https://www.cofermeta.com.br/solda-e-corte/limas/lima-chata-bastarda-de-8-rocast</t>
  </si>
  <si>
    <t>https://www.lojadomecanico.com.br/produto/92239/24/239/lima-redonda-bastarda-6-pol-rocast-390041-</t>
  </si>
  <si>
    <t>https://www.dutramaquinas.com.br/p/lixadeira-angular-7-2-200-watts-rotacao-de-6-600-rpm-sa7021-sa7021-220v?gclid=Cj0KCQjwl8XtBRDAARIsAKfwtxD1WkD3rzw2DtMdBX5_gjJKvKUkHSRyrQLRhUw1hy2W8DsObNfOl5EaAj9qEALw_wcB</t>
  </si>
  <si>
    <t>https://www.eletropecas.com/Produto/kit-localizador-de-cabos-spartec-ghi-500</t>
  </si>
  <si>
    <t>https://www.submarino.com.br/produto/593937121/lupa-lente-60mm-de-diametro?WT.srch=1&amp;acc=d47a04c6f99456bc289220d5d0ff208d&amp;epar=bp_pl_00_go_g35198&amp;gclid=CjwKCAjw9L_tBRBXEiwAOWVVCZNMb2vLbP-h6mrCdJ_5ymgyqSyJv_wASAar6Jnjx4LFwi0Y4X-QvxoCIagQAvD_BwE&amp;i=573fe81feec3dfb1f80255cb&amp;o=5d9291f96c28a3cb50c94f50&amp;opn=XMLGOOGLE&amp;sellerId=7266193000176</t>
  </si>
  <si>
    <t>https://www.superepi.com.br/luva-elsa-isolante-classe-00-500v-com-tato-ca-38400-p1374/</t>
  </si>
  <si>
    <t>https://www.lojadomecanico.com.br/produto/80348/21/154/maquina-de-solda-transformadora-250a-110220v-ac-nm250bi-fortgpro-fg4220</t>
  </si>
  <si>
    <t>https://www.lojadomecanico.com.br/produto/105203/2/253/Martelo-Unha-de-22mm-com-Cabo-em-Madeira-/153/?utm_source=googleshopping&amp;utm_campaign=xmlshopping&amp;utm_medium=cpc&amp;utm_content=105203&amp;gclid=CjwKCAjw9L_tBRBXEiwAOWVVCSiz6H5_7H2hoBdO_ShYRtrH8LtEy7GoPk6kYWo-NmClme1yKYoHeRoCb_MQAvD_BwE</t>
  </si>
  <si>
    <t>https://www.lojadomecanico.com.br/produto/89810/36/314/Mascara-de-Solda-Advanced-Visor-Articulado/153/?utm_source=googleshopping&amp;utm_campaign=xmlshopping&amp;utm_medium=cpc&amp;utm_content=89810&amp;gclid=CjwKCAjw9L_tBRBXEiwAOWVVCdXEjLIF8IOfOkEo-JLUgngjRtGt1_jbYohOWJTBCwJtiG0AeEKcNxoC5wMQAvD_BwE</t>
  </si>
  <si>
    <t>https://www.lojadomecanico.com.br/produto/18760/31/267/nivel-de-aluminio-gp-magnetico-12-pol-stanley-42886</t>
  </si>
  <si>
    <t>https://www.ferramentaskennedy.com.br/40716/parafusadeira-eletrica-gsr-6-25-te-bosch-1-4-700-watts-220-volts</t>
  </si>
  <si>
    <t>https://www.submarino.com.br/produto/45155754/picareta-tramontina-ponta-e-pa-larga-cabo-77303-54?pfm_carac=Picaretas%20%28ponta%20fina%20%2F%20ponta%20larga%29&amp;pfm_index=1&amp;pfm_page=search&amp;pfm_pos=grid&amp;pfm_type=search_page%20&amp;sellerId</t>
  </si>
  <si>
    <t>https://www.telhanorte.com.br/ponteiro-10-aco-carbono-tramontina-1212613/p</t>
  </si>
  <si>
    <t>https://www.americanas.com.br/produto/11358626/alicate-de-insercao-impacto-punch-down-para-rj45-femea?WT.srch=1&amp;acc=e789ea56094489dffd798f86ff51c7a9&amp;epar=bp_pl_00_go_pla_casaeconst_geral_gmv&amp;gclid=Cj0KCQjwl8XtBRDAARIsAKfwtxAj5tQwkVfZW8fbAnvyepSEvlix-o1e6QBw-qr-mPVqiVy7vzGAI5MaAq24EALw_wcB&amp;i=58c8c1a4eec3dfb1f80d4873&amp;o=566c995026a311ff8bebe7a6&amp;opn=YSMESP&amp;sellerId=21416384000106</t>
  </si>
  <si>
    <t>https://www.leroymerlin.com.br/refil-rolo-para-parede-lisa-18cm-dexter_89460721</t>
  </si>
  <si>
    <t>https://www.casasbahia.com.br/Ferramentas/FerramentasEletricas/Serras/serra-circular-professional-bosch-gks-150-1500w-azul-14183000.html?utm_medium=Cpc&amp;utm_source=GP_PLA&amp;IdSku=14183005&amp;idLojista=10037&amp;utm_campaign=ferr_shopping&amp;gclid=CjwKCAjw9L_tBRBXEiwAOWVVCf5_AXXz9NnVahimjS5Kpo9oedmGa7RoynqTe-Xz6SIT2_3DUD0BPBoCMBMQAvD_BwE</t>
  </si>
  <si>
    <t>https://www.lojadomecanico.com.br/produto/4118/21/224/serra-tico-tico-450-w-220v-makita-4327</t>
  </si>
  <si>
    <t>https://www.lojadomecanico.com.br/produto/105219/31/274/Serrote-para-Madeira-22-Pol-com-Cabo-de-Madeira/153/?utm_source=googleshopping&amp;utm_campaign=xmlshopping&amp;utm_medium=cpc&amp;utm_content=105219&amp;gclid=CjwKCAjw9L_tBRBXEiwAOWVVCWG4v5WTw6Vyrxpx4a7l3-nKBeDEAN6NmDWN_9z9J7BC2Zw5_jWLmRoCPrkQAvD_BwE</t>
  </si>
  <si>
    <t>https://www.dutramaquinas.com.br/p/sugador-de-solda-em-aluminio-20-mm-35-99-190-000?gclid=CjwKCAjw9L_tBRBXEiwAOWVVCdSfYSXpc3p4OwOZnJoPqyqHhzehC4rqd9zsjk1SYvgC3hppQPl-dBoCOaAQAvD_BwE</t>
  </si>
  <si>
    <t>https://www.eletrogate.com/suporte-para-ferro-de-soldar-hikari-hsf-10?utm_source=Site&amp;utm_medium=GoogleMerchant&amp;utm_campaign=GoogleMerchant&amp;gclid=CjwKCAjw9L_tBRBXEiwAOWVVCWxnMN7fiR8wLdNZbNnoYTk5qcYPCa64Ia9aqaiQmr7wvBhtYDit8RoChPcQAvD_BwE</t>
  </si>
  <si>
    <t>https://www.simeaorj.com/product-page/talhadeira-125-x-14mm-207102br-belzer</t>
  </si>
  <si>
    <t>https://www.mabore.com.br/talhadeira-200-x-19mm-ref-207105-belzer/p</t>
  </si>
  <si>
    <t>https://www.shoptime.com.br/produto/103911014/talhadeira-200-x-19-mm-belzer-207105?WT.srch=1&amp;acc=a76c8289649a0bef0524c56c85e71570&amp;epar=bp_pl_00_go_pla_casaeconst_geral_gmv&amp;gclid=CjwKCAjw9L_tBRBXEiwAOWVVCXqKyzh0GAPqh5rkaimj7llFw0TgWO1cU_gbq0iSL6muJ3-JzZWUqBoCcpkQAvD_BwE&amp;i=5d80665749f937f625365ca3&amp;o=5d3f2a2a6c28a3cb50432809&amp;opn=GOOGLEXML&amp;sellerId=33365599000116&amp;sellerid=33365599000116&amp;wt.srch=1</t>
  </si>
  <si>
    <t>https://www.eletrofrigor.com.br/termometro-digital-mira-laser-minipa-mt320a-50-c-a-580-c.html?gclid=CjwKCAjw9L_tBRBXEiwAOWVVCQQLPKiBUGfrjCrjsBKPeHEyNtNgiHwdIJLrJ4JYVq59f9a6vplvSBoCjtQQAvD_BwE</t>
  </si>
  <si>
    <t>https://www.americanas.com.br/produto/873356778/tesoura-para-cabista-eletricista-5-1-2-vonder?WT.srch=1&amp;acc=e789ea56094489dffd798f86ff51c7a9&amp;epar=bp_pl_00_go_pla_casaeconst_geral_gmv&amp;gclid=CjwKCAjw9L_tBRBXEiwAOWVVCfvwSGDVV5DwZUHid0iMhg7zJYwmymeBStqWQ5-c-X1z7T9mb208SRoCRWkQAvD_BwE&amp;i=56f30ab2eec3dfb1f8ebb847&amp;o=5d9e1a236c28a3cb50e174d4&amp;opn=YSMESP&amp;sellerId=18552346000168</t>
  </si>
  <si>
    <t>https://www.mirao.com.br/testador-de-cabos-de-rede-rj45-e-rj11.html</t>
  </si>
  <si>
    <t>https://www.lojadomecanico.com.br/produto/14203/31/271/trena-de-5-metros-com-freio-duplo-tramontina-43156305</t>
  </si>
  <si>
    <t>AMERICANAS</t>
  </si>
  <si>
    <t>TRAMONTINA</t>
  </si>
  <si>
    <t>INSTRUTHERM</t>
  </si>
  <si>
    <t>TELHANORTE</t>
  </si>
  <si>
    <t>OCEANOMIX</t>
  </si>
  <si>
    <t>https://produto.mercadolivre.com.br/MLB-1351572798-alicate-crimpar-cabo-coaxial-rg11-rg6-rg59-compressao-ht548-_JM?quantity=1#position=5&amp;type=item&amp;tracking_id=1ac0fca0-b14d-4459-a9bf-3b0b5a74f1e9</t>
  </si>
  <si>
    <t>DOUTOR ELÉTRICA</t>
  </si>
  <si>
    <t>https://www.doutoreletrica.com.br/loja/products.php?product=Alicate-de-Crimpar-Cabo-Coaxial-RG06-Ideal-p%7B47%7D-Tv%27s-NET-e-SKY</t>
  </si>
  <si>
    <t>ALIBABA</t>
  </si>
  <si>
    <t>https://www.alibaba.com/premium/coaxial_cable_rg59.html?src=sem_ggl&amp;cmpgn=2069038281&amp;adgrp=74625255977&amp;fditm=&amp;tgt=aud-794202449969:kwd-295413333519&amp;locintrst=&amp;locphyscl=1001655&amp;mtchtyp=b&amp;ntwrk=g&amp;device=c&amp;dvcmdl=&amp;creative=374884725105&amp;plcmnt=&amp;plcmntcat=&amp;p1=&amp;p2=&amp;aceid=&amp;position=&amp;gclid=Cj0KCQjwu6fzBRC6ARIsAJUwa2QCkfXZdRxXEZrYpPU6M54nHwN1AD8PYclQJRJbYcTnzb1rBZ84IeEaAgT9EALw_wcB</t>
  </si>
  <si>
    <t>https://www.magazineluiza.com.br/alicate-crimpador-rg59-rg6-sem-catraca-para-cabo-coaxial-vonder/p/7263753/fs/aldb/</t>
  </si>
  <si>
    <t>ELETROFIRIGOR</t>
  </si>
  <si>
    <t>https://www.eletrofrigor.com.br/alicate-amperimetro-true-rms-para-medicao-corrente-eletrica-testo-770-3.html?gclid=Cj0KCQjwu6fzBRC6ARIsAJUwa2Scf8_wUv1pilHC2YcQxhmC_9NeOf_cWvfIFW4ruL8QMd8QnEy39jQaAtprEALw_wcB</t>
  </si>
  <si>
    <t>https://www.lojadomecanico.com.br/produto/124840/19/194/Alicate-Amperimetro-True-RMS/153/?utm_source=googleshopping&amp;utm_campaign=xmlshopping&amp;utm_medium=cpc&amp;utm_content=124840&amp;gclid=Cj0KCQjwu6fzBRC6ARIsAJUwa2TuVvthOuMmbEnLdxJMz81QoFwc-CpopkXswzwpX1pmjp7Sw5FRoxIaAgk0EALw_wcB</t>
  </si>
  <si>
    <t>AMAZON</t>
  </si>
  <si>
    <t>https://www.amazon.com.br/Stanley-19-013-Caixa-Ferramentas-Amarelo/dp/B076QHQWH6/ref=asc_df_B076QHQWH6/?tag=googleshopp00-20&amp;linkCode=df0&amp;hvadid=379792703405&amp;hvpos=&amp;hvnetw=g&amp;hvrand=4837689542092286052&amp;hvpone=&amp;hvptwo=&amp;hvqmt=&amp;hvdev=c&amp;hvdvcmdl=&amp;hvlocint=&amp;hvlocphy=1001655&amp;hvtargid=pla-809705653860&amp;psc=1</t>
  </si>
  <si>
    <t>MADEIRANIT</t>
  </si>
  <si>
    <t>https://www.madeiranit.com.br/produto/bolsa-para-ferramentas-com-alca--lst005-lignum/campanha_id/147?gclid=Cj0KCQjwu6fzBRC6ARIsAJUwa2SAdYPG8BtPfoPFmy67IupHfGYTnlGJXZoFGcobqPmTpRK8tmurZfsaAgOvEALw_wcB</t>
  </si>
  <si>
    <t>BANGGOOD</t>
  </si>
  <si>
    <t>https://br.banggood.com/HT02-Handheld-Thermograph-Camera-Infrared-Thermal-Camera-Digital-Infrared-Imager-Temperature-Tester-p-1102527.html?gmcCountry=BR&amp;currency=BRL&amp;createTmp=1&amp;utm_source=googleshopping&amp;utm_medium=cpc_bgs&amp;utm_content=lijing&amp;utm_campaign=ssc-brg-all-1204&amp;ad_id=402345374772&amp;cur_warehouse=USA</t>
  </si>
  <si>
    <t>RR MÁQUINAS</t>
  </si>
  <si>
    <t>https://www.rrmaquinas.com.br/camera-termografica-pontual-para-uso-geral-tg165--25%C2%B0c-a-380%C2%B0c---flir/p?idsku=80021&amp;gclid=Cj0KCQjwu6fzBRC6ARIsAJUwa2R9PdvU2hA4R1OcsWM7zuohH7v4RbtLlYvHjLpmxS2HbyNRCDJBSEQaAparEALw_wcB</t>
  </si>
  <si>
    <t>KMA BRASIL</t>
  </si>
  <si>
    <t>ANHANGUERA FERRAMENTAS</t>
  </si>
  <si>
    <t>https://www.anhangueraferramentas.com.br/produto/kit-de-laminas-para-estilete-com-10-pecas-trapezoidal-ksh01r-78827?utm_source=google&amp;utm_medium=cpc&amp;utm_campaign=&amp;gclid=Cj0KCQjwu6fzBRC6ARIsAJUwa2Qi92oXycqYueIxmeXtphL7rW5a6rXCgBDqABoY0uo__V2N0mqHfC0aAqWoEALw_wcB</t>
  </si>
  <si>
    <t>KALUNGA</t>
  </si>
  <si>
    <t>https://www.kalunga.com.br/prod/lamina-estilete-estreito-9mmx80mm-tubos-c-10-laminas-665337-tris-cx-10-tb/261814</t>
  </si>
  <si>
    <t>https://www.anhangueraferramentas.com.br/produto/estilete-retratil-com-lamina-trapezoidal-18mm-ets001l-lufkin-96847?utm_source=google&amp;utm_medium=cpc&amp;utm_campaign=&amp;gclid=Cj0KCQjwu6fzBRC6ARIsAJUwa2QJOLke9KzRv2ooLoPm-XdaSkSvVBr4xpNIwMoFrIeGP3u9aJIm-6caAtrEEALw_wcB</t>
  </si>
  <si>
    <t>https://produto.mercadolivre.com.br/MLB-1221345589-estilete-metal-18mm-vonder-reforcado-profissional-5lminas-_JM?matt_tool=82322591&amp;matt_word&amp;gclid=Cj0KCQjwu6fzBRC6ARIsAJUwa2QcT-_Lo10Y6fC0lTehf6CIqlMyt67kzDUavYQzYeV8ulmM25wYOsIaAutZEALw_wcB&amp;quantity=1</t>
  </si>
  <si>
    <t>E3SHOP</t>
  </si>
  <si>
    <t>https://www.amazon.com.br/Stanley-STHT70887M-Phillips-Soquetes-Amarelo/dp/B00GBD24RW/ref=asc_df_B00GBD24RW/?tag=googleshopp00-20&amp;linkCode=df0&amp;hvadid=379804627379&amp;hvpos=&amp;hvnetw=g&amp;hvrand=8308724418964731767&amp;hvpone=&amp;hvptwo=&amp;hvqmt=&amp;hvdev=c&amp;hvdvcmdl=&amp;hvlocint=&amp;hvlocphy=1001655&amp;hvtargid=pla-811339532313&amp;psc=1</t>
  </si>
  <si>
    <t>ALLIEXPRESS</t>
  </si>
  <si>
    <t>https://pt.aliexpress.com/item/32826265107.html?src=google&amp;src=google&amp;albch=shopping&amp;acnt=494-037-6276&amp;isdl=y&amp;slnk=&amp;plac=&amp;mtctp=&amp;albbt=Google_7_shopping&amp;aff_platform=google&amp;aff_short_key=UneMJZVf&amp;&amp;albagn=888888&amp;albcp=1626568036&amp;albag=65942329430&amp;trgt=539263010115&amp;crea=pt32826265107&amp;netw=u&amp;device=c&amp;gclid=Cj0KCQjwu6fzBRC6ARIsAJUwa2R0e0P41fppRhPYCyRi3sKlofVPRYmsZa-ICFG7Ebb2uVPcjNKKaA4aAhkWEALw_wcB&amp;gclsrc=aw.ds</t>
  </si>
  <si>
    <t>https://www.lojadomecanico.com.br/produto/81330/2/121/jogo-de-chave-de-fenda-e-philips-jogo-com-7-pecas--moretzsohn-48006</t>
  </si>
  <si>
    <t>https://produto.mercadolivre.com.br/MLB-1035287070-jogo-de-chaves-de-preciso-fenda-phillips-e-torx-7-pecas-_JM?quantity=1#position=7&amp;type=item&amp;tracking_id=f616949f-1d56-433e-93ab-29c61f47adb4</t>
  </si>
  <si>
    <t>ETOOLSFERRAMENTAS</t>
  </si>
  <si>
    <t>https://produto.mercadolivre.com.br/MLB-1360708747-jogo-de-chaves-combinada-com-catraca-8-a-19mm-sata-_JM?matt_tool=82322591&amp;matt_word&amp;gclid=Cj0KCQjwu6fzBRC6ARIsAJUwa2R7L52d84LtIsoZra0EVCPX6xq9HrTAa5vwCnmt7unGkar9qQufQZIaAq77EALw_wcB&amp;quantity=1</t>
  </si>
  <si>
    <t>SMART BORGES</t>
  </si>
  <si>
    <t>FERRAMENTAS KENNEDY</t>
  </si>
  <si>
    <t>https://www.ferramentaskennedy.com.br/95189/jogo-de-chaves-combinadas-com-catraca-reversivel-8-a-19mm-9620bj-belzer-12-pecas?utm_source=google-shop&amp;utm_medium=shop&amp;utm_campaign=google_shop&amp;gclid=Cj0KCQjwu6fzBRC6ARIsAJUwa2QE9Fy7FAtGeziVc1recP3qZOulQvRJcRow5N7OezZpY1DfloHSdoYaAkvGEALw_wcB</t>
  </si>
  <si>
    <t>https://www.lojadomecanico.com.br/produto/83551/2/117/Jogo-de-Chaves-Torks-Multidentada-e-Hexagonal-com-40-Pecas/153/?utm_source=googleshopping&amp;utm_campaign=xmlshopping&amp;utm_medium=cpc&amp;utm_content=83551&amp;gclid=Cj0KCQjwu6fzBRC6ARIsAJUwa2TSzCgNMWmCSNqhQk6HLRwZ0zRK7nFcJWvNb9bybT1_NX5P0x7KZSgaArNDEALw_wcB</t>
  </si>
  <si>
    <t>https://produto.mercadolivre.com.br/MLB-1399709568-kit-jogo-de-chave-torx-de-preciso-t4-a-t20-9-pecas-vonder-_JM?matt_tool=11528875&amp;matt_word&amp;gclid=Cj0KCQjwu6fzBRC6ARIsAJUwa2SyuEEsgZPVMmHEtlTbdfysCjG9mLMVKE46aaHIoVMbKHOBaaBXVjMaAlzVEALw_wcB&amp;quantity=1</t>
  </si>
  <si>
    <t>PORTAL FERRAMENTAS</t>
  </si>
  <si>
    <t>PALÁCIO DAS FERRAMENTAS</t>
  </si>
  <si>
    <t>https://www.palaciodasferramentas.com.br/produto/4403/tarraxas/todas/tarraxa-cano-ferro-14-a-114-pol-c-13-pecas-sparta/?campaign_id=1&amp;campaign_source_id=3&amp;campaign_source=gshopping&amp;utm_source=google%20shopping&amp;utm_medium=cpc&amp;utm_campaign=google%20shopping&amp;gclid=Cj0KCQjwu6fzBRC6ARIsAJUwa2Scr-rc5XimXB-QvEcovEzqhq_uGNc-ZTSZq19Jt1py5o2Z83EWmncaAoZ7EALw_wcB</t>
  </si>
  <si>
    <t>MADEIRAMADEIRA</t>
  </si>
  <si>
    <t>https://www.madeiramadeira.com.br/jogo-tarracha-macho-e-femea-cossinete-tarraxa-com-40-pecas-1097975.html?origem=pla-1097975&amp;utm_source=google&amp;utm_medium=cpc&amp;utm_content=kits-de-ferramentas-320&amp;utm_term=1097975&amp;gclid=Cj0KCQjwu6fzBRC6ARIsAJUwa2QL25NoubrrRSG7Z7mCq1K1vRHGJ1iVQF8iTta1U-1LjIs753J3nZcaAnNmEALw_wcB</t>
  </si>
  <si>
    <t>CLICKCENTER</t>
  </si>
  <si>
    <t>https://www.clickcenter.com.br/parceiro/4/produto/3917-lanterna-15-leds-recarregavel-biv--kala/?utm_source=google&amp;utm_medium=googleshopping&amp;utm_campaign=feedxml&amp;gclid=Cj0KCQjwu6fzBRC6ARIsAJUwa2TaP06lP39aMN4WDGb71x2np2ooa04dnLOlnfJrFu3dOVF9ZofwErkaAqp8EALw_wcB</t>
  </si>
  <si>
    <t>https://www.americanas.com.br/produto/40008321/lanterna-15-leds-recarregavel-bivolt-kala?WT.srch=1&amp;acc=e789ea56094489dffd798f86ff51c7a9&amp;epar=bp_pl_00_go_el_todas_geral_gmv&amp;gclid=Cj0KCQjwu6fzBRC6ARIsAJUwa2T65SeMxgXfLCI9a-vJ8aKcFhKoQ3s2EjHDgzRNdEVLEY9QxaIhyQMaAqA5EALw_wcB&amp;i=5a8501f5eec3dfb1f8c469a6&amp;o=5b5f6abbebb19ac62c901377&amp;opn=YSMESP&amp;sellerid=7560507000149&amp;wt.srch=1</t>
  </si>
  <si>
    <t>https://produto.mercadolivre.com.br/MLB-1199772004-lupa-com-cabo-60-mm-_JM?matt_tool=89244470&amp;matt_word=&amp;gclid=Cj0KCQjwu6fzBRC6ARIsAJUwa2RaoKgnk88QY_qH0X6D8nwsZ-ilCkwKVfR9KVrnBzkEwtWMoeXgiNUaAn_2EALw_wcB</t>
  </si>
  <si>
    <t>ZAAL4579181</t>
  </si>
  <si>
    <t>https://www.amazon.com.br/Lupa-Cabo-75Mm-Aumento-Western/dp/B077P9MT5Q/ref=asc_df_B077P9MT5Q/?tag=googleshopp00-20&amp;linkCode=df0&amp;hvadid=404786474373&amp;hvpos=&amp;hvnetw=g&amp;hvrand=18050307924253625299&amp;hvpone=&amp;hvptwo=&amp;hvqmt=&amp;hvdev=c&amp;hvdvcmdl=&amp;hvlocint=&amp;hvlocphy=1001655&amp;hvtargid=pla-850000037915&amp;psc=1</t>
  </si>
  <si>
    <t>ANT FERRAMENTAS</t>
  </si>
  <si>
    <t>https://www.antferramentas.com.br/nivel-aluminio-base-magnetica-gp-12-12-stanley/p?idsku=2000418&amp;gclid=Cj0KCQjwu6fzBRC6ARIsAJUwa2Sbid25mF9tsdqJyvkUd0EalCzVfYx1R86G5EjXC-Y8fMJSOldGT0UaAtJyEALw_wcB</t>
  </si>
  <si>
    <t>https://produto.mercadolivre.com.br/MLB-935823117-tesoura-de-cabista-para-kevlar-fibra-optica-eletricista-_JM?matt_tool=90090532&amp;matt_word&amp;gclid=Cj0KCQjwu6fzBRC6ARIsAJUwa2RCg1ndQR2R1p_d5dhoUWfIKXV1B7wuTZ_Z3t81hdnTTbJo0jtgtxwaAuXOEALw_wcB&amp;quantity=1</t>
  </si>
  <si>
    <t>GREENWAY COMERCIAL</t>
  </si>
  <si>
    <t>https://www.shoptime.com.br/produto/652790394/fluke-microscanner-2-ms2-100?WT.srch=1&amp;acc=a76c8289649a0bef0524c56c85e71570&amp;epar=bp_pl_00_go_pla_casaeconst_geral_gmv&amp;gclid=Cj0KCQjwu6fzBRC6ARIsAJUwa2T-abr0tO-XCGHSu9lm1kSCayUsd3rBtFe1dI2gGlUh0VpJvjDgQ_QaArpmEALw_wcB&amp;i=5d9c0cd049f937f6256c3473&amp;o=5d9ba3b16c28a3cb50dd0e2e&amp;opn=GOOGLEXML&amp;sellerid=19547810000190&amp;wt.srch=1</t>
  </si>
  <si>
    <t>SHOPTIME</t>
  </si>
  <si>
    <t>https://produto.mercadolivre.com.br/MLB-1462822607-testador-prof-de-cabos-microscanner-ms2-100-fluke-networks-_JM#position=2&amp;type=item&amp;tracking_id=026534f6-df3a-4f45-afda-e39b7f840683</t>
  </si>
  <si>
    <t>EQUIPAMENTOS PEGAPEGA</t>
  </si>
  <si>
    <t>https://produto.mercadolivre.com.br/MLB-1425509854-desentupidor-tufao-p-pia-esgoto-vaso-ralo-10-mts-overtime-_JM?matt_tool=82322591&amp;matt_word&amp;gclid=Cj0KCQjwu6fzBRC6ARIsAJUwa2SxGlkh4oObTpuHpHoj9MyWjoPPrEffbdhPPE-RAeScH0v5P3Dr_nYaAuoUEALw_wcB&amp;quantity=1</t>
  </si>
  <si>
    <t>HUDSTORE</t>
  </si>
  <si>
    <t>https://www.madeiramadeira.com.br/desentupidor-de-canos-de-75mm-e-100mm-profissional-com-mola-calhas-1855338.html?origem=pla-1855338&amp;utm_source=google&amp;utm_medium=cpc&amp;utm_content=desentupidoras-694&amp;utm_term=1855338&amp;gclid=Cj0KCQjwu6fzBRC6ARIsAJUwa2R4a0OEinEN7GUN7Et35OwifgENbgMKnCaDvWg7Ywfk2MNqXNLvSkYaAiebEALw_wcB</t>
  </si>
  <si>
    <t>https://produto.mercadolivre.com.br/MLB-1370622825-15m-desentupidor-p-tanques-ralos-pias-tufo-serve-passa-fio-_JM?matt_tool=82322591&amp;matt_word=&amp;gclid=Cj0KCQjwu6fzBRC6ARIsAJUwa2R-N1dc17xotm1Kki_vbOm_LKHkuBhfxCoqjV9DG2p5szHzcO1BOQoaAntJEALw_wcB</t>
  </si>
  <si>
    <t>ANDRESA MIRELLY ARRUDA DE LIMA</t>
  </si>
  <si>
    <t>CASAS BAHIA</t>
  </si>
  <si>
    <t>https://www.casasbahia.com.br/Ferramentas/Escadas/Escada-Extensiva-da-Botafogo-Dupla-10-x-2-Degraus-9653483.html?utm_medium=Cpc&amp;utm_source=GP_PLA&amp;IdSku=9653483&amp;idLojista=10037&amp;utm_campaign=ferr_smart-shopping&amp;gclid=Cj0KCQjwu6fzBRC6ARIsAJUwa2RHS-MwfpWmRMP4sjErPu-Pac355gh9FAPT2-Cgg4Ze_RBApiqAfegaAkuCEALw_wcB</t>
  </si>
  <si>
    <t>DUTRA MÁQUINAS</t>
  </si>
  <si>
    <t>https://www.dutramaquinas.com.br/p/escada-de-aluminio-extensivel-2-x-10-degraus-2-97-x-5-00-m-modelo-3-em-1-ee-10?gclid=Cj0KCQjwu6fzBRC6ARIsAJUwa2ScOzsNRILQkfCz7zHXf8Xx9ivW0Tgnyk2OZQIelKef8i0fWuDxh0MaAuRFEALw_wcB</t>
  </si>
  <si>
    <t>PREGÃO 7/2019/926245/926245</t>
  </si>
  <si>
    <t>PREGÃO 1/2019/158294</t>
  </si>
  <si>
    <t>PREGÃO 38/2019/155629</t>
  </si>
  <si>
    <t>PREGÃO 21/2019/160254</t>
  </si>
  <si>
    <t>PREGÃO 15/2019158154</t>
  </si>
  <si>
    <t>DISPENSA 38/2019/155629</t>
  </si>
  <si>
    <t>PREGÃO 08/2019/153046</t>
  </si>
  <si>
    <t>DISPENSA 2334/2019/720305</t>
  </si>
  <si>
    <t>PREGÃO 95/2019/120633</t>
  </si>
  <si>
    <t>PREGÃO 11/2019/160045</t>
  </si>
  <si>
    <t>PREGÃO 01/2020/926084</t>
  </si>
  <si>
    <t>PREGÃO 09/2019/160518</t>
  </si>
  <si>
    <t>PREGÃO 13/2019/160479</t>
  </si>
  <si>
    <t>PREGÃO 05/2019/158303</t>
  </si>
  <si>
    <t>PREGÃO 01/2019/158278</t>
  </si>
  <si>
    <t>PREGÃO 24/2019/158377</t>
  </si>
  <si>
    <t>PREGÃO 05/2019/194068</t>
  </si>
  <si>
    <t>PREGÃO 06/2019/160454</t>
  </si>
  <si>
    <t>PREGÃO  04/2019/160411</t>
  </si>
  <si>
    <t>PREGÃO  02/2019/160401</t>
  </si>
  <si>
    <t>PREGÃO  01/2020/200388</t>
  </si>
  <si>
    <t>PREGÃO  01/2020/925282</t>
  </si>
  <si>
    <t>PREGÃO  40/2019/450107</t>
  </si>
  <si>
    <t>PREGÃO  02/2019/751200</t>
  </si>
  <si>
    <t>PREGÃO  33/2016/160285</t>
  </si>
  <si>
    <t>PREGÃO  18/2020/926641</t>
  </si>
  <si>
    <t>PREGÃO  21/2019/154032</t>
  </si>
  <si>
    <t>PREGÃO 20/2019/154032</t>
  </si>
  <si>
    <t>PREGÃO 251/2019/153163</t>
  </si>
  <si>
    <t>PREGÃO 17/2019/160226</t>
  </si>
  <si>
    <t>PREGÃO  17/2019/989571</t>
  </si>
  <si>
    <t>PREGÃO  12/2019/158126</t>
  </si>
  <si>
    <t>PREGÃO  2578/2019/158578</t>
  </si>
  <si>
    <t>PREGÃO  09/2019/160173</t>
  </si>
  <si>
    <t>PREGÃO  18/2019/257045</t>
  </si>
  <si>
    <t>PREGÃO  28/2019/155152</t>
  </si>
  <si>
    <t>DISPENSA 615/2019/153063</t>
  </si>
  <si>
    <t>PREGÃO 06/2019/158449</t>
  </si>
  <si>
    <t>PREGÃO 04/2019/160101</t>
  </si>
  <si>
    <t>PREGÃO 06/2019/731040</t>
  </si>
  <si>
    <t>PREGÃO 24/2019/153046</t>
  </si>
  <si>
    <t>PREGÃO 361/2019/168008</t>
  </si>
  <si>
    <t>PREGÃO 31/2019/158274</t>
  </si>
  <si>
    <t>PREGÃO 44/2020/943001</t>
  </si>
  <si>
    <t>PREGÃO 15/2019/080002</t>
  </si>
  <si>
    <t>PREGÃO 02/2019/194003</t>
  </si>
  <si>
    <t>PREGÃO 14/2019/160132</t>
  </si>
  <si>
    <t>PREGÃO 31/2019/120643</t>
  </si>
  <si>
    <t>DISPENSA  44/2019/158137</t>
  </si>
  <si>
    <t>DISPENSA  09/2019/925777</t>
  </si>
  <si>
    <t>DISPENSA  99/2019/765706</t>
  </si>
  <si>
    <t>DISPENSA  43/2019/160491</t>
  </si>
  <si>
    <t>PREGÃO  02/2019/160479</t>
  </si>
  <si>
    <t>PREGÃO  15/2019/160228</t>
  </si>
  <si>
    <t>PREGÃO  44/2020/943001</t>
  </si>
  <si>
    <t>PREGÃO  13/2019/160225</t>
  </si>
  <si>
    <t>PREGÃO  14/2019/158304</t>
  </si>
  <si>
    <t>PREGÃO  32/2019/160339</t>
  </si>
  <si>
    <t>PREGÃO  15/2019/080002</t>
  </si>
  <si>
    <t>PREGÃO  18/2019/158336</t>
  </si>
  <si>
    <t>PREGÃO  10/2020/155230</t>
  </si>
  <si>
    <t>PREGÃO  124/2019/988561</t>
  </si>
  <si>
    <t>PREGÃO  11/2019/168006</t>
  </si>
  <si>
    <t>PREGÃO  25/2019/158009</t>
  </si>
  <si>
    <t>PREGÃO  01/2019/200120</t>
  </si>
  <si>
    <t>PREGÃO  14/2019/120636</t>
  </si>
  <si>
    <t>PREGÃO  17/2019/158099</t>
  </si>
  <si>
    <t>PREGÃO  61/2019/765701</t>
  </si>
  <si>
    <t>FONTE</t>
  </si>
  <si>
    <t>PREGÃO 110/2019/974200</t>
  </si>
  <si>
    <t>PREGÃO 15/2019/158154</t>
  </si>
  <si>
    <t>PREGÃO 35/2019/158743</t>
  </si>
  <si>
    <t>PREGÃO 08/2019/135039</t>
  </si>
  <si>
    <t>DISPENSA 130/2019/160041</t>
  </si>
  <si>
    <t>PREGÃO 51/2019/158274</t>
  </si>
  <si>
    <t>PREGÃO 20/2019/926781</t>
  </si>
  <si>
    <t>PREGÃO 07/2019/135010</t>
  </si>
  <si>
    <t>PREGÃO 33/2019/150229</t>
  </si>
  <si>
    <t>PREGÃO 33/2019/160285</t>
  </si>
  <si>
    <t>PREGÃO 08/2019/160123</t>
  </si>
  <si>
    <t>PREGÃO 01/2020/925282</t>
  </si>
  <si>
    <t>PREGÃO 46/2019/153165</t>
  </si>
  <si>
    <t>PREGÃO 04/2019/160523</t>
  </si>
  <si>
    <t>PREGÃO 22/2019/70028</t>
  </si>
  <si>
    <t>PREGÃO 14/2019/160353</t>
  </si>
  <si>
    <t>PREGÃO 07/2019/160422</t>
  </si>
  <si>
    <t>PREGÃO 25/2019/158517</t>
  </si>
  <si>
    <t>PREGÃO 01/2019/158360</t>
  </si>
  <si>
    <t>PREGÃO 56/2019/927317</t>
  </si>
  <si>
    <t>PREGÃO 06/2019/152253</t>
  </si>
  <si>
    <t>PREGÃO 49/2019/925402</t>
  </si>
  <si>
    <t>PREGÃO 70/2019/153045</t>
  </si>
  <si>
    <t>PREGÃO 1055/2019/120626</t>
  </si>
  <si>
    <t>DISPENSA 126/2019/160478</t>
  </si>
  <si>
    <t>PREGÃO 21/2019/168008</t>
  </si>
  <si>
    <t>PREGÃO 24/2019/925980</t>
  </si>
  <si>
    <t>PREGÃO 03/2019/781200</t>
  </si>
  <si>
    <t>PREGÃO 24/2019/155199</t>
  </si>
  <si>
    <t>PREGÃO 28/2019/782801</t>
  </si>
  <si>
    <t>PREGÃO 48/2019/150224</t>
  </si>
  <si>
    <t>PREGÃO 15/2019/389422</t>
  </si>
  <si>
    <t>PREGÃO 03/2019/985617</t>
  </si>
  <si>
    <t>PREGÃO 07/2019/194009</t>
  </si>
  <si>
    <t>PREGÃO 14/2019/160514</t>
  </si>
  <si>
    <t>PREGÃO 38/2019/153036</t>
  </si>
  <si>
    <t>PREGÃO 126/2019/160372</t>
  </si>
  <si>
    <t>PREGÃO 16/2019/160001</t>
  </si>
  <si>
    <t>PREGÃO 01/2019/781200</t>
  </si>
  <si>
    <t>PREGÃO 155/2019/988561</t>
  </si>
  <si>
    <t>PREGÃO 132/2019/154051</t>
  </si>
  <si>
    <t>PREGÃO 11/2019/150149</t>
  </si>
  <si>
    <t>PREGÃO 58/2019/254445</t>
  </si>
  <si>
    <t>PREGÃO 03/2019/160159</t>
  </si>
  <si>
    <t>DISPENSA 61,2019/160121</t>
  </si>
  <si>
    <t>PREGÃO 37/2019/153115</t>
  </si>
  <si>
    <t>PREGÃO 16/2019/160433</t>
  </si>
  <si>
    <t>DISPENSA 246/2019/160123</t>
  </si>
  <si>
    <t>PREGÃO 93/2019/153159</t>
  </si>
  <si>
    <t>PREGÃO 53/2019/154053</t>
  </si>
  <si>
    <t>PREGÃO 23/2019984430</t>
  </si>
  <si>
    <t>PREGÃO 176/2019/120164</t>
  </si>
  <si>
    <t>MADEIREIRA REI DE MINAS LTDA - ME</t>
  </si>
  <si>
    <t>https://www.dutramaquinas.com.br/p/alicate-prensa-terminais-para-fios-e-cabos-com-bitolas-de-0-5-a-10-mm-ap051-36-86-005-000?gclid=Cj0KCQjwu6fzBRC6ARIsAJUwa2Q9M5yaZJoE0pvEJqy5SLP-dXFl5341YA_zbNkbNSyPD3B3s6MVKC0aAkX9EALw_wcB</t>
  </si>
  <si>
    <t>C&amp;C CASA E CONSTRUÇÃO</t>
  </si>
  <si>
    <t>https://www.cec.com.br/ferramentas/manuais/alicates/rebitador-manual-profissional-263mm-preto-e-vermelho?produto=1339629&amp;utm_content=ferramentas&amp;utm_medium=cpc&amp;utm_campaign=GoogleShop&amp;utm_source=google-shopping&amp;idpublicacao=791d2005-d206-4804-b297-71cab438caf1&amp;gclid=Cj0KCQjwu6fzBRC6ARIsAJUwa2Rpqg6wqC_4mIzR8rZt6XkBTw_8u3k8Mvazists6GkzuA7FR46kmtYaAvKvEALw_wcB</t>
  </si>
  <si>
    <t>https://www.telhanorte.com.br/broxa-para-pintura-retangular-15cm-8001-atlas-123242/p</t>
  </si>
  <si>
    <t>https://produto.mercadolivre.com.br/MLB-1111708660-chave-grifo-industrial-36-polegadas-americana-tubos-mtx-_JM?matt_tool=82322591&amp;matt_word=&amp;gclid=Cj0KCQjwu6fzBRC6ARIsAJUwa2Q_HbK-n_tdCLwcVS7Mi0DXybieE3F-4FyglSb9sCv86dFvK2fZHmsaApDeEALw_wcB</t>
  </si>
  <si>
    <t>OXINORTH COMERCIAL</t>
  </si>
  <si>
    <t>Decapador para cabos de rede</t>
  </si>
  <si>
    <t>ÚNICA SERV</t>
  </si>
  <si>
    <t>https://www.americanas.com.br/produto/13168778/detector-de-tensao-90v-a-1000v-ac-minipa-ezalertii?WT.srch=1&amp;acc=e789ea56094489dffd798f86ff51c7a9&amp;epar=bp_pl_00_go_pla_casaeconst_geral_gmv&amp;gclid=Cj0KCQjwu6fzBRC6ARIsAJUwa2QTgwznL1zZDT51FJ5Pkac20EyyFPH39NsFxwYBWy_zcxg0W2nvo3kaAmpMEALw_wcB&amp;i=573fdd19eec3dfb1f8005db0&amp;o=56f9c05beec3dfb1f801220d&amp;opn=YSMESP&amp;sellerid=50970342000102&amp;wt.srch=1</t>
  </si>
  <si>
    <t>EFÁCIL</t>
  </si>
  <si>
    <t>https://www.efacil.com.br/loja/produto/jogo-de-chaves-fixa-mayle-6a32mm-12-pecas-100403my-aco-especial-505597/?canal=ca_9784&amp;gclid=Cj0KCQjwu6fzBRC6ARIsAJUwa2SqCuZNGux-iCnWP69zXhmAmL60Syscx-NTZ2KIaOzWrrKssZu7gHUaAllkEALw_wcB</t>
  </si>
  <si>
    <t>https://www.cec.com.br/ferramentas/eletricas/lixadeiras/lixadeira-orbital-190w-220v-bo3710-azul-e-preta?produto=1303127&amp;utm_content=ferramentas&amp;utm_medium=cpc&amp;utm_campaign=GoogleShop&amp;utm_source=google-shopping&amp;idpublicacao=791d2005-d206-4804-b297-71cab438caf1&amp;gclid=Cj0KCQjwu6fzBRC6ARIsAJUwa2QJdcOmEHLUPMWBiyoj0T0aik636eNdrq584mpgwD-T-u5lvj79whIaAtbhEALw_wcB</t>
  </si>
  <si>
    <t>CIONI COMÉRCIO</t>
  </si>
  <si>
    <t>https://www.cionicomercio.com.br/ferramentas/alicate/alicate-punch-down/kit-alicate-insercao-punch-down-e-testador-bnc-rj45-rj11?parceiro=9072&amp;gclid=Cj0KCQjwu6fzBRC6ARIsAJUwa2Qcvrr7RfvhbCyLBRRIK3Gd9NYvCYw-DkiUD3ZxpSG_oeb7h9ynRqoaAi4TEALw_wcB</t>
  </si>
  <si>
    <t>Média (Unitário)</t>
  </si>
  <si>
    <t>FORNECEDOR 1</t>
  </si>
  <si>
    <t>FORNECEDOR 2</t>
  </si>
  <si>
    <t>FORNECEDOR 3</t>
  </si>
  <si>
    <t xml:space="preserve">Preço Total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</si>
</sst>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&quot;R$ &quot;#,##0.00_);[Red]\(&quot;R$ &quot;#,##0.00\)"/>
    <numFmt numFmtId="166" formatCode="0.0000%"/>
    <numFmt numFmtId="167" formatCode="0.000%"/>
    <numFmt numFmtId="168" formatCode="0.0%"/>
    <numFmt numFmtId="169" formatCode="_(&quot;R$ &quot;* #,##0.00_);_(&quot;R$ &quot;* \(#,##0.00\);_(&quot;R$ &quot;* &quot;-&quot;??_);_(@_)"/>
    <numFmt numFmtId="170" formatCode="&quot;R$&quot;\ #,##0.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</font>
    <font>
      <u/>
      <sz val="9"/>
      <color theme="10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FF0000"/>
      <name val="Arial"/>
      <family val="2"/>
    </font>
    <font>
      <sz val="10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theme="0"/>
      <name val="Calibri"/>
      <family val="2"/>
    </font>
    <font>
      <b/>
      <sz val="12"/>
      <color theme="0"/>
      <name val="Calibri"/>
      <family val="2"/>
    </font>
    <font>
      <sz val="10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C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0.34998626667073579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dotted">
        <color rgb="FFC00000"/>
      </left>
      <right style="dotted">
        <color rgb="FFC00000"/>
      </right>
      <top style="dotted">
        <color rgb="FFC00000"/>
      </top>
      <bottom style="dotted">
        <color rgb="FFC00000"/>
      </bottom>
      <diagonal/>
    </border>
    <border>
      <left style="thin">
        <color theme="4"/>
      </left>
      <right style="dotted">
        <color rgb="FFC00000"/>
      </right>
      <top style="thin">
        <color theme="4"/>
      </top>
      <bottom style="dotted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theme="4"/>
      </top>
      <bottom style="dotted">
        <color rgb="FFC00000"/>
      </bottom>
      <diagonal/>
    </border>
    <border>
      <left style="dotted">
        <color rgb="FFC00000"/>
      </left>
      <right style="thin">
        <color theme="4"/>
      </right>
      <top style="thin">
        <color theme="4"/>
      </top>
      <bottom style="dotted">
        <color rgb="FFC00000"/>
      </bottom>
      <diagonal/>
    </border>
    <border>
      <left style="thin">
        <color theme="4"/>
      </left>
      <right style="dotted">
        <color rgb="FFC00000"/>
      </right>
      <top style="dotted">
        <color rgb="FFC00000"/>
      </top>
      <bottom style="dotted">
        <color rgb="FFC00000"/>
      </bottom>
      <diagonal/>
    </border>
    <border>
      <left style="dotted">
        <color rgb="FFC00000"/>
      </left>
      <right style="thin">
        <color theme="4"/>
      </right>
      <top style="dotted">
        <color rgb="FFC00000"/>
      </top>
      <bottom style="dotted">
        <color rgb="FFC0000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thin">
        <color rgb="FF00B0F0"/>
      </top>
      <bottom style="hair">
        <color rgb="FF00B0F0"/>
      </bottom>
      <diagonal/>
    </border>
    <border>
      <left style="thin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hair">
        <color rgb="FF00B0F0"/>
      </bottom>
      <diagonal/>
    </border>
    <border>
      <left style="thin">
        <color rgb="FF00B0F0"/>
      </left>
      <right style="hair">
        <color rgb="FF00B0F0"/>
      </right>
      <top style="hair">
        <color rgb="FF00B0F0"/>
      </top>
      <bottom style="thin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thin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00B0F0"/>
      </left>
      <right style="hair">
        <color rgb="FF00B0F0"/>
      </right>
      <top style="hair">
        <color rgb="FF00B0F0"/>
      </top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/>
      <diagonal/>
    </border>
    <border>
      <left style="hair">
        <color rgb="FF00B0F0"/>
      </left>
      <right style="thin">
        <color rgb="FF00B0F0"/>
      </right>
      <top style="hair">
        <color rgb="FF00B0F0"/>
      </top>
      <bottom/>
      <diagonal/>
    </border>
    <border>
      <left style="thin">
        <color theme="4"/>
      </left>
      <right style="dotted">
        <color rgb="FFC00000"/>
      </right>
      <top style="dotted">
        <color rgb="FFC00000"/>
      </top>
      <bottom/>
      <diagonal/>
    </border>
    <border>
      <left style="dotted">
        <color rgb="FFC00000"/>
      </left>
      <right style="dotted">
        <color rgb="FFC00000"/>
      </right>
      <top style="dotted">
        <color rgb="FFC00000"/>
      </top>
      <bottom/>
      <diagonal/>
    </border>
    <border>
      <left style="dotted">
        <color rgb="FFC00000"/>
      </left>
      <right style="thin">
        <color theme="4"/>
      </right>
      <top style="dotted">
        <color rgb="FFC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dotted">
        <color rgb="FF00B0F0"/>
      </left>
      <right style="dotted">
        <color rgb="FF00B0F0"/>
      </right>
      <top style="hair">
        <color rgb="FF00B0F0"/>
      </top>
      <bottom style="dotted">
        <color rgb="FF00B0F0"/>
      </bottom>
      <diagonal/>
    </border>
    <border>
      <left style="dotted">
        <color rgb="FF00B0F0"/>
      </left>
      <right style="dotted">
        <color rgb="FF00B0F0"/>
      </right>
      <top style="hair">
        <color theme="5" tint="-0.24994659260841701"/>
      </top>
      <bottom style="dotted">
        <color rgb="FF00B0F0"/>
      </bottom>
      <diagonal/>
    </border>
    <border>
      <left style="dotted">
        <color rgb="FF00B0F0"/>
      </left>
      <right style="dotted">
        <color rgb="FF00B0F0"/>
      </right>
      <top style="dashed">
        <color rgb="FFC00000"/>
      </top>
      <bottom style="dotted">
        <color rgb="FF00B0F0"/>
      </bottom>
      <diagonal/>
    </border>
    <border>
      <left style="dotted">
        <color rgb="FF00B0F0"/>
      </left>
      <right style="dashed">
        <color rgb="FFC00000"/>
      </right>
      <top style="dashed">
        <color rgb="FFC00000"/>
      </top>
      <bottom style="dotted">
        <color rgb="FF00B0F0"/>
      </bottom>
      <diagonal/>
    </border>
    <border>
      <left style="thin">
        <color rgb="FF00B0F0"/>
      </left>
      <right style="dotted">
        <color rgb="FF00B0F0"/>
      </right>
      <top style="dotted">
        <color rgb="FF00B0F0"/>
      </top>
      <bottom style="dotted">
        <color rgb="FF00B0F0"/>
      </bottom>
      <diagonal/>
    </border>
    <border>
      <left style="dotted">
        <color rgb="FF00B0F0"/>
      </left>
      <right style="dotted">
        <color rgb="FF00B0F0"/>
      </right>
      <top style="dotted">
        <color rgb="FF00B0F0"/>
      </top>
      <bottom style="dotted">
        <color rgb="FF00B0F0"/>
      </bottom>
      <diagonal/>
    </border>
    <border>
      <left style="dotted">
        <color rgb="FF00B0F0"/>
      </left>
      <right style="dashed">
        <color rgb="FFC00000"/>
      </right>
      <top style="dotted">
        <color rgb="FF00B0F0"/>
      </top>
      <bottom style="dotted">
        <color rgb="FF00B0F0"/>
      </bottom>
      <diagonal/>
    </border>
    <border>
      <left style="thin">
        <color rgb="FF00B0F0"/>
      </left>
      <right style="dotted">
        <color rgb="FF00B0F0"/>
      </right>
      <top style="dotted">
        <color rgb="FF00B0F0"/>
      </top>
      <bottom/>
      <diagonal/>
    </border>
    <border>
      <left style="dotted">
        <color rgb="FF00B0F0"/>
      </left>
      <right style="dotted">
        <color rgb="FF00B0F0"/>
      </right>
      <top style="dotted">
        <color rgb="FF00B0F0"/>
      </top>
      <bottom/>
      <diagonal/>
    </border>
    <border>
      <left style="dotted">
        <color rgb="FF00B0F0"/>
      </left>
      <right style="dotted">
        <color rgb="FF00B0F0"/>
      </right>
      <top style="dotted">
        <color rgb="FF00B0F0"/>
      </top>
      <bottom style="dashed">
        <color rgb="FFC00000"/>
      </bottom>
      <diagonal/>
    </border>
    <border>
      <left style="dotted">
        <color rgb="FF00B0F0"/>
      </left>
      <right style="dashed">
        <color rgb="FFC00000"/>
      </right>
      <top style="dotted">
        <color rgb="FF00B0F0"/>
      </top>
      <bottom style="dashed">
        <color rgb="FFC00000"/>
      </bottom>
      <diagonal/>
    </border>
    <border>
      <left style="thin">
        <color rgb="FF00B0F0"/>
      </left>
      <right style="dotted">
        <color rgb="FF00B0F0"/>
      </right>
      <top/>
      <bottom style="dotted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dotted">
        <color rgb="FF00B0F0"/>
      </bottom>
      <diagonal/>
    </border>
    <border>
      <left style="hair">
        <color rgb="FF00B0F0"/>
      </left>
      <right style="dotted">
        <color rgb="FF00B0F0"/>
      </right>
      <top style="hair">
        <color rgb="FF00B0F0"/>
      </top>
      <bottom style="dotted">
        <color rgb="FF00B0F0"/>
      </bottom>
      <diagonal/>
    </border>
    <border>
      <left style="dotted">
        <color rgb="FF00B0F0"/>
      </left>
      <right style="hair">
        <color rgb="FF00B0F0"/>
      </right>
      <top style="hair">
        <color rgb="FF00B0F0"/>
      </top>
      <bottom style="dotted">
        <color rgb="FF00B0F0"/>
      </bottom>
      <diagonal/>
    </border>
    <border>
      <left style="hair">
        <color rgb="FF00B0F0"/>
      </left>
      <right style="dotted">
        <color rgb="FF00B0F0"/>
      </right>
      <top style="dotted">
        <color rgb="FF00B0F0"/>
      </top>
      <bottom style="dotted">
        <color rgb="FF00B0F0"/>
      </bottom>
      <diagonal/>
    </border>
    <border>
      <left style="dotted">
        <color rgb="FF00B0F0"/>
      </left>
      <right style="hair">
        <color rgb="FF00B0F0"/>
      </right>
      <top style="dotted">
        <color rgb="FF00B0F0"/>
      </top>
      <bottom style="dotted">
        <color rgb="FF00B0F0"/>
      </bottom>
      <diagonal/>
    </border>
    <border>
      <left style="hair">
        <color rgb="FF00B0F0"/>
      </left>
      <right style="dotted">
        <color rgb="FF00B0F0"/>
      </right>
      <top style="dotted">
        <color rgb="FF00B0F0"/>
      </top>
      <bottom style="hair">
        <color rgb="FF00B0F0"/>
      </bottom>
      <diagonal/>
    </border>
    <border>
      <left style="dotted">
        <color rgb="FF00B0F0"/>
      </left>
      <right style="dotted">
        <color rgb="FF00B0F0"/>
      </right>
      <top style="dotted">
        <color rgb="FF00B0F0"/>
      </top>
      <bottom style="hair">
        <color rgb="FF00B0F0"/>
      </bottom>
      <diagonal/>
    </border>
    <border>
      <left style="dotted">
        <color rgb="FF00B0F0"/>
      </left>
      <right style="hair">
        <color rgb="FF00B0F0"/>
      </right>
      <top style="dotted">
        <color rgb="FF00B0F0"/>
      </top>
      <bottom style="hair">
        <color rgb="FF00B0F0"/>
      </bottom>
      <diagonal/>
    </border>
    <border>
      <left/>
      <right/>
      <top/>
      <bottom style="dotted">
        <color theme="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6" fillId="0" borderId="0"/>
    <xf numFmtId="9" fontId="16" fillId="0" borderId="0" applyFill="0" applyBorder="0" applyAlignment="0" applyProtection="0"/>
    <xf numFmtId="169" fontId="16" fillId="0" borderId="0" applyFill="0" applyBorder="0" applyAlignment="0" applyProtection="0"/>
  </cellStyleXfs>
  <cellXfs count="501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top" wrapText="1"/>
    </xf>
    <xf numFmtId="0" fontId="12" fillId="0" borderId="0" xfId="0" applyFont="1"/>
    <xf numFmtId="0" fontId="14" fillId="0" borderId="0" xfId="2" applyFont="1" applyAlignment="1">
      <alignment vertical="center"/>
    </xf>
    <xf numFmtId="0" fontId="16" fillId="0" borderId="0" xfId="6" applyFont="1" applyAlignment="1">
      <alignment vertical="center"/>
    </xf>
    <xf numFmtId="0" fontId="16" fillId="0" borderId="1" xfId="6" applyFont="1" applyBorder="1" applyAlignment="1">
      <alignment horizontal="center" vertical="center"/>
    </xf>
    <xf numFmtId="0" fontId="16" fillId="0" borderId="0" xfId="6" applyFont="1" applyBorder="1" applyAlignment="1">
      <alignment horizontal="center" vertical="center"/>
    </xf>
    <xf numFmtId="0" fontId="16" fillId="0" borderId="0" xfId="6" applyFont="1" applyBorder="1" applyAlignment="1">
      <alignment horizontal="left" vertical="center"/>
    </xf>
    <xf numFmtId="4" fontId="16" fillId="0" borderId="0" xfId="6" applyNumberFormat="1" applyFont="1" applyBorder="1" applyAlignment="1">
      <alignment horizontal="center" vertical="center"/>
    </xf>
    <xf numFmtId="0" fontId="22" fillId="6" borderId="24" xfId="6" applyFont="1" applyFill="1" applyBorder="1" applyAlignment="1">
      <alignment horizontal="justify" vertical="center"/>
    </xf>
    <xf numFmtId="0" fontId="20" fillId="0" borderId="1" xfId="6" applyFont="1" applyBorder="1" applyAlignment="1">
      <alignment horizontal="center" vertical="center"/>
    </xf>
    <xf numFmtId="4" fontId="20" fillId="0" borderId="1" xfId="6" applyNumberFormat="1" applyFont="1" applyBorder="1" applyAlignment="1">
      <alignment horizontal="center" vertical="center"/>
    </xf>
    <xf numFmtId="0" fontId="16" fillId="0" borderId="1" xfId="6" applyFont="1" applyBorder="1" applyAlignment="1">
      <alignment vertical="center"/>
    </xf>
    <xf numFmtId="49" fontId="23" fillId="6" borderId="1" xfId="6" applyNumberFormat="1" applyFont="1" applyFill="1" applyBorder="1" applyAlignment="1" applyProtection="1">
      <alignment horizontal="justify" vertical="center"/>
    </xf>
    <xf numFmtId="4" fontId="24" fillId="4" borderId="1" xfId="6" applyNumberFormat="1" applyFont="1" applyFill="1" applyBorder="1" applyAlignment="1">
      <alignment vertical="center"/>
    </xf>
    <xf numFmtId="10" fontId="16" fillId="0" borderId="1" xfId="7" applyNumberFormat="1" applyFont="1" applyBorder="1" applyAlignment="1">
      <alignment horizontal="center" vertical="center"/>
    </xf>
    <xf numFmtId="4" fontId="16" fillId="0" borderId="1" xfId="6" applyNumberFormat="1" applyFont="1" applyBorder="1" applyAlignment="1">
      <alignment vertical="center"/>
    </xf>
    <xf numFmtId="0" fontId="20" fillId="0" borderId="1" xfId="6" applyFont="1" applyFill="1" applyBorder="1" applyAlignment="1">
      <alignment horizontal="center" vertical="center"/>
    </xf>
    <xf numFmtId="10" fontId="16" fillId="0" borderId="1" xfId="7" applyNumberFormat="1" applyFont="1" applyFill="1" applyBorder="1" applyAlignment="1">
      <alignment horizontal="center" vertical="center"/>
    </xf>
    <xf numFmtId="4" fontId="20" fillId="0" borderId="1" xfId="6" applyNumberFormat="1" applyFont="1" applyBorder="1" applyAlignment="1">
      <alignment vertical="center"/>
    </xf>
    <xf numFmtId="0" fontId="20" fillId="0" borderId="0" xfId="6" applyFont="1" applyBorder="1" applyAlignment="1">
      <alignment horizontal="center" vertical="center"/>
    </xf>
    <xf numFmtId="4" fontId="20" fillId="0" borderId="0" xfId="6" applyNumberFormat="1" applyFont="1" applyBorder="1" applyAlignment="1">
      <alignment vertical="center"/>
    </xf>
    <xf numFmtId="0" fontId="16" fillId="0" borderId="0" xfId="6" applyFont="1" applyBorder="1" applyAlignment="1">
      <alignment vertical="center"/>
    </xf>
    <xf numFmtId="10" fontId="16" fillId="0" borderId="1" xfId="6" applyNumberFormat="1" applyFont="1" applyBorder="1" applyAlignment="1">
      <alignment horizontal="center" vertical="center"/>
    </xf>
    <xf numFmtId="0" fontId="25" fillId="0" borderId="1" xfId="6" applyFont="1" applyBorder="1" applyAlignment="1">
      <alignment horizontal="justify" vertical="center" wrapText="1"/>
    </xf>
    <xf numFmtId="10" fontId="16" fillId="7" borderId="1" xfId="6" applyNumberFormat="1" applyFont="1" applyFill="1" applyBorder="1" applyAlignment="1">
      <alignment horizontal="center" vertical="center"/>
    </xf>
    <xf numFmtId="0" fontId="26" fillId="0" borderId="1" xfId="6" applyFont="1" applyBorder="1" applyAlignment="1">
      <alignment horizontal="justify" vertical="center" wrapText="1"/>
    </xf>
    <xf numFmtId="10" fontId="20" fillId="0" borderId="1" xfId="6" applyNumberFormat="1" applyFont="1" applyBorder="1" applyAlignment="1">
      <alignment horizontal="center" vertical="center"/>
    </xf>
    <xf numFmtId="0" fontId="20" fillId="8" borderId="0" xfId="6" applyFont="1" applyFill="1" applyBorder="1" applyAlignment="1">
      <alignment horizontal="center" vertical="center"/>
    </xf>
    <xf numFmtId="0" fontId="20" fillId="9" borderId="1" xfId="6" applyFont="1" applyFill="1" applyBorder="1" applyAlignment="1">
      <alignment vertical="center"/>
    </xf>
    <xf numFmtId="4" fontId="20" fillId="9" borderId="1" xfId="6" applyNumberFormat="1" applyFont="1" applyFill="1" applyBorder="1" applyAlignment="1">
      <alignment vertical="center"/>
    </xf>
    <xf numFmtId="0" fontId="20" fillId="0" borderId="0" xfId="6" applyFont="1" applyBorder="1" applyAlignment="1">
      <alignment vertical="center"/>
    </xf>
    <xf numFmtId="4" fontId="20" fillId="8" borderId="0" xfId="6" applyNumberFormat="1" applyFont="1" applyFill="1" applyBorder="1" applyAlignment="1">
      <alignment horizontal="center" vertical="center"/>
    </xf>
    <xf numFmtId="0" fontId="26" fillId="0" borderId="26" xfId="6" applyFont="1" applyBorder="1" applyAlignment="1">
      <alignment horizontal="justify" vertical="center" wrapText="1"/>
    </xf>
    <xf numFmtId="0" fontId="26" fillId="0" borderId="27" xfId="6" applyFont="1" applyBorder="1" applyAlignment="1">
      <alignment horizontal="justify" vertical="center" wrapText="1"/>
    </xf>
    <xf numFmtId="4" fontId="16" fillId="0" borderId="1" xfId="6" applyNumberFormat="1" applyFont="1" applyBorder="1" applyAlignment="1">
      <alignment horizontal="right" vertical="center"/>
    </xf>
    <xf numFmtId="49" fontId="23" fillId="6" borderId="24" xfId="6" applyNumberFormat="1" applyFont="1" applyFill="1" applyBorder="1" applyAlignment="1" applyProtection="1">
      <alignment horizontal="justify" vertical="center"/>
    </xf>
    <xf numFmtId="4" fontId="24" fillId="4" borderId="1" xfId="6" applyNumberFormat="1" applyFont="1" applyFill="1" applyBorder="1" applyAlignment="1">
      <alignment horizontal="right" vertical="center"/>
    </xf>
    <xf numFmtId="4" fontId="16" fillId="4" borderId="1" xfId="6" applyNumberFormat="1" applyFont="1" applyFill="1" applyBorder="1" applyAlignment="1">
      <alignment horizontal="right" vertical="center"/>
    </xf>
    <xf numFmtId="4" fontId="16" fillId="0" borderId="1" xfId="6" applyNumberFormat="1" applyFont="1" applyFill="1" applyBorder="1" applyAlignment="1">
      <alignment vertical="center"/>
    </xf>
    <xf numFmtId="4" fontId="20" fillId="0" borderId="1" xfId="6" applyNumberFormat="1" applyFont="1" applyFill="1" applyBorder="1" applyAlignment="1">
      <alignment vertical="center"/>
    </xf>
    <xf numFmtId="10" fontId="16" fillId="0" borderId="1" xfId="6" applyNumberFormat="1" applyFont="1" applyFill="1" applyBorder="1" applyAlignment="1">
      <alignment horizontal="center" vertical="center"/>
    </xf>
    <xf numFmtId="0" fontId="25" fillId="0" borderId="1" xfId="6" applyFont="1" applyBorder="1" applyAlignment="1">
      <alignment horizontal="justify" vertical="center"/>
    </xf>
    <xf numFmtId="166" fontId="16" fillId="0" borderId="1" xfId="6" applyNumberFormat="1" applyFont="1" applyFill="1" applyBorder="1" applyAlignment="1">
      <alignment horizontal="center" vertical="center"/>
    </xf>
    <xf numFmtId="167" fontId="16" fillId="0" borderId="1" xfId="6" applyNumberFormat="1" applyFont="1" applyFill="1" applyBorder="1" applyAlignment="1">
      <alignment horizontal="center" vertical="center"/>
    </xf>
    <xf numFmtId="4" fontId="16" fillId="4" borderId="1" xfId="6" applyNumberFormat="1" applyFont="1" applyFill="1" applyBorder="1" applyAlignment="1">
      <alignment vertical="center"/>
    </xf>
    <xf numFmtId="9" fontId="16" fillId="0" borderId="1" xfId="6" applyNumberFormat="1" applyFont="1" applyBorder="1" applyAlignment="1">
      <alignment horizontal="center" vertical="center"/>
    </xf>
    <xf numFmtId="0" fontId="20" fillId="8" borderId="1" xfId="6" applyFont="1" applyFill="1" applyBorder="1" applyAlignment="1">
      <alignment horizontal="center" vertical="center"/>
    </xf>
    <xf numFmtId="2" fontId="16" fillId="0" borderId="0" xfId="6" applyNumberFormat="1" applyFont="1" applyAlignment="1">
      <alignment vertical="center"/>
    </xf>
    <xf numFmtId="9" fontId="16" fillId="0" borderId="1" xfId="6" applyNumberFormat="1" applyFont="1" applyBorder="1" applyAlignment="1">
      <alignment vertical="center"/>
    </xf>
    <xf numFmtId="10" fontId="16" fillId="0" borderId="1" xfId="6" applyNumberFormat="1" applyFont="1" applyBorder="1" applyAlignment="1">
      <alignment vertical="center"/>
    </xf>
    <xf numFmtId="4" fontId="16" fillId="0" borderId="1" xfId="6" applyNumberFormat="1" applyFont="1" applyBorder="1" applyAlignment="1">
      <alignment horizontal="center" vertical="center"/>
    </xf>
    <xf numFmtId="10" fontId="16" fillId="0" borderId="1" xfId="7" applyNumberFormat="1" applyFont="1" applyBorder="1" applyAlignment="1">
      <alignment vertical="center"/>
    </xf>
    <xf numFmtId="9" fontId="16" fillId="0" borderId="1" xfId="7" applyFont="1" applyBorder="1" applyAlignment="1">
      <alignment vertical="center"/>
    </xf>
    <xf numFmtId="10" fontId="27" fillId="0" borderId="20" xfId="7" applyNumberFormat="1" applyFont="1" applyBorder="1" applyAlignment="1">
      <alignment vertical="center"/>
    </xf>
    <xf numFmtId="4" fontId="20" fillId="0" borderId="0" xfId="6" applyNumberFormat="1" applyFont="1" applyFill="1" applyBorder="1" applyAlignment="1">
      <alignment vertical="center"/>
    </xf>
    <xf numFmtId="0" fontId="16" fillId="0" borderId="1" xfId="6" applyFont="1" applyFill="1" applyBorder="1" applyAlignment="1">
      <alignment horizontal="center" vertical="center"/>
    </xf>
    <xf numFmtId="4" fontId="20" fillId="0" borderId="0" xfId="6" applyNumberFormat="1" applyFont="1" applyBorder="1" applyAlignment="1">
      <alignment horizontal="center" vertical="center"/>
    </xf>
    <xf numFmtId="0" fontId="20" fillId="0" borderId="29" xfId="6" applyFont="1" applyBorder="1" applyAlignment="1">
      <alignment horizontal="center" vertical="center" wrapText="1"/>
    </xf>
    <xf numFmtId="0" fontId="20" fillId="0" borderId="3" xfId="6" applyFont="1" applyBorder="1" applyAlignment="1">
      <alignment horizontal="center" vertical="center" wrapText="1"/>
    </xf>
    <xf numFmtId="4" fontId="20" fillId="0" borderId="3" xfId="6" applyNumberFormat="1" applyFont="1" applyBorder="1" applyAlignment="1">
      <alignment horizontal="center" vertical="center"/>
    </xf>
    <xf numFmtId="0" fontId="16" fillId="0" borderId="30" xfId="6" applyFont="1" applyBorder="1" applyAlignment="1">
      <alignment vertical="center"/>
    </xf>
    <xf numFmtId="0" fontId="16" fillId="0" borderId="7" xfId="6" applyFont="1" applyBorder="1" applyAlignment="1">
      <alignment vertical="center"/>
    </xf>
    <xf numFmtId="4" fontId="16" fillId="0" borderId="31" xfId="6" applyNumberFormat="1" applyFont="1" applyBorder="1" applyAlignment="1">
      <alignment vertical="center"/>
    </xf>
    <xf numFmtId="0" fontId="16" fillId="0" borderId="23" xfId="6" applyFont="1" applyBorder="1" applyAlignment="1">
      <alignment vertical="center"/>
    </xf>
    <xf numFmtId="0" fontId="16" fillId="0" borderId="32" xfId="6" applyFont="1" applyBorder="1" applyAlignment="1">
      <alignment vertical="center"/>
    </xf>
    <xf numFmtId="4" fontId="16" fillId="0" borderId="33" xfId="6" applyNumberFormat="1" applyFont="1" applyFill="1" applyBorder="1" applyAlignment="1">
      <alignment vertical="center"/>
    </xf>
    <xf numFmtId="0" fontId="20" fillId="0" borderId="23" xfId="6" applyFont="1" applyBorder="1" applyAlignment="1">
      <alignment vertical="center"/>
    </xf>
    <xf numFmtId="0" fontId="20" fillId="0" borderId="32" xfId="6" applyFont="1" applyBorder="1" applyAlignment="1">
      <alignment vertical="center"/>
    </xf>
    <xf numFmtId="0" fontId="16" fillId="0" borderId="37" xfId="6" applyFont="1" applyBorder="1" applyAlignment="1">
      <alignment vertical="center"/>
    </xf>
    <xf numFmtId="0" fontId="16" fillId="0" borderId="15" xfId="6" applyFont="1" applyBorder="1" applyAlignment="1">
      <alignment vertical="center"/>
    </xf>
    <xf numFmtId="4" fontId="16" fillId="0" borderId="38" xfId="6" applyNumberFormat="1" applyFont="1" applyFill="1" applyBorder="1" applyAlignment="1">
      <alignment vertical="center"/>
    </xf>
    <xf numFmtId="4" fontId="20" fillId="0" borderId="41" xfId="6" applyNumberFormat="1" applyFont="1" applyFill="1" applyBorder="1" applyAlignment="1">
      <alignment vertical="center"/>
    </xf>
    <xf numFmtId="4" fontId="16" fillId="0" borderId="0" xfId="6" applyNumberFormat="1" applyFont="1" applyAlignment="1">
      <alignment vertical="center"/>
    </xf>
    <xf numFmtId="0" fontId="16" fillId="0" borderId="42" xfId="6" applyFont="1" applyBorder="1" applyAlignment="1">
      <alignment horizontal="center" vertical="center"/>
    </xf>
    <xf numFmtId="0" fontId="16" fillId="0" borderId="10" xfId="6" applyFont="1" applyBorder="1" applyAlignment="1">
      <alignment horizontal="center" vertical="center"/>
    </xf>
    <xf numFmtId="4" fontId="16" fillId="0" borderId="9" xfId="6" applyNumberFormat="1" applyFont="1" applyBorder="1" applyAlignment="1">
      <alignment vertical="center"/>
    </xf>
    <xf numFmtId="0" fontId="16" fillId="0" borderId="18" xfId="6" applyFont="1" applyFill="1" applyBorder="1" applyAlignment="1">
      <alignment horizontal="center" vertical="center"/>
    </xf>
    <xf numFmtId="4" fontId="16" fillId="0" borderId="17" xfId="6" applyNumberFormat="1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0" fontId="20" fillId="0" borderId="0" xfId="6" applyFont="1" applyAlignment="1">
      <alignment vertical="center"/>
    </xf>
    <xf numFmtId="169" fontId="20" fillId="0" borderId="0" xfId="8" applyFont="1" applyAlignment="1">
      <alignment vertical="center"/>
    </xf>
    <xf numFmtId="43" fontId="16" fillId="0" borderId="0" xfId="6" applyNumberFormat="1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Border="1"/>
    <xf numFmtId="0" fontId="0" fillId="0" borderId="0" xfId="0" applyBorder="1" applyAlignment="1">
      <alignment wrapText="1"/>
    </xf>
    <xf numFmtId="0" fontId="5" fillId="0" borderId="55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5" fillId="0" borderId="52" xfId="0" applyFont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2" xfId="0" applyFont="1" applyBorder="1" applyAlignment="1">
      <alignment wrapText="1"/>
    </xf>
    <xf numFmtId="0" fontId="5" fillId="0" borderId="52" xfId="0" applyFont="1" applyFill="1" applyBorder="1" applyAlignment="1">
      <alignment wrapText="1"/>
    </xf>
    <xf numFmtId="0" fontId="5" fillId="0" borderId="52" xfId="0" applyFont="1" applyFill="1" applyBorder="1" applyAlignment="1">
      <alignment horizontal="left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32" fillId="0" borderId="54" xfId="2" applyFont="1" applyBorder="1" applyAlignment="1">
      <alignment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32" fillId="0" borderId="52" xfId="2" applyFont="1" applyBorder="1" applyAlignment="1">
      <alignment vertical="center" wrapText="1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1" fillId="11" borderId="48" xfId="0" applyFont="1" applyFill="1" applyBorder="1" applyAlignment="1">
      <alignment horizontal="center" vertical="top"/>
    </xf>
    <xf numFmtId="0" fontId="31" fillId="11" borderId="48" xfId="0" applyFont="1" applyFill="1" applyBorder="1" applyAlignment="1">
      <alignment horizontal="center" vertical="top" wrapText="1"/>
    </xf>
    <xf numFmtId="4" fontId="31" fillId="11" borderId="48" xfId="0" applyNumberFormat="1" applyFont="1" applyFill="1" applyBorder="1" applyAlignment="1">
      <alignment horizontal="center" vertical="top" wrapText="1"/>
    </xf>
    <xf numFmtId="4" fontId="7" fillId="10" borderId="54" xfId="0" applyNumberFormat="1" applyFont="1" applyFill="1" applyBorder="1" applyAlignment="1">
      <alignment horizontal="center" vertical="center"/>
    </xf>
    <xf numFmtId="4" fontId="7" fillId="2" borderId="54" xfId="0" applyNumberFormat="1" applyFont="1" applyFill="1" applyBorder="1" applyAlignment="1">
      <alignment horizontal="center" vertical="center"/>
    </xf>
    <xf numFmtId="4" fontId="7" fillId="10" borderId="52" xfId="0" applyNumberFormat="1" applyFont="1" applyFill="1" applyBorder="1" applyAlignment="1">
      <alignment horizontal="center" vertical="center"/>
    </xf>
    <xf numFmtId="4" fontId="7" fillId="2" borderId="52" xfId="0" applyNumberFormat="1" applyFont="1" applyFill="1" applyBorder="1" applyAlignment="1">
      <alignment horizontal="center" vertical="center"/>
    </xf>
    <xf numFmtId="0" fontId="7" fillId="10" borderId="52" xfId="0" applyFont="1" applyFill="1" applyBorder="1" applyAlignment="1">
      <alignment horizontal="center" vertical="center"/>
    </xf>
    <xf numFmtId="4" fontId="34" fillId="10" borderId="5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7" fillId="13" borderId="54" xfId="0" applyNumberFormat="1" applyFont="1" applyFill="1" applyBorder="1" applyAlignment="1">
      <alignment horizontal="center" vertical="center"/>
    </xf>
    <xf numFmtId="0" fontId="7" fillId="13" borderId="52" xfId="0" applyNumberFormat="1" applyFont="1" applyFill="1" applyBorder="1" applyAlignment="1">
      <alignment horizontal="center" vertical="center"/>
    </xf>
    <xf numFmtId="0" fontId="7" fillId="13" borderId="52" xfId="0" applyFont="1" applyFill="1" applyBorder="1" applyAlignment="1">
      <alignment horizontal="center" vertical="center"/>
    </xf>
    <xf numFmtId="0" fontId="35" fillId="0" borderId="56" xfId="0" applyFont="1" applyBorder="1" applyAlignment="1">
      <alignment horizontal="center"/>
    </xf>
    <xf numFmtId="0" fontId="5" fillId="0" borderId="52" xfId="0" applyFont="1" applyBorder="1" applyAlignment="1">
      <alignment horizontal="left" vertical="center" wrapText="1"/>
    </xf>
    <xf numFmtId="0" fontId="38" fillId="11" borderId="48" xfId="0" applyFont="1" applyFill="1" applyBorder="1" applyAlignment="1">
      <alignment horizontal="center" vertical="top" wrapText="1"/>
    </xf>
    <xf numFmtId="0" fontId="12" fillId="0" borderId="5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1" fillId="11" borderId="48" xfId="0" applyFont="1" applyFill="1" applyBorder="1" applyAlignment="1">
      <alignment horizontal="left" vertical="top" wrapText="1"/>
    </xf>
    <xf numFmtId="0" fontId="11" fillId="0" borderId="52" xfId="2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39" fillId="14" borderId="0" xfId="0" applyFont="1" applyFill="1" applyAlignment="1">
      <alignment horizontal="center" vertical="top" wrapText="1"/>
    </xf>
    <xf numFmtId="0" fontId="39" fillId="14" borderId="59" xfId="0" applyFont="1" applyFill="1" applyBorder="1" applyAlignment="1">
      <alignment horizontal="center" vertical="top" wrapText="1"/>
    </xf>
    <xf numFmtId="0" fontId="39" fillId="14" borderId="59" xfId="1" applyNumberFormat="1" applyFont="1" applyFill="1" applyBorder="1" applyAlignment="1">
      <alignment horizontal="center" vertical="top" wrapText="1"/>
    </xf>
    <xf numFmtId="4" fontId="39" fillId="14" borderId="0" xfId="0" applyNumberFormat="1" applyFont="1" applyFill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58" xfId="0" applyFont="1" applyFill="1" applyBorder="1" applyAlignment="1">
      <alignment horizontal="center" vertical="top"/>
    </xf>
    <xf numFmtId="0" fontId="8" fillId="0" borderId="58" xfId="0" applyFont="1" applyBorder="1" applyAlignment="1">
      <alignment vertical="top" wrapText="1"/>
    </xf>
    <xf numFmtId="0" fontId="8" fillId="0" borderId="58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1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0" fontId="5" fillId="0" borderId="58" xfId="0" applyFont="1" applyFill="1" applyBorder="1" applyAlignment="1">
      <alignment vertical="top"/>
    </xf>
    <xf numFmtId="0" fontId="5" fillId="0" borderId="58" xfId="0" applyFont="1" applyFill="1" applyBorder="1" applyAlignment="1">
      <alignment vertical="top" wrapText="1"/>
    </xf>
    <xf numFmtId="0" fontId="5" fillId="0" borderId="58" xfId="1" applyNumberFormat="1" applyFont="1" applyFill="1" applyBorder="1" applyAlignment="1">
      <alignment horizontal="center" vertical="top"/>
    </xf>
    <xf numFmtId="0" fontId="5" fillId="0" borderId="58" xfId="0" applyNumberFormat="1" applyFont="1" applyBorder="1" applyAlignment="1">
      <alignment horizontal="center" vertical="top"/>
    </xf>
    <xf numFmtId="4" fontId="5" fillId="0" borderId="58" xfId="0" applyNumberFormat="1" applyFont="1" applyBorder="1" applyAlignment="1">
      <alignment horizontal="center" vertical="top"/>
    </xf>
    <xf numFmtId="0" fontId="5" fillId="0" borderId="58" xfId="0" applyFont="1" applyBorder="1" applyAlignment="1">
      <alignment horizontal="center" vertical="top"/>
    </xf>
    <xf numFmtId="0" fontId="5" fillId="0" borderId="58" xfId="0" applyFont="1" applyBorder="1" applyAlignment="1">
      <alignment vertical="top" wrapText="1"/>
    </xf>
    <xf numFmtId="0" fontId="32" fillId="0" borderId="58" xfId="2" applyFont="1" applyBorder="1" applyAlignment="1">
      <alignment vertical="top" wrapText="1"/>
    </xf>
    <xf numFmtId="0" fontId="5" fillId="0" borderId="58" xfId="0" applyFont="1" applyBorder="1" applyAlignment="1">
      <alignment vertical="top"/>
    </xf>
    <xf numFmtId="0" fontId="5" fillId="0" borderId="58" xfId="1" applyNumberFormat="1" applyFont="1" applyBorder="1" applyAlignment="1">
      <alignment horizontal="center" vertical="top"/>
    </xf>
    <xf numFmtId="0" fontId="11" fillId="0" borderId="58" xfId="2" applyBorder="1" applyAlignment="1">
      <alignment vertical="top" wrapText="1"/>
    </xf>
    <xf numFmtId="4" fontId="0" fillId="0" borderId="0" xfId="0" applyNumberFormat="1"/>
    <xf numFmtId="0" fontId="38" fillId="14" borderId="60" xfId="0" applyFont="1" applyFill="1" applyBorder="1" applyAlignment="1">
      <alignment horizontal="center" vertical="center" wrapText="1"/>
    </xf>
    <xf numFmtId="4" fontId="38" fillId="14" borderId="60" xfId="0" applyNumberFormat="1" applyFont="1" applyFill="1" applyBorder="1" applyAlignment="1">
      <alignment horizontal="center" vertical="center" wrapText="1"/>
    </xf>
    <xf numFmtId="4" fontId="38" fillId="14" borderId="60" xfId="0" applyNumberFormat="1" applyFont="1" applyFill="1" applyBorder="1" applyAlignment="1">
      <alignment horizontal="center" vertical="center"/>
    </xf>
    <xf numFmtId="0" fontId="12" fillId="0" borderId="62" xfId="5" applyFont="1" applyFill="1" applyBorder="1" applyAlignment="1">
      <alignment horizontal="center" vertical="top"/>
    </xf>
    <xf numFmtId="0" fontId="14" fillId="0" borderId="62" xfId="2" applyFont="1" applyBorder="1"/>
    <xf numFmtId="4" fontId="15" fillId="0" borderId="62" xfId="0" applyNumberFormat="1" applyFont="1" applyFill="1" applyBorder="1" applyAlignment="1">
      <alignment horizontal="center" vertical="top"/>
    </xf>
    <xf numFmtId="4" fontId="12" fillId="0" borderId="62" xfId="5" applyNumberFormat="1" applyFont="1" applyFill="1" applyBorder="1" applyAlignment="1">
      <alignment horizontal="center" vertical="top"/>
    </xf>
    <xf numFmtId="4" fontId="15" fillId="0" borderId="63" xfId="0" applyNumberFormat="1" applyFont="1" applyFill="1" applyBorder="1" applyAlignment="1">
      <alignment vertical="top"/>
    </xf>
    <xf numFmtId="0" fontId="12" fillId="0" borderId="65" xfId="5" applyFont="1" applyFill="1" applyBorder="1" applyAlignment="1">
      <alignment horizontal="center" vertical="top"/>
    </xf>
    <xf numFmtId="0" fontId="14" fillId="0" borderId="65" xfId="2" applyFont="1" applyBorder="1"/>
    <xf numFmtId="4" fontId="15" fillId="0" borderId="65" xfId="0" applyNumberFormat="1" applyFont="1" applyFill="1" applyBorder="1" applyAlignment="1">
      <alignment horizontal="center" vertical="top"/>
    </xf>
    <xf numFmtId="4" fontId="12" fillId="0" borderId="65" xfId="5" applyNumberFormat="1" applyFont="1" applyFill="1" applyBorder="1" applyAlignment="1">
      <alignment horizontal="center" vertical="top"/>
    </xf>
    <xf numFmtId="4" fontId="15" fillId="0" borderId="66" xfId="0" applyNumberFormat="1" applyFont="1" applyFill="1" applyBorder="1" applyAlignment="1">
      <alignment vertical="top"/>
    </xf>
    <xf numFmtId="4" fontId="12" fillId="0" borderId="65" xfId="0" applyNumberFormat="1" applyFont="1" applyFill="1" applyBorder="1" applyAlignment="1">
      <alignment horizontal="center" vertical="top"/>
    </xf>
    <xf numFmtId="0" fontId="12" fillId="0" borderId="65" xfId="5" applyFont="1" applyBorder="1" applyAlignment="1">
      <alignment horizontal="center" vertical="top"/>
    </xf>
    <xf numFmtId="4" fontId="15" fillId="0" borderId="65" xfId="0" applyNumberFormat="1" applyFont="1" applyBorder="1" applyAlignment="1">
      <alignment horizontal="center" vertical="top"/>
    </xf>
    <xf numFmtId="4" fontId="12" fillId="0" borderId="65" xfId="0" applyNumberFormat="1" applyFont="1" applyBorder="1" applyAlignment="1">
      <alignment horizontal="center" vertical="top"/>
    </xf>
    <xf numFmtId="4" fontId="15" fillId="0" borderId="66" xfId="0" applyNumberFormat="1" applyFont="1" applyBorder="1" applyAlignment="1">
      <alignment vertical="top"/>
    </xf>
    <xf numFmtId="0" fontId="12" fillId="0" borderId="68" xfId="5" applyFont="1" applyBorder="1" applyAlignment="1">
      <alignment horizontal="center" vertical="top"/>
    </xf>
    <xf numFmtId="0" fontId="14" fillId="0" borderId="68" xfId="2" applyFont="1" applyBorder="1"/>
    <xf numFmtId="4" fontId="15" fillId="0" borderId="68" xfId="0" applyNumberFormat="1" applyFont="1" applyBorder="1" applyAlignment="1">
      <alignment horizontal="center" vertical="top"/>
    </xf>
    <xf numFmtId="4" fontId="12" fillId="0" borderId="68" xfId="5" applyNumberFormat="1" applyFont="1" applyFill="1" applyBorder="1" applyAlignment="1">
      <alignment horizontal="center" vertical="top"/>
    </xf>
    <xf numFmtId="4" fontId="12" fillId="0" borderId="68" xfId="0" applyNumberFormat="1" applyFont="1" applyBorder="1" applyAlignment="1">
      <alignment horizontal="center" vertical="top"/>
    </xf>
    <xf numFmtId="4" fontId="15" fillId="0" borderId="69" xfId="0" applyNumberFormat="1" applyFont="1" applyBorder="1" applyAlignment="1">
      <alignment vertical="top"/>
    </xf>
    <xf numFmtId="0" fontId="13" fillId="0" borderId="61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13" fillId="0" borderId="67" xfId="0" applyFont="1" applyBorder="1" applyAlignment="1">
      <alignment wrapText="1"/>
    </xf>
    <xf numFmtId="0" fontId="39" fillId="14" borderId="70" xfId="0" applyFont="1" applyFill="1" applyBorder="1" applyAlignment="1">
      <alignment horizontal="center" vertical="center"/>
    </xf>
    <xf numFmtId="0" fontId="45" fillId="14" borderId="0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right" wrapText="1"/>
    </xf>
    <xf numFmtId="0" fontId="10" fillId="0" borderId="61" xfId="0" applyFont="1" applyBorder="1" applyAlignment="1">
      <alignment horizontal="left" vertical="center" wrapText="1"/>
    </xf>
    <xf numFmtId="0" fontId="10" fillId="0" borderId="62" xfId="0" applyFont="1" applyBorder="1" applyAlignment="1">
      <alignment horizontal="center" vertical="center" wrapText="1"/>
    </xf>
    <xf numFmtId="4" fontId="10" fillId="0" borderId="62" xfId="0" applyNumberFormat="1" applyFont="1" applyBorder="1" applyAlignment="1">
      <alignment horizontal="center" vertical="center" wrapText="1"/>
    </xf>
    <xf numFmtId="4" fontId="10" fillId="0" borderId="63" xfId="0" applyNumberFormat="1" applyFont="1" applyBorder="1" applyAlignment="1">
      <alignment horizontal="center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65" xfId="0" applyFont="1" applyBorder="1" applyAlignment="1">
      <alignment horizontal="center" vertical="center" wrapText="1"/>
    </xf>
    <xf numFmtId="4" fontId="10" fillId="0" borderId="65" xfId="0" applyNumberFormat="1" applyFont="1" applyBorder="1" applyAlignment="1">
      <alignment horizontal="center" vertical="center" wrapText="1"/>
    </xf>
    <xf numFmtId="4" fontId="10" fillId="0" borderId="66" xfId="0" applyNumberFormat="1" applyFont="1" applyBorder="1" applyAlignment="1">
      <alignment horizontal="center" vertical="center" wrapText="1"/>
    </xf>
    <xf numFmtId="4" fontId="46" fillId="14" borderId="66" xfId="0" applyNumberFormat="1" applyFont="1" applyFill="1" applyBorder="1" applyAlignment="1">
      <alignment horizontal="center" vertical="center" wrapText="1"/>
    </xf>
    <xf numFmtId="4" fontId="46" fillId="14" borderId="69" xfId="0" applyNumberFormat="1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justify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justify" vertical="center" wrapText="1"/>
    </xf>
    <xf numFmtId="4" fontId="5" fillId="0" borderId="65" xfId="0" applyNumberFormat="1" applyFont="1" applyBorder="1"/>
    <xf numFmtId="0" fontId="36" fillId="0" borderId="74" xfId="0" applyFont="1" applyFill="1" applyBorder="1" applyAlignment="1">
      <alignment horizontal="center"/>
    </xf>
    <xf numFmtId="0" fontId="5" fillId="0" borderId="75" xfId="0" applyFont="1" applyBorder="1" applyAlignment="1">
      <alignment wrapText="1"/>
    </xf>
    <xf numFmtId="0" fontId="5" fillId="0" borderId="75" xfId="0" applyFont="1" applyBorder="1" applyAlignment="1">
      <alignment horizontal="center" vertical="center"/>
    </xf>
    <xf numFmtId="0" fontId="7" fillId="13" borderId="75" xfId="0" applyFont="1" applyFill="1" applyBorder="1" applyAlignment="1">
      <alignment horizontal="center" vertical="center"/>
    </xf>
    <xf numFmtId="4" fontId="7" fillId="10" borderId="75" xfId="0" applyNumberFormat="1" applyFont="1" applyFill="1" applyBorder="1" applyAlignment="1">
      <alignment horizontal="center" vertical="center"/>
    </xf>
    <xf numFmtId="4" fontId="7" fillId="2" borderId="75" xfId="0" applyNumberFormat="1" applyFont="1" applyFill="1" applyBorder="1" applyAlignment="1">
      <alignment horizontal="center" vertical="center"/>
    </xf>
    <xf numFmtId="0" fontId="11" fillId="0" borderId="75" xfId="2" applyBorder="1" applyAlignment="1">
      <alignment horizontal="left" vertical="center" wrapText="1"/>
    </xf>
    <xf numFmtId="0" fontId="12" fillId="0" borderId="76" xfId="0" applyFont="1" applyBorder="1" applyAlignment="1">
      <alignment horizontal="center" vertical="center" wrapText="1"/>
    </xf>
    <xf numFmtId="4" fontId="31" fillId="11" borderId="78" xfId="0" applyNumberFormat="1" applyFont="1" applyFill="1" applyBorder="1" applyAlignment="1">
      <alignment horizontal="center" vertical="center"/>
    </xf>
    <xf numFmtId="0" fontId="31" fillId="11" borderId="78" xfId="0" applyFont="1" applyFill="1" applyBorder="1" applyAlignment="1">
      <alignment horizontal="left" vertical="center" wrapText="1"/>
    </xf>
    <xf numFmtId="0" fontId="38" fillId="11" borderId="79" xfId="0" applyFont="1" applyFill="1" applyBorder="1" applyAlignment="1">
      <alignment horizontal="center" vertical="center" wrapText="1"/>
    </xf>
    <xf numFmtId="4" fontId="31" fillId="14" borderId="0" xfId="0" applyNumberFormat="1" applyFont="1" applyFill="1" applyBorder="1" applyAlignment="1">
      <alignment horizontal="center" vertical="center"/>
    </xf>
    <xf numFmtId="0" fontId="31" fillId="14" borderId="0" xfId="0" applyFont="1" applyFill="1" applyBorder="1" applyAlignment="1">
      <alignment horizontal="left" vertical="center" wrapText="1"/>
    </xf>
    <xf numFmtId="0" fontId="38" fillId="14" borderId="0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left" vertical="center" wrapText="1"/>
    </xf>
    <xf numFmtId="10" fontId="31" fillId="15" borderId="81" xfId="0" applyNumberFormat="1" applyFont="1" applyFill="1" applyBorder="1" applyAlignment="1">
      <alignment horizontal="center" vertical="center"/>
    </xf>
    <xf numFmtId="0" fontId="31" fillId="15" borderId="81" xfId="0" applyFont="1" applyFill="1" applyBorder="1" applyAlignment="1">
      <alignment horizontal="left" vertical="center" wrapText="1"/>
    </xf>
    <xf numFmtId="0" fontId="38" fillId="15" borderId="82" xfId="0" applyFont="1" applyFill="1" applyBorder="1" applyAlignment="1">
      <alignment horizontal="center" vertical="center" wrapText="1"/>
    </xf>
    <xf numFmtId="0" fontId="5" fillId="16" borderId="0" xfId="0" applyFont="1" applyFill="1" applyAlignment="1">
      <alignment horizontal="left" vertical="center" wrapText="1"/>
    </xf>
    <xf numFmtId="0" fontId="12" fillId="16" borderId="0" xfId="0" applyFont="1" applyFill="1" applyAlignment="1">
      <alignment horizontal="center" vertical="center" wrapText="1"/>
    </xf>
    <xf numFmtId="4" fontId="31" fillId="16" borderId="0" xfId="0" applyNumberFormat="1" applyFont="1" applyFill="1" applyAlignment="1">
      <alignment horizontal="center" vertical="center"/>
    </xf>
    <xf numFmtId="0" fontId="47" fillId="0" borderId="0" xfId="0" applyFont="1" applyAlignment="1">
      <alignment vertical="top"/>
    </xf>
    <xf numFmtId="4" fontId="36" fillId="0" borderId="58" xfId="0" applyNumberFormat="1" applyFont="1" applyBorder="1" applyAlignment="1">
      <alignment horizontal="center" vertical="top"/>
    </xf>
    <xf numFmtId="0" fontId="5" fillId="0" borderId="89" xfId="0" applyFont="1" applyFill="1" applyBorder="1" applyAlignment="1">
      <alignment horizontal="center" vertical="top"/>
    </xf>
    <xf numFmtId="0" fontId="8" fillId="0" borderId="89" xfId="0" applyFont="1" applyBorder="1" applyAlignment="1">
      <alignment vertical="top" wrapText="1"/>
    </xf>
    <xf numFmtId="0" fontId="5" fillId="0" borderId="89" xfId="0" applyFont="1" applyFill="1" applyBorder="1" applyAlignment="1">
      <alignment vertical="top"/>
    </xf>
    <xf numFmtId="0" fontId="5" fillId="0" borderId="89" xfId="0" applyFont="1" applyFill="1" applyBorder="1" applyAlignment="1">
      <alignment vertical="top" wrapText="1"/>
    </xf>
    <xf numFmtId="0" fontId="5" fillId="0" borderId="89" xfId="1" applyNumberFormat="1" applyFont="1" applyFill="1" applyBorder="1" applyAlignment="1">
      <alignment horizontal="center" vertical="top"/>
    </xf>
    <xf numFmtId="4" fontId="5" fillId="0" borderId="89" xfId="0" applyNumberFormat="1" applyFont="1" applyBorder="1" applyAlignment="1">
      <alignment horizontal="center" vertical="top"/>
    </xf>
    <xf numFmtId="0" fontId="5" fillId="0" borderId="89" xfId="0" applyFont="1" applyBorder="1" applyAlignment="1">
      <alignment horizontal="center" vertical="top"/>
    </xf>
    <xf numFmtId="0" fontId="11" fillId="0" borderId="89" xfId="2" applyBorder="1" applyAlignment="1">
      <alignment vertical="top" wrapText="1"/>
    </xf>
    <xf numFmtId="0" fontId="41" fillId="14" borderId="79" xfId="0" applyFont="1" applyFill="1" applyBorder="1" applyAlignment="1">
      <alignment vertical="top"/>
    </xf>
    <xf numFmtId="0" fontId="39" fillId="14" borderId="90" xfId="0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justify" vertical="center" wrapText="1"/>
    </xf>
    <xf numFmtId="0" fontId="4" fillId="0" borderId="62" xfId="0" applyFont="1" applyBorder="1" applyAlignment="1">
      <alignment horizontal="center" vertical="center" wrapText="1"/>
    </xf>
    <xf numFmtId="4" fontId="5" fillId="0" borderId="62" xfId="0" applyNumberFormat="1" applyFont="1" applyBorder="1"/>
    <xf numFmtId="164" fontId="0" fillId="0" borderId="63" xfId="0" applyNumberFormat="1" applyBorder="1"/>
    <xf numFmtId="164" fontId="0" fillId="0" borderId="66" xfId="0" applyNumberFormat="1" applyBorder="1"/>
    <xf numFmtId="0" fontId="6" fillId="0" borderId="71" xfId="0" applyFont="1" applyBorder="1" applyAlignment="1">
      <alignment horizontal="justify" vertical="center" wrapText="1"/>
    </xf>
    <xf numFmtId="0" fontId="4" fillId="0" borderId="72" xfId="0" applyFont="1" applyBorder="1" applyAlignment="1">
      <alignment horizontal="center" vertical="center" wrapText="1"/>
    </xf>
    <xf numFmtId="4" fontId="5" fillId="0" borderId="72" xfId="0" applyNumberFormat="1" applyFont="1" applyBorder="1"/>
    <xf numFmtId="164" fontId="0" fillId="0" borderId="73" xfId="0" applyNumberFormat="1" applyBorder="1"/>
    <xf numFmtId="0" fontId="31" fillId="14" borderId="77" xfId="0" applyFont="1" applyFill="1" applyBorder="1" applyAlignment="1">
      <alignment horizontal="right" vertical="center"/>
    </xf>
    <xf numFmtId="0" fontId="31" fillId="14" borderId="78" xfId="0" applyFont="1" applyFill="1" applyBorder="1" applyAlignment="1">
      <alignment horizontal="center" vertical="center"/>
    </xf>
    <xf numFmtId="164" fontId="31" fillId="14" borderId="78" xfId="0" applyNumberFormat="1" applyFont="1" applyFill="1" applyBorder="1"/>
    <xf numFmtId="164" fontId="39" fillId="14" borderId="79" xfId="0" applyNumberFormat="1" applyFont="1" applyFill="1" applyBorder="1"/>
    <xf numFmtId="164" fontId="8" fillId="0" borderId="62" xfId="0" applyNumberFormat="1" applyFont="1" applyBorder="1" applyAlignment="1">
      <alignment horizontal="center"/>
    </xf>
    <xf numFmtId="164" fontId="0" fillId="0" borderId="63" xfId="0" applyNumberFormat="1" applyBorder="1" applyAlignment="1">
      <alignment wrapText="1"/>
    </xf>
    <xf numFmtId="164" fontId="8" fillId="0" borderId="65" xfId="0" applyNumberFormat="1" applyFont="1" applyBorder="1" applyAlignment="1">
      <alignment horizontal="center"/>
    </xf>
    <xf numFmtId="164" fontId="0" fillId="0" borderId="66" xfId="0" applyNumberFormat="1" applyBorder="1" applyAlignment="1">
      <alignment wrapText="1"/>
    </xf>
    <xf numFmtId="164" fontId="5" fillId="0" borderId="68" xfId="0" applyNumberFormat="1" applyFont="1" applyBorder="1" applyAlignment="1">
      <alignment wrapText="1"/>
    </xf>
    <xf numFmtId="164" fontId="0" fillId="0" borderId="69" xfId="0" applyNumberFormat="1" applyBorder="1" applyAlignment="1">
      <alignment wrapText="1"/>
    </xf>
    <xf numFmtId="0" fontId="39" fillId="14" borderId="88" xfId="0" applyFont="1" applyFill="1" applyBorder="1" applyAlignment="1">
      <alignment horizontal="center" wrapText="1"/>
    </xf>
    <xf numFmtId="164" fontId="39" fillId="14" borderId="88" xfId="0" applyNumberFormat="1" applyFont="1" applyFill="1" applyBorder="1" applyAlignment="1">
      <alignment wrapText="1"/>
    </xf>
    <xf numFmtId="0" fontId="31" fillId="16" borderId="0" xfId="0" applyFont="1" applyFill="1" applyBorder="1" applyAlignment="1">
      <alignment horizontal="center" vertical="center"/>
    </xf>
    <xf numFmtId="0" fontId="49" fillId="17" borderId="92" xfId="0" applyFont="1" applyFill="1" applyBorder="1" applyAlignment="1">
      <alignment horizontal="center" vertical="center"/>
    </xf>
    <xf numFmtId="0" fontId="2" fillId="17" borderId="93" xfId="0" applyFont="1" applyFill="1" applyBorder="1" applyAlignment="1">
      <alignment vertical="center"/>
    </xf>
    <xf numFmtId="0" fontId="49" fillId="17" borderId="93" xfId="0" applyFont="1" applyFill="1" applyBorder="1" applyAlignment="1">
      <alignment horizontal="center" vertical="center"/>
    </xf>
    <xf numFmtId="0" fontId="49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vertical="center"/>
    </xf>
    <xf numFmtId="10" fontId="2" fillId="0" borderId="93" xfId="0" applyNumberFormat="1" applyFont="1" applyBorder="1" applyAlignment="1">
      <alignment horizontal="center" vertical="center"/>
    </xf>
    <xf numFmtId="10" fontId="49" fillId="0" borderId="93" xfId="0" applyNumberFormat="1" applyFont="1" applyBorder="1" applyAlignment="1">
      <alignment horizontal="center" vertical="center"/>
    </xf>
    <xf numFmtId="0" fontId="49" fillId="18" borderId="3" xfId="0" applyFont="1" applyFill="1" applyBorder="1" applyAlignment="1">
      <alignment horizontal="center" vertical="center"/>
    </xf>
    <xf numFmtId="0" fontId="49" fillId="18" borderId="4" xfId="0" applyFont="1" applyFill="1" applyBorder="1" applyAlignment="1">
      <alignment vertical="center"/>
    </xf>
    <xf numFmtId="0" fontId="49" fillId="18" borderId="4" xfId="0" applyFont="1" applyFill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10" fontId="49" fillId="13" borderId="93" xfId="0" applyNumberFormat="1" applyFont="1" applyFill="1" applyBorder="1" applyAlignment="1">
      <alignment horizontal="right" vertical="center"/>
    </xf>
    <xf numFmtId="170" fontId="42" fillId="14" borderId="82" xfId="0" applyNumberFormat="1" applyFont="1" applyFill="1" applyBorder="1" applyAlignment="1"/>
    <xf numFmtId="4" fontId="39" fillId="14" borderId="65" xfId="0" applyNumberFormat="1" applyFont="1" applyFill="1" applyBorder="1" applyAlignment="1">
      <alignment horizontal="center"/>
    </xf>
    <xf numFmtId="10" fontId="31" fillId="15" borderId="78" xfId="0" applyNumberFormat="1" applyFont="1" applyFill="1" applyBorder="1" applyAlignment="1">
      <alignment horizontal="center" vertical="top"/>
    </xf>
    <xf numFmtId="0" fontId="41" fillId="15" borderId="78" xfId="0" applyFont="1" applyFill="1" applyBorder="1" applyAlignment="1">
      <alignment vertical="top"/>
    </xf>
    <xf numFmtId="0" fontId="5" fillId="16" borderId="78" xfId="0" applyFont="1" applyFill="1" applyBorder="1" applyAlignment="1">
      <alignment vertical="top" wrapText="1"/>
    </xf>
    <xf numFmtId="0" fontId="5" fillId="19" borderId="78" xfId="0" applyFont="1" applyFill="1" applyBorder="1" applyAlignment="1">
      <alignment vertical="top" wrapText="1"/>
    </xf>
    <xf numFmtId="0" fontId="27" fillId="0" borderId="1" xfId="6" applyFont="1" applyFill="1" applyBorder="1" applyAlignment="1">
      <alignment horizontal="center" vertical="center"/>
    </xf>
    <xf numFmtId="0" fontId="27" fillId="0" borderId="1" xfId="6" applyFont="1" applyBorder="1" applyAlignment="1">
      <alignment horizontal="center" vertical="center"/>
    </xf>
    <xf numFmtId="167" fontId="24" fillId="0" borderId="1" xfId="6" applyNumberFormat="1" applyFont="1" applyFill="1" applyBorder="1" applyAlignment="1">
      <alignment horizontal="center" vertical="center"/>
    </xf>
    <xf numFmtId="0" fontId="24" fillId="0" borderId="1" xfId="6" applyFont="1" applyBorder="1" applyAlignment="1">
      <alignment horizontal="center" vertical="center"/>
    </xf>
    <xf numFmtId="167" fontId="27" fillId="0" borderId="1" xfId="6" applyNumberFormat="1" applyFont="1" applyFill="1" applyBorder="1" applyAlignment="1">
      <alignment horizontal="center" vertical="center"/>
    </xf>
    <xf numFmtId="10" fontId="27" fillId="0" borderId="1" xfId="7" applyNumberFormat="1" applyFont="1" applyBorder="1" applyAlignment="1">
      <alignment vertical="center"/>
    </xf>
    <xf numFmtId="168" fontId="27" fillId="0" borderId="1" xfId="7" applyNumberFormat="1" applyFont="1" applyBorder="1" applyAlignment="1">
      <alignment vertical="center"/>
    </xf>
    <xf numFmtId="10" fontId="55" fillId="0" borderId="93" xfId="0" applyNumberFormat="1" applyFont="1" applyBorder="1" applyAlignment="1">
      <alignment horizontal="center" vertical="center"/>
    </xf>
    <xf numFmtId="10" fontId="49" fillId="13" borderId="93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wrapText="1"/>
    </xf>
    <xf numFmtId="170" fontId="42" fillId="14" borderId="0" xfId="0" applyNumberFormat="1" applyFont="1" applyFill="1" applyBorder="1" applyAlignment="1"/>
    <xf numFmtId="4" fontId="0" fillId="0" borderId="0" xfId="0" applyNumberFormat="1" applyAlignment="1">
      <alignment horizontal="center" wrapText="1"/>
    </xf>
    <xf numFmtId="0" fontId="39" fillId="14" borderId="83" xfId="0" applyFont="1" applyFill="1" applyBorder="1" applyAlignment="1">
      <alignment horizontal="center" vertical="center" wrapText="1"/>
    </xf>
    <xf numFmtId="0" fontId="39" fillId="14" borderId="84" xfId="0" applyFont="1" applyFill="1" applyBorder="1" applyAlignment="1">
      <alignment horizontal="center" vertical="center" wrapText="1"/>
    </xf>
    <xf numFmtId="4" fontId="39" fillId="14" borderId="98" xfId="0" applyNumberFormat="1" applyFont="1" applyFill="1" applyBorder="1" applyAlignment="1">
      <alignment horizontal="center" vertical="center" wrapText="1"/>
    </xf>
    <xf numFmtId="4" fontId="39" fillId="14" borderId="85" xfId="0" applyNumberFormat="1" applyFont="1" applyFill="1" applyBorder="1" applyAlignment="1">
      <alignment horizontal="center" vertical="center" wrapText="1"/>
    </xf>
    <xf numFmtId="0" fontId="39" fillId="14" borderId="0" xfId="0" applyFont="1" applyFill="1" applyAlignment="1">
      <alignment horizontal="center" vertical="center" wrapText="1"/>
    </xf>
    <xf numFmtId="4" fontId="39" fillId="14" borderId="0" xfId="0" applyNumberFormat="1" applyFont="1" applyFill="1" applyAlignment="1">
      <alignment horizontal="center" vertical="center" wrapText="1"/>
    </xf>
    <xf numFmtId="49" fontId="39" fillId="14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0" fillId="13" borderId="100" xfId="0" applyNumberFormat="1" applyFill="1" applyBorder="1" applyAlignment="1">
      <alignment vertical="top"/>
    </xf>
    <xf numFmtId="0" fontId="0" fillId="13" borderId="101" xfId="0" applyFill="1" applyBorder="1" applyAlignment="1">
      <alignment vertical="top" wrapText="1"/>
    </xf>
    <xf numFmtId="4" fontId="0" fillId="13" borderId="101" xfId="0" applyNumberFormat="1" applyFill="1" applyBorder="1" applyAlignment="1">
      <alignment horizontal="center" vertical="top" wrapText="1"/>
    </xf>
    <xf numFmtId="0" fontId="5" fillId="0" borderId="103" xfId="0" applyFont="1" applyFill="1" applyBorder="1" applyAlignment="1">
      <alignment horizontal="center" vertical="top"/>
    </xf>
    <xf numFmtId="0" fontId="5" fillId="0" borderId="104" xfId="0" applyFont="1" applyFill="1" applyBorder="1" applyAlignment="1">
      <alignment vertical="top" wrapText="1"/>
    </xf>
    <xf numFmtId="0" fontId="5" fillId="0" borderId="104" xfId="0" applyFont="1" applyFill="1" applyBorder="1" applyAlignment="1">
      <alignment horizontal="center" vertical="top"/>
    </xf>
    <xf numFmtId="4" fontId="0" fillId="0" borderId="104" xfId="0" applyNumberFormat="1" applyBorder="1" applyAlignment="1">
      <alignment vertical="top"/>
    </xf>
    <xf numFmtId="0" fontId="0" fillId="13" borderId="104" xfId="0" applyFill="1" applyBorder="1" applyAlignment="1">
      <alignment vertical="top" wrapText="1"/>
    </xf>
    <xf numFmtId="4" fontId="0" fillId="13" borderId="104" xfId="0" applyNumberFormat="1" applyFill="1" applyBorder="1" applyAlignment="1">
      <alignment horizontal="center" vertical="top" wrapText="1"/>
    </xf>
    <xf numFmtId="49" fontId="11" fillId="13" borderId="104" xfId="2" applyNumberFormat="1" applyFill="1" applyBorder="1" applyAlignment="1">
      <alignment vertical="top" wrapText="1"/>
    </xf>
    <xf numFmtId="0" fontId="5" fillId="0" borderId="106" xfId="0" applyFont="1" applyFill="1" applyBorder="1" applyAlignment="1">
      <alignment horizontal="center" vertical="top"/>
    </xf>
    <xf numFmtId="0" fontId="5" fillId="0" borderId="107" xfId="0" applyFont="1" applyFill="1" applyBorder="1" applyAlignment="1">
      <alignment vertical="top" wrapText="1"/>
    </xf>
    <xf numFmtId="0" fontId="5" fillId="0" borderId="107" xfId="0" applyFont="1" applyFill="1" applyBorder="1" applyAlignment="1">
      <alignment horizontal="center" vertical="top"/>
    </xf>
    <xf numFmtId="4" fontId="0" fillId="0" borderId="107" xfId="0" applyNumberFormat="1" applyBorder="1" applyAlignment="1">
      <alignment vertical="top"/>
    </xf>
    <xf numFmtId="0" fontId="0" fillId="13" borderId="108" xfId="0" applyFill="1" applyBorder="1" applyAlignment="1">
      <alignment vertical="top" wrapText="1"/>
    </xf>
    <xf numFmtId="4" fontId="0" fillId="13" borderId="108" xfId="0" applyNumberFormat="1" applyFill="1" applyBorder="1" applyAlignment="1">
      <alignment horizontal="center" vertical="top" wrapText="1"/>
    </xf>
    <xf numFmtId="4" fontId="39" fillId="14" borderId="0" xfId="0" applyNumberFormat="1" applyFont="1" applyFill="1" applyAlignment="1">
      <alignment horizontal="right" vertical="center" wrapText="1"/>
    </xf>
    <xf numFmtId="4" fontId="0" fillId="0" borderId="0" xfId="0" applyNumberFormat="1" applyAlignment="1">
      <alignment horizontal="right" wrapText="1"/>
    </xf>
    <xf numFmtId="0" fontId="0" fillId="7" borderId="101" xfId="0" applyFill="1" applyBorder="1" applyAlignment="1">
      <alignment vertical="top" wrapText="1"/>
    </xf>
    <xf numFmtId="4" fontId="51" fillId="7" borderId="101" xfId="0" applyNumberFormat="1" applyFont="1" applyFill="1" applyBorder="1" applyAlignment="1">
      <alignment horizontal="right" vertical="top" wrapText="1"/>
    </xf>
    <xf numFmtId="0" fontId="0" fillId="7" borderId="104" xfId="0" applyFill="1" applyBorder="1" applyAlignment="1">
      <alignment vertical="top" wrapText="1"/>
    </xf>
    <xf numFmtId="4" fontId="51" fillId="7" borderId="104" xfId="0" applyNumberFormat="1" applyFont="1" applyFill="1" applyBorder="1" applyAlignment="1">
      <alignment horizontal="right" vertical="top" wrapText="1"/>
    </xf>
    <xf numFmtId="0" fontId="11" fillId="7" borderId="104" xfId="2" applyFill="1" applyBorder="1" applyAlignment="1">
      <alignment vertical="top" wrapText="1"/>
    </xf>
    <xf numFmtId="0" fontId="0" fillId="7" borderId="108" xfId="0" applyFill="1" applyBorder="1" applyAlignment="1">
      <alignment vertical="top" wrapText="1"/>
    </xf>
    <xf numFmtId="4" fontId="51" fillId="7" borderId="108" xfId="0" applyNumberFormat="1" applyFont="1" applyFill="1" applyBorder="1" applyAlignment="1">
      <alignment horizontal="right" vertical="top" wrapText="1"/>
    </xf>
    <xf numFmtId="4" fontId="0" fillId="13" borderId="101" xfId="0" applyNumberFormat="1" applyFill="1" applyBorder="1" applyAlignment="1">
      <alignment horizontal="right" vertical="top" wrapText="1"/>
    </xf>
    <xf numFmtId="0" fontId="0" fillId="13" borderId="102" xfId="0" applyFill="1" applyBorder="1" applyAlignment="1">
      <alignment vertical="top" wrapText="1"/>
    </xf>
    <xf numFmtId="4" fontId="0" fillId="13" borderId="104" xfId="0" applyNumberFormat="1" applyFill="1" applyBorder="1" applyAlignment="1">
      <alignment horizontal="right" vertical="top" wrapText="1"/>
    </xf>
    <xf numFmtId="0" fontId="11" fillId="13" borderId="105" xfId="2" applyFill="1" applyBorder="1" applyAlignment="1">
      <alignment vertical="top" wrapText="1"/>
    </xf>
    <xf numFmtId="0" fontId="0" fillId="13" borderId="105" xfId="0" applyFill="1" applyBorder="1" applyAlignment="1">
      <alignment vertical="top" wrapText="1"/>
    </xf>
    <xf numFmtId="49" fontId="11" fillId="13" borderId="105" xfId="2" applyNumberFormat="1" applyFill="1" applyBorder="1" applyAlignment="1">
      <alignment vertical="top" wrapText="1"/>
    </xf>
    <xf numFmtId="4" fontId="0" fillId="13" borderId="108" xfId="0" applyNumberFormat="1" applyFill="1" applyBorder="1" applyAlignment="1">
      <alignment horizontal="right" vertical="top" wrapText="1"/>
    </xf>
    <xf numFmtId="0" fontId="0" fillId="13" borderId="109" xfId="0" applyFill="1" applyBorder="1" applyAlignment="1">
      <alignment vertical="top" wrapText="1"/>
    </xf>
    <xf numFmtId="0" fontId="5" fillId="0" borderId="110" xfId="0" applyFont="1" applyFill="1" applyBorder="1" applyAlignment="1">
      <alignment horizontal="center" vertical="top"/>
    </xf>
    <xf numFmtId="0" fontId="5" fillId="0" borderId="111" xfId="0" applyFont="1" applyFill="1" applyBorder="1" applyAlignment="1">
      <alignment vertical="top" wrapText="1"/>
    </xf>
    <xf numFmtId="0" fontId="5" fillId="0" borderId="111" xfId="0" applyFont="1" applyFill="1" applyBorder="1" applyAlignment="1">
      <alignment horizontal="center" vertical="top"/>
    </xf>
    <xf numFmtId="4" fontId="0" fillId="0" borderId="111" xfId="0" applyNumberFormat="1" applyBorder="1" applyAlignment="1">
      <alignment vertical="top"/>
    </xf>
    <xf numFmtId="49" fontId="0" fillId="13" borderId="101" xfId="0" applyNumberFormat="1" applyFill="1" applyBorder="1" applyAlignment="1">
      <alignment vertical="top" wrapText="1"/>
    </xf>
    <xf numFmtId="49" fontId="0" fillId="13" borderId="104" xfId="0" applyNumberFormat="1" applyFill="1" applyBorder="1" applyAlignment="1">
      <alignment vertical="top" wrapText="1"/>
    </xf>
    <xf numFmtId="168" fontId="51" fillId="0" borderId="99" xfId="0" applyNumberFormat="1" applyFont="1" applyFill="1" applyBorder="1"/>
    <xf numFmtId="4" fontId="51" fillId="0" borderId="113" xfId="0" applyNumberFormat="1" applyFont="1" applyFill="1" applyBorder="1" applyAlignment="1">
      <alignment horizontal="center"/>
    </xf>
    <xf numFmtId="9" fontId="51" fillId="0" borderId="104" xfId="0" applyNumberFormat="1" applyFont="1" applyFill="1" applyBorder="1"/>
    <xf numFmtId="4" fontId="51" fillId="0" borderId="115" xfId="0" applyNumberFormat="1" applyFont="1" applyFill="1" applyBorder="1" applyAlignment="1">
      <alignment horizontal="center"/>
    </xf>
    <xf numFmtId="0" fontId="51" fillId="0" borderId="118" xfId="0" applyNumberFormat="1" applyFont="1" applyFill="1" applyBorder="1" applyAlignment="1">
      <alignment horizontal="center"/>
    </xf>
    <xf numFmtId="0" fontId="52" fillId="0" borderId="0" xfId="0" applyFont="1" applyAlignment="1">
      <alignment horizontal="center" vertical="center"/>
    </xf>
    <xf numFmtId="0" fontId="31" fillId="16" borderId="0" xfId="0" applyFont="1" applyFill="1" applyBorder="1" applyAlignment="1">
      <alignment horizontal="center" vertical="center"/>
    </xf>
    <xf numFmtId="0" fontId="39" fillId="14" borderId="88" xfId="0" applyFont="1" applyFill="1" applyBorder="1" applyAlignment="1">
      <alignment horizontal="center" vertical="center" wrapText="1"/>
    </xf>
    <xf numFmtId="0" fontId="39" fillId="16" borderId="86" xfId="0" applyFont="1" applyFill="1" applyBorder="1" applyAlignment="1">
      <alignment horizontal="center"/>
    </xf>
    <xf numFmtId="0" fontId="39" fillId="16" borderId="87" xfId="0" applyFont="1" applyFill="1" applyBorder="1" applyAlignment="1">
      <alignment horizontal="center"/>
    </xf>
    <xf numFmtId="0" fontId="31" fillId="14" borderId="78" xfId="0" applyFont="1" applyFill="1" applyBorder="1" applyAlignment="1">
      <alignment horizontal="center" vertical="center"/>
    </xf>
    <xf numFmtId="0" fontId="5" fillId="0" borderId="61" xfId="0" applyFont="1" applyBorder="1" applyAlignment="1">
      <alignment horizontal="left" wrapText="1"/>
    </xf>
    <xf numFmtId="0" fontId="5" fillId="0" borderId="62" xfId="0" applyFont="1" applyBorder="1" applyAlignment="1">
      <alignment horizontal="left" wrapText="1"/>
    </xf>
    <xf numFmtId="0" fontId="5" fillId="0" borderId="64" xfId="0" applyFont="1" applyBorder="1" applyAlignment="1">
      <alignment horizontal="left" wrapText="1"/>
    </xf>
    <xf numFmtId="0" fontId="5" fillId="0" borderId="65" xfId="0" applyFont="1" applyBorder="1" applyAlignment="1">
      <alignment horizontal="left" wrapText="1"/>
    </xf>
    <xf numFmtId="0" fontId="5" fillId="0" borderId="67" xfId="0" applyFont="1" applyBorder="1" applyAlignment="1">
      <alignment horizontal="left" wrapText="1"/>
    </xf>
    <xf numFmtId="0" fontId="5" fillId="0" borderId="68" xfId="0" applyFont="1" applyBorder="1" applyAlignment="1">
      <alignment horizontal="left" wrapText="1"/>
    </xf>
    <xf numFmtId="0" fontId="50" fillId="0" borderId="112" xfId="0" applyFont="1" applyFill="1" applyBorder="1" applyAlignment="1">
      <alignment horizontal="left"/>
    </xf>
    <xf numFmtId="0" fontId="50" fillId="0" borderId="99" xfId="0" applyFont="1" applyFill="1" applyBorder="1" applyAlignment="1">
      <alignment horizontal="left"/>
    </xf>
    <xf numFmtId="0" fontId="50" fillId="0" borderId="114" xfId="0" applyFont="1" applyFill="1" applyBorder="1" applyAlignment="1">
      <alignment horizontal="left"/>
    </xf>
    <xf numFmtId="0" fontId="50" fillId="0" borderId="10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50" fillId="0" borderId="116" xfId="0" applyFont="1" applyFill="1" applyBorder="1" applyAlignment="1">
      <alignment horizontal="left"/>
    </xf>
    <xf numFmtId="0" fontId="50" fillId="0" borderId="117" xfId="0" applyFont="1" applyFill="1" applyBorder="1" applyAlignment="1">
      <alignment horizontal="left"/>
    </xf>
    <xf numFmtId="0" fontId="42" fillId="14" borderId="65" xfId="0" applyFont="1" applyFill="1" applyBorder="1" applyAlignment="1">
      <alignment horizontal="left"/>
    </xf>
    <xf numFmtId="0" fontId="39" fillId="14" borderId="119" xfId="0" applyFont="1" applyFill="1" applyBorder="1" applyAlignment="1">
      <alignment horizontal="center" vertical="center" wrapText="1"/>
    </xf>
    <xf numFmtId="0" fontId="56" fillId="15" borderId="21" xfId="0" applyFont="1" applyFill="1" applyBorder="1" applyAlignment="1">
      <alignment horizontal="left" vertical="center"/>
    </xf>
    <xf numFmtId="0" fontId="56" fillId="15" borderId="0" xfId="0" applyFont="1" applyFill="1" applyBorder="1" applyAlignment="1">
      <alignment horizontal="left" vertical="center"/>
    </xf>
    <xf numFmtId="0" fontId="42" fillId="14" borderId="80" xfId="0" applyFont="1" applyFill="1" applyBorder="1" applyAlignment="1">
      <alignment horizontal="center"/>
    </xf>
    <xf numFmtId="0" fontId="42" fillId="14" borderId="81" xfId="0" applyFont="1" applyFill="1" applyBorder="1" applyAlignment="1">
      <alignment horizontal="center"/>
    </xf>
    <xf numFmtId="0" fontId="39" fillId="14" borderId="70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left" wrapText="1"/>
    </xf>
    <xf numFmtId="0" fontId="3" fillId="15" borderId="0" xfId="0" applyFont="1" applyFill="1" applyBorder="1" applyAlignment="1">
      <alignment horizontal="center"/>
    </xf>
    <xf numFmtId="0" fontId="38" fillId="14" borderId="70" xfId="0" applyFont="1" applyFill="1" applyBorder="1" applyAlignment="1">
      <alignment horizontal="center" vertical="center" wrapText="1"/>
    </xf>
    <xf numFmtId="0" fontId="38" fillId="14" borderId="60" xfId="0" applyFont="1" applyFill="1" applyBorder="1" applyAlignment="1">
      <alignment horizontal="center" vertical="center" wrapText="1"/>
    </xf>
    <xf numFmtId="0" fontId="46" fillId="14" borderId="64" xfId="0" applyFont="1" applyFill="1" applyBorder="1" applyAlignment="1">
      <alignment horizontal="left" vertical="center" wrapText="1"/>
    </xf>
    <xf numFmtId="0" fontId="46" fillId="14" borderId="65" xfId="0" applyFont="1" applyFill="1" applyBorder="1" applyAlignment="1">
      <alignment horizontal="left" vertical="center" wrapText="1"/>
    </xf>
    <xf numFmtId="0" fontId="46" fillId="14" borderId="67" xfId="0" applyFont="1" applyFill="1" applyBorder="1" applyAlignment="1">
      <alignment horizontal="left" vertical="center" wrapText="1"/>
    </xf>
    <xf numFmtId="0" fontId="46" fillId="14" borderId="68" xfId="0" applyFont="1" applyFill="1" applyBorder="1" applyAlignment="1">
      <alignment horizontal="left" vertical="center" wrapText="1"/>
    </xf>
    <xf numFmtId="0" fontId="54" fillId="0" borderId="0" xfId="0" applyFont="1" applyAlignment="1">
      <alignment horizontal="center"/>
    </xf>
    <xf numFmtId="0" fontId="49" fillId="13" borderId="28" xfId="0" applyFont="1" applyFill="1" applyBorder="1" applyAlignment="1">
      <alignment horizontal="center" vertical="center"/>
    </xf>
    <xf numFmtId="0" fontId="49" fillId="13" borderId="4" xfId="0" applyFont="1" applyFill="1" applyBorder="1" applyAlignment="1">
      <alignment horizontal="center" vertical="center"/>
    </xf>
    <xf numFmtId="0" fontId="2" fillId="0" borderId="94" xfId="0" applyFont="1" applyBorder="1" applyAlignment="1">
      <alignment horizontal="justify" vertical="center" wrapText="1"/>
    </xf>
    <xf numFmtId="0" fontId="2" fillId="0" borderId="95" xfId="0" applyFont="1" applyBorder="1" applyAlignment="1">
      <alignment horizontal="justify" vertical="center" wrapText="1"/>
    </xf>
    <xf numFmtId="0" fontId="2" fillId="0" borderId="96" xfId="0" applyFont="1" applyBorder="1" applyAlignment="1">
      <alignment horizontal="justify" vertical="center" wrapText="1"/>
    </xf>
    <xf numFmtId="0" fontId="48" fillId="0" borderId="28" xfId="0" applyFont="1" applyBorder="1" applyAlignment="1">
      <alignment horizontal="center" vertical="center"/>
    </xf>
    <xf numFmtId="0" fontId="48" fillId="0" borderId="29" xfId="0" applyFont="1" applyBorder="1" applyAlignment="1">
      <alignment horizontal="center" vertical="center"/>
    </xf>
    <xf numFmtId="0" fontId="48" fillId="0" borderId="91" xfId="0" applyFont="1" applyBorder="1" applyAlignment="1">
      <alignment horizontal="center" vertical="center"/>
    </xf>
    <xf numFmtId="0" fontId="49" fillId="0" borderId="28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9" fillId="18" borderId="28" xfId="0" applyFont="1" applyFill="1" applyBorder="1" applyAlignment="1">
      <alignment horizontal="center" vertical="center"/>
    </xf>
    <xf numFmtId="0" fontId="49" fillId="18" borderId="29" xfId="0" applyFont="1" applyFill="1" applyBorder="1" applyAlignment="1">
      <alignment horizontal="center" vertical="center"/>
    </xf>
    <xf numFmtId="0" fontId="49" fillId="18" borderId="91" xfId="0" applyFont="1" applyFill="1" applyBorder="1" applyAlignment="1">
      <alignment horizontal="center" vertical="center"/>
    </xf>
    <xf numFmtId="0" fontId="2" fillId="0" borderId="97" xfId="0" applyFont="1" applyBorder="1" applyAlignment="1">
      <alignment horizontal="left" vertical="center" wrapText="1"/>
    </xf>
    <xf numFmtId="0" fontId="31" fillId="19" borderId="78" xfId="0" applyFont="1" applyFill="1" applyBorder="1" applyAlignment="1">
      <alignment horizontal="left" vertical="top"/>
    </xf>
    <xf numFmtId="4" fontId="5" fillId="0" borderId="0" xfId="0" applyNumberFormat="1" applyFont="1" applyAlignment="1">
      <alignment horizontal="center" vertical="top"/>
    </xf>
    <xf numFmtId="164" fontId="31" fillId="19" borderId="78" xfId="0" applyNumberFormat="1" applyFont="1" applyFill="1" applyBorder="1" applyAlignment="1">
      <alignment horizontal="center" vertical="top"/>
    </xf>
    <xf numFmtId="0" fontId="31" fillId="15" borderId="78" xfId="0" applyFont="1" applyFill="1" applyBorder="1" applyAlignment="1">
      <alignment horizontal="right" vertical="top"/>
    </xf>
    <xf numFmtId="0" fontId="40" fillId="15" borderId="0" xfId="0" applyFont="1" applyFill="1" applyBorder="1" applyAlignment="1">
      <alignment horizontal="center" vertical="top"/>
    </xf>
    <xf numFmtId="0" fontId="31" fillId="14" borderId="77" xfId="0" applyFont="1" applyFill="1" applyBorder="1" applyAlignment="1">
      <alignment horizontal="left" vertical="top"/>
    </xf>
    <xf numFmtId="0" fontId="31" fillId="14" borderId="78" xfId="0" applyFont="1" applyFill="1" applyBorder="1" applyAlignment="1">
      <alignment horizontal="left" vertical="top"/>
    </xf>
    <xf numFmtId="164" fontId="31" fillId="14" borderId="78" xfId="0" applyNumberFormat="1" applyFont="1" applyFill="1" applyBorder="1" applyAlignment="1">
      <alignment horizontal="center" vertical="top"/>
    </xf>
    <xf numFmtId="0" fontId="31" fillId="16" borderId="78" xfId="0" applyFont="1" applyFill="1" applyBorder="1" applyAlignment="1">
      <alignment horizontal="left" vertical="top"/>
    </xf>
    <xf numFmtId="164" fontId="31" fillId="16" borderId="78" xfId="0" applyNumberFormat="1" applyFont="1" applyFill="1" applyBorder="1" applyAlignment="1">
      <alignment horizontal="center" vertical="top"/>
    </xf>
    <xf numFmtId="0" fontId="33" fillId="12" borderId="49" xfId="0" applyFont="1" applyFill="1" applyBorder="1" applyAlignment="1">
      <alignment horizontal="center" vertical="center"/>
    </xf>
    <xf numFmtId="0" fontId="33" fillId="12" borderId="50" xfId="0" applyFont="1" applyFill="1" applyBorder="1" applyAlignment="1">
      <alignment horizontal="center" vertical="center"/>
    </xf>
    <xf numFmtId="4" fontId="33" fillId="12" borderId="50" xfId="0" applyNumberFormat="1" applyFont="1" applyFill="1" applyBorder="1" applyAlignment="1">
      <alignment horizontal="center" vertical="center"/>
    </xf>
    <xf numFmtId="0" fontId="33" fillId="12" borderId="50" xfId="0" applyFont="1" applyFill="1" applyBorder="1" applyAlignment="1">
      <alignment horizontal="left" vertical="center"/>
    </xf>
    <xf numFmtId="0" fontId="37" fillId="12" borderId="51" xfId="0" applyFont="1" applyFill="1" applyBorder="1" applyAlignment="1">
      <alignment horizontal="center" vertical="center" wrapText="1"/>
    </xf>
    <xf numFmtId="0" fontId="31" fillId="11" borderId="77" xfId="0" applyFont="1" applyFill="1" applyBorder="1" applyAlignment="1">
      <alignment horizontal="right" vertical="center"/>
    </xf>
    <xf numFmtId="0" fontId="31" fillId="11" borderId="78" xfId="0" applyFont="1" applyFill="1" applyBorder="1" applyAlignment="1">
      <alignment horizontal="right" vertical="center"/>
    </xf>
    <xf numFmtId="4" fontId="31" fillId="11" borderId="78" xfId="0" applyNumberFormat="1" applyFont="1" applyFill="1" applyBorder="1" applyAlignment="1">
      <alignment horizontal="right" vertical="center"/>
    </xf>
    <xf numFmtId="0" fontId="31" fillId="15" borderId="80" xfId="0" applyFont="1" applyFill="1" applyBorder="1" applyAlignment="1">
      <alignment horizontal="right" vertical="center"/>
    </xf>
    <xf numFmtId="0" fontId="31" fillId="15" borderId="81" xfId="0" applyFont="1" applyFill="1" applyBorder="1" applyAlignment="1">
      <alignment horizontal="right" vertical="center"/>
    </xf>
    <xf numFmtId="4" fontId="31" fillId="15" borderId="81" xfId="0" applyNumberFormat="1" applyFont="1" applyFill="1" applyBorder="1" applyAlignment="1">
      <alignment horizontal="right" vertical="center"/>
    </xf>
    <xf numFmtId="0" fontId="31" fillId="14" borderId="0" xfId="0" applyFont="1" applyFill="1" applyBorder="1" applyAlignment="1">
      <alignment horizontal="right" vertical="center"/>
    </xf>
    <xf numFmtId="0" fontId="31" fillId="16" borderId="0" xfId="0" applyFont="1" applyFill="1" applyBorder="1" applyAlignment="1">
      <alignment horizontal="right" vertical="center"/>
    </xf>
    <xf numFmtId="0" fontId="16" fillId="0" borderId="35" xfId="6" applyFont="1" applyBorder="1" applyAlignment="1">
      <alignment horizontal="left" vertical="center"/>
    </xf>
    <xf numFmtId="0" fontId="16" fillId="0" borderId="37" xfId="6" applyFont="1" applyBorder="1" applyAlignment="1">
      <alignment horizontal="left" vertical="center"/>
    </xf>
    <xf numFmtId="0" fontId="16" fillId="0" borderId="46" xfId="6" applyFont="1" applyBorder="1" applyAlignment="1">
      <alignment horizontal="left" vertical="center"/>
    </xf>
    <xf numFmtId="0" fontId="16" fillId="0" borderId="28" xfId="6" applyFont="1" applyBorder="1" applyAlignment="1">
      <alignment horizontal="center" vertical="center"/>
    </xf>
    <xf numFmtId="0" fontId="16" fillId="0" borderId="29" xfId="6" applyFont="1" applyBorder="1" applyAlignment="1">
      <alignment horizontal="center" vertical="center"/>
    </xf>
    <xf numFmtId="0" fontId="16" fillId="0" borderId="47" xfId="6" applyFont="1" applyBorder="1" applyAlignment="1">
      <alignment horizontal="center" vertical="center"/>
    </xf>
    <xf numFmtId="0" fontId="20" fillId="0" borderId="39" xfId="6" applyFont="1" applyBorder="1" applyAlignment="1">
      <alignment horizontal="center" vertical="center"/>
    </xf>
    <xf numFmtId="0" fontId="20" fillId="0" borderId="6" xfId="6" applyFont="1" applyBorder="1" applyAlignment="1">
      <alignment horizontal="center" vertical="center"/>
    </xf>
    <xf numFmtId="0" fontId="20" fillId="0" borderId="40" xfId="6" applyFont="1" applyBorder="1" applyAlignment="1">
      <alignment horizontal="center" vertical="center"/>
    </xf>
    <xf numFmtId="0" fontId="16" fillId="0" borderId="0" xfId="6" applyFont="1" applyBorder="1" applyAlignment="1">
      <alignment horizontal="center" vertical="center"/>
    </xf>
    <xf numFmtId="0" fontId="20" fillId="0" borderId="28" xfId="6" applyFont="1" applyBorder="1" applyAlignment="1">
      <alignment horizontal="center" vertical="center"/>
    </xf>
    <xf numFmtId="0" fontId="20" fillId="0" borderId="29" xfId="6" applyFont="1" applyBorder="1" applyAlignment="1">
      <alignment horizontal="center" vertical="center"/>
    </xf>
    <xf numFmtId="0" fontId="20" fillId="0" borderId="4" xfId="6" applyFont="1" applyBorder="1" applyAlignment="1">
      <alignment horizontal="center" vertical="center"/>
    </xf>
    <xf numFmtId="0" fontId="20" fillId="0" borderId="43" xfId="6" applyFont="1" applyBorder="1" applyAlignment="1">
      <alignment horizontal="left" vertical="center"/>
    </xf>
    <xf numFmtId="0" fontId="20" fillId="0" borderId="29" xfId="6" applyFont="1" applyBorder="1" applyAlignment="1">
      <alignment horizontal="left" vertical="center"/>
    </xf>
    <xf numFmtId="0" fontId="20" fillId="0" borderId="4" xfId="6" applyFont="1" applyBorder="1" applyAlignment="1">
      <alignment horizontal="left" vertical="center"/>
    </xf>
    <xf numFmtId="0" fontId="16" fillId="0" borderId="44" xfId="6" applyFont="1" applyBorder="1" applyAlignment="1">
      <alignment horizontal="left" vertical="center"/>
    </xf>
    <xf numFmtId="0" fontId="16" fillId="0" borderId="30" xfId="6" applyFont="1" applyBorder="1" applyAlignment="1">
      <alignment horizontal="left" vertical="center"/>
    </xf>
    <xf numFmtId="0" fontId="16" fillId="0" borderId="45" xfId="6" applyFont="1" applyBorder="1" applyAlignment="1">
      <alignment horizontal="left" vertical="center"/>
    </xf>
    <xf numFmtId="0" fontId="16" fillId="0" borderId="22" xfId="6" applyFont="1" applyBorder="1" applyAlignment="1">
      <alignment horizontal="left" vertical="center"/>
    </xf>
    <xf numFmtId="0" fontId="16" fillId="0" borderId="23" xfId="6" applyFont="1" applyBorder="1" applyAlignment="1">
      <alignment horizontal="left" vertical="center"/>
    </xf>
    <xf numFmtId="0" fontId="16" fillId="0" borderId="16" xfId="6" applyFont="1" applyBorder="1" applyAlignment="1">
      <alignment horizontal="left" vertical="center"/>
    </xf>
    <xf numFmtId="0" fontId="20" fillId="0" borderId="18" xfId="6" applyFont="1" applyBorder="1" applyAlignment="1">
      <alignment horizontal="center" vertical="center"/>
    </xf>
    <xf numFmtId="0" fontId="20" fillId="0" borderId="22" xfId="6" applyFont="1" applyBorder="1" applyAlignment="1">
      <alignment horizontal="center" vertical="center"/>
    </xf>
    <xf numFmtId="0" fontId="16" fillId="0" borderId="18" xfId="6" applyFont="1" applyBorder="1" applyAlignment="1">
      <alignment horizontal="center" vertical="center"/>
    </xf>
    <xf numFmtId="0" fontId="16" fillId="0" borderId="17" xfId="6" applyFont="1" applyBorder="1" applyAlignment="1">
      <alignment horizontal="center" vertical="center"/>
    </xf>
    <xf numFmtId="0" fontId="20" fillId="0" borderId="34" xfId="6" applyFont="1" applyBorder="1" applyAlignment="1">
      <alignment horizontal="center" vertical="center"/>
    </xf>
    <xf numFmtId="0" fontId="20" fillId="0" borderId="35" xfId="6" applyFont="1" applyBorder="1" applyAlignment="1">
      <alignment horizontal="center" vertical="center"/>
    </xf>
    <xf numFmtId="0" fontId="16" fillId="0" borderId="34" xfId="6" applyFont="1" applyBorder="1" applyAlignment="1">
      <alignment horizontal="center" vertical="center"/>
    </xf>
    <xf numFmtId="0" fontId="16" fillId="0" borderId="36" xfId="6" applyFont="1" applyBorder="1" applyAlignment="1">
      <alignment horizontal="center" vertical="center"/>
    </xf>
    <xf numFmtId="0" fontId="16" fillId="0" borderId="1" xfId="6" applyFont="1" applyBorder="1" applyAlignment="1">
      <alignment horizontal="center" vertical="center"/>
    </xf>
    <xf numFmtId="0" fontId="16" fillId="0" borderId="22" xfId="6" applyFont="1" applyBorder="1" applyAlignment="1">
      <alignment horizontal="center" vertical="center"/>
    </xf>
    <xf numFmtId="0" fontId="16" fillId="0" borderId="10" xfId="6" applyFont="1" applyBorder="1" applyAlignment="1">
      <alignment horizontal="left" vertical="center"/>
    </xf>
    <xf numFmtId="0" fontId="16" fillId="0" borderId="9" xfId="6" applyFont="1" applyBorder="1" applyAlignment="1">
      <alignment horizontal="left" vertical="center"/>
    </xf>
    <xf numFmtId="0" fontId="16" fillId="0" borderId="11" xfId="6" applyFont="1" applyBorder="1" applyAlignment="1">
      <alignment horizontal="center" vertical="center"/>
    </xf>
    <xf numFmtId="0" fontId="16" fillId="0" borderId="5" xfId="6" applyFont="1" applyBorder="1" applyAlignment="1">
      <alignment horizontal="center" vertical="center"/>
    </xf>
    <xf numFmtId="0" fontId="16" fillId="0" borderId="13" xfId="6" applyFont="1" applyBorder="1" applyAlignment="1">
      <alignment horizontal="left" vertical="center"/>
    </xf>
    <xf numFmtId="0" fontId="16" fillId="0" borderId="12" xfId="6" applyFont="1" applyBorder="1" applyAlignment="1">
      <alignment horizontal="left" vertical="center"/>
    </xf>
    <xf numFmtId="0" fontId="16" fillId="0" borderId="10" xfId="6" applyFont="1" applyBorder="1" applyAlignment="1">
      <alignment horizontal="center" vertical="center"/>
    </xf>
    <xf numFmtId="0" fontId="16" fillId="0" borderId="9" xfId="6" applyFont="1" applyBorder="1" applyAlignment="1">
      <alignment horizontal="center" vertical="center"/>
    </xf>
    <xf numFmtId="0" fontId="16" fillId="0" borderId="1" xfId="6" applyFont="1" applyBorder="1" applyAlignment="1">
      <alignment horizontal="left" vertical="center"/>
    </xf>
    <xf numFmtId="0" fontId="20" fillId="0" borderId="1" xfId="6" applyFont="1" applyBorder="1" applyAlignment="1">
      <alignment horizontal="center" vertical="center"/>
    </xf>
    <xf numFmtId="0" fontId="20" fillId="0" borderId="28" xfId="6" applyFont="1" applyFill="1" applyBorder="1" applyAlignment="1">
      <alignment horizontal="center" vertical="center" wrapText="1"/>
    </xf>
    <xf numFmtId="0" fontId="20" fillId="0" borderId="4" xfId="6" applyFont="1" applyFill="1" applyBorder="1" applyAlignment="1">
      <alignment horizontal="center" vertical="center" wrapText="1"/>
    </xf>
    <xf numFmtId="0" fontId="16" fillId="0" borderId="23" xfId="6" applyFont="1" applyBorder="1" applyAlignment="1">
      <alignment horizontal="center" vertical="center"/>
    </xf>
    <xf numFmtId="0" fontId="16" fillId="0" borderId="16" xfId="6" applyFont="1" applyBorder="1" applyAlignment="1">
      <alignment horizontal="center" vertical="center"/>
    </xf>
    <xf numFmtId="0" fontId="16" fillId="0" borderId="0" xfId="6" applyFont="1" applyBorder="1" applyAlignment="1">
      <alignment horizontal="left" vertical="center"/>
    </xf>
    <xf numFmtId="0" fontId="20" fillId="10" borderId="1" xfId="6" applyFont="1" applyFill="1" applyBorder="1" applyAlignment="1">
      <alignment horizontal="center" vertical="center"/>
    </xf>
    <xf numFmtId="0" fontId="20" fillId="0" borderId="1" xfId="6" applyFont="1" applyBorder="1" applyAlignment="1">
      <alignment horizontal="left" vertical="center"/>
    </xf>
    <xf numFmtId="0" fontId="27" fillId="0" borderId="1" xfId="6" applyFont="1" applyBorder="1" applyAlignment="1">
      <alignment horizontal="left" vertical="center"/>
    </xf>
    <xf numFmtId="0" fontId="16" fillId="0" borderId="1" xfId="6" applyFont="1" applyBorder="1" applyAlignment="1">
      <alignment vertical="center"/>
    </xf>
    <xf numFmtId="0" fontId="20" fillId="8" borderId="19" xfId="6" applyFont="1" applyFill="1" applyBorder="1" applyAlignment="1">
      <alignment horizontal="center" vertical="center"/>
    </xf>
    <xf numFmtId="0" fontId="20" fillId="8" borderId="20" xfId="6" applyFont="1" applyFill="1" applyBorder="1" applyAlignment="1">
      <alignment horizontal="center" vertical="center"/>
    </xf>
    <xf numFmtId="0" fontId="20" fillId="5" borderId="1" xfId="6" applyFont="1" applyFill="1" applyBorder="1" applyAlignment="1">
      <alignment horizontal="center" vertical="center"/>
    </xf>
    <xf numFmtId="0" fontId="16" fillId="0" borderId="1" xfId="6" applyFont="1" applyBorder="1" applyAlignment="1">
      <alignment horizontal="left" vertical="center" wrapText="1"/>
    </xf>
    <xf numFmtId="0" fontId="20" fillId="8" borderId="8" xfId="6" applyFont="1" applyFill="1" applyBorder="1" applyAlignment="1">
      <alignment horizontal="center" vertical="center"/>
    </xf>
    <xf numFmtId="0" fontId="20" fillId="8" borderId="2" xfId="6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left" vertical="center"/>
    </xf>
    <xf numFmtId="0" fontId="20" fillId="8" borderId="14" xfId="6" applyFont="1" applyFill="1" applyBorder="1" applyAlignment="1">
      <alignment horizontal="center" vertical="center"/>
    </xf>
    <xf numFmtId="0" fontId="20" fillId="8" borderId="23" xfId="6" applyFont="1" applyFill="1" applyBorder="1" applyAlignment="1">
      <alignment horizontal="center" vertical="center"/>
    </xf>
    <xf numFmtId="0" fontId="20" fillId="0" borderId="23" xfId="6" applyFont="1" applyBorder="1" applyAlignment="1">
      <alignment horizontal="center" vertical="center"/>
    </xf>
    <xf numFmtId="0" fontId="27" fillId="0" borderId="1" xfId="6" applyFont="1" applyFill="1" applyBorder="1" applyAlignment="1">
      <alignment horizontal="left" vertical="center" wrapText="1"/>
    </xf>
    <xf numFmtId="0" fontId="20" fillId="8" borderId="1" xfId="6" applyFont="1" applyFill="1" applyBorder="1" applyAlignment="1">
      <alignment horizontal="center" vertical="center"/>
    </xf>
    <xf numFmtId="0" fontId="20" fillId="8" borderId="22" xfId="6" applyFont="1" applyFill="1" applyBorder="1" applyAlignment="1">
      <alignment horizontal="center" vertical="center"/>
    </xf>
    <xf numFmtId="0" fontId="20" fillId="8" borderId="25" xfId="6" applyFont="1" applyFill="1" applyBorder="1" applyAlignment="1">
      <alignment horizontal="center" vertical="center"/>
    </xf>
    <xf numFmtId="0" fontId="20" fillId="8" borderId="0" xfId="6" applyFont="1" applyFill="1" applyBorder="1" applyAlignment="1">
      <alignment horizontal="center" vertical="center"/>
    </xf>
    <xf numFmtId="0" fontId="30" fillId="0" borderId="1" xfId="6" applyFont="1" applyBorder="1" applyAlignment="1">
      <alignment horizontal="center" vertical="center" wrapText="1"/>
    </xf>
    <xf numFmtId="14" fontId="16" fillId="0" borderId="1" xfId="6" applyNumberFormat="1" applyFont="1" applyBorder="1" applyAlignment="1">
      <alignment horizontal="center" vertical="center"/>
    </xf>
    <xf numFmtId="0" fontId="16" fillId="4" borderId="1" xfId="6" applyFont="1" applyFill="1" applyBorder="1" applyAlignment="1">
      <alignment horizontal="center" vertical="center"/>
    </xf>
    <xf numFmtId="165" fontId="16" fillId="4" borderId="1" xfId="6" applyNumberFormat="1" applyFont="1" applyFill="1" applyBorder="1" applyAlignment="1">
      <alignment horizontal="center" vertical="center"/>
    </xf>
    <xf numFmtId="0" fontId="20" fillId="3" borderId="1" xfId="6" applyFont="1" applyFill="1" applyBorder="1" applyAlignment="1">
      <alignment horizontal="center" vertical="center"/>
    </xf>
    <xf numFmtId="0" fontId="21" fillId="0" borderId="1" xfId="6" applyFont="1" applyBorder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20" fillId="0" borderId="0" xfId="6" applyFont="1" applyAlignment="1">
      <alignment horizontal="left" vertical="center"/>
    </xf>
    <xf numFmtId="0" fontId="16" fillId="0" borderId="2" xfId="6" applyFont="1" applyBorder="1" applyAlignment="1">
      <alignment horizontal="center" vertical="center"/>
    </xf>
    <xf numFmtId="0" fontId="16" fillId="0" borderId="0" xfId="6" applyFont="1" applyAlignment="1">
      <alignment horizontal="left" vertical="center" wrapText="1"/>
    </xf>
    <xf numFmtId="0" fontId="20" fillId="0" borderId="0" xfId="6" applyFont="1" applyAlignment="1">
      <alignment horizontal="center" vertical="center"/>
    </xf>
    <xf numFmtId="0" fontId="16" fillId="0" borderId="0" xfId="6" applyFont="1" applyAlignment="1">
      <alignment horizontal="center"/>
    </xf>
    <xf numFmtId="0" fontId="20" fillId="0" borderId="0" xfId="6" applyFont="1" applyAlignment="1">
      <alignment horizontal="center"/>
    </xf>
    <xf numFmtId="0" fontId="20" fillId="0" borderId="1" xfId="6" applyFont="1" applyBorder="1" applyAlignment="1">
      <alignment horizontal="center" vertical="center" wrapText="1"/>
    </xf>
    <xf numFmtId="0" fontId="16" fillId="0" borderId="1" xfId="6" applyFont="1" applyFill="1" applyBorder="1" applyAlignment="1">
      <alignment horizontal="left" vertical="center" wrapText="1"/>
    </xf>
    <xf numFmtId="0" fontId="21" fillId="0" borderId="1" xfId="6" applyFont="1" applyBorder="1" applyAlignment="1">
      <alignment horizontal="left" vertical="top"/>
    </xf>
    <xf numFmtId="0" fontId="16" fillId="0" borderId="1" xfId="6" applyFont="1" applyBorder="1" applyAlignment="1">
      <alignment horizontal="center" vertical="center" wrapText="1"/>
    </xf>
    <xf numFmtId="0" fontId="24" fillId="0" borderId="1" xfId="6" applyFont="1" applyFill="1" applyBorder="1" applyAlignment="1">
      <alignment horizontal="left" vertical="center" wrapText="1"/>
    </xf>
    <xf numFmtId="0" fontId="27" fillId="0" borderId="1" xfId="6" applyFont="1" applyFill="1" applyBorder="1" applyAlignment="1">
      <alignment horizontal="center" vertical="center"/>
    </xf>
    <xf numFmtId="165" fontId="16" fillId="0" borderId="1" xfId="6" applyNumberFormat="1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center" vertical="center"/>
    </xf>
    <xf numFmtId="0" fontId="53" fillId="0" borderId="1" xfId="6" applyFont="1" applyBorder="1" applyAlignment="1">
      <alignment horizontal="left" vertical="top"/>
    </xf>
    <xf numFmtId="0" fontId="27" fillId="4" borderId="1" xfId="6" applyFont="1" applyFill="1" applyBorder="1" applyAlignment="1">
      <alignment horizontal="center" vertical="center"/>
    </xf>
  </cellXfs>
  <cellStyles count="9">
    <cellStyle name="Hiperlink" xfId="2" builtinId="8"/>
    <cellStyle name="Moeda 2" xfId="4" xr:uid="{00000000-0005-0000-0000-000031000000}"/>
    <cellStyle name="Moeda 3" xfId="8" xr:uid="{17854311-D524-4ADE-9AAC-B3BC9DD95C19}"/>
    <cellStyle name="Normal" xfId="0" builtinId="0"/>
    <cellStyle name="Normal 2" xfId="6" xr:uid="{C7343176-394C-47D5-812A-AFD277E14A82}"/>
    <cellStyle name="Normal 3" xfId="5" xr:uid="{24672469-7BA2-40D5-8B21-4F5083D15AD8}"/>
    <cellStyle name="Porcentagem 2" xfId="7" xr:uid="{864D12C4-4DC2-47C3-B29A-982394B196A2}"/>
    <cellStyle name="Vírgula" xfId="1" builtinId="3"/>
    <cellStyle name="Vírgula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0</xdr:col>
      <xdr:colOff>795525</xdr:colOff>
      <xdr:row>0</xdr:row>
      <xdr:rowOff>563250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6F9011-46F7-479E-B944-9B2D856A9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7098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0</xdr:col>
      <xdr:colOff>795525</xdr:colOff>
      <xdr:row>0</xdr:row>
      <xdr:rowOff>563250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E4BEE7-CEFA-4A29-8B03-785B44B18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7098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0</xdr:col>
      <xdr:colOff>795525</xdr:colOff>
      <xdr:row>0</xdr:row>
      <xdr:rowOff>563250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DBC491-5E27-43A8-9E6D-C3A37D769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7098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0</xdr:col>
      <xdr:colOff>795525</xdr:colOff>
      <xdr:row>0</xdr:row>
      <xdr:rowOff>563250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555303-DBA1-4332-B1F6-ABF489841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7098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0</xdr:col>
      <xdr:colOff>795525</xdr:colOff>
      <xdr:row>0</xdr:row>
      <xdr:rowOff>563250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A534E52-FA58-4581-B6B9-8CCBC983A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7098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0</xdr:col>
      <xdr:colOff>795525</xdr:colOff>
      <xdr:row>0</xdr:row>
      <xdr:rowOff>563250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6764D2-1DCC-44A9-BF08-8C8DB3A62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7098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rj1201\ANAC\SAF\GTAF\Infraestrutura\PROJETOS\Manuten&#231;&#227;o%20Predial%202019\Planilhas%20Auxiliares\Listagem%20Equipamentos%20e%20Ferramen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rj1201\ANAC\SAF\GTAF\SLIC\CONTRATOS_RRRJ\2019\Manuten&#231;&#227;o%20Predial_novo%20preg&#227;o\Listagem%20de%20Materiais%20para%20novo%20Contrato%20de%20Manuten&#231;&#227;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rj1201\ANAC\SAF\GTAF\SLIC\CONTRATOS_RRRJ\2019\Manuten&#231;&#227;o%20Predial_novo%20preg&#227;o\Planilha_de_Custos_Manuten&#231;&#227;o_EM%20EDI&#199;&#195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resumo"/>
      <sheetName val="Planilha2"/>
      <sheetName val="Planilha1"/>
    </sheetNames>
    <sheetDataSet>
      <sheetData sheetId="0">
        <row r="3">
          <cell r="B3" t="str">
            <v>Alicate crimpador RJ11 e RJ45 com trava de catraca - rede e telefonia.</v>
          </cell>
          <cell r="C3">
            <v>2</v>
          </cell>
          <cell r="D3">
            <v>135</v>
          </cell>
          <cell r="E3">
            <v>270</v>
          </cell>
          <cell r="H3" t="str">
            <v>s</v>
          </cell>
          <cell r="I3">
            <v>1</v>
          </cell>
        </row>
        <row r="4">
          <cell r="B4" t="str">
            <v>Alicate bomba d’água 10'</v>
          </cell>
          <cell r="C4">
            <v>3</v>
          </cell>
          <cell r="D4">
            <v>36</v>
          </cell>
          <cell r="E4">
            <v>108</v>
          </cell>
          <cell r="H4" t="str">
            <v>s</v>
          </cell>
          <cell r="I4">
            <v>2</v>
          </cell>
        </row>
        <row r="5">
          <cell r="B5" t="str">
            <v>Alicate de bico ½ cano reto 6”</v>
          </cell>
          <cell r="C5">
            <v>3</v>
          </cell>
          <cell r="D5">
            <v>25.5</v>
          </cell>
          <cell r="E5">
            <v>76.5</v>
          </cell>
          <cell r="H5" t="str">
            <v>s</v>
          </cell>
          <cell r="I5">
            <v>2</v>
          </cell>
        </row>
        <row r="6">
          <cell r="B6" t="str">
            <v>Alicate de compressão para terminais cabo RG6 e RG11- padrão NET e TVA</v>
          </cell>
          <cell r="C6">
            <v>2</v>
          </cell>
          <cell r="D6">
            <v>240</v>
          </cell>
          <cell r="E6">
            <v>480</v>
          </cell>
          <cell r="H6" t="str">
            <v>s</v>
          </cell>
          <cell r="I6">
            <v>1</v>
          </cell>
        </row>
        <row r="7">
          <cell r="B7" t="str">
            <v>Alicate de corte diagonal 6”</v>
          </cell>
          <cell r="C7">
            <v>3</v>
          </cell>
          <cell r="D7">
            <v>30</v>
          </cell>
          <cell r="E7">
            <v>90</v>
          </cell>
          <cell r="H7" t="str">
            <v>s</v>
          </cell>
          <cell r="I7">
            <v>2</v>
          </cell>
        </row>
        <row r="8">
          <cell r="B8" t="str">
            <v>Alicate de corte reto</v>
          </cell>
          <cell r="C8">
            <v>3</v>
          </cell>
          <cell r="D8">
            <v>54</v>
          </cell>
          <cell r="E8">
            <v>162</v>
          </cell>
          <cell r="H8" t="str">
            <v>s</v>
          </cell>
          <cell r="I8">
            <v>2</v>
          </cell>
        </row>
        <row r="9">
          <cell r="B9" t="str">
            <v>Alicate de pressão 10</v>
          </cell>
          <cell r="C9">
            <v>3</v>
          </cell>
          <cell r="D9">
            <v>45</v>
          </cell>
          <cell r="E9">
            <v>135</v>
          </cell>
          <cell r="H9" t="str">
            <v>s</v>
          </cell>
          <cell r="I9">
            <v>2</v>
          </cell>
        </row>
        <row r="10">
          <cell r="B10" t="str">
            <v>Alicate cortador, descascador e desencapador de fio</v>
          </cell>
          <cell r="C10">
            <v>3</v>
          </cell>
          <cell r="D10">
            <v>45</v>
          </cell>
          <cell r="E10">
            <v>135</v>
          </cell>
          <cell r="H10" t="str">
            <v>s</v>
          </cell>
          <cell r="I10">
            <v>1</v>
          </cell>
        </row>
        <row r="11">
          <cell r="B11" t="str">
            <v>Alicate para prensar terminais p/ fios e cabos 0,5 - 10mm.</v>
          </cell>
          <cell r="C11">
            <v>3</v>
          </cell>
          <cell r="D11">
            <v>360</v>
          </cell>
          <cell r="E11">
            <v>1080</v>
          </cell>
          <cell r="H11" t="str">
            <v>s</v>
          </cell>
          <cell r="I11">
            <v>1</v>
          </cell>
        </row>
        <row r="12">
          <cell r="B12" t="str">
            <v>Alicate para terminais coaxial catracado RG59,58,62,6.</v>
          </cell>
          <cell r="C12">
            <v>3</v>
          </cell>
          <cell r="D12">
            <v>105</v>
          </cell>
          <cell r="E12">
            <v>315</v>
          </cell>
          <cell r="H12" t="str">
            <v>s</v>
          </cell>
          <cell r="I12">
            <v>1</v>
          </cell>
        </row>
        <row r="13">
          <cell r="B13" t="str">
            <v>Alicate rebitador manual</v>
          </cell>
          <cell r="C13">
            <v>3</v>
          </cell>
          <cell r="D13">
            <v>75</v>
          </cell>
          <cell r="E13">
            <v>225</v>
          </cell>
          <cell r="H13" t="str">
            <v>s</v>
          </cell>
          <cell r="I13">
            <v>2</v>
          </cell>
        </row>
        <row r="14">
          <cell r="B14" t="str">
            <v>Alicate universal 8”</v>
          </cell>
          <cell r="C14">
            <v>3</v>
          </cell>
          <cell r="D14">
            <v>78</v>
          </cell>
          <cell r="E14">
            <v>234</v>
          </cell>
          <cell r="H14" t="str">
            <v>s</v>
          </cell>
          <cell r="I14">
            <v>2</v>
          </cell>
        </row>
        <row r="15">
          <cell r="B15" t="str">
            <v>Alicate volt-amperímetro (TRUE RMS) VA-318 MARCA INSTRUTHERM.</v>
          </cell>
          <cell r="C15">
            <v>2</v>
          </cell>
          <cell r="D15">
            <v>1362</v>
          </cell>
          <cell r="E15">
            <v>2724</v>
          </cell>
          <cell r="H15" t="str">
            <v>s</v>
          </cell>
          <cell r="I15">
            <v>2</v>
          </cell>
        </row>
        <row r="16">
          <cell r="B16" t="str">
            <v>Arco de serra manual</v>
          </cell>
          <cell r="C16">
            <v>3</v>
          </cell>
          <cell r="D16">
            <v>45</v>
          </cell>
          <cell r="E16">
            <v>135</v>
          </cell>
          <cell r="H16" t="str">
            <v>s</v>
          </cell>
          <cell r="I16">
            <v>2</v>
          </cell>
        </row>
        <row r="17">
          <cell r="B17" t="str">
            <v>Badisco Digital Com Display Em Cristal Líquido</v>
          </cell>
          <cell r="C17">
            <v>2</v>
          </cell>
          <cell r="D17">
            <v>150</v>
          </cell>
          <cell r="E17">
            <v>300</v>
          </cell>
          <cell r="H17" t="str">
            <v>s</v>
          </cell>
          <cell r="I17">
            <v>2</v>
          </cell>
        </row>
        <row r="18">
          <cell r="B18" t="str">
            <v>Desentupidor de esgotos, pias, ralos e banheiras</v>
          </cell>
          <cell r="C18">
            <v>3</v>
          </cell>
          <cell r="D18">
            <v>20.399999999999999</v>
          </cell>
          <cell r="E18">
            <v>61.199999999999996</v>
          </cell>
          <cell r="H18" t="str">
            <v>s</v>
          </cell>
          <cell r="I18">
            <v>3</v>
          </cell>
        </row>
        <row r="19">
          <cell r="B19" t="str">
            <v>Bomba p/ Graxa manual 500g</v>
          </cell>
          <cell r="C19">
            <v>2</v>
          </cell>
          <cell r="D19">
            <v>105</v>
          </cell>
          <cell r="E19">
            <v>210</v>
          </cell>
          <cell r="H19" t="str">
            <v>s</v>
          </cell>
          <cell r="I19">
            <v>1</v>
          </cell>
        </row>
        <row r="20">
          <cell r="B20" t="str">
            <v>Brocas de Vídea (jogo)</v>
          </cell>
          <cell r="C20">
            <v>3</v>
          </cell>
          <cell r="D20">
            <v>141</v>
          </cell>
          <cell r="E20">
            <v>423</v>
          </cell>
          <cell r="H20" t="str">
            <v>s</v>
          </cell>
          <cell r="I20">
            <v>1</v>
          </cell>
        </row>
        <row r="21">
          <cell r="B21" t="str">
            <v>Broca de aço rápido (jogo)</v>
          </cell>
          <cell r="C21">
            <v>3</v>
          </cell>
          <cell r="D21">
            <v>159</v>
          </cell>
          <cell r="E21">
            <v>477</v>
          </cell>
          <cell r="H21" t="str">
            <v>s</v>
          </cell>
          <cell r="I21">
            <v>1</v>
          </cell>
        </row>
        <row r="22">
          <cell r="B22" t="str">
            <v>Broxa para pintor</v>
          </cell>
          <cell r="C22">
            <v>5</v>
          </cell>
          <cell r="D22">
            <v>8.6999999999999993</v>
          </cell>
          <cell r="E22">
            <v>43.5</v>
          </cell>
          <cell r="H22" t="str">
            <v>s</v>
          </cell>
          <cell r="I22">
            <v>2</v>
          </cell>
        </row>
        <row r="23">
          <cell r="B23" t="str">
            <v>Caixa p/ ferramentas plástica</v>
          </cell>
          <cell r="C23">
            <v>3</v>
          </cell>
          <cell r="D23">
            <v>9.6</v>
          </cell>
          <cell r="E23">
            <v>28.799999999999997</v>
          </cell>
          <cell r="H23" t="str">
            <v>s</v>
          </cell>
          <cell r="I23">
            <v>3</v>
          </cell>
        </row>
        <row r="24">
          <cell r="B24" t="str">
            <v>Carrinho de mão</v>
          </cell>
          <cell r="C24">
            <v>3</v>
          </cell>
          <cell r="D24">
            <v>189</v>
          </cell>
          <cell r="E24">
            <v>567</v>
          </cell>
          <cell r="H24" t="str">
            <v>s</v>
          </cell>
          <cell r="I24">
            <v>1</v>
          </cell>
        </row>
        <row r="25">
          <cell r="B25" t="str">
            <v>Jogo Chave Fixa com 12</v>
          </cell>
          <cell r="C25"/>
          <cell r="D25"/>
          <cell r="E25"/>
          <cell r="H25" t="str">
            <v>s</v>
          </cell>
          <cell r="I25">
            <v>2</v>
          </cell>
        </row>
        <row r="26">
          <cell r="B26" t="str">
            <v>Jogo Chave Fenda com 7</v>
          </cell>
          <cell r="C26"/>
          <cell r="D26"/>
          <cell r="E26"/>
          <cell r="H26" t="str">
            <v>s</v>
          </cell>
          <cell r="I26">
            <v>2</v>
          </cell>
        </row>
        <row r="27">
          <cell r="B27" t="str">
            <v>Jogo Chave Phillips com 7</v>
          </cell>
          <cell r="C27"/>
          <cell r="D27"/>
          <cell r="E27"/>
          <cell r="H27" t="str">
            <v>s</v>
          </cell>
          <cell r="I27">
            <v>2</v>
          </cell>
        </row>
        <row r="28">
          <cell r="B28" t="str">
            <v>Jogo de Chaves Combinada com Catraca</v>
          </cell>
          <cell r="C28"/>
          <cell r="D28"/>
          <cell r="E28"/>
          <cell r="H28" t="str">
            <v>s</v>
          </cell>
          <cell r="I28">
            <v>2</v>
          </cell>
        </row>
        <row r="29">
          <cell r="B29" t="str">
            <v>Kit Jogo de chaves fixa com boca com 12</v>
          </cell>
          <cell r="C29"/>
          <cell r="D29"/>
          <cell r="E29"/>
          <cell r="H29" t="str">
            <v>s</v>
          </cell>
          <cell r="I29">
            <v>2</v>
          </cell>
        </row>
        <row r="30">
          <cell r="B30" t="str">
            <v>Chave inglesa ajustável</v>
          </cell>
          <cell r="C30"/>
          <cell r="D30"/>
          <cell r="E30"/>
          <cell r="H30" t="str">
            <v>s</v>
          </cell>
          <cell r="I30">
            <v>2</v>
          </cell>
        </row>
        <row r="31">
          <cell r="B31" t="str">
            <v>Chave tipo Krone/Bargoa para inserção em bloco telefônico.</v>
          </cell>
          <cell r="C31">
            <v>3</v>
          </cell>
          <cell r="D31">
            <v>75</v>
          </cell>
          <cell r="E31">
            <v>225</v>
          </cell>
          <cell r="H31" t="str">
            <v>s</v>
          </cell>
          <cell r="I31">
            <v>1</v>
          </cell>
        </row>
        <row r="32">
          <cell r="B32" t="str">
            <v>Jogo de chaves de boca, 6 a 22mm</v>
          </cell>
          <cell r="C32">
            <v>3</v>
          </cell>
          <cell r="D32">
            <v>72</v>
          </cell>
          <cell r="E32">
            <v>216</v>
          </cell>
          <cell r="H32" t="str">
            <v>s</v>
          </cell>
          <cell r="I32">
            <v>1</v>
          </cell>
        </row>
        <row r="33">
          <cell r="B33" t="str">
            <v>Chaves de grifo n° 08</v>
          </cell>
          <cell r="C33">
            <v>2</v>
          </cell>
          <cell r="D33">
            <v>27</v>
          </cell>
          <cell r="E33">
            <v>54</v>
          </cell>
          <cell r="H33" t="str">
            <v>s</v>
          </cell>
          <cell r="I33">
            <v>2</v>
          </cell>
        </row>
        <row r="34">
          <cell r="B34" t="str">
            <v>Chaves de grifo n° 10</v>
          </cell>
          <cell r="C34">
            <v>2</v>
          </cell>
          <cell r="D34">
            <v>36</v>
          </cell>
          <cell r="E34">
            <v>72</v>
          </cell>
          <cell r="H34" t="str">
            <v>s</v>
          </cell>
          <cell r="I34">
            <v>2</v>
          </cell>
        </row>
        <row r="35">
          <cell r="B35" t="str">
            <v>Chaves de grifo n° 12</v>
          </cell>
          <cell r="C35">
            <v>2</v>
          </cell>
          <cell r="D35">
            <v>51</v>
          </cell>
          <cell r="E35">
            <v>102</v>
          </cell>
          <cell r="H35" t="str">
            <v>s</v>
          </cell>
          <cell r="I35">
            <v>2</v>
          </cell>
        </row>
        <row r="36">
          <cell r="B36" t="str">
            <v>Chaves de grifo n° 14</v>
          </cell>
          <cell r="C36">
            <v>2</v>
          </cell>
          <cell r="D36">
            <v>54</v>
          </cell>
          <cell r="E36">
            <v>108</v>
          </cell>
          <cell r="H36" t="str">
            <v>s</v>
          </cell>
          <cell r="I36">
            <v>2</v>
          </cell>
        </row>
        <row r="37">
          <cell r="B37" t="str">
            <v>Chaves de grifo n° 18</v>
          </cell>
          <cell r="C37">
            <v>2</v>
          </cell>
          <cell r="D37">
            <v>124.02</v>
          </cell>
          <cell r="E37">
            <v>248.04</v>
          </cell>
          <cell r="H37" t="str">
            <v>s</v>
          </cell>
          <cell r="I37">
            <v>2</v>
          </cell>
        </row>
        <row r="38">
          <cell r="B38" t="str">
            <v>Chaves de grifo n° 24</v>
          </cell>
          <cell r="C38">
            <v>2</v>
          </cell>
          <cell r="D38">
            <v>211.5</v>
          </cell>
          <cell r="E38">
            <v>423</v>
          </cell>
          <cell r="H38" t="str">
            <v>s</v>
          </cell>
          <cell r="I38">
            <v>2</v>
          </cell>
        </row>
        <row r="39">
          <cell r="B39" t="str">
            <v>Chaves de grifo n° 36</v>
          </cell>
          <cell r="C39">
            <v>2</v>
          </cell>
          <cell r="D39">
            <v>1167</v>
          </cell>
          <cell r="E39">
            <v>2334</v>
          </cell>
          <cell r="H39" t="str">
            <v>s</v>
          </cell>
          <cell r="I39">
            <v>1</v>
          </cell>
        </row>
        <row r="40">
          <cell r="B40" t="str">
            <v>Colher de pedreiro</v>
          </cell>
          <cell r="C40">
            <v>3</v>
          </cell>
          <cell r="D40">
            <v>21</v>
          </cell>
          <cell r="E40">
            <v>63</v>
          </cell>
          <cell r="H40" t="str">
            <v>s</v>
          </cell>
          <cell r="I40">
            <v>2</v>
          </cell>
        </row>
        <row r="41">
          <cell r="B41" t="str">
            <v xml:space="preserve">Chave cortador de tubo manual, ½” a 6”  </v>
          </cell>
          <cell r="C41">
            <v>1</v>
          </cell>
          <cell r="D41">
            <v>1440</v>
          </cell>
          <cell r="E41">
            <v>1440</v>
          </cell>
          <cell r="H41" t="str">
            <v>n</v>
          </cell>
        </row>
        <row r="42">
          <cell r="B42" t="str">
            <v>Decapador para cabos de rede.</v>
          </cell>
          <cell r="C42">
            <v>2</v>
          </cell>
          <cell r="D42">
            <v>45</v>
          </cell>
          <cell r="E42">
            <v>90</v>
          </cell>
          <cell r="H42" t="str">
            <v>s</v>
          </cell>
          <cell r="I42">
            <v>1</v>
          </cell>
        </row>
        <row r="43">
          <cell r="B43" t="str">
            <v>Escada de alumínio de 5 degraus</v>
          </cell>
          <cell r="C43">
            <v>3</v>
          </cell>
          <cell r="D43">
            <v>306</v>
          </cell>
          <cell r="E43">
            <v>918</v>
          </cell>
          <cell r="H43" t="str">
            <v>s</v>
          </cell>
          <cell r="I43">
            <v>1</v>
          </cell>
        </row>
        <row r="44">
          <cell r="B44" t="str">
            <v>Escada de alumínio de 10 degraus</v>
          </cell>
          <cell r="C44">
            <v>3</v>
          </cell>
          <cell r="D44">
            <v>990</v>
          </cell>
          <cell r="E44">
            <v>2970</v>
          </cell>
          <cell r="H44" t="str">
            <v>s</v>
          </cell>
          <cell r="I44">
            <v>1</v>
          </cell>
        </row>
        <row r="45">
          <cell r="B45" t="str">
            <v>Esquadro de aço 12"</v>
          </cell>
          <cell r="C45">
            <v>3</v>
          </cell>
          <cell r="D45">
            <v>39</v>
          </cell>
          <cell r="E45">
            <v>117</v>
          </cell>
          <cell r="H45" t="str">
            <v>s</v>
          </cell>
          <cell r="I45">
            <v>2</v>
          </cell>
        </row>
        <row r="46">
          <cell r="B46" t="str">
            <v>Estilete (cartucho com 10 lâminas)</v>
          </cell>
          <cell r="C46">
            <v>3</v>
          </cell>
          <cell r="D46">
            <v>22.05</v>
          </cell>
          <cell r="E46">
            <v>66.150000000000006</v>
          </cell>
          <cell r="H46" t="str">
            <v>s</v>
          </cell>
          <cell r="I46">
            <v>2</v>
          </cell>
        </row>
        <row r="47">
          <cell r="B47" t="str">
            <v>Estilete profissional de metal (com lâmina de 18 mm para trabalho pesado com empunhadura de borracha anti-deslizante)</v>
          </cell>
          <cell r="C47">
            <v>3</v>
          </cell>
          <cell r="D47">
            <v>63</v>
          </cell>
          <cell r="E47">
            <v>189</v>
          </cell>
          <cell r="H47" t="str">
            <v>s</v>
          </cell>
          <cell r="I47">
            <v>2</v>
          </cell>
        </row>
        <row r="48">
          <cell r="B48" t="str">
            <v>Ferro de solda 100W.</v>
          </cell>
          <cell r="C48">
            <v>2</v>
          </cell>
          <cell r="D48">
            <v>167.1</v>
          </cell>
          <cell r="E48">
            <v>334.2</v>
          </cell>
          <cell r="H48" t="str">
            <v>s</v>
          </cell>
          <cell r="I48">
            <v>2</v>
          </cell>
        </row>
        <row r="49">
          <cell r="B49" t="str">
            <v>Ferro de solda 40W (com ponta fina)</v>
          </cell>
          <cell r="C49">
            <v>2</v>
          </cell>
          <cell r="D49">
            <v>51</v>
          </cell>
          <cell r="E49">
            <v>102</v>
          </cell>
          <cell r="H49" t="str">
            <v>s</v>
          </cell>
          <cell r="I49">
            <v>2</v>
          </cell>
        </row>
        <row r="50">
          <cell r="B50" t="str">
            <v>Formões (jogo) – 3/8”, ½”, 5/8”, ¾”</v>
          </cell>
          <cell r="C50">
            <v>2</v>
          </cell>
          <cell r="D50">
            <v>216</v>
          </cell>
          <cell r="E50">
            <v>432</v>
          </cell>
          <cell r="H50" t="str">
            <v>s</v>
          </cell>
          <cell r="I50">
            <v>2</v>
          </cell>
        </row>
        <row r="51">
          <cell r="B51" t="str">
            <v>Furadeira elétrica profissional, velocidade variável e reversível, mandril até ½”, DEWALT mod. DW508K</v>
          </cell>
          <cell r="C51">
            <v>3</v>
          </cell>
          <cell r="D51">
            <v>252</v>
          </cell>
          <cell r="E51">
            <v>756</v>
          </cell>
          <cell r="H51" t="str">
            <v>s</v>
          </cell>
          <cell r="I51">
            <v>2</v>
          </cell>
        </row>
        <row r="52">
          <cell r="B52" t="str">
            <v>Furadeira elétrica, mandril até 3/8”</v>
          </cell>
          <cell r="C52">
            <v>3</v>
          </cell>
          <cell r="D52">
            <v>252</v>
          </cell>
          <cell r="E52">
            <v>756</v>
          </cell>
          <cell r="H52" t="str">
            <v>s</v>
          </cell>
          <cell r="I52">
            <v>2</v>
          </cell>
        </row>
        <row r="53">
          <cell r="B53" t="str">
            <v>Jogo de chave ALLEN 1,5mm à 10mm.</v>
          </cell>
          <cell r="C53">
            <v>3</v>
          </cell>
          <cell r="D53">
            <v>90</v>
          </cell>
          <cell r="E53">
            <v>270</v>
          </cell>
          <cell r="H53" t="str">
            <v>s</v>
          </cell>
          <cell r="I53">
            <v>2</v>
          </cell>
        </row>
        <row r="54">
          <cell r="B54" t="str">
            <v>Jogo de chave hexagonal de 1/16 a 3/8</v>
          </cell>
          <cell r="C54">
            <v>3</v>
          </cell>
          <cell r="D54">
            <v>144</v>
          </cell>
          <cell r="E54">
            <v>432</v>
          </cell>
          <cell r="H54" t="str">
            <v>s</v>
          </cell>
          <cell r="I54">
            <v>2</v>
          </cell>
        </row>
        <row r="55">
          <cell r="B55" t="str">
            <v>Jogo de chaves combinadas 6 à 32mm.</v>
          </cell>
          <cell r="C55">
            <v>3</v>
          </cell>
          <cell r="D55">
            <v>450</v>
          </cell>
          <cell r="E55">
            <v>1350</v>
          </cell>
          <cell r="H55" t="str">
            <v>s</v>
          </cell>
          <cell r="I55">
            <v>2</v>
          </cell>
        </row>
        <row r="56">
          <cell r="B56" t="str">
            <v>Jogo de chaves Tork reta de T4 à T30.</v>
          </cell>
          <cell r="C56">
            <v>2</v>
          </cell>
          <cell r="D56">
            <v>237</v>
          </cell>
          <cell r="E56">
            <v>474</v>
          </cell>
          <cell r="H56" t="str">
            <v>s</v>
          </cell>
          <cell r="I56">
            <v>2</v>
          </cell>
        </row>
        <row r="57">
          <cell r="B57" t="str">
            <v>Lanterna recarregável de 15 Leds.</v>
          </cell>
          <cell r="C57">
            <v>3</v>
          </cell>
          <cell r="D57">
            <v>192</v>
          </cell>
          <cell r="E57">
            <v>576</v>
          </cell>
          <cell r="H57" t="str">
            <v>s</v>
          </cell>
          <cell r="I57">
            <v>2</v>
          </cell>
        </row>
        <row r="58">
          <cell r="B58" t="str">
            <v>Lima chata 6” bastarda</v>
          </cell>
          <cell r="C58">
            <v>2</v>
          </cell>
          <cell r="D58">
            <v>40.200000000000003</v>
          </cell>
          <cell r="E58">
            <v>80.400000000000006</v>
          </cell>
          <cell r="H58" t="str">
            <v>s</v>
          </cell>
          <cell r="I58">
            <v>2</v>
          </cell>
        </row>
        <row r="59">
          <cell r="B59" t="str">
            <v>Lima chata de 8” bastarda</v>
          </cell>
          <cell r="C59">
            <v>2</v>
          </cell>
          <cell r="D59">
            <v>38.1</v>
          </cell>
          <cell r="E59">
            <v>76.2</v>
          </cell>
          <cell r="H59" t="str">
            <v>s</v>
          </cell>
          <cell r="I59">
            <v>2</v>
          </cell>
        </row>
        <row r="60">
          <cell r="B60" t="str">
            <v>Lima redonda 6” bastarda</v>
          </cell>
          <cell r="C60">
            <v>2</v>
          </cell>
          <cell r="D60">
            <v>30</v>
          </cell>
          <cell r="E60">
            <v>60</v>
          </cell>
          <cell r="H60" t="str">
            <v>s</v>
          </cell>
          <cell r="I60">
            <v>2</v>
          </cell>
        </row>
        <row r="61">
          <cell r="B61" t="str">
            <v>Linha p/ pedreiro</v>
          </cell>
          <cell r="C61">
            <v>2</v>
          </cell>
          <cell r="D61">
            <v>9.75</v>
          </cell>
          <cell r="E61">
            <v>19.5</v>
          </cell>
          <cell r="H61" t="str">
            <v>n</v>
          </cell>
        </row>
        <row r="62">
          <cell r="B62" t="str">
            <v>Lixadeira elétrica (p/metal)</v>
          </cell>
          <cell r="C62">
            <v>2</v>
          </cell>
          <cell r="D62">
            <v>1100</v>
          </cell>
          <cell r="E62">
            <v>2200</v>
          </cell>
          <cell r="H62" t="str">
            <v>s</v>
          </cell>
          <cell r="I62">
            <v>1</v>
          </cell>
        </row>
        <row r="63">
          <cell r="B63" t="str">
            <v>Localizador de cabos de rede (UTP 4 pares) e de cabos de telefonia.</v>
          </cell>
          <cell r="C63">
            <v>2</v>
          </cell>
          <cell r="D63">
            <v>150</v>
          </cell>
          <cell r="E63">
            <v>300</v>
          </cell>
          <cell r="H63" t="str">
            <v>s</v>
          </cell>
          <cell r="I63">
            <v>1</v>
          </cell>
        </row>
        <row r="64">
          <cell r="B64" t="str">
            <v xml:space="preserve">Lupa com cabo (60mm de diâmetro) </v>
          </cell>
          <cell r="C64">
            <v>2</v>
          </cell>
          <cell r="D64">
            <v>29.94</v>
          </cell>
          <cell r="E64">
            <v>59.88</v>
          </cell>
          <cell r="H64" t="str">
            <v>s</v>
          </cell>
          <cell r="I64">
            <v>2</v>
          </cell>
        </row>
        <row r="65">
          <cell r="B65" t="str">
            <v>Luvas p/ eletricista de 500V classe 00 tipo 2</v>
          </cell>
          <cell r="C65">
            <v>3</v>
          </cell>
          <cell r="D65">
            <v>600</v>
          </cell>
          <cell r="E65">
            <v>1800</v>
          </cell>
          <cell r="H65" t="str">
            <v>s</v>
          </cell>
          <cell r="I65">
            <v>2</v>
          </cell>
        </row>
        <row r="66">
          <cell r="B66" t="str">
            <v xml:space="preserve">Máquina de solda (elétrica) </v>
          </cell>
          <cell r="C66">
            <v>1</v>
          </cell>
          <cell r="D66">
            <v>1200</v>
          </cell>
          <cell r="E66">
            <v>1200</v>
          </cell>
          <cell r="H66" t="str">
            <v>s</v>
          </cell>
          <cell r="I66">
            <v>1</v>
          </cell>
        </row>
        <row r="67">
          <cell r="B67" t="str">
            <v>Mascara protetora de solda</v>
          </cell>
          <cell r="C67">
            <v>3</v>
          </cell>
          <cell r="D67">
            <v>66</v>
          </cell>
          <cell r="E67">
            <v>198</v>
          </cell>
          <cell r="H67" t="str">
            <v>s</v>
          </cell>
          <cell r="I67">
            <v>2</v>
          </cell>
        </row>
        <row r="68">
          <cell r="B68" t="str">
            <v>Máquina Desentupidora Elétrica - TL50 - Bi-volt  - Motor de 1/2 HP.</v>
          </cell>
          <cell r="C68">
            <v>1</v>
          </cell>
          <cell r="D68">
            <v>7349.53</v>
          </cell>
          <cell r="E68">
            <v>7349.53</v>
          </cell>
          <cell r="H68" t="str">
            <v>n</v>
          </cell>
        </row>
        <row r="69">
          <cell r="B69" t="str">
            <v>Martelo unha</v>
          </cell>
          <cell r="C69">
            <v>2</v>
          </cell>
          <cell r="D69">
            <v>36</v>
          </cell>
          <cell r="E69">
            <v>72</v>
          </cell>
          <cell r="H69" t="str">
            <v>s</v>
          </cell>
          <cell r="I69">
            <v>2</v>
          </cell>
        </row>
        <row r="70">
          <cell r="B70" t="str">
            <v>Nível de alumínio GP Magnético 12"</v>
          </cell>
          <cell r="C70">
            <v>2</v>
          </cell>
          <cell r="D70">
            <v>1320</v>
          </cell>
          <cell r="E70">
            <v>2640</v>
          </cell>
          <cell r="H70" t="str">
            <v>s</v>
          </cell>
          <cell r="I70">
            <v>2</v>
          </cell>
        </row>
        <row r="71">
          <cell r="B71" t="str">
            <v>Pá (reta e com bico) com cabo</v>
          </cell>
          <cell r="C71">
            <v>2</v>
          </cell>
          <cell r="D71">
            <v>57</v>
          </cell>
          <cell r="E71">
            <v>114</v>
          </cell>
          <cell r="H71" t="str">
            <v>n</v>
          </cell>
        </row>
        <row r="72">
          <cell r="B72" t="str">
            <v>Parafusadeira velocidade variável 1/4'' 700watts.</v>
          </cell>
          <cell r="C72">
            <v>1</v>
          </cell>
          <cell r="D72">
            <v>795</v>
          </cell>
          <cell r="E72">
            <v>795</v>
          </cell>
          <cell r="H72" t="str">
            <v>s</v>
          </cell>
          <cell r="I72">
            <v>1</v>
          </cell>
        </row>
        <row r="73">
          <cell r="B73" t="str">
            <v>Passa fios de Polipropileno/Aço Reforçado 20 metros</v>
          </cell>
          <cell r="C73"/>
          <cell r="D73"/>
          <cell r="E73"/>
        </row>
        <row r="74">
          <cell r="B74" t="str">
            <v>Picaretas (ponta fina / ponta larga)</v>
          </cell>
          <cell r="C74">
            <v>2</v>
          </cell>
          <cell r="D74">
            <v>66</v>
          </cell>
          <cell r="E74">
            <v>132</v>
          </cell>
          <cell r="H74" t="str">
            <v>s</v>
          </cell>
          <cell r="I74">
            <v>2</v>
          </cell>
        </row>
        <row r="75">
          <cell r="B75" t="str">
            <v>Jogo de Pincéis para retoque</v>
          </cell>
          <cell r="C75">
            <v>4</v>
          </cell>
          <cell r="D75">
            <v>7.5</v>
          </cell>
          <cell r="E75">
            <v>30</v>
          </cell>
          <cell r="H75" t="str">
            <v>s</v>
          </cell>
          <cell r="I75">
            <v>2</v>
          </cell>
        </row>
        <row r="76">
          <cell r="B76" t="str">
            <v>Ponteiro 10”</v>
          </cell>
          <cell r="C76">
            <v>3</v>
          </cell>
          <cell r="D76">
            <v>26.4</v>
          </cell>
          <cell r="E76">
            <v>79.199999999999989</v>
          </cell>
          <cell r="H76" t="str">
            <v>s</v>
          </cell>
          <cell r="I76">
            <v>2</v>
          </cell>
        </row>
        <row r="77">
          <cell r="B77" t="str">
            <v>Prumo de pedreiro</v>
          </cell>
          <cell r="C77">
            <v>2</v>
          </cell>
          <cell r="D77">
            <v>60</v>
          </cell>
          <cell r="E77">
            <v>120</v>
          </cell>
          <cell r="H77" t="str">
            <v>n</v>
          </cell>
        </row>
        <row r="78">
          <cell r="B78" t="str">
            <v>Punch Down para inserção em terminais de rede RJ45.</v>
          </cell>
          <cell r="C78">
            <v>2</v>
          </cell>
          <cell r="D78">
            <v>126</v>
          </cell>
          <cell r="E78">
            <v>252</v>
          </cell>
          <cell r="H78" t="str">
            <v>s</v>
          </cell>
          <cell r="I78">
            <v>1</v>
          </cell>
        </row>
        <row r="79">
          <cell r="B79" t="str">
            <v>Rádio portátil talkabout</v>
          </cell>
          <cell r="C79">
            <v>20</v>
          </cell>
          <cell r="D79">
            <v>540</v>
          </cell>
          <cell r="E79">
            <v>10800</v>
          </cell>
          <cell r="H79" t="str">
            <v>n</v>
          </cell>
        </row>
        <row r="80">
          <cell r="B80" t="str">
            <v>Rolo p/ pintura</v>
          </cell>
          <cell r="C80">
            <v>6</v>
          </cell>
          <cell r="D80">
            <v>9.6</v>
          </cell>
          <cell r="E80">
            <v>57.599999999999994</v>
          </cell>
          <cell r="H80" t="str">
            <v>s</v>
          </cell>
          <cell r="I80">
            <v>2</v>
          </cell>
        </row>
        <row r="81">
          <cell r="B81" t="str">
            <v>Serra circular elétrica</v>
          </cell>
          <cell r="C81">
            <v>2</v>
          </cell>
          <cell r="D81">
            <v>1104</v>
          </cell>
          <cell r="E81">
            <v>2208</v>
          </cell>
          <cell r="H81" t="str">
            <v>s</v>
          </cell>
          <cell r="I81">
            <v>1</v>
          </cell>
        </row>
        <row r="82">
          <cell r="B82" t="str">
            <v xml:space="preserve">Serra elétrica tico-tico </v>
          </cell>
          <cell r="C82">
            <v>2</v>
          </cell>
          <cell r="D82">
            <v>894</v>
          </cell>
          <cell r="E82">
            <v>1788</v>
          </cell>
          <cell r="H82" t="str">
            <v>s</v>
          </cell>
          <cell r="I82">
            <v>1</v>
          </cell>
        </row>
        <row r="83">
          <cell r="B83" t="str">
            <v>Serrote de 22”</v>
          </cell>
          <cell r="C83">
            <v>2</v>
          </cell>
          <cell r="D83">
            <v>69</v>
          </cell>
          <cell r="E83">
            <v>138</v>
          </cell>
          <cell r="H83" t="str">
            <v>s</v>
          </cell>
          <cell r="I83">
            <v>2</v>
          </cell>
        </row>
        <row r="84">
          <cell r="B84" t="str">
            <v>Sugador de solda</v>
          </cell>
          <cell r="C84">
            <v>3</v>
          </cell>
          <cell r="D84">
            <v>30</v>
          </cell>
          <cell r="E84">
            <v>90</v>
          </cell>
          <cell r="H84" t="str">
            <v>s</v>
          </cell>
          <cell r="I84">
            <v>2</v>
          </cell>
        </row>
        <row r="85">
          <cell r="B85" t="str">
            <v>Suporte para ferro de solda</v>
          </cell>
          <cell r="C85">
            <v>6</v>
          </cell>
          <cell r="D85">
            <v>45</v>
          </cell>
          <cell r="E85">
            <v>270</v>
          </cell>
          <cell r="H85" t="str">
            <v>s</v>
          </cell>
          <cell r="I85">
            <v>4</v>
          </cell>
        </row>
        <row r="86">
          <cell r="B86" t="str">
            <v>Talhadeira 125 x 14mm</v>
          </cell>
          <cell r="C86">
            <v>2</v>
          </cell>
          <cell r="D86">
            <v>49.8</v>
          </cell>
          <cell r="E86">
            <v>99.6</v>
          </cell>
          <cell r="H86" t="str">
            <v>s</v>
          </cell>
          <cell r="I86">
            <v>2</v>
          </cell>
        </row>
        <row r="87">
          <cell r="B87" t="str">
            <v>Talhadeira 150 x 16mm</v>
          </cell>
          <cell r="C87">
            <v>2</v>
          </cell>
          <cell r="D87">
            <v>50.4</v>
          </cell>
          <cell r="E87">
            <v>100.8</v>
          </cell>
          <cell r="H87" t="str">
            <v>s</v>
          </cell>
          <cell r="I87">
            <v>2</v>
          </cell>
        </row>
        <row r="88">
          <cell r="B88" t="str">
            <v>Talhadeira 200 x 19mm</v>
          </cell>
          <cell r="C88">
            <v>2</v>
          </cell>
          <cell r="D88">
            <v>81</v>
          </cell>
          <cell r="E88">
            <v>162</v>
          </cell>
          <cell r="H88" t="str">
            <v>s</v>
          </cell>
          <cell r="I88">
            <v>2</v>
          </cell>
        </row>
        <row r="89">
          <cell r="B89" t="str">
            <v>Jogo de tarraxas de 1/4 a 4' de ferro galvanizado</v>
          </cell>
          <cell r="C89">
            <v>1</v>
          </cell>
          <cell r="D89">
            <v>10437.5</v>
          </cell>
          <cell r="E89">
            <v>10437.5</v>
          </cell>
          <cell r="H89" t="str">
            <v>s</v>
          </cell>
          <cell r="I89">
            <v>1</v>
          </cell>
        </row>
        <row r="90">
          <cell r="B90" t="str">
            <v>Termômetro Digital MINIPA c/ mira lazer.</v>
          </cell>
          <cell r="C90">
            <v>2</v>
          </cell>
          <cell r="D90">
            <v>660</v>
          </cell>
          <cell r="E90">
            <v>1320</v>
          </cell>
          <cell r="H90" t="str">
            <v>s</v>
          </cell>
          <cell r="I90">
            <v>2</v>
          </cell>
        </row>
        <row r="91">
          <cell r="B91" t="str">
            <v>Câmera Termográfica Profissional Digital para Serviços de Termografia em Quadros Elétricos</v>
          </cell>
          <cell r="C91"/>
          <cell r="D91"/>
          <cell r="E91"/>
          <cell r="H91" t="str">
            <v>s</v>
          </cell>
          <cell r="I91">
            <v>1</v>
          </cell>
        </row>
        <row r="92">
          <cell r="B92" t="str">
            <v>Tesoura para Cabista/eletricista TES.</v>
          </cell>
          <cell r="C92">
            <v>3</v>
          </cell>
          <cell r="D92">
            <v>36</v>
          </cell>
          <cell r="E92">
            <v>108</v>
          </cell>
          <cell r="H92" t="str">
            <v>s</v>
          </cell>
          <cell r="I92">
            <v>2</v>
          </cell>
        </row>
        <row r="93">
          <cell r="B93" t="str">
            <v>Testador de cabo de rede p/ RJ11 e RJ45.</v>
          </cell>
          <cell r="C93">
            <v>3</v>
          </cell>
          <cell r="D93">
            <v>90</v>
          </cell>
          <cell r="E93">
            <v>270</v>
          </cell>
          <cell r="H93" t="str">
            <v>s</v>
          </cell>
          <cell r="I93">
            <v>1</v>
          </cell>
        </row>
        <row r="94">
          <cell r="B94" t="str">
            <v>Detector de Tensão 90 a 1000V AC</v>
          </cell>
          <cell r="C94">
            <v>3</v>
          </cell>
          <cell r="D94">
            <v>78</v>
          </cell>
          <cell r="E94">
            <v>234</v>
          </cell>
          <cell r="H94" t="str">
            <v>s</v>
          </cell>
          <cell r="I94">
            <v>2</v>
          </cell>
        </row>
        <row r="95">
          <cell r="B95" t="str">
            <v>Trena, 5m</v>
          </cell>
          <cell r="C95">
            <v>5</v>
          </cell>
          <cell r="D95">
            <v>15</v>
          </cell>
          <cell r="E95">
            <v>75</v>
          </cell>
          <cell r="H95" t="str">
            <v>s</v>
          </cell>
          <cell r="I95">
            <v>3</v>
          </cell>
        </row>
        <row r="96">
          <cell r="B96" t="str">
            <v>Testador Profissional de Cabos Ms2-100 Microscanner Fluke ou similar</v>
          </cell>
          <cell r="H96" t="str">
            <v>s</v>
          </cell>
          <cell r="I96">
            <v>1</v>
          </cell>
        </row>
        <row r="97">
          <cell r="B97" t="str">
            <v>Fasímetro</v>
          </cell>
          <cell r="H97" t="str">
            <v>s</v>
          </cell>
          <cell r="I97">
            <v>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>
        <row r="1">
          <cell r="B1" t="str">
            <v>Material</v>
          </cell>
          <cell r="C1" t="str">
            <v>Unidade</v>
          </cell>
          <cell r="D1" t="str">
            <v>Natureza</v>
          </cell>
          <cell r="E1" t="str">
            <v>SINAPI</v>
          </cell>
          <cell r="F1" t="str">
            <v>VALOR</v>
          </cell>
          <cell r="G1" t="str">
            <v>REFERÊNCIA</v>
          </cell>
        </row>
        <row r="2">
          <cell r="B2" t="str">
            <v>ABRACADEIRA METALICA PARA AMARRACAO DE ELETRODUTOS, TIPO D, COM 1" E PARAFUSO DE FIXACAO</v>
          </cell>
          <cell r="C2" t="str">
            <v>Unidade</v>
          </cell>
          <cell r="D2" t="str">
            <v>CIVIL</v>
          </cell>
          <cell r="E2">
            <v>393</v>
          </cell>
          <cell r="F2" t="str">
            <v>0,95</v>
          </cell>
          <cell r="G2" t="str">
            <v>http://www.caixa.gov.br/poder-publico/apoio-poder-publico/sinapi/Paginas/default.aspx</v>
          </cell>
        </row>
        <row r="3">
          <cell r="B3" t="str">
            <v>ABRACADEIRA TIPO D 3" C/ PARAFUSO"</v>
          </cell>
          <cell r="C3" t="str">
            <v>Unidade</v>
          </cell>
          <cell r="D3" t="str">
            <v>CIVIL</v>
          </cell>
          <cell r="E3">
            <v>398</v>
          </cell>
          <cell r="F3" t="str">
            <v>2,60</v>
          </cell>
          <cell r="G3" t="str">
            <v>http://www.caixa.gov.br/poder-publico/apoio-poder-publico/sinapi/Paginas/default.aspx</v>
          </cell>
        </row>
        <row r="4">
          <cell r="B4" t="str">
            <v>ARAME GALVANIZADO 18 BWG, 1,24MM (0,009 KG/M)</v>
          </cell>
          <cell r="C4" t="str">
            <v>kg</v>
          </cell>
          <cell r="D4" t="str">
            <v>CIVIL</v>
          </cell>
          <cell r="E4">
            <v>345</v>
          </cell>
          <cell r="F4" t="str">
            <v>18,28</v>
          </cell>
          <cell r="G4" t="str">
            <v>http://www.caixa.gov.br/poder-publico/apoio-poder-publico/sinapi/Paginas/default.aspx</v>
          </cell>
        </row>
        <row r="5">
          <cell r="B5" t="str">
            <v xml:space="preserve">ARGAMASSA OU CIMENTO COLANTE EM PÓ PARA FIXAÇÃO DE PEÇAS CERÂMICAS </v>
          </cell>
          <cell r="C5" t="str">
            <v>kg</v>
          </cell>
          <cell r="D5" t="str">
            <v>CIVIL</v>
          </cell>
          <cell r="E5">
            <v>34353</v>
          </cell>
          <cell r="F5" t="str">
            <v>1,00</v>
          </cell>
          <cell r="G5" t="str">
            <v>http://www.caixa.gov.br/poder-publico/apoio-poder-publico/sinapi/Paginas/default.aspx</v>
          </cell>
        </row>
        <row r="6">
          <cell r="B6" t="str">
            <v xml:space="preserve">ARRUELA 1/4"                                         </v>
          </cell>
          <cell r="C6" t="str">
            <v>Unidade</v>
          </cell>
          <cell r="D6" t="str">
            <v>CIVIL</v>
          </cell>
          <cell r="E6"/>
          <cell r="F6">
            <v>0.02</v>
          </cell>
          <cell r="G6" t="str">
            <v>https://parafutrecos.com.br/parafusos/arruelas/arruela-de-press-o-1-4.html</v>
          </cell>
        </row>
        <row r="7">
          <cell r="B7" t="str">
            <v>ARRUELA DE PRESSÃO 3/16 "</v>
          </cell>
          <cell r="C7" t="str">
            <v>Unidade</v>
          </cell>
          <cell r="D7" t="str">
            <v>CIVIL</v>
          </cell>
          <cell r="E7"/>
          <cell r="F7">
            <v>0.01</v>
          </cell>
          <cell r="G7" t="str">
            <v>https://parafutrecos.com.br/parafusos/arruelas/arruela-de-press-o-3-16.html</v>
          </cell>
        </row>
        <row r="8">
          <cell r="B8" t="str">
            <v>ARRUELA LISA 3/16" X 1,2MM</v>
          </cell>
          <cell r="C8" t="str">
            <v>Unidade</v>
          </cell>
          <cell r="D8" t="str">
            <v>CIVIL</v>
          </cell>
          <cell r="E8"/>
          <cell r="F8">
            <v>0.04</v>
          </cell>
          <cell r="G8" t="str">
            <v>https://parafutrecos.com.br/parafusos/arruelas/arruela-lisa/arruela-lisa-3-16.html</v>
          </cell>
        </row>
        <row r="9">
          <cell r="B9" t="str">
            <v>ASSENTO PARA DEFICIENTE EM PVC BRANCO FINO  </v>
          </cell>
          <cell r="C9" t="str">
            <v>Unidade</v>
          </cell>
          <cell r="D9" t="str">
            <v>CIVIL</v>
          </cell>
          <cell r="E9"/>
          <cell r="F9">
            <v>140.99</v>
          </cell>
          <cell r="G9" t="str">
            <v>https://www.cec.com.br/metais-e-acessorios/assentos/assento-sanitario-acesso-plus-branco?produto=1179265&amp;utm_content=metais-e-acessorios&amp;utm_medium=cpc&amp;utm_campaign=GoogleShop&amp;utm_source=google-shopping&amp;idpublicacao=791d2005-d206-4804-b297-71cab438caf1&amp;gclid=Cj0KCQjwrrXtBRCKARIsAMbU6bHEpIk3wCbSEKHX7ysNLEotD2l7GV148170uRZ906cCs1f41lSB-SIaAptbEALw_wcB</v>
          </cell>
        </row>
        <row r="10">
          <cell r="B10" t="str">
            <v>ASSENTO SANITARIO DE PLASTICO, TIPO CONVENCIONAL</v>
          </cell>
          <cell r="C10" t="str">
            <v>Unidade</v>
          </cell>
          <cell r="D10" t="str">
            <v>CIVIL</v>
          </cell>
          <cell r="E10">
            <v>377</v>
          </cell>
          <cell r="F10" t="str">
            <v>24,95</v>
          </cell>
          <cell r="G10" t="str">
            <v>http://www.caixa.gov.br/poder-publico/apoio-poder-publico/sinapi/Paginas/default.aspx</v>
          </cell>
        </row>
        <row r="11">
          <cell r="B11" t="str">
            <v>BANDEJA GRANDE PINTURA</v>
          </cell>
          <cell r="C11" t="str">
            <v>Unidade</v>
          </cell>
          <cell r="D11" t="str">
            <v>CIVIL</v>
          </cell>
          <cell r="E11"/>
          <cell r="F11">
            <v>11.99</v>
          </cell>
          <cell r="G11" t="str">
            <v>https://www.cec.com.br/tintas-e-acessorios/pinceis-e-acessorios/bandejas-para-pintura/bandeja-em-plastico-para-pintura-36x28cm-preta?produto=1296338&amp;utm_content=tintas-e-acessorios&amp;utm_medium=cpc&amp;utm_campaign=GoogleShop&amp;utm_source=google-shopping&amp;idpublicacao=791d2005-d206-4804-b297-71cab438caf1&amp;gclid=EAIaIQobChMI6f2YgtCe5QIViQWRCh2XxAqcEAQYASABEgKFDfD_BwE</v>
          </cell>
        </row>
        <row r="12">
          <cell r="B12" t="str">
            <v>BOBINA DE PLÁSTICO BOLHA 1,3M X 1,00M</v>
          </cell>
          <cell r="C12" t="str">
            <v>Peça</v>
          </cell>
          <cell r="D12" t="str">
            <v>CIVIL</v>
          </cell>
          <cell r="E12"/>
          <cell r="F12">
            <v>66</v>
          </cell>
          <cell r="G12" t="str">
            <v>https://www.americanas.com.br/produto/74152088?WT.srch=1&amp;acc=e789ea56094489dffd798f86ff51c7a9&amp;epar=bp_pl_00_go_pap_todas_geral_gmv&amp;gclid=EAIaIQobChMIqOvFmdCe5QIVi4WRCh3QMAibEAYYByABEgJOdvD_BwE&amp;i=5adeab17eec3dfb1f8756513&amp;o=5cd57dd96c28a3cb50c0246a&amp;opn=YSMESP&amp;sellerId=3271869000169</v>
          </cell>
        </row>
        <row r="13">
          <cell r="B13" t="str">
            <v>BROCA PARALELA   * foi cotado a de 10 mm</v>
          </cell>
          <cell r="C13" t="str">
            <v>Unidade</v>
          </cell>
          <cell r="D13" t="str">
            <v>CIVIL</v>
          </cell>
          <cell r="E13"/>
          <cell r="F13">
            <v>15.11</v>
          </cell>
          <cell r="G13" t="str">
            <v>https://www.amegaloja.com.br/broca-aco-rapido-hss-para-metal-haste-paralela-tw104-10mm</v>
          </cell>
        </row>
        <row r="14">
          <cell r="B14" t="str">
            <v>BUCHA 8MM ESPECIAL PARA APLICAÇÃO EM GESSO / ACARTONADO</v>
          </cell>
          <cell r="C14" t="str">
            <v>Unidade</v>
          </cell>
          <cell r="D14" t="str">
            <v>CIVIL</v>
          </cell>
          <cell r="E14"/>
          <cell r="F14">
            <v>0.63</v>
          </cell>
          <cell r="G14" t="str">
            <v>https://www.leroymerlin.com.br/bucha-plastica-para-drywall-10mm-fly2-sforplast-granel_89915483</v>
          </cell>
        </row>
        <row r="15">
          <cell r="B15" t="str">
            <v>BUCHA NYLON S-10</v>
          </cell>
          <cell r="C15" t="str">
            <v>Unidade</v>
          </cell>
          <cell r="D15" t="str">
            <v>CIVIL</v>
          </cell>
          <cell r="E15">
            <v>4374</v>
          </cell>
          <cell r="F15" t="str">
            <v>0,40</v>
          </cell>
          <cell r="G15" t="str">
            <v>http://www.caixa.gov.br/poder-publico/apoio-poder-publico/sinapi/Paginas/default.aspx</v>
          </cell>
        </row>
        <row r="16">
          <cell r="B16" t="str">
            <v>BUCHA NYLON S-5</v>
          </cell>
          <cell r="C16" t="str">
            <v>Unidade</v>
          </cell>
          <cell r="D16" t="str">
            <v>CIVIL</v>
          </cell>
          <cell r="E16">
            <v>11946</v>
          </cell>
          <cell r="F16" t="str">
            <v>0,07</v>
          </cell>
          <cell r="G16" t="str">
            <v>http://www.caixa.gov.br/poder-publico/apoio-poder-publico/sinapi/Paginas/default.aspx</v>
          </cell>
        </row>
        <row r="17">
          <cell r="B17" t="str">
            <v>BUCHA NYLON S-8</v>
          </cell>
          <cell r="C17" t="str">
            <v>Unidade</v>
          </cell>
          <cell r="D17" t="str">
            <v>CIVIL</v>
          </cell>
          <cell r="E17">
            <v>4376</v>
          </cell>
          <cell r="F17" t="str">
            <v>0,21</v>
          </cell>
          <cell r="G17" t="str">
            <v>http://www.caixa.gov.br/poder-publico/apoio-poder-publico/sinapi/Paginas/default.aspx</v>
          </cell>
        </row>
        <row r="18">
          <cell r="B18" t="str">
            <v xml:space="preserve">CADEADO AÇO GRAFITADO OXIDADO ENVERNIZADO 35MM </v>
          </cell>
          <cell r="C18" t="str">
            <v>Unidade</v>
          </cell>
          <cell r="D18" t="str">
            <v>CIVIL</v>
          </cell>
          <cell r="E18">
            <v>5085</v>
          </cell>
          <cell r="F18" t="str">
            <v>18,95</v>
          </cell>
          <cell r="G18" t="str">
            <v>http://www.caixa.gov.br/poder-publico/apoio-poder-publico/sinapi/Paginas/default.aspx</v>
          </cell>
        </row>
        <row r="19">
          <cell r="B19" t="str">
            <v>CARPETE MODULAR 50X50CM (INTERFACE CÓD. 1380102500) COM COLA ADESIVA PARA FIXAÇÃO. PADRÃO EXISTENTE ANAC</v>
          </cell>
          <cell r="C19" t="str">
            <v>Unidade</v>
          </cell>
          <cell r="D19" t="str">
            <v>CIVIL</v>
          </cell>
          <cell r="E19"/>
          <cell r="F19"/>
          <cell r="G19" t="str">
            <v>http://www.caixa.gov.br/poder-publico/apoio-poder-publico/sinapi/Paginas/default.aspx</v>
          </cell>
        </row>
        <row r="20">
          <cell r="B20" t="str">
            <v>CHUMBADOR METÁLICO (ANCORA) 6MM COM ROSCA M6</v>
          </cell>
          <cell r="C20" t="str">
            <v>Unidade</v>
          </cell>
          <cell r="D20" t="str">
            <v>CIVIL</v>
          </cell>
          <cell r="E20"/>
          <cell r="F20">
            <v>16.190000000000001</v>
          </cell>
          <cell r="G20" t="str">
            <v>https://www.leroymerlin.com.br/chumbador-parabolt-aco-para-alvenaria-6mm-standers-2-pecas_88065803</v>
          </cell>
        </row>
        <row r="21">
          <cell r="B21" t="str">
            <v>CIMENTO BRANCO</v>
          </cell>
          <cell r="C21" t="str">
            <v>Kg</v>
          </cell>
          <cell r="D21" t="str">
            <v>CIVIL</v>
          </cell>
          <cell r="E21">
            <v>1380</v>
          </cell>
          <cell r="F21" t="str">
            <v>2,33</v>
          </cell>
          <cell r="G21" t="str">
            <v>http://www.caixa.gov.br/poder-publico/apoio-poder-publico/sinapi/Paginas/default.aspx</v>
          </cell>
        </row>
        <row r="22">
          <cell r="B22" t="str">
            <v>CIMENTO PORTLAND COMUM CP I- 32</v>
          </cell>
          <cell r="C22" t="str">
            <v>kg</v>
          </cell>
          <cell r="D22" t="str">
            <v>CIVIL</v>
          </cell>
          <cell r="E22">
            <v>1379</v>
          </cell>
          <cell r="F22" t="str">
            <v>0,39</v>
          </cell>
          <cell r="G22" t="str">
            <v>http://www.caixa.gov.br/poder-publico/apoio-poder-publico/sinapi/Paginas/default.aspx</v>
          </cell>
        </row>
        <row r="23">
          <cell r="B23" t="str">
            <v>COLA ADESIVA À BASE DE PVA 200GR * 1 kg</v>
          </cell>
          <cell r="C23" t="str">
            <v>Unidade</v>
          </cell>
          <cell r="D23" t="str">
            <v>CIVIL</v>
          </cell>
          <cell r="E23"/>
          <cell r="F23">
            <v>14.99</v>
          </cell>
          <cell r="G23" t="str">
            <v>https://www.leroymerlin.com.br/cola-pva-tytan-standard-1kg-branca_89982872</v>
          </cell>
        </row>
        <row r="24">
          <cell r="B24" t="str">
            <v>ESPUMA ACÚSTICA TIPO CASCA DE OVO - (ROLO: 1350 X 1850 X 35 MM) * por m²</v>
          </cell>
          <cell r="C24" t="str">
            <v>Unidade</v>
          </cell>
          <cell r="D24" t="str">
            <v>CIVIL</v>
          </cell>
          <cell r="E24"/>
          <cell r="F24">
            <v>45.5</v>
          </cell>
          <cell r="G24" t="str">
            <v>https://www.jeovacouros.com.br/espuma-acustica-caixa-de-ovo</v>
          </cell>
        </row>
        <row r="25">
          <cell r="B25" t="str">
            <v>FECHADURA PORTA DE MADEIRA SIMPLES CROMADA  - MARCA LAFONTE OU SIMILAR</v>
          </cell>
          <cell r="C25" t="str">
            <v>Unidade</v>
          </cell>
          <cell r="D25" t="str">
            <v>CIVIL</v>
          </cell>
          <cell r="E25"/>
          <cell r="F25">
            <v>74.790000000000006</v>
          </cell>
          <cell r="G25" t="str">
            <v>https://www.metalferco.com.br/fechadura-la-fonte-7070-st1-40-com-mola-reforcada/p</v>
          </cell>
        </row>
        <row r="26">
          <cell r="B26" t="str">
            <v>FECHADURA TETRA</v>
          </cell>
          <cell r="C26" t="str">
            <v>Unidade</v>
          </cell>
          <cell r="D26" t="str">
            <v>CIVIL</v>
          </cell>
          <cell r="E26"/>
          <cell r="F26">
            <v>93.55</v>
          </cell>
          <cell r="G26" t="str">
            <v>https://www.metalferco.com.br/fechadura-tetra-140-r68/p?idsku=2141&amp;gclid=EAIaIQobChMI-JS0hdqe5QIViQmRCh0KWwcsEAQYASABEgLHRPD_BwE</v>
          </cell>
        </row>
        <row r="27">
          <cell r="B27" t="str">
            <v>FITA CREPE EM ROLOS 25MMX50M</v>
          </cell>
          <cell r="C27" t="str">
            <v>Unidade</v>
          </cell>
          <cell r="D27" t="str">
            <v>CIVIL</v>
          </cell>
          <cell r="E27">
            <v>12815</v>
          </cell>
          <cell r="F27" t="str">
            <v>6,40</v>
          </cell>
          <cell r="G27" t="str">
            <v>http://www.caixa.gov.br/poder-publico/apoio-poder-publico/sinapi/Paginas/default.aspx</v>
          </cell>
        </row>
        <row r="28">
          <cell r="B28" t="str">
            <v>FITA DUPLA FACE ESPUMA 19MM X 1,5M</v>
          </cell>
          <cell r="C28" t="str">
            <v>Rolo</v>
          </cell>
          <cell r="D28" t="str">
            <v>CIVIL</v>
          </cell>
          <cell r="E28"/>
          <cell r="F28">
            <v>19.989999999999998</v>
          </cell>
          <cell r="G28" t="str">
            <v>https://www.leroymerlin.com.br/fita-dupla-face-espuma-branca-19mm-x-1,5m-adere_87538633</v>
          </cell>
        </row>
        <row r="29">
          <cell r="B29" t="str">
            <v>FITA PLASTICA, ZEBRADA, AMARELA E PRETA, ROLO DE 200M</v>
          </cell>
          <cell r="C29" t="str">
            <v>Unidade</v>
          </cell>
          <cell r="D29" t="str">
            <v>CIVIL</v>
          </cell>
          <cell r="E29"/>
          <cell r="F29">
            <v>14.99</v>
          </cell>
          <cell r="G29" t="str">
            <v>https://www.cec.com.br/tintas-e-acessorios/fitas/fitas-de-demarcacao/fita-de-sinalizacao-zebrada-70mm-com-200-metros-amarela-e-preta?produto=1171659&amp;utm_content=tintas-e-acessorios&amp;utm_medium=cpc&amp;utm_campaign=GoogleShop&amp;utm_source=google-shopping&amp;idpublicacao=791d2005-d206-4804-b297-71cab438caf1</v>
          </cell>
        </row>
        <row r="30">
          <cell r="B30" t="str">
            <v>FORRO ARMSTRONG FINE LAYIN - PLACA 625MMX625MM * caixa fechada</v>
          </cell>
          <cell r="C30" t="str">
            <v>Unidade</v>
          </cell>
          <cell r="D30" t="str">
            <v>CIVIL</v>
          </cell>
          <cell r="E30"/>
          <cell r="F30">
            <v>384.68</v>
          </cell>
          <cell r="G30" t="str">
            <v>https://www.madeiramadeira.com.br/forro-de-fibra-mineral-armstrong-ceilings-fine-fissured-tegular-625-x-625-x-16mm-1992496.html</v>
          </cell>
        </row>
        <row r="31">
          <cell r="B31" t="str">
            <v>GESSO</v>
          </cell>
          <cell r="C31" t="str">
            <v>kg</v>
          </cell>
          <cell r="D31" t="str">
            <v>CIVIL</v>
          </cell>
          <cell r="E31">
            <v>3315</v>
          </cell>
          <cell r="F31" t="str">
            <v>0,61</v>
          </cell>
          <cell r="G31" t="str">
            <v>http://www.caixa.gov.br/poder-publico/apoio-poder-publico/sinapi/Paginas/default.aspx</v>
          </cell>
        </row>
        <row r="32">
          <cell r="B32" t="str">
            <v>GRANITO SÃO MIGUEL PRETO ( 805X35X35)</v>
          </cell>
          <cell r="C32" t="str">
            <v>Peça</v>
          </cell>
          <cell r="D32" t="str">
            <v>CIVIL</v>
          </cell>
          <cell r="E32">
            <v>10842</v>
          </cell>
          <cell r="F32" t="str">
            <v>327,04</v>
          </cell>
          <cell r="G32" t="str">
            <v>http://www.caixa.gov.br/poder-publico/apoio-poder-publico/sinapi/Paginas/default.aspx</v>
          </cell>
        </row>
        <row r="33">
          <cell r="B33" t="str">
            <v>LATA DE GRAXA GRAFITADA CINZA IPIRTRAMOL 70S IPIRANGA OU SIMILAR</v>
          </cell>
          <cell r="C33" t="str">
            <v>KG</v>
          </cell>
          <cell r="D33" t="str">
            <v>CIVIL</v>
          </cell>
          <cell r="E33"/>
          <cell r="F33">
            <v>189.9</v>
          </cell>
          <cell r="G33" t="str">
            <v>https://produto.mercadolivre.com.br/MLB-1178409729-graxa-grafitada-para-junta-homocinetica-5x-1kg-_JM?matt_tool=86155663&amp;matt_word=&amp;gclid=Cj0KCQjwl8XtBRDAARIsAKfwtxDE1IZudQpqtJIi9R_d1q0gNQOfZZxWrxNHvh8fNTgqFERNdvUkHs0aArzpEALw_wcB</v>
          </cell>
        </row>
        <row r="34">
          <cell r="B34" t="str">
            <v>LATA DE TINTA DIGICOMP HD – MARCA ROSCO OU SIMILAR</v>
          </cell>
          <cell r="C34" t="str">
            <v>Unidade</v>
          </cell>
          <cell r="D34" t="str">
            <v>CIVIL</v>
          </cell>
          <cell r="E34"/>
          <cell r="F34">
            <v>450</v>
          </cell>
          <cell r="G34" t="str">
            <v>https://produto.mercadolivre.com.br/MLB-1030884532-tinta-chroma-key-verde-36-litros-_JM?matt_tool=89244470&amp;matt_word&amp;gclid=EAIaIQobChMI0buazOKh5QIVyIGRCh37HQ5lEAYYASABEgKijvD_BwE&amp;quantity=1</v>
          </cell>
        </row>
        <row r="35">
          <cell r="B35" t="str">
            <v xml:space="preserve">LIXA EM FOLHA PARA FERRO, NUMERO 150     </v>
          </cell>
          <cell r="C35" t="str">
            <v>Unidade</v>
          </cell>
          <cell r="D35" t="str">
            <v>CIVIL</v>
          </cell>
          <cell r="E35">
            <v>3768</v>
          </cell>
          <cell r="F35" t="str">
            <v>2,82</v>
          </cell>
          <cell r="G35" t="str">
            <v>http://www.caixa.gov.br/poder-publico/apoio-poder-publico/sinapi/Paginas/default.aspx</v>
          </cell>
        </row>
        <row r="36">
          <cell r="B36" t="str">
            <v xml:space="preserve">LIXA EM FOLHA PARA PAREDE OU MADEIRA, NUMERO 120 </v>
          </cell>
          <cell r="C36" t="str">
            <v>Unidade</v>
          </cell>
          <cell r="D36" t="str">
            <v>CIVIL</v>
          </cell>
          <cell r="E36">
            <v>3767</v>
          </cell>
          <cell r="F36" t="str">
            <v>0,67</v>
          </cell>
          <cell r="G36" t="str">
            <v>http://www.caixa.gov.br/poder-publico/apoio-poder-publico/sinapi/Paginas/default.aspx</v>
          </cell>
        </row>
        <row r="37">
          <cell r="B37" t="str">
            <v xml:space="preserve">LONA PLASTICA PRETA, E= 150 MICRA          </v>
          </cell>
          <cell r="C37" t="str">
            <v>Unidade</v>
          </cell>
          <cell r="D37" t="str">
            <v>CIVIL</v>
          </cell>
          <cell r="E37">
            <v>3777</v>
          </cell>
          <cell r="F37" t="str">
            <v>0,66</v>
          </cell>
          <cell r="G37" t="str">
            <v>http://www.caixa.gov.br/poder-publico/apoio-poder-publico/sinapi/Paginas/default.aspx</v>
          </cell>
        </row>
        <row r="38">
          <cell r="B38" t="str">
            <v>LUVA REDUCAO PVC C/ROSCA P/AGUA FRIA PREDIAL 1" X 3/4"</v>
          </cell>
          <cell r="C38" t="str">
            <v>Unidade</v>
          </cell>
          <cell r="D38" t="str">
            <v>CIVIL</v>
          </cell>
          <cell r="E38">
            <v>3907</v>
          </cell>
          <cell r="F38" t="str">
            <v>2,70</v>
          </cell>
          <cell r="G38" t="str">
            <v>http://www.caixa.gov.br/poder-publico/apoio-poder-publico/sinapi/Paginas/default.aspx</v>
          </cell>
        </row>
        <row r="39">
          <cell r="B39" t="str">
            <v>LUVA REDUCAO PVC C/ROSCA P/AGUA FRIA PREDIAL 3/4" X 1/2"</v>
          </cell>
          <cell r="C39" t="str">
            <v>Unidade</v>
          </cell>
          <cell r="D39" t="str">
            <v>CIVIL</v>
          </cell>
          <cell r="E39">
            <v>3889</v>
          </cell>
          <cell r="F39" t="str">
            <v>2,06</v>
          </cell>
          <cell r="G39" t="str">
            <v>http://www.caixa.gov.br/poder-publico/apoio-poder-publico/sinapi/Paginas/default.aspx</v>
          </cell>
        </row>
        <row r="40">
          <cell r="B40" t="str">
            <v>LUVA REDUCAO PVC SOLD P/AGUA FRIA PREDIAL 25 MM X 20 MM</v>
          </cell>
          <cell r="C40" t="str">
            <v>Unidade</v>
          </cell>
          <cell r="D40" t="str">
            <v>CIVIL</v>
          </cell>
          <cell r="E40">
            <v>3868</v>
          </cell>
          <cell r="F40" t="str">
            <v>0,80</v>
          </cell>
          <cell r="G40" t="str">
            <v>http://www.caixa.gov.br/poder-publico/apoio-poder-publico/sinapi/Paginas/default.aspx</v>
          </cell>
        </row>
        <row r="41">
          <cell r="B41" t="str">
            <v>LUVA REDUCAO PVC SOLD P/AGUA FRIA PREDIAL 32 MM X 25 MM</v>
          </cell>
          <cell r="C41" t="str">
            <v>Unidade</v>
          </cell>
          <cell r="D41" t="str">
            <v>CIVIL</v>
          </cell>
          <cell r="E41">
            <v>3869</v>
          </cell>
          <cell r="F41" t="str">
            <v>2,30</v>
          </cell>
          <cell r="G41" t="str">
            <v>http://www.caixa.gov.br/poder-publico/apoio-poder-publico/sinapi/Paginas/default.aspx</v>
          </cell>
        </row>
        <row r="42">
          <cell r="B42" t="str">
            <v>LUVA REDUCAO PVC SOLD P/AGUA FRIA PREDIAL 40 MM X 32 MM</v>
          </cell>
          <cell r="C42" t="str">
            <v>Unidade</v>
          </cell>
          <cell r="D42" t="str">
            <v>CIVIL</v>
          </cell>
          <cell r="E42">
            <v>3872</v>
          </cell>
          <cell r="F42" t="str">
            <v>2,79</v>
          </cell>
          <cell r="G42" t="str">
            <v>http://www.caixa.gov.br/poder-publico/apoio-poder-publico/sinapi/Paginas/default.aspx</v>
          </cell>
        </row>
        <row r="43">
          <cell r="B43" t="str">
            <v>LUVA REDUCAO PVC SOLD P/AGUA FRIA PREDIAL 60 MM X 50 MM</v>
          </cell>
          <cell r="C43" t="str">
            <v>Unidade</v>
          </cell>
          <cell r="D43" t="str">
            <v>CIVIL</v>
          </cell>
          <cell r="E43">
            <v>3850</v>
          </cell>
          <cell r="F43" t="str">
            <v>7,19</v>
          </cell>
          <cell r="G43" t="str">
            <v>http://www.caixa.gov.br/poder-publico/apoio-poder-publico/sinapi/Paginas/default.aspx</v>
          </cell>
        </row>
        <row r="44">
          <cell r="B44" t="str">
            <v>LUVA REDUCAO PVC SOLDAVEL / ROSCA C/ BUCHA LATAO 25MM X 1/2"</v>
          </cell>
          <cell r="C44" t="str">
            <v>Unidade</v>
          </cell>
          <cell r="D44" t="str">
            <v>CIVIL</v>
          </cell>
          <cell r="E44">
            <v>3874</v>
          </cell>
          <cell r="F44" t="str">
            <v>3,39</v>
          </cell>
          <cell r="G44" t="str">
            <v>http://www.caixa.gov.br/poder-publico/apoio-poder-publico/sinapi/Paginas/default.aspx</v>
          </cell>
        </row>
        <row r="45">
          <cell r="B45" t="str">
            <v>LUVA REDUCAO PVC SOLDAVEL / ROSCA P/AGUA FRIA PREDIAL 25MM X 1/2"</v>
          </cell>
          <cell r="C45" t="str">
            <v>Unidade</v>
          </cell>
          <cell r="D45" t="str">
            <v>CIVIL</v>
          </cell>
          <cell r="E45">
            <v>3856</v>
          </cell>
          <cell r="F45" t="str">
            <v>1,08</v>
          </cell>
          <cell r="G45" t="str">
            <v>http://www.caixa.gov.br/poder-publico/apoio-poder-publico/sinapi/Paginas/default.aspx</v>
          </cell>
        </row>
        <row r="46">
          <cell r="B46" t="str">
            <v>LUVA SIMPLES PVC P/ ESG PREDIAL DN 50MM</v>
          </cell>
          <cell r="C46" t="str">
            <v>Unidade</v>
          </cell>
          <cell r="D46" t="str">
            <v>CIVIL</v>
          </cell>
          <cell r="E46">
            <v>3875</v>
          </cell>
          <cell r="F46" t="str">
            <v>1,87</v>
          </cell>
          <cell r="G46" t="str">
            <v>http://www.caixa.gov.br/poder-publico/apoio-poder-publico/sinapi/Paginas/default.aspx</v>
          </cell>
        </row>
        <row r="47">
          <cell r="B47" t="str">
            <v>LUVA SIMPLES PVC P/ ESG PREDIAL DN 75MM</v>
          </cell>
          <cell r="C47" t="str">
            <v>Unidade</v>
          </cell>
          <cell r="D47" t="str">
            <v>CIVIL</v>
          </cell>
          <cell r="E47">
            <v>3898</v>
          </cell>
          <cell r="F47" t="str">
            <v>3,54</v>
          </cell>
          <cell r="G47" t="str">
            <v>http://www.caixa.gov.br/poder-publico/apoio-poder-publico/sinapi/Paginas/default.aspx</v>
          </cell>
        </row>
        <row r="48">
          <cell r="B48" t="str">
            <v>LUVA SIMPLES PVC SERIE R P/ESG PREDIAL 40MM</v>
          </cell>
          <cell r="C48" t="str">
            <v>Unidade</v>
          </cell>
          <cell r="D48" t="str">
            <v>CIVIL</v>
          </cell>
          <cell r="E48">
            <v>20167</v>
          </cell>
          <cell r="F48" t="str">
            <v>3,50</v>
          </cell>
          <cell r="G48" t="str">
            <v>http://www.caixa.gov.br/poder-publico/apoio-poder-publico/sinapi/Paginas/default.aspx</v>
          </cell>
        </row>
        <row r="49">
          <cell r="B49" t="str">
            <v>LUVA SIMPLES PVC SERIE R P/ESG PREDIAL 50MM</v>
          </cell>
          <cell r="C49" t="str">
            <v>Unidade</v>
          </cell>
          <cell r="D49" t="str">
            <v>CIVIL</v>
          </cell>
          <cell r="E49">
            <v>20168</v>
          </cell>
          <cell r="F49" t="str">
            <v>5,48</v>
          </cell>
          <cell r="G49" t="str">
            <v>http://www.caixa.gov.br/poder-publico/apoio-poder-publico/sinapi/Paginas/default.aspx</v>
          </cell>
        </row>
        <row r="50">
          <cell r="B50" t="str">
            <v>LUVA SIMPLES PVC SERIE R P/ESG PREDIAL 75MM</v>
          </cell>
          <cell r="C50" t="str">
            <v>Unidade</v>
          </cell>
          <cell r="D50" t="str">
            <v>CIVIL</v>
          </cell>
          <cell r="E50">
            <v>20169</v>
          </cell>
          <cell r="F50" t="str">
            <v>7,77</v>
          </cell>
          <cell r="G50" t="str">
            <v>http://www.caixa.gov.br/poder-publico/apoio-poder-publico/sinapi/Paginas/default.aspx</v>
          </cell>
        </row>
        <row r="51">
          <cell r="B51" t="str">
            <v>MASSA CORRIDA 18L</v>
          </cell>
          <cell r="C51" t="str">
            <v>Unidade</v>
          </cell>
          <cell r="D51" t="str">
            <v>CIVIL</v>
          </cell>
          <cell r="E51">
            <v>4051</v>
          </cell>
          <cell r="F51" t="str">
            <v>76,90</v>
          </cell>
          <cell r="G51" t="str">
            <v>http://www.caixa.gov.br/poder-publico/apoio-poder-publico/sinapi/Paginas/default.aspx</v>
          </cell>
        </row>
        <row r="52">
          <cell r="B52" t="str">
            <v>MASSA EPOXI P/ REPAROS, TIPO DUREPOXI OU MARCA EQUIVALENTE, EMBALAGEM 250G</v>
          </cell>
          <cell r="C52" t="str">
            <v>Unidade</v>
          </cell>
          <cell r="D52" t="str">
            <v>CIVIL</v>
          </cell>
          <cell r="E52">
            <v>38120</v>
          </cell>
          <cell r="F52" t="str">
            <v>73,51</v>
          </cell>
          <cell r="G52" t="str">
            <v>http://www.caixa.gov.br/poder-publico/apoio-poder-publico/sinapi/Paginas/default.aspx</v>
          </cell>
        </row>
        <row r="53">
          <cell r="B53" t="str">
            <v>MASSA PLASTICA ADESIVA PARA MARMORE/GRANITO</v>
          </cell>
          <cell r="C53" t="str">
            <v>kg</v>
          </cell>
          <cell r="D53" t="str">
            <v>CIVIL</v>
          </cell>
          <cell r="E53">
            <v>4823</v>
          </cell>
          <cell r="F53" t="str">
            <v>33,14</v>
          </cell>
          <cell r="G53" t="str">
            <v>http://www.caixa.gov.br/poder-publico/apoio-poder-publico/sinapi/Paginas/default.aspx</v>
          </cell>
        </row>
        <row r="54">
          <cell r="B54" t="str">
            <v xml:space="preserve">MOLA AEREA FECHA PORTA, PARA PORTAS COM LARGURA ATE 95 CM         </v>
          </cell>
          <cell r="C54" t="str">
            <v>Unidade</v>
          </cell>
          <cell r="D54" t="str">
            <v>CIVIL</v>
          </cell>
          <cell r="E54">
            <v>11560</v>
          </cell>
          <cell r="F54" t="str">
            <v>130,86</v>
          </cell>
          <cell r="G54" t="str">
            <v>http://www.caixa.gov.br/poder-publico/apoio-poder-publico/sinapi/Paginas/default.aspx</v>
          </cell>
        </row>
        <row r="55">
          <cell r="B55" t="str">
            <v>NIPEL PVC, ROSCAVEL, 1 1/2", AGUA FRIA PREDIAL</v>
          </cell>
          <cell r="C55" t="str">
            <v>Unidade</v>
          </cell>
          <cell r="D55" t="str">
            <v>CIVIL</v>
          </cell>
          <cell r="E55">
            <v>4214</v>
          </cell>
          <cell r="F55" t="str">
            <v>5,73</v>
          </cell>
          <cell r="G55" t="str">
            <v>http://www.caixa.gov.br/poder-publico/apoio-poder-publico/sinapi/Paginas/default.aspx</v>
          </cell>
        </row>
        <row r="56">
          <cell r="B56" t="str">
            <v>NIPEL PVC, ROSCAVEL, 2", AGUA FRIA PREDIAL</v>
          </cell>
          <cell r="C56" t="str">
            <v>Unidade</v>
          </cell>
          <cell r="D56" t="str">
            <v>CIVIL</v>
          </cell>
          <cell r="E56">
            <v>4213</v>
          </cell>
          <cell r="F56" t="str">
            <v>8,14</v>
          </cell>
          <cell r="G56" t="str">
            <v>http://www.caixa.gov.br/poder-publico/apoio-poder-publico/sinapi/Paginas/default.aspx</v>
          </cell>
        </row>
        <row r="57">
          <cell r="B57" t="str">
            <v>PAPEL / ADESIVO CONTACT</v>
          </cell>
          <cell r="C57" t="str">
            <v>Metro</v>
          </cell>
          <cell r="D57" t="str">
            <v>CIVIL</v>
          </cell>
          <cell r="E57"/>
          <cell r="F57">
            <v>6.49</v>
          </cell>
          <cell r="G57" t="str">
            <v>https://www.elo7.com.br/papel-adesivo-transparente-1m-x-45cm/dp/CF41E4?elo7_source=google_shop&amp;elo7_medium=cpc&amp;elo7_campaign=Shopping-google_shop-cpc-Shopping-Insumos-Smart&amp;elo7_content=Insumos-Smart&amp;gclid=EAIaIQobChMIm86o-feg5QIVDisMCh37sAfLEAkYCyABEgJzqvD_BwE</v>
          </cell>
        </row>
        <row r="58">
          <cell r="B58" t="str">
            <v>PARAFUSO 3/16" X 15MM</v>
          </cell>
          <cell r="C58" t="str">
            <v>Unidade</v>
          </cell>
          <cell r="D58" t="str">
            <v>CIVIL</v>
          </cell>
          <cell r="E58"/>
          <cell r="F58">
            <v>0.03</v>
          </cell>
          <cell r="G58" t="str">
            <v>https://parafutrecos.com.br/parafusos/rosca-soberba/parafuso-ferro-auto-atarraxante-chato-3-5-x-16.html</v>
          </cell>
        </row>
        <row r="59">
          <cell r="B59" t="str">
            <v>PARAFUSO BICROMATIZADO  FENDA / PHILIPS 4MM X 30 PARA APLICAÇÃO EM BUCHA 8MM DE GESSO / ACARTONADO.</v>
          </cell>
          <cell r="C59" t="str">
            <v>Unidade</v>
          </cell>
          <cell r="D59" t="str">
            <v>CIVIL</v>
          </cell>
          <cell r="E59"/>
          <cell r="F59">
            <v>0.06</v>
          </cell>
          <cell r="G59" t="str">
            <v>https://parafutrecos.com.br/parafusos/rosca-soberba/drywall/parafuso-ferro-drywall-trombeta-ponta-brocancante-3-5-x-35-dtb35.html</v>
          </cell>
        </row>
        <row r="60">
          <cell r="B60" t="str">
            <v xml:space="preserve">PARAFUSO FENDA/PHILIPS CABEÇA DE PANELA DE AÇO CARBONO GALVANIZADO 3,5 X 25 </v>
          </cell>
          <cell r="C60" t="str">
            <v>Unidade</v>
          </cell>
          <cell r="D60" t="str">
            <v>CIVIL</v>
          </cell>
          <cell r="E60"/>
          <cell r="F60">
            <v>0.03</v>
          </cell>
          <cell r="G60" t="str">
            <v>https://parafutrecos.com.br/parafusos/rosca-soberba/atarraxante-panela/parafuso-ferro-auto-atarraxante-panela-3-5-x-25.html</v>
          </cell>
        </row>
        <row r="61">
          <cell r="B61" t="str">
            <v>PARAFUSO SEXTAVADO M6 X 20</v>
          </cell>
          <cell r="C61" t="str">
            <v>Unidade</v>
          </cell>
          <cell r="D61" t="str">
            <v>CIVIL</v>
          </cell>
          <cell r="E61"/>
          <cell r="F61">
            <v>0.12</v>
          </cell>
          <cell r="G61" t="str">
            <v>https://parafutrecos.com.br/parafusos/ferro/sextavado-ferro-ma/parafuso-ferro-sextavado-ma-5-8-1-0-06-x-20.html</v>
          </cell>
        </row>
        <row r="62">
          <cell r="B62" t="str">
            <v xml:space="preserve">PARAFUSOS ARGOLA COM BUCHA S8 </v>
          </cell>
          <cell r="C62" t="str">
            <v>Unidade</v>
          </cell>
          <cell r="D62" t="str">
            <v>CIVIL</v>
          </cell>
          <cell r="E62"/>
          <cell r="F62">
            <v>0.35</v>
          </cell>
          <cell r="G62" t="str">
            <v>https://parafutrecos.com.br/gancho-para-bucha-08-1046008.html</v>
          </cell>
        </row>
        <row r="63">
          <cell r="B63" t="str">
            <v>PEDRA DE ARDÓSIA MODULAR CINZA (60X60X2CM). PADRÃO EXISTENTE ANAC * tem mais que 2 cm</v>
          </cell>
          <cell r="C63" t="str">
            <v>Unidade</v>
          </cell>
          <cell r="D63" t="str">
            <v>CIVIL</v>
          </cell>
          <cell r="E63"/>
          <cell r="F63"/>
          <cell r="G63" t="str">
            <v>http://www.caixa.gov.br/poder-publico/apoio-poder-publico/sinapi/Paginas/default.aspx</v>
          </cell>
        </row>
        <row r="64">
          <cell r="B64" t="str">
            <v>PERSIANA HORIZONTAL CINZA TIPO PVC (0,90 X 2,00 M). PADRÃO EXISTENTE ANAC</v>
          </cell>
          <cell r="C64" t="str">
            <v>Unidade</v>
          </cell>
          <cell r="D64" t="str">
            <v>CIVIL</v>
          </cell>
          <cell r="E64"/>
          <cell r="F64"/>
          <cell r="G64" t="str">
            <v>http://www.caixa.gov.br/poder-publico/apoio-poder-publico/sinapi/Paginas/default.aspx</v>
          </cell>
        </row>
        <row r="65">
          <cell r="B65" t="str">
            <v>PILHA AAA (PALITO) DURACELL CARTELA COM DUAS UNIDADES</v>
          </cell>
          <cell r="C65" t="str">
            <v>Unidade</v>
          </cell>
          <cell r="D65" t="str">
            <v>CIVIL</v>
          </cell>
          <cell r="E65"/>
          <cell r="F65">
            <v>10</v>
          </cell>
          <cell r="G65" t="str">
            <v>https://www.americanas.com.br/produto/48596008/pilha-palito-aaa-com-2unn-duracell?cor=Preto&amp;pfm_carac=pilha%20palito%20duracell&amp;pfm_index=3&amp;pfm_page=search&amp;pfm_pos=grid&amp;pfm_type=search_page%20&amp;sellerId</v>
          </cell>
        </row>
        <row r="66">
          <cell r="B66" t="str">
            <v>PILHA D2 (MÉDIA) DURACELL CARTELA COM DUAS UNIDADES</v>
          </cell>
          <cell r="C66" t="str">
            <v>Unidade</v>
          </cell>
          <cell r="D66" t="str">
            <v>CIVIL</v>
          </cell>
          <cell r="E66"/>
          <cell r="F66">
            <v>15.9</v>
          </cell>
          <cell r="G66" t="str">
            <v>https://www.eletronicasantana.com.br/pilha-alcalina-media-c-com-2-unidades-mn-1400-duracell/p</v>
          </cell>
        </row>
        <row r="67">
          <cell r="B67" t="str">
            <v>PLUG PVC ROSCAVEL 1", PARA AGUA FRIA PREDIAL</v>
          </cell>
          <cell r="C67" t="str">
            <v>Unidade</v>
          </cell>
          <cell r="D67" t="str">
            <v>CIVIL</v>
          </cell>
          <cell r="E67">
            <v>4897</v>
          </cell>
          <cell r="F67" t="str">
            <v>1,44</v>
          </cell>
          <cell r="G67" t="str">
            <v>http://www.caixa.gov.br/poder-publico/apoio-poder-publico/sinapi/Paginas/default.aspx</v>
          </cell>
        </row>
        <row r="68">
          <cell r="B68" t="str">
            <v xml:space="preserve">PORCA ZINCADA, SEXTAVADA, DIAMETRO 1/4"               </v>
          </cell>
          <cell r="C68" t="str">
            <v>Unidade</v>
          </cell>
          <cell r="D68" t="str">
            <v>CIVIL</v>
          </cell>
          <cell r="E68">
            <v>39997</v>
          </cell>
          <cell r="F68" t="str">
            <v>0,21</v>
          </cell>
          <cell r="G68" t="str">
            <v>http://www.caixa.gov.br/poder-publico/apoio-poder-publico/sinapi/Paginas/default.aspx</v>
          </cell>
        </row>
        <row r="69">
          <cell r="B69" t="str">
            <v>PORCA ZINCADA, SEXTAVADA, DIAMETRO 3/16"         * pacote com 200 peças</v>
          </cell>
          <cell r="C69" t="str">
            <v>Unidade</v>
          </cell>
          <cell r="D69" t="str">
            <v>CIVIL</v>
          </cell>
          <cell r="E69"/>
          <cell r="F69">
            <v>7.89</v>
          </cell>
          <cell r="G69" t="str">
            <v>https://www.dutramaquinas.com.br/p/porca-sextavada-zincada-3-16-com-200-pecas-28-52-013-161</v>
          </cell>
        </row>
        <row r="70">
          <cell r="B70" t="str">
            <v xml:space="preserve">PORTA DOCUMENTO EM ACRÍLICO - A4.   </v>
          </cell>
          <cell r="C70" t="str">
            <v>Unidade</v>
          </cell>
          <cell r="D70" t="str">
            <v>CIVIL</v>
          </cell>
          <cell r="E70"/>
          <cell r="F70">
            <v>45.22</v>
          </cell>
          <cell r="G70" t="str">
            <v>https://www.interlasershop.com.br/produto/178/display-ou-porta-folha-duplo-vertical-de-parede-em-acrilico-a4-30x21cm1?gclid=EAIaIQobChMI5pWU7Nql5QIVEgiRCh0xJA9oEAkYByABEgJJvfD_BwE</v>
          </cell>
        </row>
        <row r="71">
          <cell r="B71" t="str">
            <v>REBITE DE ALUMINIO VAZADO DE REPUXO, 3,2 X 8MM - (1KG=1025UNID) KG (ARREBITE DE POPÉ 3/8)</v>
          </cell>
          <cell r="C71" t="str">
            <v>kg</v>
          </cell>
          <cell r="D71" t="str">
            <v>CIVIL</v>
          </cell>
          <cell r="E71">
            <v>5104</v>
          </cell>
          <cell r="F71" t="str">
            <v>40,56</v>
          </cell>
          <cell r="G71" t="str">
            <v>http://www.caixa.gov.br/poder-publico/apoio-poder-publico/sinapi/Paginas/default.aspx</v>
          </cell>
        </row>
        <row r="72">
          <cell r="B72" t="str">
            <v xml:space="preserve">REDUTOR TIPO THINNER PARA ACABAMENTO             </v>
          </cell>
          <cell r="C72" t="str">
            <v>Litro</v>
          </cell>
          <cell r="D72" t="str">
            <v>CIVIL</v>
          </cell>
          <cell r="E72">
            <v>25966</v>
          </cell>
          <cell r="F72" t="str">
            <v>16,14</v>
          </cell>
          <cell r="G72" t="str">
            <v>http://www.caixa.gov.br/poder-publico/apoio-poder-publico/sinapi/Paginas/default.aspx</v>
          </cell>
        </row>
        <row r="73">
          <cell r="B73" t="str">
            <v xml:space="preserve">REJUNTE COLORIDO, CIMENTICIO     </v>
          </cell>
          <cell r="C73" t="str">
            <v>kg</v>
          </cell>
          <cell r="D73" t="str">
            <v>CIVIL</v>
          </cell>
          <cell r="E73">
            <v>34357</v>
          </cell>
          <cell r="F73" t="str">
            <v>3,18</v>
          </cell>
          <cell r="G73" t="str">
            <v>http://www.caixa.gov.br/poder-publico/apoio-poder-publico/sinapi/Paginas/default.aspx</v>
          </cell>
        </row>
        <row r="74">
          <cell r="B74" t="str">
            <v xml:space="preserve">ROLO DE LA DE CARNEIRO 23 CM (SEM CABO)      </v>
          </cell>
          <cell r="C74" t="str">
            <v>Unidade</v>
          </cell>
          <cell r="D74" t="str">
            <v>CIVIL</v>
          </cell>
          <cell r="E74">
            <v>38390</v>
          </cell>
          <cell r="F74" t="str">
            <v>25,17</v>
          </cell>
          <cell r="G74" t="str">
            <v>http://www.caixa.gov.br/poder-publico/apoio-poder-publico/sinapi/Paginas/default.aspx</v>
          </cell>
        </row>
        <row r="75">
          <cell r="B75" t="str">
            <v xml:space="preserve">SILICONE ACETICO USO GERAL INCOLOR 280 G                                </v>
          </cell>
          <cell r="C75" t="str">
            <v>Unidade</v>
          </cell>
          <cell r="D75" t="str">
            <v>CIVIL</v>
          </cell>
          <cell r="E75">
            <v>39961</v>
          </cell>
          <cell r="F75" t="str">
            <v>11,63</v>
          </cell>
          <cell r="G75" t="str">
            <v>http://www.caixa.gov.br/poder-publico/apoio-poder-publico/sinapi/Paginas/default.aspx</v>
          </cell>
        </row>
        <row r="76">
          <cell r="B76" t="str">
            <v xml:space="preserve">SUPORTE MAO-FRANCESA EM ACO, ABAS IGUAIS 40 CM, CAPACIDADE MINIMA 70 KG, BRANCO       </v>
          </cell>
          <cell r="C76" t="str">
            <v>Unidade</v>
          </cell>
          <cell r="D76" t="str">
            <v>CIVIL</v>
          </cell>
          <cell r="E76">
            <v>37591</v>
          </cell>
          <cell r="F76" t="str">
            <v>34,23</v>
          </cell>
          <cell r="G76" t="str">
            <v>http://www.caixa.gov.br/poder-publico/apoio-poder-publico/sinapi/Paginas/default.aspx</v>
          </cell>
        </row>
        <row r="77">
          <cell r="B77" t="str">
            <v>SUPORTE PARA PISO ELEVADO (CONJUNTO FAMAPLAS COMPOSTO POR BASE, APOIO, PROLONGADOR E PORCA NIVELADORA). PADRÃO EXISTENTE ANAC.</v>
          </cell>
          <cell r="C77" t="str">
            <v>Unidade</v>
          </cell>
          <cell r="D77" t="str">
            <v>CIVIL</v>
          </cell>
          <cell r="E77"/>
          <cell r="F77">
            <v>5.84</v>
          </cell>
          <cell r="G77" t="str">
            <v>https://www.deckdeck.com.br/produto/suporte-para-piso-elevado/</v>
          </cell>
        </row>
        <row r="78">
          <cell r="B78" t="str">
            <v xml:space="preserve">TINTA ACRILICA PREMIUM, COR BRANCO FOSCO         </v>
          </cell>
          <cell r="C78" t="str">
            <v>Lata</v>
          </cell>
          <cell r="D78" t="str">
            <v>CIVIL</v>
          </cell>
          <cell r="E78">
            <v>7356</v>
          </cell>
          <cell r="F78" t="str">
            <v>20,24</v>
          </cell>
          <cell r="G78" t="str">
            <v>http://www.caixa.gov.br/poder-publico/apoio-poder-publico/sinapi/Paginas/default.aspx</v>
          </cell>
        </row>
        <row r="79">
          <cell r="B79" t="str">
            <v xml:space="preserve">TINTA ESMALTE SINTETICO PREMIUM ACETINADO             </v>
          </cell>
          <cell r="C79" t="str">
            <v>Lata</v>
          </cell>
          <cell r="D79" t="str">
            <v>CIVIL</v>
          </cell>
          <cell r="E79">
            <v>7311</v>
          </cell>
          <cell r="F79" t="str">
            <v>28,32</v>
          </cell>
          <cell r="G79" t="str">
            <v>http://www.caixa.gov.br/poder-publico/apoio-poder-publico/sinapi/Paginas/default.aspx</v>
          </cell>
        </row>
        <row r="80">
          <cell r="B80" t="str">
            <v xml:space="preserve">TINTA ESMALTE SINTETICO PREMIUM BRILHANTE               </v>
          </cell>
          <cell r="C80" t="str">
            <v>Lata</v>
          </cell>
          <cell r="D80" t="str">
            <v>CIVIL</v>
          </cell>
          <cell r="E80">
            <v>7292</v>
          </cell>
          <cell r="F80" t="str">
            <v>27,50</v>
          </cell>
          <cell r="G80" t="str">
            <v>http://www.caixa.gov.br/poder-publico/apoio-poder-publico/sinapi/Paginas/default.aspx</v>
          </cell>
        </row>
        <row r="81">
          <cell r="B81" t="str">
            <v>TINTA LATEX PVA PREMIUM</v>
          </cell>
          <cell r="C81" t="str">
            <v>Lata</v>
          </cell>
          <cell r="D81" t="str">
            <v>CIVIL</v>
          </cell>
          <cell r="E81">
            <v>7345</v>
          </cell>
          <cell r="F81" t="str">
            <v>17,49</v>
          </cell>
          <cell r="G81" t="str">
            <v>http://www.caixa.gov.br/poder-publico/apoio-poder-publico/sinapi/Paginas/default.aspx</v>
          </cell>
        </row>
        <row r="82">
          <cell r="B82" t="str">
            <v>TIRANTE 1/4" PEÇA COM UM METRO</v>
          </cell>
          <cell r="C82" t="str">
            <v>Unidade</v>
          </cell>
          <cell r="D82" t="str">
            <v>CIVIL</v>
          </cell>
          <cell r="E82"/>
          <cell r="F82">
            <v>6.5</v>
          </cell>
          <cell r="G82" t="str">
            <v>https://www.eletrofrigor.com.br/barra-tirante-roscado-14-x-1-metro-galvanizado.html</v>
          </cell>
        </row>
        <row r="83">
          <cell r="B83" t="str">
            <v>TRANCA 4" COM PORTA CADEADO EM AÇO CARBONO GALVANIZADO COM FUROS DE FIXAÇÃO E BATENTE DE SUSTENTAÇÃO  * zincado</v>
          </cell>
          <cell r="C83" t="str">
            <v>Peça</v>
          </cell>
          <cell r="D83" t="str">
            <v>CIVIL</v>
          </cell>
          <cell r="E83"/>
          <cell r="F83">
            <v>20.99</v>
          </cell>
          <cell r="G83" t="str">
            <v>https://www.cec.com.br/ferragens/ferrolho-porta-cadeado-com-parafuso-4-zincado?produto=1232777&amp;utm_content=ferragens&amp;utm_medium=cpc&amp;utm_campaign=GoogleShop&amp;utm_source=google-shopping&amp;idpublicacao=791d2005-d206-4804-b297-71cab438caf1&amp;gclid=EAIaIQobChMIgNfY0OOh5QIVDYeRCh2GIQKmEAQYASABEgJcGvD_BwE</v>
          </cell>
        </row>
        <row r="84">
          <cell r="B84" t="str">
            <v>TRINCHA 2 1/2"</v>
          </cell>
          <cell r="C84" t="str">
            <v>Unidade</v>
          </cell>
          <cell r="D84" t="str">
            <v>CIVIL</v>
          </cell>
          <cell r="E84"/>
          <cell r="F84">
            <v>11.17</v>
          </cell>
          <cell r="G84" t="str">
            <v>https://www.mundografite.com.br/trincha-para-pintura-2-1-2-polegada-atlas</v>
          </cell>
        </row>
        <row r="85">
          <cell r="B85" t="str">
            <v>VEDAFLEX</v>
          </cell>
          <cell r="C85" t="str">
            <v>Unidade</v>
          </cell>
          <cell r="D85" t="str">
            <v>CIVIL</v>
          </cell>
          <cell r="E85"/>
          <cell r="F85">
            <v>24.9</v>
          </cell>
          <cell r="G85" t="str">
            <v>https://www.telhanorte.com.br/vedaflex-400g-cinza-vedacit-142913/p</v>
          </cell>
        </row>
        <row r="86">
          <cell r="B86" t="str">
            <v>ABRAÇADEIRA COPO 1"</v>
          </cell>
          <cell r="C86" t="str">
            <v>Peça</v>
          </cell>
          <cell r="D86" t="str">
            <v>ELÉTRICO</v>
          </cell>
          <cell r="E86"/>
          <cell r="F86">
            <v>1.37</v>
          </cell>
          <cell r="G86" t="str">
            <v>http://www.lojaeletrica.com.br/abracadeira-galvanizada-copo-para-eletroduto-i-1,product,2491214550036,dept,0.aspx</v>
          </cell>
        </row>
        <row r="87">
          <cell r="B87" t="str">
            <v>ADAPTADOR UNIVERSAL PARA TOMADAS</v>
          </cell>
          <cell r="C87" t="str">
            <v>Unidade</v>
          </cell>
          <cell r="D87" t="str">
            <v>ELÉTRICO</v>
          </cell>
          <cell r="E87"/>
          <cell r="F87">
            <v>8.1999999999999993</v>
          </cell>
          <cell r="G87" t="str">
            <v>https://www.americanas.com.br/produto/15175681/adaptador-universal-de-tomadas-bivolt-de-110-a-250-volts-10-amperes?pfm_carac=adaptador%20universal&amp;pfm_index=0&amp;pfm_page=search&amp;pfm_pos=grid&amp;pfm_type=search_page%20&amp;sellerId</v>
          </cell>
        </row>
        <row r="88">
          <cell r="B88" t="str">
            <v>BARRAMENTO DE COBRE 12X2X1000MM * 25,4 mm x 3,17 mm   * por metro</v>
          </cell>
          <cell r="C88" t="str">
            <v>Peça</v>
          </cell>
          <cell r="D88" t="str">
            <v>ELÉTRICO</v>
          </cell>
          <cell r="E88"/>
          <cell r="F88">
            <v>76</v>
          </cell>
          <cell r="G88" t="str">
            <v>https://produto.mercadolivre.com.br/MLB-1055567698-barra-chata-cobre-25mmx3mm-1-pol-x-18-x-1-metro-_JM?matt_tool=82322591&amp;matt_word=&amp;gclid=EAIaIQobChMIsp7MjuWh5QIVl4aRCh17RAGuEAQYAyABEgICKPD_BwE</v>
          </cell>
        </row>
        <row r="89">
          <cell r="B89" t="str">
            <v xml:space="preserve">BATERIA 12 VCC / 100 AH </v>
          </cell>
          <cell r="C89" t="str">
            <v>Peça</v>
          </cell>
          <cell r="D89" t="str">
            <v>ELÉTRICO</v>
          </cell>
          <cell r="E89"/>
          <cell r="F89">
            <v>1474</v>
          </cell>
          <cell r="G89" t="str">
            <v>https://www.kmabrasil.com.br/produto/baterias-seladas/baterias-12v-agm/30-bateria-selada-12v-100ah-first-power-lfp12100</v>
          </cell>
        </row>
        <row r="90">
          <cell r="B90" t="str">
            <v xml:space="preserve">BATERIA 9 V ALCALINA </v>
          </cell>
          <cell r="C90" t="str">
            <v>Peça</v>
          </cell>
          <cell r="D90" t="str">
            <v>ELÉTRICO</v>
          </cell>
          <cell r="E90"/>
          <cell r="F90">
            <v>15.38</v>
          </cell>
          <cell r="G90" t="str">
            <v>https://www.papelex.com.br/bateria-duracell-9v-unidade.html?gclid=EAIaIQobChMIrO7ImYCh5QIVioCRCh1dAQR_EAAYASAAEgLLWPD_BwE</v>
          </cell>
        </row>
        <row r="91">
          <cell r="B91" t="str">
            <v>BATERIA VRLA 12V - 18AH</v>
          </cell>
          <cell r="C91" t="str">
            <v>Unidade</v>
          </cell>
          <cell r="D91" t="str">
            <v>ELÉTRICO</v>
          </cell>
          <cell r="E91"/>
          <cell r="F91">
            <v>214.91</v>
          </cell>
          <cell r="G91" t="str">
            <v>https://www.americanas.com.br/produto/26690027/bateria-12v-18ah-vrla-moura-estacionaria-para-no-break?WT.srch=1&amp;epar=%7Bifpla%3A%7B_epar%7D%7D%7Bifdyn%3A%7B_epar%7D%7D%7Bifdbm%3Ads_at_ov_db_acom%24%7BCAMPAIGN_ID%7D%7D&amp;opn=YSMESP&amp;sellerId=77500049000138</v>
          </cell>
        </row>
        <row r="92">
          <cell r="B92" t="str">
            <v>BATERIA VRLA 12V - 9AH</v>
          </cell>
          <cell r="C92" t="str">
            <v>Unidade</v>
          </cell>
          <cell r="D92" t="str">
            <v>ELÉTRICO</v>
          </cell>
          <cell r="E92"/>
          <cell r="F92">
            <v>109.9</v>
          </cell>
          <cell r="G92" t="str">
            <v>https://www.eletronicasantana.com.br/bateria-selada-vrla-12v-90ah-f187-up1290-rt-06c088-unipower/p?idsku=9000320&amp;utm_source=google_shoppping&amp;utm_medium=cpc&amp;gclid=EAIaIQobChMIpI_ynOeh5QIVVgWRCh1qPwnFEAQYAyABEgIaUfD_BwE</v>
          </cell>
        </row>
        <row r="93">
          <cell r="B93" t="str">
            <v xml:space="preserve">BOCAL/SOQUETE/RECEPTACULO DE PORCELANA </v>
          </cell>
          <cell r="C93" t="str">
            <v>Unidade</v>
          </cell>
          <cell r="D93" t="str">
            <v>ELÉTRICO</v>
          </cell>
          <cell r="E93">
            <v>12296</v>
          </cell>
          <cell r="F93" t="str">
            <v>2,67</v>
          </cell>
          <cell r="G93" t="str">
            <v>http://www.caixa.gov.br/poder-publico/apoio-poder-publico/sinapi/Paginas/default.aspx</v>
          </cell>
        </row>
        <row r="94">
          <cell r="B94" t="str">
            <v xml:space="preserve">BUCHA DE REDUCAO EM ALUMINIO, COM ROSCA, DE 1" X 3/4", PARA ELETRODUTO         </v>
          </cell>
          <cell r="C94" t="str">
            <v>Peça</v>
          </cell>
          <cell r="D94" t="str">
            <v>ELÉTRICO</v>
          </cell>
          <cell r="E94">
            <v>39185</v>
          </cell>
          <cell r="F94" t="str">
            <v>4,30</v>
          </cell>
          <cell r="G94" t="str">
            <v>http://www.caixa.gov.br/poder-publico/apoio-poder-publico/sinapi/Paginas/default.aspx</v>
          </cell>
        </row>
        <row r="95">
          <cell r="B95" t="str">
            <v xml:space="preserve">CABO DE COBRE NU 16 MM2 MEIO-DURO          </v>
          </cell>
          <cell r="C95" t="str">
            <v>Metro</v>
          </cell>
          <cell r="D95" t="str">
            <v>ELÉTRICO</v>
          </cell>
          <cell r="E95">
            <v>857</v>
          </cell>
          <cell r="F95" t="str">
            <v>9,54</v>
          </cell>
          <cell r="G95" t="str">
            <v>http://www.caixa.gov.br/poder-publico/apoio-poder-publico/sinapi/Paginas/default.aspx</v>
          </cell>
        </row>
        <row r="96">
          <cell r="B96" t="str">
            <v xml:space="preserve">CABO DE COBRE NU 50 MM2 MEIO-DURO                      </v>
          </cell>
          <cell r="C96" t="str">
            <v>Metro</v>
          </cell>
          <cell r="D96" t="str">
            <v>ELÉTRICO</v>
          </cell>
          <cell r="E96">
            <v>867</v>
          </cell>
          <cell r="F96" t="str">
            <v>28,35</v>
          </cell>
          <cell r="G96" t="str">
            <v>http://www.caixa.gov.br/poder-publico/apoio-poder-publico/sinapi/Paginas/default.aspx</v>
          </cell>
        </row>
        <row r="97">
          <cell r="B97" t="str">
            <v xml:space="preserve">CABO DE COBRE, FLEXIVEL, CLASSE 4 OU 5, ISOLACAO EM PVC/A, ANTICHAMA BWF-B, 1 CONDUTOR, 450/750 V, SECAO NOMINAL 2,5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97" t="str">
            <v>Metro</v>
          </cell>
          <cell r="D97" t="str">
            <v>ELÉTRICO</v>
          </cell>
          <cell r="E97">
            <v>1014</v>
          </cell>
          <cell r="F97" t="str">
            <v>1,30</v>
          </cell>
          <cell r="G97" t="str">
            <v>http://www.caixa.gov.br/poder-publico/apoio-poder-publico/sinapi/Paginas/default.aspx</v>
          </cell>
        </row>
        <row r="98">
          <cell r="B98" t="str">
            <v xml:space="preserve">CABO DE COBRE, FLEXIVEL, CLASSE 4 OU 5, ISOLACAO EM PVC/A, ANTICHAMA BWF-B, 1 CONDUTOR, 450/750 V, SECAO NOMINAL 4 MM2       </v>
          </cell>
          <cell r="C98" t="str">
            <v>Metro</v>
          </cell>
          <cell r="D98" t="str">
            <v>ELÉTRICO</v>
          </cell>
          <cell r="E98">
            <v>981</v>
          </cell>
          <cell r="F98" t="str">
            <v>2,32</v>
          </cell>
          <cell r="G98" t="str">
            <v>http://www.caixa.gov.br/poder-publico/apoio-poder-publico/sinapi/Paginas/default.aspx</v>
          </cell>
        </row>
        <row r="99">
          <cell r="B99" t="str">
            <v xml:space="preserve">CABO DE COBRE, FLEXIVEL, CLASSE 4 OU 5, ISOLACAO EM PVC/A, ANTICHAMA BWF-B, COBERTURA PVC-ST1, ANTICHAMA BWF-B, 1 CONDUTOR, 0,6/1 KV, SECAO NOMINAL 16 MM2       </v>
          </cell>
          <cell r="C99" t="str">
            <v>Metro</v>
          </cell>
          <cell r="D99" t="str">
            <v>ELÉTRICO</v>
          </cell>
          <cell r="E99">
            <v>995</v>
          </cell>
          <cell r="F99" t="str">
            <v>9,30</v>
          </cell>
          <cell r="G99" t="str">
            <v>http://www.caixa.gov.br/poder-publico/apoio-poder-publico/sinapi/Paginas/default.aspx</v>
          </cell>
        </row>
        <row r="100">
          <cell r="B100" t="str">
            <v xml:space="preserve">CABO DE COBRE, FLEXIVEL, CLASSE 4 OU 5, ISOLACAO EM PVC/A, ANTICHAMA BWF-B, COBERTURA PVC-ST1, ANTICHAMA BWF-B, 1 CONDUTOR, 0,6/1 KV, SECAO NOMINAL 2,5 MM2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100" t="str">
            <v>Metro</v>
          </cell>
          <cell r="D100" t="str">
            <v>ELÉTRICO</v>
          </cell>
          <cell r="E100">
            <v>1022</v>
          </cell>
          <cell r="F100" t="str">
            <v>1,93</v>
          </cell>
          <cell r="G100" t="str">
            <v>http://www.caixa.gov.br/poder-publico/apoio-poder-publico/sinapi/Paginas/default.aspx</v>
          </cell>
        </row>
        <row r="101">
          <cell r="B101" t="str">
            <v xml:space="preserve">CABO DE COBRE, FLEXIVEL, CLASSE 4 OU 5, ISOLACAO EM PVC/A, ANTICHAMA BWF-B, COBERTURA PVC-ST1, ANTICHAMA BWF-B, 1 CONDUTOR, 0,6/1 KV, SECAO NOMINAL 25 MM2  </v>
          </cell>
          <cell r="C101" t="str">
            <v>Metro</v>
          </cell>
          <cell r="D101" t="str">
            <v>ELÉTRICO</v>
          </cell>
          <cell r="E101">
            <v>996</v>
          </cell>
          <cell r="F101" t="str">
            <v>14,16</v>
          </cell>
          <cell r="G101" t="str">
            <v>http://www.caixa.gov.br/poder-publico/apoio-poder-publico/sinapi/Paginas/default.aspx</v>
          </cell>
        </row>
        <row r="102">
          <cell r="B102" t="str">
            <v xml:space="preserve">CABO DE COBRE, FLEXIVEL, CLASSE 4 OU 5, ISOLACAO EM PVC/A, ANTICHAMA BWF-B, COBERTURA PVC-ST1, ANTICHAMA BWF-B, 1 CONDUTOR, 0,6/1 KV, SECAO NOMINAL 50 MM2        </v>
          </cell>
          <cell r="C102" t="str">
            <v>Metro</v>
          </cell>
          <cell r="D102" t="str">
            <v>ELÉTRICO</v>
          </cell>
          <cell r="E102">
            <v>1018</v>
          </cell>
          <cell r="F102" t="str">
            <v>27,81</v>
          </cell>
          <cell r="G102" t="str">
            <v>http://www.caixa.gov.br/poder-publico/apoio-poder-publico/sinapi/Paginas/default.aspx</v>
          </cell>
        </row>
        <row r="103">
          <cell r="B103" t="str">
            <v xml:space="preserve">CABO DE COBRE, FLEXIVEL, CLASSE 4 OU 5, ISOLACAO EM PVC/A, ANTICHAMA BWF-B, COBERTURA PVC-ST1, ANTICHAMA BWF-B, 1 CONDUTOR, 0,6/1 KV, SECAO NOMINAL 95 MM2             </v>
          </cell>
          <cell r="C103" t="str">
            <v>Metro</v>
          </cell>
          <cell r="D103" t="str">
            <v>ELÉTRICO</v>
          </cell>
          <cell r="E103">
            <v>998</v>
          </cell>
          <cell r="F103" t="str">
            <v>51,18</v>
          </cell>
          <cell r="G103" t="str">
            <v>http://www.caixa.gov.br/poder-publico/apoio-poder-publico/sinapi/Paginas/default.aspx</v>
          </cell>
        </row>
        <row r="104">
          <cell r="B104" t="str">
            <v>CABO HDMI 1M</v>
          </cell>
          <cell r="C104" t="str">
            <v>Metro</v>
          </cell>
          <cell r="D104" t="str">
            <v>ELÉTRICO</v>
          </cell>
          <cell r="E104"/>
          <cell r="F104">
            <v>7.5</v>
          </cell>
          <cell r="G104" t="str">
            <v>https://www.casasbahia.com.br/acessorioseinovacoes/acessoriosparatvs/CaboseConectoresparatv/cabo-hdmi-1m-13728679.html?utm_medium=Cpc&amp;utm_source=GP_PLA&amp;IdSku=13728679&amp;idLojista=15908&amp;utm_campaign=elte_shopping&amp;gclid=EAIaIQobChMI6ZOx3YGh5QIVhoaRCh3MJw01EAYYASABEgLtgvD_BwE</v>
          </cell>
        </row>
        <row r="105">
          <cell r="B105" t="str">
            <v xml:space="preserve">CABO PP 3X6MM² </v>
          </cell>
          <cell r="C105" t="str">
            <v>Metro</v>
          </cell>
          <cell r="D105" t="str">
            <v>ELÉTRICO</v>
          </cell>
          <cell r="E105"/>
          <cell r="F105">
            <v>12</v>
          </cell>
          <cell r="G105" t="str">
            <v>http://soldafacil.com.br/Produto-SOLDA-CABO-DE-SOLDA-Cabo-de-Alimentacao-PP-3x6mm---Preco-por-metro---CONDEX-versao-764-1065.aspx</v>
          </cell>
        </row>
        <row r="106">
          <cell r="B106" t="str">
            <v>CABO PP 750V/70°C/NBR-7288 2 X 4 MM²</v>
          </cell>
          <cell r="C106" t="str">
            <v>Metro</v>
          </cell>
          <cell r="D106" t="str">
            <v>ELÉTRICO</v>
          </cell>
          <cell r="E106"/>
          <cell r="F106">
            <v>10.59</v>
          </cell>
          <cell r="G106" t="str">
            <v>https://www.leroymerlin.com.br/cabo-flexivel-pp-2x4,0mm-preto-megatron_87949596</v>
          </cell>
        </row>
        <row r="107">
          <cell r="B107" t="str">
            <v>CAIXA DE PASSAGEM, EM PVC, DE 4" X 2", PARA ELETRODUTO FLEXIVEL CORRUGADO</v>
          </cell>
          <cell r="C107" t="str">
            <v>Unidade</v>
          </cell>
          <cell r="D107" t="str">
            <v>ELÉTRICO</v>
          </cell>
          <cell r="E107">
            <v>1872</v>
          </cell>
          <cell r="F107" t="str">
            <v>1,96</v>
          </cell>
          <cell r="G107" t="str">
            <v>http://www.caixa.gov.br/poder-publico/apoio-poder-publico/sinapi/Paginas/default.aspx</v>
          </cell>
        </row>
        <row r="108">
          <cell r="B108" t="str">
            <v>CAIXA SISTEMA "X" PARA 1 A 3 MÓDULOS - REFERÊNCIA 648799</v>
          </cell>
          <cell r="C108" t="str">
            <v>Unidade</v>
          </cell>
          <cell r="D108" t="str">
            <v>ELÉTRICO</v>
          </cell>
          <cell r="E108"/>
          <cell r="F108">
            <v>24.86</v>
          </cell>
          <cell r="G108" t="str">
            <v>https://www.lojaagrometal.com.br/613827-caixa-1-a-3-modulos-dlp-legrand-648799.html</v>
          </cell>
        </row>
        <row r="109">
          <cell r="B109" t="str">
            <v>CALHA PARA 4 LÂMPADAS TUBULAR 62 X 62 CM DE EMBUTIR. PADRÃO EXISTENTE ANAC</v>
          </cell>
          <cell r="C109" t="str">
            <v>Unidade</v>
          </cell>
          <cell r="D109" t="str">
            <v>ELÉTRICO</v>
          </cell>
          <cell r="E109"/>
          <cell r="F109">
            <v>98.2</v>
          </cell>
          <cell r="G109" t="str">
            <v>https://www.santil.com.br/produto/luminaria-de-embutir-c-aleta-em-aluminio-e-refletor-p-4-lampadas-de-60-cm-lumiluz/470935/?gclid=EAIaIQobChMIr8m0r4u45QIVk4SRCh1QUgcrEAQYASABEgKTcvD_BwE</v>
          </cell>
        </row>
        <row r="110">
          <cell r="B110" t="str">
            <v>CANALETA EM PVC TIPO EVOLUTIVA DLP 80X35MM, EM PECA DE 2,00M, COM TAMPA FLEXIVEL, FABRICACAO PIAL LEGRAND OU SIMILAR</v>
          </cell>
          <cell r="C110" t="str">
            <v>Barra</v>
          </cell>
          <cell r="D110" t="str">
            <v>ELÉTRICO</v>
          </cell>
          <cell r="E110"/>
          <cell r="F110">
            <v>49.99</v>
          </cell>
          <cell r="G110" t="str">
            <v>https://www.cec.com.br/material-eletrico/sistemas-de-sobrepor/canaleta-com-divisoria-50x20mm-e-2-metros?produto=1223552&amp;utm_content=material-eletrico&amp;utm_medium=cpc&amp;utm_campaign=GoogleShop&amp;utm_source=google-shopping&amp;idpublicacao=791d2005-d206-4804-b297-71cab438caf1&amp;gclid=EAIaIQobChMI7YuywIu45QIVhgmRCh0Nhg9lEAYYAiABEgI0T_D_BwE</v>
          </cell>
        </row>
        <row r="111">
          <cell r="B111" t="str">
            <v>CANALETA RODAPÉS 120X20 PIAL LEGRAND CÓDIGO DE REFERÊNCIA 30089 OU SIMILAR</v>
          </cell>
          <cell r="C111" t="str">
            <v>Unidade</v>
          </cell>
          <cell r="D111" t="str">
            <v>ELÉTRICO</v>
          </cell>
          <cell r="E111"/>
          <cell r="F111">
            <v>101.6</v>
          </cell>
          <cell r="G111" t="str">
            <v>https://www.copafer.com.br/canaleta-110x20x2000-com-divisoria-sem-adesivo-30046x-pial-p1095366?tsid=17&amp;utm_source=google&amp;utm_medium=cpc&amp;utm_content=Canaleta%20110x20x2000%20com%20Divis%C3%B3ria%20sem%20Adesivo%20-%2030046X%20-%20PIAL&amp;utm_campaign=materiais-eletricos&amp;pht=5891501858647464&amp;gclid=EAIaIQobChMI-rLOj4y45QIVDYWRCh0wYgM2EAYYCCABEgJaRfD_BwE</v>
          </cell>
        </row>
        <row r="112">
          <cell r="B112" t="str">
            <v>CANALETA SISTEMA "X" 50X20</v>
          </cell>
          <cell r="C112" t="str">
            <v>Metro</v>
          </cell>
          <cell r="D112" t="str">
            <v>ELÉTRICO</v>
          </cell>
          <cell r="E112"/>
          <cell r="F112">
            <v>41.2</v>
          </cell>
          <cell r="G112" t="str">
            <v>https://www.santil.com.br/produto/canaleta-c-divisoria-sistema-x-50x20-pial-legrand/470031/?gclid=EAIaIQobChMIjaiP1P2j5QIVA2yGCh2UFQoAEAkYASABEgI4QPD_BwE</v>
          </cell>
        </row>
        <row r="113">
          <cell r="B113" t="str">
            <v>CHAVE REVERSORA - EFE SEMITRANS (CONJUNTO COMPLETO); MODELO " U3" ; 3 POLOS COM POSIÇÃO 0 ); FIXAÇÃO PELA BASE (CHAVE DO FUNDO DO PAINEL E MANOPLA NA PORTA COM PROLONGADOR /ACLOPADOR - GRUPO "D3") ; ESAPELHO FRONTAL QUADRADO NA COR PRETA (X76) COM DIMENSÕES GRUPO "D3" ;  MANOPLA TIPO "F", GRUPO D3 NA COR BRANCA (W) ; CORRENTE DE CONTATOS 63A (UNIDADE).</v>
          </cell>
          <cell r="C113" t="str">
            <v>Unidade</v>
          </cell>
          <cell r="D113" t="str">
            <v>ELÉTRICO</v>
          </cell>
          <cell r="E113"/>
          <cell r="F113">
            <v>148</v>
          </cell>
          <cell r="G113" t="str">
            <v>https://www.viewtech.ind.br/chave-de-transferencia-redegerador-4-polos-63a-lw28?utm_source=Site&amp;utm_medium=GoogleMerchant&amp;utm_campaign=GoogleMerchant&amp;gclid=EAIaIQobChMI7e3XrYy45QIVj4KRCh3bCQg-EAQYASABEgJtp_D_BwE</v>
          </cell>
        </row>
        <row r="114">
          <cell r="B114" t="str">
            <v>CONDULETE EM ALUMÍNIO  1" COM TAMPA CEGA</v>
          </cell>
          <cell r="C114" t="str">
            <v>Peça</v>
          </cell>
          <cell r="D114" t="str">
            <v>ELÉTRICO</v>
          </cell>
          <cell r="E114">
            <v>2586</v>
          </cell>
          <cell r="F114" t="str">
            <v>15,73</v>
          </cell>
          <cell r="G114" t="str">
            <v>http://www.caixa.gov.br/poder-publico/apoio-poder-publico/sinapi/Paginas/default.aspx</v>
          </cell>
        </row>
        <row r="115">
          <cell r="B115" t="str">
            <v>CONDULETE EM ALUMÍNIO 3/4" COM TAMPA CEGA</v>
          </cell>
          <cell r="C115" t="str">
            <v>Peça</v>
          </cell>
          <cell r="D115" t="str">
            <v>ELÉTRICO</v>
          </cell>
          <cell r="E115">
            <v>2574</v>
          </cell>
          <cell r="F115" t="str">
            <v>9,77</v>
          </cell>
          <cell r="G115" t="str">
            <v>http://www.caixa.gov.br/poder-publico/apoio-poder-publico/sinapi/Paginas/default.aspx</v>
          </cell>
        </row>
        <row r="116">
          <cell r="B116" t="str">
            <v>CONECTOR BORNE 10,0MM SAK</v>
          </cell>
          <cell r="C116" t="str">
            <v>Peça</v>
          </cell>
          <cell r="D116" t="str">
            <v>ELÉTRICO</v>
          </cell>
          <cell r="E116"/>
          <cell r="F116">
            <v>6.99</v>
          </cell>
          <cell r="G116" t="str">
            <v>https://www.eletrodex.com.br/borne-de-passagem-10mm-sak-10-en-conexel.html</v>
          </cell>
        </row>
        <row r="117">
          <cell r="B117" t="str">
            <v xml:space="preserve">CONECTOR MACHO RJ 11 </v>
          </cell>
          <cell r="C117" t="str">
            <v>Unidade</v>
          </cell>
          <cell r="D117" t="str">
            <v>ELÉTRICO</v>
          </cell>
          <cell r="E117"/>
          <cell r="F117">
            <v>0.39</v>
          </cell>
          <cell r="G117" t="str">
            <v>https://www.cftvclube.com.br/acessorios-de-cftv/conectores-para-cftv/conectores-para-rede/conector-rj-11-para-telefone?parceiro=2410&amp;parceiro=7283&amp;gclid=EAIaIQobChMI3PO32_yj5QIVy4FaBR2nCAY9EAkYAiABEgLeUfD_BwE</v>
          </cell>
        </row>
        <row r="118">
          <cell r="B118" t="str">
            <v xml:space="preserve">CONECTOR METALICO TIPO PARAFUSO FENDIDO (SPLIT BOLT), PARA CABOS ATE 16 MM2   </v>
          </cell>
          <cell r="C118" t="str">
            <v>Unidade</v>
          </cell>
          <cell r="D118" t="str">
            <v>ELÉTRICO</v>
          </cell>
          <cell r="E118">
            <v>1539</v>
          </cell>
          <cell r="F118" t="str">
            <v>4,65</v>
          </cell>
          <cell r="G118" t="str">
            <v>http://www.caixa.gov.br/poder-publico/apoio-poder-publico/sinapi/Paginas/default.aspx</v>
          </cell>
        </row>
        <row r="119">
          <cell r="B119" t="str">
            <v xml:space="preserve">CONECTOR METALICO TIPO PARAFUSO FENDIDO (SPLIT BOLT), PARA CABOS ATE 50 MM2                                </v>
          </cell>
          <cell r="C119" t="str">
            <v>Unidade</v>
          </cell>
          <cell r="D119" t="str">
            <v>ELÉTRICO</v>
          </cell>
          <cell r="E119">
            <v>11862</v>
          </cell>
          <cell r="F119" t="str">
            <v>8,60</v>
          </cell>
          <cell r="G119" t="str">
            <v>http://www.caixa.gov.br/poder-publico/apoio-poder-publico/sinapi/Paginas/default.aspx</v>
          </cell>
        </row>
        <row r="120">
          <cell r="B120" t="str">
            <v xml:space="preserve">CONECTOR METALICO TIPO PARAFUSO FENDIDO (SPLIT BOLT), PARA CABOS ATE 95 MM2     </v>
          </cell>
          <cell r="C120" t="str">
            <v>Unidade</v>
          </cell>
          <cell r="D120" t="str">
            <v>ELÉTRICO</v>
          </cell>
          <cell r="E120">
            <v>11864</v>
          </cell>
          <cell r="F120" t="str">
            <v>19,42</v>
          </cell>
          <cell r="G120" t="str">
            <v>http://www.caixa.gov.br/poder-publico/apoio-poder-publico/sinapi/Paginas/default.aspx</v>
          </cell>
        </row>
        <row r="121">
          <cell r="B121" t="str">
            <v>CONTACTORA LC1D25 - 25A - 220V</v>
          </cell>
          <cell r="C121" t="str">
            <v>Unidade</v>
          </cell>
          <cell r="D121" t="str">
            <v>ELÉTRICO</v>
          </cell>
          <cell r="E121"/>
          <cell r="F121">
            <v>188.24</v>
          </cell>
          <cell r="G121" t="str">
            <v>https://www.americanas.com.br/produto/48732202/contator-tripolar-25a-220v-lc1d25m7-schneider?WT.srch=1&amp;acc=e789ea56094489dffd798f86ff51c7a9&amp;epar=bp_pl_00_go_pla_casaeconst_geral_gmv&amp;gclid=EAIaIQobChMIypKs44y45QIVh4GRCh0_RQR8EAQYASABEgIB9vD_BwE&amp;i=59cdc293eec3dfb1f8ad2571&amp;o=5c1a3ac96c28a3cb503e31c9&amp;opn=YSMESP&amp;sellerId=5806978000320</v>
          </cell>
        </row>
        <row r="122">
          <cell r="B122" t="str">
            <v>COTOVELO EXTERNO REF. 29902 SISTEMA X - 50X20</v>
          </cell>
          <cell r="C122" t="str">
            <v>Unidade</v>
          </cell>
          <cell r="D122" t="str">
            <v>ELÉTRICO</v>
          </cell>
          <cell r="E122"/>
          <cell r="F122">
            <v>8.6999999999999993</v>
          </cell>
          <cell r="G122" t="str">
            <v>https://www.copafer.com.br/cotovelo-externo-50x20-sistema-x-29902x-pial-p1095304</v>
          </cell>
        </row>
        <row r="123">
          <cell r="B123" t="str">
            <v>COTOVELO INTERNO REF. 29903 SISTEMA X 50X20</v>
          </cell>
          <cell r="C123" t="str">
            <v>Unidade</v>
          </cell>
          <cell r="D123" t="str">
            <v>ELÉTRICO</v>
          </cell>
          <cell r="E123"/>
          <cell r="F123">
            <v>8.6999999999999993</v>
          </cell>
          <cell r="G123" t="str">
            <v>https://www.copafer.com.br/cotovelo-interno-50x20-sistema-x-29903x-pial-p1095310</v>
          </cell>
        </row>
        <row r="124">
          <cell r="B124" t="str">
            <v>CURVA HORIZONTAL 90º PARA ELETROCALHA  200X50 MM</v>
          </cell>
          <cell r="C124" t="str">
            <v>Peça</v>
          </cell>
          <cell r="D124" t="str">
            <v>ELÉTRICO</v>
          </cell>
          <cell r="E124"/>
          <cell r="F124">
            <v>49.99</v>
          </cell>
          <cell r="G124" t="str">
            <v>https://www.americanas.com.br/produto/56074712/curva-para-eletrocalha-horizontal-90-200x50mm</v>
          </cell>
        </row>
        <row r="125">
          <cell r="B125" t="str">
            <v>CURVA VERTICAL  90º PARA ELETROCALHA 200 X50 MM</v>
          </cell>
          <cell r="C125" t="str">
            <v>Peça</v>
          </cell>
          <cell r="D125" t="str">
            <v>ELÉTRICO</v>
          </cell>
          <cell r="E125"/>
          <cell r="F125">
            <v>26.9</v>
          </cell>
          <cell r="G125" t="str">
            <v>https://www.leroymerlin.com.br/curva-90o-vertical-externa-200x100-perfil-lider_89088111</v>
          </cell>
        </row>
        <row r="126">
          <cell r="B126" t="str">
            <v>DISJUNTOR 225A - 25 KA CAIXA MOLDADA - MARCA SCHNEIDER OU SIMILAR</v>
          </cell>
          <cell r="C126" t="str">
            <v>Peça</v>
          </cell>
          <cell r="D126" t="str">
            <v>ELÉTRICO</v>
          </cell>
          <cell r="E126"/>
          <cell r="F126">
            <v>310</v>
          </cell>
          <cell r="G126" t="str">
            <v>https://www.viewtech.ind.br/disjuntor-caixa-moldada-tripolar-dwp225-225-3-225a-weg?utm_source=Site&amp;utm_medium=GoogleMerchant&amp;utm_campaign=GoogleMerchant&amp;gclid=EAIaIQobChMIvrec7Y245QIVDYiRCh0hQAjMEAQYASABEgKXePD_BwE</v>
          </cell>
        </row>
        <row r="127">
          <cell r="B127" t="str">
            <v>DISJUNTOR 2P 20A CURVA C (3KA)</v>
          </cell>
          <cell r="C127" t="str">
            <v>Peça</v>
          </cell>
          <cell r="D127" t="str">
            <v>ELÉTRICO</v>
          </cell>
          <cell r="E127"/>
          <cell r="F127">
            <v>24.6</v>
          </cell>
          <cell r="G127" t="str">
            <v>https://pontoeletrica.com.br/disjuntor-bifasico-tr3ka-tramontina-20a.html?gclid=Cj0KCQjwl8XtBRDAARIsAKfwtxC4CbeY1d-1hYd0FjNINRW_1w6QDSs7MeJCOXNatmqw1_lr3Gh3UYUaAhafEALw_wcB</v>
          </cell>
        </row>
        <row r="128">
          <cell r="B128" t="str">
            <v>DISJUNTOR 3P 32A CURVA C (3KA)</v>
          </cell>
          <cell r="C128" t="str">
            <v>Peça</v>
          </cell>
          <cell r="D128" t="str">
            <v>ELÉTRICO</v>
          </cell>
          <cell r="E128"/>
          <cell r="F128">
            <v>39.08</v>
          </cell>
          <cell r="G128" t="str">
            <v>https://www.casashow.com.br/disjuntor-3p-32a-curva-c-tr3ka-tramontina/p?idsku=1819569&amp;gclid=Cj0KCQjwl8XtBRDAARIsAKfwtxCRkwW08nbe4w_7xdZKkNkX4ydu58nPQiZ68nG7iUzsyRUGoxa5MMgaAulIEALw_wcB</v>
          </cell>
        </row>
        <row r="129">
          <cell r="B129" t="str">
            <v>DISJUNTOR 3P 40A CURVA C (3KA)</v>
          </cell>
          <cell r="C129" t="str">
            <v>Peça</v>
          </cell>
          <cell r="D129" t="str">
            <v>ELÉTRICO</v>
          </cell>
          <cell r="E129"/>
          <cell r="F129">
            <v>65.989999999999995</v>
          </cell>
          <cell r="G129" t="str">
            <v>https://www.cec.com.br/material-eletrico/disjuntores-e-armacoes/tripolar/de-40-a-59-amperes/disjuntor-din-3ka-curva-c-40a-3p-branco?produto=1352297</v>
          </cell>
        </row>
        <row r="130">
          <cell r="B130" t="str">
            <v>DISJUNTOR DIN TRIPOLAR 80A CURVA C - MARCA SCHNEIDER - MODELO K32A3C80 OU SIMILAR</v>
          </cell>
          <cell r="C130" t="str">
            <v>Unidade</v>
          </cell>
          <cell r="D130" t="str">
            <v>ELÉTRICO</v>
          </cell>
          <cell r="E130"/>
          <cell r="F130">
            <v>180.5</v>
          </cell>
          <cell r="G130" t="str">
            <v>https://www.santil.com.br/produto/disjuntor-tripolar-80a-curva-c-schneider-electric/392847/?gclid=EAIaIQobChMIrMbrkY645QIVhgmRCh0Nhg9lEAQYAiABEgJzTvD_BwE</v>
          </cell>
        </row>
        <row r="131">
          <cell r="B131" t="str">
            <v xml:space="preserve">DISJUNTOR TIPO DIN/IEC, MONOPOLAR DE 6  ATE  32A                    </v>
          </cell>
          <cell r="C131" t="str">
            <v>Unidade</v>
          </cell>
          <cell r="D131" t="str">
            <v>ELÉTRICO</v>
          </cell>
          <cell r="E131">
            <v>34653</v>
          </cell>
          <cell r="F131" t="str">
            <v>8,60</v>
          </cell>
          <cell r="G131" t="str">
            <v>http://www.caixa.gov.br/poder-publico/apoio-poder-publico/sinapi/Paginas/default.aspx</v>
          </cell>
        </row>
        <row r="132">
          <cell r="B132" t="str">
            <v xml:space="preserve">DISJUNTOR TIPO DIN/IEC, TRIPOLAR DE 10 ATE 50A                  </v>
          </cell>
          <cell r="C132" t="str">
            <v>Unidade</v>
          </cell>
          <cell r="D132" t="str">
            <v>ELÉTRICO</v>
          </cell>
          <cell r="E132">
            <v>34709</v>
          </cell>
          <cell r="F132" t="str">
            <v>60,40</v>
          </cell>
          <cell r="G132" t="str">
            <v>http://www.caixa.gov.br/poder-publico/apoio-poder-publico/sinapi/Paginas/default.aspx</v>
          </cell>
        </row>
        <row r="133">
          <cell r="B133" t="str">
            <v>ELETROCALHA PERFURADA 200X50X3000MM</v>
          </cell>
          <cell r="C133" t="str">
            <v>Peça</v>
          </cell>
          <cell r="D133" t="str">
            <v>ELÉTRICO</v>
          </cell>
          <cell r="E133"/>
          <cell r="F133">
            <v>58.91</v>
          </cell>
          <cell r="G133" t="str">
            <v>https://www.bebcom.com.br/eletrocalha-tipo-u-200x50x3000mm-chapa-22-perfurada</v>
          </cell>
        </row>
        <row r="134">
          <cell r="B134" t="str">
            <v xml:space="preserve">ELETRODUTO DE PVC RIGIDO ROSCAVEL DE 1 ", SEM LUVA   </v>
          </cell>
          <cell r="C134" t="str">
            <v>Peça</v>
          </cell>
          <cell r="D134" t="str">
            <v>ELÉTRICO</v>
          </cell>
          <cell r="E134">
            <v>2685</v>
          </cell>
          <cell r="F134" t="str">
            <v>4,86</v>
          </cell>
          <cell r="G134" t="str">
            <v>http://www.caixa.gov.br/poder-publico/apoio-poder-publico/sinapi/Paginas/default.aspx</v>
          </cell>
        </row>
        <row r="135">
          <cell r="B135" t="str">
            <v xml:space="preserve">ELETRODUTO DE PVC RIGIDO ROSCAVEL DE 3/4 ", SEM LUVA             </v>
          </cell>
          <cell r="C135" t="str">
            <v>Peça</v>
          </cell>
          <cell r="D135" t="str">
            <v>ELÉTRICO</v>
          </cell>
          <cell r="E135">
            <v>2674</v>
          </cell>
          <cell r="F135" t="str">
            <v>3,11</v>
          </cell>
          <cell r="G135" t="str">
            <v>http://www.caixa.gov.br/poder-publico/apoio-poder-publico/sinapi/Paginas/default.aspx</v>
          </cell>
        </row>
        <row r="136">
          <cell r="B136" t="str">
            <v>FITA DE IDENTIFICAÇÃO DE CABOS ELÉTRICOS</v>
          </cell>
          <cell r="C136" t="str">
            <v>Unidade</v>
          </cell>
          <cell r="D136" t="str">
            <v>ELÉTRICO</v>
          </cell>
          <cell r="E136"/>
          <cell r="F136">
            <v>14.69</v>
          </cell>
          <cell r="G136" t="str">
            <v>https://www.leroymerlin.com.br/eletrofita-som|alarme|telefonia-2-pistas-1,00mm-eletrofitas_87986073</v>
          </cell>
        </row>
        <row r="137">
          <cell r="B137" t="str">
            <v xml:space="preserve">FITA ISOLANTE ADESIVA ANTICHAMA, USO ATE 750 V, EM ROLO DE 19 MM X 20 M               </v>
          </cell>
          <cell r="C137" t="str">
            <v>Unidade</v>
          </cell>
          <cell r="D137" t="str">
            <v>ELÉTRICO</v>
          </cell>
          <cell r="E137">
            <v>20111</v>
          </cell>
          <cell r="F137" t="str">
            <v>11,50</v>
          </cell>
          <cell r="G137" t="str">
            <v>http://www.caixa.gov.br/poder-publico/apoio-poder-publico/sinapi/Paginas/default.aspx</v>
          </cell>
        </row>
        <row r="138">
          <cell r="B138" t="str">
            <v xml:space="preserve">FITA ISOLANTE DE BORRACHA AUTOFUSAO, USO ATE 69 KV (ALTA TENSAO)          </v>
          </cell>
          <cell r="C138" t="str">
            <v>Metro</v>
          </cell>
          <cell r="D138" t="str">
            <v>ELÉTRICO</v>
          </cell>
          <cell r="E138">
            <v>404</v>
          </cell>
          <cell r="F138" t="str">
            <v>1,56</v>
          </cell>
          <cell r="G138" t="str">
            <v>http://www.caixa.gov.br/poder-publico/apoio-poder-publico/sinapi/Paginas/default.aspx</v>
          </cell>
        </row>
        <row r="139">
          <cell r="B139" t="str">
            <v>FITA ISOLANTE DE IDENTIFICAÇÃO COLORIDA</v>
          </cell>
          <cell r="C139" t="str">
            <v>Unidade</v>
          </cell>
          <cell r="D139" t="str">
            <v>ELÉTRICO</v>
          </cell>
          <cell r="E139"/>
          <cell r="F139">
            <v>6.9</v>
          </cell>
          <cell r="G139" t="str">
            <v>https://www.americanas.com.br/produto/8268318/fita-isolante-18-x-10m-imperial-amarela-3m?pfm_carac=fita%20isolante%20colorida&amp;pfm_index=21&amp;pfm_page=search&amp;pfm_pos=grid&amp;pfm_type=search_page%20&amp;sellerId</v>
          </cell>
        </row>
        <row r="140">
          <cell r="B140" t="str">
            <v xml:space="preserve">FUSIVEL NH *36* A 80 AMPERES, TAMANHO 00, CAPACIDADE DE INTERRUPCAO DE 120 KA, TENSAO NOMIMNAL DE 500 V              </v>
          </cell>
          <cell r="C140" t="str">
            <v>Peça</v>
          </cell>
          <cell r="D140" t="str">
            <v>ELÉTRICO</v>
          </cell>
          <cell r="E140">
            <v>3295</v>
          </cell>
          <cell r="F140" t="str">
            <v>13,15</v>
          </cell>
          <cell r="G140" t="str">
            <v>http://www.caixa.gov.br/poder-publico/apoio-poder-publico/sinapi/Paginas/default.aspx</v>
          </cell>
        </row>
        <row r="141">
          <cell r="B141" t="str">
            <v xml:space="preserve">INTERRUPTOR BIPOLAR 10A, 250V, CONJUNTO MONTADO PARA EMBUTIR 4" X 2" (PLACA + SUPORTE + MODULO)                   </v>
          </cell>
          <cell r="C141" t="str">
            <v>Unidade</v>
          </cell>
          <cell r="D141" t="str">
            <v>ELÉTRICO</v>
          </cell>
          <cell r="E141">
            <v>38064</v>
          </cell>
          <cell r="F141" t="str">
            <v>14,73</v>
          </cell>
          <cell r="G141" t="str">
            <v>http://www.caixa.gov.br/poder-publico/apoio-poder-publico/sinapi/Paginas/default.aspx</v>
          </cell>
        </row>
        <row r="142">
          <cell r="B142" t="str">
            <v xml:space="preserve">INTERRUPTOR INTERMEDIARIO 10A, 250V, CONJUNTO MONTADO PARA EMBUTIR 4" X 2" (PLACA + SUPORTE + MODULO)                </v>
          </cell>
          <cell r="C142" t="str">
            <v>Unidade</v>
          </cell>
          <cell r="D142" t="str">
            <v>ELÉTRICO</v>
          </cell>
          <cell r="E142">
            <v>38065</v>
          </cell>
          <cell r="F142" t="str">
            <v>20,90</v>
          </cell>
          <cell r="G142" t="str">
            <v>http://www.caixa.gov.br/poder-publico/apoio-poder-publico/sinapi/Paginas/default.aspx</v>
          </cell>
        </row>
        <row r="143">
          <cell r="B143" t="str">
            <v xml:space="preserve">INTERRUPTOR PARALELO 10A, 250V, CONJUNTO MONTADO PARA EMBUTIR 4" X 2" (PLACA + SUPORTE + MODULO)                           </v>
          </cell>
          <cell r="C143" t="str">
            <v>Unidade</v>
          </cell>
          <cell r="D143" t="str">
            <v>ELÉTRICO</v>
          </cell>
          <cell r="E143">
            <v>38063</v>
          </cell>
          <cell r="F143" t="str">
            <v>7,10</v>
          </cell>
          <cell r="G143" t="str">
            <v>http://www.caixa.gov.br/poder-publico/apoio-poder-publico/sinapi/Paginas/default.aspx</v>
          </cell>
        </row>
        <row r="144">
          <cell r="B144" t="str">
            <v>ISOLADOR EM EPOXI, DIAMÊTRO (0) 16MM, ALTURA (A) 20 MM E ROSCA 1/4" (UNIDADE)</v>
          </cell>
          <cell r="C144" t="str">
            <v>Peça</v>
          </cell>
          <cell r="D144" t="str">
            <v>ELÉTRICO</v>
          </cell>
          <cell r="E144"/>
          <cell r="F144">
            <v>3.14</v>
          </cell>
          <cell r="G144" t="str">
            <v>https://www.eletrorastro.com.br/produto/isolador-epoxi-paralelo-laranja-16x20mm-1-4-engefuse-80456?utm_source=GoogleShopping&amp;utm_medium=&amp;utm_campaign=GoogleShopping&amp;gclid=Cj0KCQjwrrXtBRCKARIsAMbU6bFsPiZNSCoBpzqYz26kCjPtJ9IV0kQj-WdXPOjhMi_XimXkI_AdNaAaAqcREALw_wcB</v>
          </cell>
        </row>
        <row r="145">
          <cell r="B145" t="str">
            <v>JUNÇÃO PERFURADA SIMPLES PARA ELETROCALHA.</v>
          </cell>
          <cell r="C145" t="str">
            <v>Peça</v>
          </cell>
          <cell r="D145" t="str">
            <v>ELÉTRICO</v>
          </cell>
          <cell r="E145"/>
          <cell r="F145">
            <v>2</v>
          </cell>
          <cell r="G145" t="str">
            <v>http://www.bazar339.com.br/exibe_produto.asp?cod_produto=1554&amp;area=Jun%E7%E3o%20Simples%20Eletrocalha%20100mm</v>
          </cell>
        </row>
        <row r="146">
          <cell r="B146" t="str">
            <v>LÂMPADA TUBULAR LED MODELO T8 - 9W - 100/250V - LUZ FRIA</v>
          </cell>
          <cell r="C146" t="str">
            <v>Unidade</v>
          </cell>
          <cell r="D146" t="str">
            <v>ELÉTRICO</v>
          </cell>
          <cell r="E146"/>
          <cell r="F146">
            <v>17.440000000000001</v>
          </cell>
          <cell r="G146" t="str">
            <v>https://www.eletrorastro.com.br/produto/lampada-led-tubular-t8-9w-60cm-luz-neutra-bivolt-philips-79616?utm_source=GoogleShopping&amp;utm_medium=&amp;utm_campaign=GoogleShopping&amp;gclid=EAIaIQobChMI9Kmr6_Oj5QIVJOeGCh3fmQ5gEAkYAyABEgK_d_D_BwE</v>
          </cell>
        </row>
        <row r="147">
          <cell r="B147" t="str">
            <v>LUMINÁRIA PAINEL LED REDONDA DE EMBUTIR 18W  6500K LUZ FRIA</v>
          </cell>
          <cell r="C147" t="str">
            <v>Unidade</v>
          </cell>
          <cell r="D147" t="str">
            <v>ELÉTRICO</v>
          </cell>
          <cell r="E147"/>
          <cell r="F147">
            <v>17.260000000000002</v>
          </cell>
          <cell r="G147" t="str">
            <v>https://www.americanas.com.br/produto/10489891/luminaria-led-embutir-redonda-18w-6500k-bivolt?pfm_carac=luminaria%20led%20redonda%2018w&amp;pfm_index=0&amp;pfm_page=search&amp;pfm_pos=grid&amp;pfm_type=search_page%20&amp;sellerId</v>
          </cell>
        </row>
        <row r="148">
          <cell r="B148" t="str">
            <v>MÓDULO CEGO LINHA PIAL PLUS - REFERÊNCIA - 611047 OU SIMILAR</v>
          </cell>
          <cell r="C148" t="str">
            <v>Unidade</v>
          </cell>
          <cell r="D148" t="str">
            <v>ELÉTRICO</v>
          </cell>
          <cell r="E148"/>
          <cell r="F148">
            <v>6.61</v>
          </cell>
          <cell r="G148" t="str">
            <v>https://www.copafer.com.br/modulo-cego-pialplus-611047-pial-p1073002</v>
          </cell>
        </row>
        <row r="149">
          <cell r="B149" t="str">
            <v xml:space="preserve">ORGANIZADOR DE CABOS SPIRADUTO EMBALAGEM - 1/2" </v>
          </cell>
          <cell r="C149" t="str">
            <v>Metro</v>
          </cell>
          <cell r="D149" t="str">
            <v>ELÉTRICO</v>
          </cell>
          <cell r="E149"/>
          <cell r="F149">
            <v>9</v>
          </cell>
          <cell r="G149" t="str">
            <v>https://www.cirilocabos.com.br/spiraduto-1-2-organizador-de-cabos-dutoplast-preto/p?idsku=7426&amp;gclid=EAIaIQobChMIt5OLyPKj5QIVDoeGCh1GVQcnEAkYASABEgJvXPD_BwE</v>
          </cell>
        </row>
        <row r="150">
          <cell r="B150" t="str">
            <v>PARAFUSO S-10 SEXTAVADO (C70MM X E6,3MM PASSO 1,81  AUTO ATARRAXANTE COM PONTA PP-D)</v>
          </cell>
          <cell r="C150" t="str">
            <v>Unidade</v>
          </cell>
          <cell r="D150" t="str">
            <v>ELÉTRICO</v>
          </cell>
          <cell r="E150"/>
          <cell r="F150">
            <v>0.3</v>
          </cell>
          <cell r="G150" t="str">
            <v>https://www.pontodoincendio.com.br/parafuso-cab-sextavada-s10</v>
          </cell>
        </row>
        <row r="151">
          <cell r="B151" t="str">
            <v>PENTE TRIFÁSICO COM 12 CONEXÕES ELÉTRICAS</v>
          </cell>
          <cell r="C151" t="str">
            <v>Unidade</v>
          </cell>
          <cell r="D151" t="str">
            <v>ELÉTRICO</v>
          </cell>
          <cell r="E151"/>
          <cell r="F151">
            <v>39.1</v>
          </cell>
          <cell r="G151" t="str">
            <v>https://www.instaladorasaoleopoldo.com.br/produto/460/barramento-de-fase-pente-trifasico-12-ligacoes-tigre</v>
          </cell>
        </row>
        <row r="152">
          <cell r="B152" t="str">
            <v>PLACA ALTA PARA MÓDULO 3 PONTOS PIAL PLUS - REFERÊNCIA 648734 OU SIMILAR</v>
          </cell>
          <cell r="C152" t="str">
            <v>Unidade</v>
          </cell>
          <cell r="D152" t="str">
            <v>ELÉTRICO</v>
          </cell>
          <cell r="E152"/>
          <cell r="F152">
            <v>30.09</v>
          </cell>
          <cell r="G152" t="str">
            <v>https://www.lojaagrometal.com.br/utilidades-domesticas/600768-placa-alta-para-modulo-pialplus-3-postos-legrand-648734.html</v>
          </cell>
        </row>
        <row r="153">
          <cell r="B153" t="str">
            <v>POTÊNCIOMETRO DE FIO 100 Ω 4 WATTS</v>
          </cell>
          <cell r="C153" t="str">
            <v>Peça</v>
          </cell>
          <cell r="D153" t="str">
            <v>ELÉTRICO</v>
          </cell>
          <cell r="E153"/>
          <cell r="F153">
            <v>19.7</v>
          </cell>
          <cell r="G153" t="str">
            <v>https://www.multcomercial.com.br/potenciometro-de-100r-4-watt-32mm-linear-eixo-plastico-fernik.html</v>
          </cell>
        </row>
        <row r="154">
          <cell r="B154" t="str">
            <v>PROTETOR DE SURTO (DPS) SCHNEIDER 1P-45KA / 340V - CLASSEII OU SIMILAR</v>
          </cell>
          <cell r="C154" t="str">
            <v>Unidade</v>
          </cell>
          <cell r="D154" t="str">
            <v>ELÉTRICO</v>
          </cell>
          <cell r="E154"/>
          <cell r="F154">
            <v>129.59</v>
          </cell>
          <cell r="G154" t="str">
            <v>https://www.americanas.com.br/produto/46220182/dps-protetor-de-surto-easy-9-1p-45ka-classe-ii-ez9l33145-schneider?WT.srch=1&amp;epar=%7Bifpla%3A%7B_epar%7D%7D%7Bifdyn%3A%7B_epar%7D%7D%7Bifdbm%3Ads_at_ov_db_acom%24%7BCAMPAIGN_ID%7D%7D&amp;opn=YSMESP&amp;sellerId=20526132000169</v>
          </cell>
        </row>
        <row r="155">
          <cell r="B155" t="str">
            <v>QUADRO ELÉTRICO 600X600X25MM C/FLANGE</v>
          </cell>
          <cell r="C155" t="str">
            <v>Peça</v>
          </cell>
          <cell r="D155" t="str">
            <v>ELÉTRICO</v>
          </cell>
          <cell r="E155"/>
          <cell r="F155">
            <v>265.04000000000002</v>
          </cell>
          <cell r="G155" t="str">
            <v>https://www.ofertaeletrica.com.br/quadro-de-comando-sobrepor-600x600x200mm-ip54-rom-tec-p988514</v>
          </cell>
        </row>
        <row r="156">
          <cell r="B156" t="str">
            <v>RÉGUA DE 6 TOMADAS PARA RECK 19" 1U</v>
          </cell>
          <cell r="C156" t="str">
            <v>Unidade</v>
          </cell>
          <cell r="D156" t="str">
            <v>ELÉTRICO</v>
          </cell>
          <cell r="E156"/>
          <cell r="F156">
            <v>39.5</v>
          </cell>
          <cell r="G156" t="str">
            <v>https://www.submarino.com.br/produto/589126781/regua-de-6-tomadas-rack-19-polegadas-1u?WT.srch=1&amp;acc=d47a04c6f99456bc289220d5d0ff208d&amp;epar=bp_pl_00_go_g35172&amp;gclid=EAIaIQobChMIge3Ui-ij5QIVU-WGCh2CHQ1fEAkYBCABEgLa-PD_BwE&amp;i=5cb01eef49f937f625970027&amp;o=5d9223c86c28a3cb50c68ccf&amp;opn=XMLGOOGLE&amp;sellerId=17166115000153</v>
          </cell>
        </row>
        <row r="157">
          <cell r="B157" t="str">
            <v xml:space="preserve">RELÊ TÉRMICO (BIMETÁLICO) RTS 40 - 9A A 40A </v>
          </cell>
          <cell r="C157" t="str">
            <v>Unidade</v>
          </cell>
          <cell r="D157" t="str">
            <v>ELÉTRICO</v>
          </cell>
          <cell r="E157"/>
          <cell r="F157">
            <v>133.80000000000001</v>
          </cell>
          <cell r="G157" t="str">
            <v>https://www.cetti.com.br/rele-termico-schneider-de-30-a-40a-lre355</v>
          </cell>
        </row>
        <row r="158">
          <cell r="B158" t="str">
            <v xml:space="preserve">SOLDA ESTANHO/COBRE PARA CONEXOES DE COBRE, FIO 2,5 MM, CARRETEL 500 GR (SEM CHUMBO)                    </v>
          </cell>
          <cell r="C158" t="str">
            <v>Unidade</v>
          </cell>
          <cell r="D158" t="str">
            <v>ELÉTRICO</v>
          </cell>
          <cell r="E158">
            <v>12732</v>
          </cell>
          <cell r="F158" t="str">
            <v>185,88</v>
          </cell>
          <cell r="G158" t="str">
            <v>http://www.caixa.gov.br/poder-publico/apoio-poder-publico/sinapi/Paginas/default.aspx</v>
          </cell>
        </row>
        <row r="159">
          <cell r="B159" t="str">
            <v xml:space="preserve">SOQUETE DE PORCELANA BASE E27, FIXO DE TETO, PARA LAMPADAS            </v>
          </cell>
          <cell r="C159" t="str">
            <v>Peça</v>
          </cell>
          <cell r="D159" t="str">
            <v>ELÉTRICO</v>
          </cell>
          <cell r="E159">
            <v>12296</v>
          </cell>
          <cell r="F159" t="str">
            <v>2,67</v>
          </cell>
          <cell r="G159" t="str">
            <v>http://www.caixa.gov.br/poder-publico/apoio-poder-publico/sinapi/Paginas/default.aspx</v>
          </cell>
        </row>
        <row r="160">
          <cell r="B160" t="str">
            <v>SUPORTE 4X2 SISTEMA X COM PLACA PIAL PLUS OU SIMILAR</v>
          </cell>
          <cell r="C160" t="str">
            <v>Unidade</v>
          </cell>
          <cell r="D160" t="str">
            <v>ELÉTRICO</v>
          </cell>
          <cell r="E160"/>
          <cell r="F160">
            <v>1.5</v>
          </cell>
          <cell r="G160" t="str">
            <v>https://www.santil.com.br/produto/suporte-4x2-vertical-pial-plus/392672/?gclid=EAIaIQobChMItr-yrvaj5QIVSNyGCh11hg7tEAQYAiABEgJ0AvD_BwE</v>
          </cell>
        </row>
        <row r="161">
          <cell r="B161" t="str">
            <v>TAMPA DE EXTREMIDADE SISTEMA X CÓDIGO REFERÊNCIA 33774</v>
          </cell>
          <cell r="C161" t="str">
            <v>Unidade</v>
          </cell>
          <cell r="D161" t="str">
            <v>ELÉTRICO</v>
          </cell>
          <cell r="E161"/>
          <cell r="F161">
            <v>6.02</v>
          </cell>
          <cell r="G161" t="str">
            <v>https://www.copafer.com.br/tampa-de-extremidade-50x20-sistema-x-29900x-pial-p1095252</v>
          </cell>
        </row>
        <row r="162">
          <cell r="B162" t="str">
            <v xml:space="preserve">TERMINAL A COMPRESSAO EM COBRE ESTANHADO PARA CABO 10 MM2, 1 FURO E 1 COMPRESSAO, PARA PARAFUSO DE FIXACAO M6          </v>
          </cell>
          <cell r="C162" t="str">
            <v>Unidade</v>
          </cell>
          <cell r="D162" t="str">
            <v>ELÉTRICO</v>
          </cell>
          <cell r="E162">
            <v>1574</v>
          </cell>
          <cell r="F162" t="str">
            <v>1,01</v>
          </cell>
          <cell r="G162" t="str">
            <v>http://www.caixa.gov.br/poder-publico/apoio-poder-publico/sinapi/Paginas/default.aspx</v>
          </cell>
        </row>
        <row r="163">
          <cell r="B163" t="str">
            <v>TERMINAL ANEL PRE ISOLADO 12-10WG FURO 5MM (3/16 ")</v>
          </cell>
          <cell r="C163" t="str">
            <v>Cento</v>
          </cell>
          <cell r="D163" t="str">
            <v>ELÉTRICO</v>
          </cell>
          <cell r="E163"/>
          <cell r="F163">
            <v>29</v>
          </cell>
          <cell r="G163" t="str">
            <v>https://www.viewtech.ind.br/terminal-rv-2-6-olhal-azul-cabo-25mm-diametro-furo-62mm?utm_source=Site&amp;utm_medium=GoogleMerchant&amp;utm_campaign=GoogleMerchant&amp;gclid=EAIaIQobChMI7LaxhJbH5QIVQV8NCh2KwgySEAQYAiABEgLXf_D_BwE</v>
          </cell>
        </row>
        <row r="164">
          <cell r="B164" t="str">
            <v xml:space="preserve">TERMINAL METALICO A PRESSAO PARA 1 CABO DE 16 MM2, COM 1 FURO DE FIXACAO       </v>
          </cell>
          <cell r="C164" t="str">
            <v>Unidade</v>
          </cell>
          <cell r="D164" t="str">
            <v>ELÉTRICO</v>
          </cell>
          <cell r="E164">
            <v>1585</v>
          </cell>
          <cell r="F164" t="str">
            <v>3,24</v>
          </cell>
          <cell r="G164" t="str">
            <v>http://www.caixa.gov.br/poder-publico/apoio-poder-publico/sinapi/Paginas/default.aspx</v>
          </cell>
        </row>
        <row r="165">
          <cell r="B165" t="str">
            <v xml:space="preserve">TERMINAL METALICO A PRESSAO PARA 1 CABO DE 50 MM2, COM 1 FURO DE FIXACAO              </v>
          </cell>
          <cell r="C165" t="str">
            <v>Unidade</v>
          </cell>
          <cell r="D165" t="str">
            <v>ELÉTRICO</v>
          </cell>
          <cell r="E165">
            <v>1588</v>
          </cell>
          <cell r="F165" t="str">
            <v>5,74</v>
          </cell>
          <cell r="G165" t="str">
            <v>http://www.caixa.gov.br/poder-publico/apoio-poder-publico/sinapi/Paginas/default.aspx</v>
          </cell>
        </row>
        <row r="166">
          <cell r="B166" t="str">
            <v xml:space="preserve">TERMINAL METALICO A PRESSAO PARA 1 CABO DE 95 MM2, COM 1 FURO DE FIXACAO   </v>
          </cell>
          <cell r="C166" t="str">
            <v>Unidade</v>
          </cell>
          <cell r="D166" t="str">
            <v>ELÉTRICO</v>
          </cell>
          <cell r="E166">
            <v>1590</v>
          </cell>
          <cell r="F166" t="str">
            <v>10,42</v>
          </cell>
          <cell r="G166" t="str">
            <v>http://www.caixa.gov.br/poder-publico/apoio-poder-publico/sinapi/Paginas/default.aspx</v>
          </cell>
        </row>
        <row r="167">
          <cell r="B167" t="str">
            <v xml:space="preserve">TOMADA 10A PIAL PLUS OU SIMILARPARA SISTEMA "X" </v>
          </cell>
          <cell r="C167" t="str">
            <v>Unidade</v>
          </cell>
          <cell r="D167" t="str">
            <v>ELÉTRICO</v>
          </cell>
          <cell r="E167"/>
          <cell r="F167">
            <v>20.79</v>
          </cell>
          <cell r="G167" t="str">
            <v>http://www.lojaeletrica.com.br/tomada-sistema-x-2pt-10a-250v-nbr14136-675060-pial,product,2321002800763,dept,0.aspx</v>
          </cell>
        </row>
        <row r="168">
          <cell r="B168" t="str">
            <v xml:space="preserve">TOMADA 2P+T 10A, 250V, CONJUNTO MONTADO PARA SOBREPOR 4" X 2" (CAIXA + MODULO)                   </v>
          </cell>
          <cell r="C168" t="str">
            <v>Unidade</v>
          </cell>
          <cell r="D168" t="str">
            <v>ELÉTRICO</v>
          </cell>
          <cell r="E168">
            <v>12147</v>
          </cell>
          <cell r="F168" t="str">
            <v>10,37</v>
          </cell>
          <cell r="G168" t="str">
            <v>http://www.caixa.gov.br/poder-publico/apoio-poder-publico/sinapi/Paginas/default.aspx</v>
          </cell>
        </row>
        <row r="169">
          <cell r="B169" t="str">
            <v xml:space="preserve">TOMADA INDUSTRIAL DE EMBUTIR 3P+T 30 A, 440 V, COM TRAVA, SEM PLACA                         </v>
          </cell>
          <cell r="C169" t="str">
            <v>Unidade</v>
          </cell>
          <cell r="D169" t="str">
            <v>ELÉTRICO</v>
          </cell>
          <cell r="E169">
            <v>7524</v>
          </cell>
          <cell r="F169" t="str">
            <v>31,55</v>
          </cell>
          <cell r="G169" t="str">
            <v>http://www.caixa.gov.br/poder-publico/apoio-poder-publico/sinapi/Paginas/default.aspx</v>
          </cell>
        </row>
        <row r="170">
          <cell r="B170" t="str">
            <v>TOMADA NEMA 30A/250V L6-30R</v>
          </cell>
          <cell r="C170" t="str">
            <v>Unidade</v>
          </cell>
          <cell r="D170" t="str">
            <v>ELÉTRICO</v>
          </cell>
          <cell r="E170"/>
          <cell r="F170">
            <v>179</v>
          </cell>
          <cell r="G170" t="str">
            <v>https://www.tomadasnema.com.br/tomadas/tomada-nema-l6-30r-30a-250v.html</v>
          </cell>
        </row>
        <row r="171">
          <cell r="B171" t="str">
            <v>TRILHO PARA MONTAGEM DE PAINEL BICROMATIZADO TS-35</v>
          </cell>
          <cell r="C171" t="str">
            <v>Unidade</v>
          </cell>
          <cell r="D171" t="str">
            <v>ELÉTRICO</v>
          </cell>
          <cell r="E171"/>
          <cell r="F171">
            <v>18.899999999999999</v>
          </cell>
          <cell r="G171" t="str">
            <v>https://www.viewtech.ind.br/trilho-dim-galvanizado-35-x-75-barra-de-2-metros?utm_source=Site&amp;utm_medium=GoogleMerchant&amp;utm_campaign=GoogleMerchant&amp;gclid=EAIaIQobChMIsOfjsJnH5QIVjIORCh2OxQu8EAYYASABEgIoKfD_BwE</v>
          </cell>
        </row>
        <row r="172">
          <cell r="B172" t="str">
            <v>ACIONADOR HYDRA MASTER OU SIMILAR</v>
          </cell>
          <cell r="C172" t="str">
            <v>Unidade</v>
          </cell>
          <cell r="D172" t="str">
            <v>HIDRÁULICA</v>
          </cell>
          <cell r="E172"/>
          <cell r="F172">
            <v>20.56</v>
          </cell>
          <cell r="G172" t="str">
            <v>https://www.casamimosa.com.br/kit-acionador-para-valvula-de-descarga-hydra-luxo-master-349414-blukit</v>
          </cell>
        </row>
        <row r="173">
          <cell r="B173" t="str">
            <v>ADAPTADOR DE COMPRESSAO EM POLIPROPILENO (PP), PARA TUBO EM PEAD, 32 MM X 1" LIGACAO PREDIAL DE AGUA (NTS 179)</v>
          </cell>
          <cell r="C173" t="str">
            <v>Unidade</v>
          </cell>
          <cell r="D173" t="str">
            <v>HIDRÁULICA</v>
          </cell>
          <cell r="E173"/>
          <cell r="F173">
            <v>6.9</v>
          </cell>
          <cell r="G173" t="str">
            <v>https://www.hidrauconexloja.com.br/adaptador-polipropileno-de-compressao-rosca-macho-de-32mm-x-1?utm_source=SmartHint&amp;utm_campaign=SmartHint-Recs&amp;utm_medium=LikeSimilar</v>
          </cell>
        </row>
        <row r="174">
          <cell r="B174" t="str">
            <v>ADAPTADOR SOLDÁVEL DE 32MM X 1"</v>
          </cell>
          <cell r="C174" t="str">
            <v>Unidade</v>
          </cell>
          <cell r="D174" t="str">
            <v>HIDRÁULICA</v>
          </cell>
          <cell r="E174"/>
          <cell r="F174">
            <v>3.24</v>
          </cell>
          <cell r="G174" t="str">
            <v>https://www.lojatudo.com.br/material-hidraulico/adaptador-soldavel-32mm-x-1-com-bolsa-e-rosca-para-registro-tigre.html</v>
          </cell>
        </row>
        <row r="175">
          <cell r="B175" t="str">
            <v>ADAPTADOR SOLDÁVEL DE 50MM X 1.1/2"</v>
          </cell>
          <cell r="C175" t="str">
            <v>Unidade</v>
          </cell>
          <cell r="D175" t="str">
            <v>HIDRÁULICA</v>
          </cell>
          <cell r="E175"/>
          <cell r="F175">
            <v>3.61</v>
          </cell>
          <cell r="G175" t="str">
            <v>https://www.lojamerc.com.br/adaptador-soldavel-curto-bolsa-e-rosca-50mm-x-1-1-2-22000500-tigre/p</v>
          </cell>
        </row>
        <row r="176">
          <cell r="B176" t="str">
            <v>ADAPTADOR SOLDÁVEL DE 60MM X 2"</v>
          </cell>
          <cell r="C176" t="str">
            <v>Unidade</v>
          </cell>
          <cell r="D176" t="str">
            <v>HIDRÁULICA</v>
          </cell>
          <cell r="E176"/>
          <cell r="F176">
            <v>13.99</v>
          </cell>
          <cell r="G176" t="str">
            <v>https://www.cec.com.br/material-hidraulico/tubos-e-conexoes/adaptadores/adaptador-soldavel-curto-60mm-marrom?produto=1034289</v>
          </cell>
        </row>
        <row r="177">
          <cell r="B177" t="str">
            <v xml:space="preserve">ADESIVO PLASTICO PARA PVC, FRASCO COM 175 GR      </v>
          </cell>
          <cell r="C177" t="str">
            <v>Unidade</v>
          </cell>
          <cell r="D177" t="str">
            <v>HIDRÁULICA</v>
          </cell>
          <cell r="E177">
            <v>20080</v>
          </cell>
          <cell r="F177" t="str">
            <v>17,00</v>
          </cell>
          <cell r="G177" t="str">
            <v>http://www.caixa.gov.br/poder-publico/apoio-poder-publico/sinapi/Paginas/default.aspx</v>
          </cell>
        </row>
        <row r="178">
          <cell r="B178" t="str">
            <v>ANEL DE CERA PARA VEDAÇÃO</v>
          </cell>
          <cell r="C178" t="str">
            <v>Unidade</v>
          </cell>
          <cell r="D178" t="str">
            <v>HIDRÁULICA</v>
          </cell>
          <cell r="E178"/>
          <cell r="F178">
            <v>21.99</v>
          </cell>
          <cell r="G178" t="str">
            <v>https://www.cec.com.br/metais-e-acessorios/acessorios/vedacao/anel-de-cera-para-vedacao-de-vaso-sanitario?produto=1033054</v>
          </cell>
        </row>
        <row r="179">
          <cell r="B179" t="str">
            <v>CAIXA ACOPLADA PARA VASO (informar dimensão)</v>
          </cell>
          <cell r="C179" t="str">
            <v>Peça</v>
          </cell>
          <cell r="D179" t="str">
            <v>HIDRÁULICA</v>
          </cell>
          <cell r="E179"/>
          <cell r="F179">
            <v>272.94</v>
          </cell>
          <cell r="G179" t="str">
            <v>https://www.lojasguapore.com.br/produto/caixa-acop-duo-vogue-plus-conforto-br-cdc-01f-17-deca-115123?utm_source=google&amp;utm_medium=googleshopping&amp;utm_campaign=cpc&amp;gclid=CjwKCAjwusrtBRBmEiwAGBPgE_pXUpLp-V1uek2akJV3-HV3bvx8NmKweHRynRDlJsCN5G9niZ0uKBoCSXIQAvD_BwE</v>
          </cell>
        </row>
        <row r="180">
          <cell r="B180" t="str">
            <v xml:space="preserve">CAP PVC, SOLDAVEL, 40 MM, PARA AGUA FRIA PREDIAL                         </v>
          </cell>
          <cell r="C180" t="str">
            <v>Peça</v>
          </cell>
          <cell r="D180" t="str">
            <v>HIDRÁULICA</v>
          </cell>
          <cell r="E180">
            <v>1193</v>
          </cell>
          <cell r="F180" t="str">
            <v>2,58</v>
          </cell>
          <cell r="G180" t="str">
            <v>http://www.caixa.gov.br/poder-publico/apoio-poder-publico/sinapi/Paginas/default.aspx</v>
          </cell>
        </row>
        <row r="181">
          <cell r="B181" t="str">
            <v>CARRAPETA PARA TORNEIRA DECA</v>
          </cell>
          <cell r="C181" t="str">
            <v>Unidade</v>
          </cell>
          <cell r="D181" t="str">
            <v>HIDRÁULICA</v>
          </cell>
          <cell r="E181"/>
          <cell r="F181">
            <v>2.99</v>
          </cell>
          <cell r="G181" t="str">
            <v>https://www.google.com/shopping/product/8526088790681824621?lsf=seller:7504209,store:10831782813062719344&amp;prds=oid:1590848942184540325&amp;q=CARRAPETA+PARA+TORNEIRA+DECA&amp;hl=en&amp;ei=jy-7XcPFJdPW5OUP5Zes8AY&amp;lsft=gclid:EAIaIQobChMI9pXr05fH5QIVCQSRCh0JxgHEEAQYASABEgLwSPD_BwE</v>
          </cell>
        </row>
        <row r="182">
          <cell r="B182" t="str">
            <v xml:space="preserve">CUBA PARA LAVATÓRIO CERÂMICA OVAL   </v>
          </cell>
          <cell r="C182" t="str">
            <v>Unidade</v>
          </cell>
          <cell r="D182" t="str">
            <v>HIDRÁULICA</v>
          </cell>
          <cell r="E182"/>
          <cell r="F182">
            <v>56.79</v>
          </cell>
          <cell r="G182" t="str">
            <v>https://www.telhanorte.com.br/cuba-para-banheiro-de-embutir-oval-branca-icasa-149136/p</v>
          </cell>
        </row>
        <row r="183">
          <cell r="B183" t="str">
            <v>CURVA PVC 90 GRAUS, ROSCAVEL, 1",  AGUA FRIA PREDIAL</v>
          </cell>
          <cell r="C183" t="str">
            <v>Peça</v>
          </cell>
          <cell r="D183" t="str">
            <v>HIDRÁULICA</v>
          </cell>
          <cell r="E183">
            <v>1939</v>
          </cell>
          <cell r="F183" t="str">
            <v>5,17</v>
          </cell>
          <cell r="G183" t="str">
            <v>http://www.caixa.gov.br/poder-publico/apoio-poder-publico/sinapi/Paginas/default.aspx</v>
          </cell>
        </row>
        <row r="184">
          <cell r="B184" t="str">
            <v>DUAL FLUX MECANISMO SI11 DECA OU SIMILAR</v>
          </cell>
          <cell r="C184" t="str">
            <v>Unidade</v>
          </cell>
          <cell r="D184" t="str">
            <v>HIDRÁULICA</v>
          </cell>
          <cell r="E184"/>
          <cell r="F184">
            <v>92</v>
          </cell>
          <cell r="G184" t="str">
            <v>https://www2.hidroshop.com.br/produto/dual-flux-mecanismo-si11-deca-transforma-sua-caixa-acoplada-em-acionamento-duplo-na-tampa-77456</v>
          </cell>
        </row>
        <row r="185">
          <cell r="B185" t="str">
            <v>DUCHA HIG PVC BRANCO</v>
          </cell>
          <cell r="C185" t="str">
            <v>Unidade</v>
          </cell>
          <cell r="D185" t="str">
            <v>HIDRÁULICA</v>
          </cell>
          <cell r="E185"/>
          <cell r="F185">
            <v>28.14</v>
          </cell>
          <cell r="G185" t="str">
            <v>https://www.magazineluiza.com.br/ducha-higienica-imperatriz-2018-pvc-1-4vt-branca-1-2-/p/5834862/cj/duch/</v>
          </cell>
        </row>
        <row r="186">
          <cell r="B186" t="str">
            <v xml:space="preserve">DUCHA HIGIENICA C/ RABICHO - CROMADA </v>
          </cell>
          <cell r="C186" t="str">
            <v>Unidade</v>
          </cell>
          <cell r="D186" t="str">
            <v>HIDRÁULICA</v>
          </cell>
          <cell r="E186"/>
          <cell r="F186">
            <v>23.97</v>
          </cell>
          <cell r="G186" t="str">
            <v>https://www.casadastorneiras.com.br/ducha-higienica-turin-metal-p985907?tsid=16&amp;gclid=EAIaIQobChMIsanD7uuj5QIVCWKGCh36pA9xEAkYBiABEgLEhfD_BwE</v>
          </cell>
        </row>
        <row r="187">
          <cell r="B187" t="str">
            <v>EMBOLO 1.1/2 "</v>
          </cell>
          <cell r="C187" t="str">
            <v>Unidade</v>
          </cell>
          <cell r="D187" t="str">
            <v>HIDRÁULICA</v>
          </cell>
          <cell r="E187"/>
          <cell r="F187">
            <v>36</v>
          </cell>
          <cell r="G187" t="str">
            <v>https://www2.hidroshop.com.br/produto/embolo-hydra-luxo-master-h80-1-1-2-baixa-pressao-77569</v>
          </cell>
        </row>
        <row r="188">
          <cell r="B188" t="str">
            <v xml:space="preserve">ESTOPA </v>
          </cell>
          <cell r="C188" t="str">
            <v>Unidade</v>
          </cell>
          <cell r="D188" t="str">
            <v>HIDRÁULICA</v>
          </cell>
          <cell r="E188">
            <v>13</v>
          </cell>
          <cell r="F188" t="str">
            <v>13,85</v>
          </cell>
          <cell r="G188" t="str">
            <v>http://www.caixa.gov.br/poder-publico/apoio-poder-publico/sinapi/Paginas/default.aspx</v>
          </cell>
        </row>
        <row r="189">
          <cell r="B189" t="str">
            <v xml:space="preserve">FITA VEDA ROSCA EM ROLOS 18MMX10M </v>
          </cell>
          <cell r="C189" t="str">
            <v>Unidade</v>
          </cell>
          <cell r="D189" t="str">
            <v>HIDRÁULICA</v>
          </cell>
          <cell r="E189">
            <v>3146</v>
          </cell>
          <cell r="F189" t="str">
            <v>2,93</v>
          </cell>
          <cell r="G189" t="str">
            <v>http://www.caixa.gov.br/poder-publico/apoio-poder-publico/sinapi/Paginas/default.aspx</v>
          </cell>
        </row>
        <row r="190">
          <cell r="B190" t="str">
            <v xml:space="preserve">JOELHO PVC,  SOLDAVEL COM ROSCA, 90 GRAUS, 20 MM X 1/2", PARA AGUA FRIA PREDIAL      </v>
          </cell>
          <cell r="C190" t="str">
            <v>Peça</v>
          </cell>
          <cell r="D190" t="str">
            <v>HIDRÁULICA</v>
          </cell>
          <cell r="E190">
            <v>3521</v>
          </cell>
          <cell r="F190" t="str">
            <v>1,23</v>
          </cell>
          <cell r="G190" t="str">
            <v>http://www.caixa.gov.br/poder-publico/apoio-poder-publico/sinapi/Paginas/default.aspx</v>
          </cell>
        </row>
        <row r="191">
          <cell r="B191" t="str">
            <v xml:space="preserve">JOELHO PVC, SOLDAVEL, 90 GRAUS, 32 MM, PARA AGUA FRIA PREDIAL                         </v>
          </cell>
          <cell r="C191" t="str">
            <v>Unidade</v>
          </cell>
          <cell r="D191" t="str">
            <v>HIDRÁULICA</v>
          </cell>
          <cell r="E191">
            <v>3536</v>
          </cell>
          <cell r="F191" t="str">
            <v>1,36</v>
          </cell>
          <cell r="G191" t="str">
            <v>http://www.caixa.gov.br/poder-publico/apoio-poder-publico/sinapi/Paginas/default.aspx</v>
          </cell>
        </row>
        <row r="192">
          <cell r="B192" t="str">
            <v>LIXA P FERRO</v>
          </cell>
          <cell r="C192" t="str">
            <v>Unidade</v>
          </cell>
          <cell r="D192" t="str">
            <v>HIDRÁULICA</v>
          </cell>
          <cell r="E192">
            <v>3768</v>
          </cell>
          <cell r="F192" t="str">
            <v>2,82</v>
          </cell>
          <cell r="G192" t="str">
            <v>http://www.caixa.gov.br/poder-publico/apoio-poder-publico/sinapi/Paginas/default.aspx</v>
          </cell>
        </row>
        <row r="193">
          <cell r="B193" t="str">
            <v>LOUÇA MICTÓRIO - MARCA DECA - PADRÃO EXISTENTE ANAC</v>
          </cell>
          <cell r="C193" t="str">
            <v>Unidade</v>
          </cell>
          <cell r="D193" t="str">
            <v>HIDRÁULICA</v>
          </cell>
          <cell r="E193"/>
          <cell r="F193">
            <v>489.79</v>
          </cell>
          <cell r="G193" t="str">
            <v>https://www.shoptime.com.br/produto/34931604/mictorio-com-sifao-integrado-branco-m-712-17-deca?WT.srch=1&amp;acc=a76c8289649a0bef0524c56c85e71570&amp;epar=bp_pl_00_go_pla_casaeconst_geral_gmv&amp;gclid=Cj0KCQjwl8XtBRDAARIsAKfwtxCyAmvEv2CugCK2r7sDfef5xzyRcCGWHUUb94n2gUMl5uFPkAaOcyoaAr-FEALw_wcB&amp;i=5993c9eceec3dfb1f8ad0be0&amp;o=5d3b57df6c28a3cb504061f5&amp;opn=GOOGLEXML&amp;sellerId=55728224000106&amp;sellerid=55728224000106&amp;wt.srch=1</v>
          </cell>
        </row>
        <row r="194">
          <cell r="B194" t="str">
            <v>LOUÇA VASO SANITÁRIO - MARCA DECA - PADRÃO EXISTENTE ANAC</v>
          </cell>
          <cell r="C194" t="str">
            <v>Unidade</v>
          </cell>
          <cell r="D194" t="str">
            <v>HIDRÁULICA</v>
          </cell>
          <cell r="E194"/>
          <cell r="F194">
            <v>437.9</v>
          </cell>
          <cell r="G194" t="str">
            <v>https://www.leroymerlin.com.br/vaso-sanitario-com-caixa-acoplada-3-6l-saida-vertical-ravena-gelo-deca_353891</v>
          </cell>
        </row>
        <row r="195">
          <cell r="B195" t="str">
            <v xml:space="preserve">LUVA SOLDAVEL COM ROSCA, PVC, 32 MM X 1", PARA AGUA FRIA PREDIAL   </v>
          </cell>
          <cell r="C195" t="str">
            <v>Unidade</v>
          </cell>
          <cell r="D195" t="str">
            <v>HIDRÁULICA</v>
          </cell>
          <cell r="E195">
            <v>3860</v>
          </cell>
          <cell r="F195" t="str">
            <v>3,33</v>
          </cell>
          <cell r="G195" t="str">
            <v>http://www.caixa.gov.br/poder-publico/apoio-poder-publico/sinapi/Paginas/default.aspx</v>
          </cell>
        </row>
        <row r="196">
          <cell r="B196" t="str">
            <v>NIPEL PVC C/ C/ ROSCA P/ AGUA FRIA PREDIAL 1/2"</v>
          </cell>
          <cell r="C196" t="str">
            <v>Unidade</v>
          </cell>
          <cell r="D196" t="str">
            <v>HIDRÁULICA</v>
          </cell>
          <cell r="E196">
            <v>4210</v>
          </cell>
          <cell r="F196" t="str">
            <v>0,63</v>
          </cell>
          <cell r="G196" t="str">
            <v>http://www.caixa.gov.br/poder-publico/apoio-poder-publico/sinapi/Paginas/default.aspx</v>
          </cell>
        </row>
        <row r="197">
          <cell r="B197" t="str">
            <v>NIPEL PVC, ROSCAVEL, 1 1/4", AGUA FRIA PREDIAL</v>
          </cell>
          <cell r="C197" t="str">
            <v>Unidade</v>
          </cell>
          <cell r="D197" t="str">
            <v>HIDRÁULICA</v>
          </cell>
          <cell r="E197">
            <v>4215</v>
          </cell>
          <cell r="F197" t="str">
            <v>3,77</v>
          </cell>
          <cell r="G197" t="str">
            <v>http://www.caixa.gov.br/poder-publico/apoio-poder-publico/sinapi/Paginas/default.aspx</v>
          </cell>
        </row>
        <row r="198">
          <cell r="B198" t="str">
            <v>NIPEL PVC, ROSCAVEL, 1", AGUA FRIA PREDIAL</v>
          </cell>
          <cell r="C198" t="str">
            <v>Unidade</v>
          </cell>
          <cell r="D198" t="str">
            <v>HIDRÁULICA</v>
          </cell>
          <cell r="E198">
            <v>4212</v>
          </cell>
          <cell r="F198" t="str">
            <v>1,82</v>
          </cell>
          <cell r="G198" t="str">
            <v>http://www.caixa.gov.br/poder-publico/apoio-poder-publico/sinapi/Paginas/default.aspx</v>
          </cell>
        </row>
        <row r="199">
          <cell r="B199" t="str">
            <v>NIPEL PVC, ROSCAVEL, 3/4", AGUA FRIA PREDIAL</v>
          </cell>
          <cell r="C199" t="str">
            <v>Unidade</v>
          </cell>
          <cell r="D199" t="str">
            <v>HIDRÁULICA</v>
          </cell>
          <cell r="E199">
            <v>4211</v>
          </cell>
          <cell r="F199" t="str">
            <v>0,91</v>
          </cell>
          <cell r="G199" t="str">
            <v>http://www.caixa.gov.br/poder-publico/apoio-poder-publico/sinapi/Paginas/default.aspx</v>
          </cell>
        </row>
        <row r="200">
          <cell r="B200" t="str">
            <v>PARAFUSO PARA FIXAÇÃO DE MICTÓRIO S-10</v>
          </cell>
          <cell r="C200" t="str">
            <v>Unidade</v>
          </cell>
          <cell r="D200" t="str">
            <v>HIDRÁULICA</v>
          </cell>
          <cell r="E200"/>
          <cell r="F200">
            <v>8.75</v>
          </cell>
          <cell r="G200" t="str">
            <v>https://www.taqi.com.br/produto/pregos-e-parafusos/parafuso-para-vaso-sanitario-s10-forte-10-mm-2-pecas/081137/</v>
          </cell>
        </row>
        <row r="201">
          <cell r="B201" t="str">
            <v>PARAFUSO PARA VASO COMUM S-8</v>
          </cell>
          <cell r="C201" t="str">
            <v>Unidade</v>
          </cell>
          <cell r="D201" t="str">
            <v>HIDRÁULICA</v>
          </cell>
          <cell r="E201"/>
          <cell r="F201">
            <v>2.6</v>
          </cell>
          <cell r="G201" t="str">
            <v>https://www.lojaarsan.com.br/product-page/parafuso-para-vaso-sanit%C3%A1rio-c-bucha-s8</v>
          </cell>
        </row>
        <row r="202">
          <cell r="B202" t="str">
            <v>PISTÃO FLUX 6136</v>
          </cell>
          <cell r="C202" t="str">
            <v>Unidade</v>
          </cell>
          <cell r="D202" t="str">
            <v>HIDRÁULICA</v>
          </cell>
          <cell r="E202"/>
          <cell r="F202">
            <v>69.900000000000006</v>
          </cell>
          <cell r="G202" t="str">
            <v>https://www.ferreiracosta.com/produto/77872?gclid=Cj0KCQjw3JXtBRC8ARIsAEBHg4mesR1hVe9jPBjt8eKOFg3FjK7yH9soLMu_scHxIFzqXu8D-Zx7CMUaAh-QEALw_wcB</v>
          </cell>
        </row>
        <row r="203">
          <cell r="B203" t="str">
            <v>PLUG PVC ROSCAVEL 3/4", PARA AGUA FRIA PREDIAL</v>
          </cell>
          <cell r="C203" t="str">
            <v>Unidade</v>
          </cell>
          <cell r="D203" t="str">
            <v>HIDRÁULICA</v>
          </cell>
          <cell r="E203">
            <v>4896</v>
          </cell>
          <cell r="F203" t="str">
            <v>0,51</v>
          </cell>
          <cell r="G203" t="str">
            <v>http://www.caixa.gov.br/poder-publico/apoio-poder-publico/sinapi/Paginas/default.aspx</v>
          </cell>
        </row>
        <row r="204">
          <cell r="B204" t="str">
            <v xml:space="preserve">REPARO HYDRA MASTER OU SIMILAR    </v>
          </cell>
          <cell r="C204" t="str">
            <v>Unidade</v>
          </cell>
          <cell r="D204" t="str">
            <v>HIDRÁULICA</v>
          </cell>
          <cell r="E204"/>
          <cell r="F204">
            <v>185.99</v>
          </cell>
          <cell r="G204" t="str">
            <v>https://www.americanas.com.br/produto/94465752/reparo-para-valvula-de-descarga-hydra-luxo-2520-ou-master-2530-baixa-pressao-1-1-2-1?WT.srch=1&amp;acc=e789ea56094489dffd798f86ff51c7a9&amp;epar=bp_pl_00_go_pla_casaeconst_geral_gmv&amp;gclid=Cj0KCQjwl8XtBRDAARIsAKfwtxCXL8QN2FnmRz91s8OqG9tn0h_9qSa9Kp8t2U0gpllkVg8tDOHSsfcaAsPREALw_wcB&amp;i=5aa0b178eec3dfb1f88c5088&amp;o=5d1e7fde6c28a3cb501e31fa&amp;opn=YSMESP&amp;sellerId=18151598000185</v>
          </cell>
        </row>
        <row r="205">
          <cell r="B205" t="str">
            <v>REPARO REGISTRO GAVETA 1.1/2 – DECA 1502B OU SIMILAR</v>
          </cell>
          <cell r="C205" t="str">
            <v>Unidade</v>
          </cell>
          <cell r="D205" t="str">
            <v>HIDRÁULICA</v>
          </cell>
          <cell r="E205"/>
          <cell r="F205">
            <v>190</v>
          </cell>
          <cell r="G205" t="str">
            <v>https://www.hidroshop.com.br/listaprodutos.asp?idproduto=5640525&amp;q=REPARO+REGISTRO+GAVETA+DECA+1502B+1%2E1%2F2%22+ANTIGO</v>
          </cell>
        </row>
        <row r="206">
          <cell r="B206" t="str">
            <v>RETENTOR PARA TORNEIRA DECA</v>
          </cell>
          <cell r="C206" t="str">
            <v>Unidade</v>
          </cell>
          <cell r="D206" t="str">
            <v>HIDRÁULICA</v>
          </cell>
          <cell r="E206"/>
          <cell r="F206">
            <v>52.9</v>
          </cell>
          <cell r="G206" t="str">
            <v>https://www.leroymerlin.com.br/reparo-para-registro-de-pressao-deca_86316692</v>
          </cell>
        </row>
        <row r="207">
          <cell r="B207" t="str">
            <v xml:space="preserve">SIFAO EM METAL CROMADO PARA PIA, 1.1/2 X 1.1/2 "                          </v>
          </cell>
          <cell r="C207" t="str">
            <v>Unidade</v>
          </cell>
          <cell r="D207" t="str">
            <v>HIDRÁULICA</v>
          </cell>
          <cell r="E207">
            <v>38637</v>
          </cell>
          <cell r="F207" t="str">
            <v>144,53</v>
          </cell>
          <cell r="G207" t="str">
            <v>http://www.caixa.gov.br/poder-publico/apoio-poder-publico/sinapi/Paginas/default.aspx</v>
          </cell>
        </row>
        <row r="208">
          <cell r="B208" t="str">
            <v xml:space="preserve">SIFAO PLASTICO TIPO COPO PARA PIA AMERICANA 1.1/2 X 1.1/2 "                    </v>
          </cell>
          <cell r="C208" t="str">
            <v>Unidade</v>
          </cell>
          <cell r="D208" t="str">
            <v>HIDRÁULICA</v>
          </cell>
          <cell r="E208">
            <v>6145</v>
          </cell>
          <cell r="F208" t="str">
            <v>15,59</v>
          </cell>
          <cell r="G208" t="str">
            <v>http://www.caixa.gov.br/poder-publico/apoio-poder-publico/sinapi/Paginas/default.aspx</v>
          </cell>
        </row>
        <row r="209">
          <cell r="B209" t="str">
            <v xml:space="preserve">SODA CAUSTICA EM ESCAMAS                                          </v>
          </cell>
          <cell r="C209" t="str">
            <v>Unidade</v>
          </cell>
          <cell r="D209" t="str">
            <v>HIDRÁULICA</v>
          </cell>
          <cell r="E209">
            <v>7</v>
          </cell>
          <cell r="F209" t="str">
            <v>11,18</v>
          </cell>
          <cell r="G209" t="str">
            <v>http://www.caixa.gov.br/poder-publico/apoio-poder-publico/sinapi/Paginas/default.aspx</v>
          </cell>
        </row>
        <row r="210">
          <cell r="B210" t="str">
            <v xml:space="preserve">SOLUÇÃO CLARITON 2000 OU SIMILAR   </v>
          </cell>
          <cell r="C210" t="str">
            <v>Litro</v>
          </cell>
          <cell r="D210" t="str">
            <v>HIDRÁULICA</v>
          </cell>
          <cell r="E210"/>
          <cell r="F210">
            <v>67.150000000000006</v>
          </cell>
          <cell r="G210" t="str">
            <v>https://ecorioonline.com/site/component/virtuemart/bombonas_________________/r2174-limpador-m-detail?Itemid=173</v>
          </cell>
        </row>
        <row r="211">
          <cell r="B211" t="str">
            <v xml:space="preserve">SOLUÇÃO LIMPADORA PREPARADORA FRASCO 200CM3 </v>
          </cell>
          <cell r="C211" t="str">
            <v>Unidade</v>
          </cell>
          <cell r="D211" t="str">
            <v>HIDRÁULICA</v>
          </cell>
          <cell r="E211"/>
          <cell r="F211">
            <v>15.6</v>
          </cell>
          <cell r="G211" t="str">
            <v>https://www.amoedo.com.br/soluc-o-limpadora-preparadora-frasco-200cm3-tigre.html</v>
          </cell>
        </row>
        <row r="212">
          <cell r="B212" t="str">
            <v>SPUD 40MM PARA VASO SANITÁRIO</v>
          </cell>
          <cell r="C212" t="str">
            <v>Unidade</v>
          </cell>
          <cell r="D212" t="str">
            <v>HIDRÁULICA</v>
          </cell>
          <cell r="E212"/>
          <cell r="F212">
            <v>51.79</v>
          </cell>
          <cell r="G212" t="str">
            <v>https://www.lojatudo.com.br/material-hidraulico/spud-40mm-para-vaso-sanitario-jackwal.html</v>
          </cell>
        </row>
        <row r="213">
          <cell r="B213" t="str">
            <v xml:space="preserve">TAMPA PARA RALO SINFONADO CROMADO (15X15 CM) </v>
          </cell>
          <cell r="C213" t="str">
            <v>Unidade</v>
          </cell>
          <cell r="D213" t="str">
            <v>HIDRÁULICA</v>
          </cell>
          <cell r="E213"/>
          <cell r="F213">
            <v>66.900000000000006</v>
          </cell>
          <cell r="G213" t="str">
            <v>https://www.leroymerlin.com.br/caixa-sifonada-quadrada-com-grelha-150x50mm-pvc-cromada-plastilit_88298532</v>
          </cell>
        </row>
        <row r="214">
          <cell r="B214" t="str">
            <v xml:space="preserve">TAMPÃO CAP PVC, ROSCAVEL, 1 1/2",  AGUA FRIA PREDIAL                    </v>
          </cell>
          <cell r="C214" t="str">
            <v>Unidade</v>
          </cell>
          <cell r="D214" t="str">
            <v>HIDRÁULICA</v>
          </cell>
          <cell r="E214">
            <v>1210</v>
          </cell>
          <cell r="F214" t="str">
            <v>7,53</v>
          </cell>
          <cell r="G214" t="str">
            <v>http://www.caixa.gov.br/poder-publico/apoio-poder-publico/sinapi/Paginas/default.aspx</v>
          </cell>
        </row>
        <row r="215">
          <cell r="B215" t="str">
            <v xml:space="preserve">TE PVC, SOLDAVEL, COM BUCHA DE LATAO NA BOLSA CENTRAL, 90 GRAUS, 20 MM X 1/2", PARA AGUA FRIA PREDIAL         </v>
          </cell>
          <cell r="C215" t="str">
            <v>Peça</v>
          </cell>
          <cell r="D215" t="str">
            <v>HIDRÁULICA</v>
          </cell>
          <cell r="E215">
            <v>7121</v>
          </cell>
          <cell r="F215" t="str">
            <v>6,10</v>
          </cell>
          <cell r="G215" t="str">
            <v>http://www.caixa.gov.br/poder-publico/apoio-poder-publico/sinapi/Paginas/default.aspx</v>
          </cell>
        </row>
        <row r="216">
          <cell r="B216" t="str">
            <v xml:space="preserve">TE SOLDAVEL, PVC, 90 GRAUS, 20 MM, PARA AGUA FRIA PREDIAL (NBR 5648)                     </v>
          </cell>
          <cell r="C216" t="str">
            <v>Peça</v>
          </cell>
          <cell r="D216" t="str">
            <v>HIDRÁULICA</v>
          </cell>
          <cell r="E216">
            <v>7138</v>
          </cell>
          <cell r="F216" t="str">
            <v>0,59</v>
          </cell>
          <cell r="G216" t="str">
            <v>http://www.caixa.gov.br/poder-publico/apoio-poder-publico/sinapi/Paginas/default.aspx</v>
          </cell>
        </row>
        <row r="217">
          <cell r="B217" t="str">
            <v>TORNEIRA COM ACIONAMENTO AUTOMÁTICO CROMADA PARA LAVATÓRIO. DECA - PADRÃO EXISTENTE ANAC</v>
          </cell>
          <cell r="C217" t="str">
            <v>Unidade</v>
          </cell>
          <cell r="D217" t="str">
            <v>HIDRÁULICA</v>
          </cell>
          <cell r="E217"/>
          <cell r="F217">
            <v>0.7</v>
          </cell>
          <cell r="G217" t="str">
            <v>https://www.americanas.com.br/produto/24500058/torneira-deca-para-banheiro-bancada-com-fechamento-automatico-decamatic-eco-1173-cromada?pfm_carac=torneira%20para%20banheiro%20deca&amp;pfm_index=4&amp;pfm_page=search&amp;pfm_pos=grid&amp;pfm_type=search_page%20&amp;sellerId</v>
          </cell>
        </row>
        <row r="218">
          <cell r="B218" t="str">
            <v>TORNEIRA DE BANCADA, EM AÇO INOXIDÁVEL CROMADA, TIPO PESCOÇO DE GANSO. FABRIMAR - PADRÃO EXISTENTE ANAC</v>
          </cell>
          <cell r="C218" t="str">
            <v>Unidade</v>
          </cell>
          <cell r="D218" t="str">
            <v>HIDRÁULICA</v>
          </cell>
          <cell r="E218"/>
          <cell r="F218">
            <v>173.71</v>
          </cell>
          <cell r="G218" t="str">
            <v>https://www.americanas.com.br/produto/7942186/torneira-para-cozinha-de-parede-fabrimar-misty?cor=Prata&amp;pfm_carac=torneiras%20para%20cozinha%20fabrimar&amp;pfm_index=19&amp;pfm_page=search&amp;pfm_pos=grid&amp;pfm_type=search_page%20&amp;sellerId</v>
          </cell>
        </row>
        <row r="219">
          <cell r="B219" t="str">
            <v xml:space="preserve">TUBO PVC, ROSCAVEL,  2", PARA AGUA FRIA PREDIAL           </v>
          </cell>
          <cell r="C219" t="str">
            <v>Metro</v>
          </cell>
          <cell r="D219" t="str">
            <v>HIDRÁULICA</v>
          </cell>
          <cell r="E219">
            <v>9860</v>
          </cell>
          <cell r="F219" t="str">
            <v>28,98</v>
          </cell>
          <cell r="G219" t="str">
            <v>http://www.caixa.gov.br/poder-publico/apoio-poder-publico/sinapi/Paginas/default.aspx</v>
          </cell>
        </row>
        <row r="220">
          <cell r="B220" t="str">
            <v xml:space="preserve">TUBO PVC, SOLDAVEL, DN 32 MM, AGUA FRIA (NBR-5648)           </v>
          </cell>
          <cell r="C220" t="str">
            <v>Metro</v>
          </cell>
          <cell r="D220" t="str">
            <v>HIDRÁULICA</v>
          </cell>
          <cell r="E220">
            <v>9869</v>
          </cell>
          <cell r="F220" t="str">
            <v>5,21</v>
          </cell>
          <cell r="G220" t="str">
            <v>http://www.caixa.gov.br/poder-publico/apoio-poder-publico/sinapi/Paginas/default.aspx</v>
          </cell>
        </row>
        <row r="221">
          <cell r="B221" t="str">
            <v xml:space="preserve">TUBO PVC, SOLDAVEL, DN 50 MM, PARA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221" t="str">
            <v>Metro</v>
          </cell>
          <cell r="D221" t="str">
            <v>HIDRÁULICA</v>
          </cell>
          <cell r="E221">
            <v>9875</v>
          </cell>
          <cell r="F221" t="str">
            <v>8,69</v>
          </cell>
          <cell r="G221" t="str">
            <v>http://www.caixa.gov.br/poder-publico/apoio-poder-publico/sinapi/Paginas/default.aspx</v>
          </cell>
        </row>
        <row r="222">
          <cell r="B222" t="str">
            <v xml:space="preserve">TUBO PVC, SOLDAVEL, DN 60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222" t="str">
            <v>Metro</v>
          </cell>
          <cell r="D222" t="str">
            <v>HIDRÁULICA</v>
          </cell>
          <cell r="E222">
            <v>9873</v>
          </cell>
          <cell r="F222" t="str">
            <v>14,65</v>
          </cell>
          <cell r="G222" t="str">
            <v>http://www.caixa.gov.br/poder-publico/apoio-poder-publico/sinapi/Paginas/default.aspx</v>
          </cell>
        </row>
        <row r="223">
          <cell r="B223" t="str">
            <v xml:space="preserve">UNIAO PVC, SOLDAVEL, 50 MM, 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223" t="str">
            <v>Unidade</v>
          </cell>
          <cell r="D223" t="str">
            <v>HIDRÁULICA</v>
          </cell>
          <cell r="E223">
            <v>9897</v>
          </cell>
          <cell r="F223" t="str">
            <v>19,25</v>
          </cell>
          <cell r="G223" t="str">
            <v>http://www.caixa.gov.br/poder-publico/apoio-poder-publico/sinapi/Paginas/default.aspx</v>
          </cell>
        </row>
        <row r="224">
          <cell r="B224" t="str">
            <v xml:space="preserve">UNIAO PVC, SOLDAVEL, 60 MM,  PARA AGUA FRIA PREDIAL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C224" t="str">
            <v>Unidade</v>
          </cell>
          <cell r="D224" t="str">
            <v>HIDRÁULICA</v>
          </cell>
          <cell r="E224">
            <v>9910</v>
          </cell>
          <cell r="F224" t="str">
            <v>48,47</v>
          </cell>
          <cell r="G224" t="str">
            <v>http://www.caixa.gov.br/poder-publico/apoio-poder-publico/sinapi/Paginas/default.aspx</v>
          </cell>
        </row>
        <row r="225">
          <cell r="B225" t="str">
            <v xml:space="preserve">VALVULA DE DESCARGA EM METAL CROMADO PARA MICTORIO COM ACIONAMENTO POR PRESSAO E FECHAMENTO AUTOMATICO                             </v>
          </cell>
          <cell r="C225" t="str">
            <v>Unidade</v>
          </cell>
          <cell r="D225" t="str">
            <v>HIDRÁULICA</v>
          </cell>
          <cell r="E225">
            <v>21112</v>
          </cell>
          <cell r="F225" t="str">
            <v>190,05</v>
          </cell>
          <cell r="G225" t="str">
            <v>http://www.caixa.gov.br/poder-publico/apoio-poder-publico/sinapi/Paginas/default.aspx</v>
          </cell>
        </row>
        <row r="226">
          <cell r="B226" t="str">
            <v xml:space="preserve">VALVULA DE DESCARGA METALICA, BASE 1 1/2 " E ACABAMENTO METALICO CROMADO     </v>
          </cell>
          <cell r="C226" t="str">
            <v>Unidade</v>
          </cell>
          <cell r="D226" t="str">
            <v>HIDRÁULICA</v>
          </cell>
          <cell r="E226">
            <v>10228</v>
          </cell>
          <cell r="F226" t="str">
            <v>220,79</v>
          </cell>
          <cell r="G226" t="str">
            <v>http://www.caixa.gov.br/poder-publico/apoio-poder-publico/sinapi/Paginas/default.aspx</v>
          </cell>
        </row>
        <row r="227">
          <cell r="B227" t="str">
            <v>VEDA JUNTA BISNAGA HERMETIK 75G OU SIMILAR</v>
          </cell>
          <cell r="C227" t="str">
            <v>Unidade</v>
          </cell>
          <cell r="D227" t="str">
            <v>HIDRÁULICA</v>
          </cell>
          <cell r="E227"/>
          <cell r="F227">
            <v>4.9000000000000004</v>
          </cell>
          <cell r="G227" t="str">
            <v>https://www.amoedo.com.br/veda-junta-75g-hermetik-bisnaga.html</v>
          </cell>
        </row>
        <row r="228">
          <cell r="B228" t="str">
            <v>ABRAÇADEIRA HELLERMANN T18R</v>
          </cell>
          <cell r="C228" t="str">
            <v>Unidade</v>
          </cell>
          <cell r="D228" t="str">
            <v>REDE</v>
          </cell>
          <cell r="E228"/>
          <cell r="F228">
            <v>7.69</v>
          </cell>
          <cell r="G228" t="str">
            <v>https://www.leroymerlin.com.br/abracadeira-flexivel-t18r-preto-hellermann_89000576</v>
          </cell>
        </row>
        <row r="229">
          <cell r="B229" t="str">
            <v>ADAPTADOR DISPLAY PORT M / VGA F</v>
          </cell>
          <cell r="C229" t="str">
            <v>Unidade</v>
          </cell>
          <cell r="D229" t="str">
            <v>REDE</v>
          </cell>
          <cell r="E229"/>
          <cell r="F229">
            <v>59.9</v>
          </cell>
          <cell r="G229" t="str">
            <v>https://www.eletronicasantana.com.br/cabo-adaptador-displayport-m-x-vga-f-80287-golden/p</v>
          </cell>
        </row>
        <row r="230">
          <cell r="B230" t="str">
            <v xml:space="preserve">CABO DE VÍDEO VGA  </v>
          </cell>
          <cell r="C230" t="str">
            <v>Metro</v>
          </cell>
          <cell r="D230" t="str">
            <v>REDE</v>
          </cell>
          <cell r="E230"/>
          <cell r="F230">
            <v>8.9</v>
          </cell>
          <cell r="G230" t="str">
            <v>https://www.submarino.com.br/produto/31674541/cabo-vga-1-8m?WT.srch=1&amp;acc=d47a04c6f99456bc289220d5d0ff208d&amp;epar=bp_pl_00_go_g35172&amp;gclid=EAIaIQobChMIpuePzLaj5QIVDXiGCh1jxgMOEAkYDCABEgLpSvD_BwE&amp;i=5a73f9bfeec3dfb1f8233788&amp;o=5a71ea52ebb19ac62c23ccd4&amp;opn=XMLGOOGLE&amp;sellerId=12492489000145</v>
          </cell>
        </row>
        <row r="231">
          <cell r="B231" t="str">
            <v>CABO TELEFONICO S/ BLINDAGEM INT CCI 4 PARES</v>
          </cell>
          <cell r="C231" t="str">
            <v>Metro</v>
          </cell>
          <cell r="D231" t="str">
            <v>REDE</v>
          </cell>
          <cell r="E231">
            <v>11904</v>
          </cell>
          <cell r="F231" t="str">
            <v>1,51</v>
          </cell>
          <cell r="G231" t="str">
            <v>http://www.caixa.gov.br/poder-publico/apoio-poder-publico/sinapi/Paginas/default.aspx</v>
          </cell>
        </row>
        <row r="232">
          <cell r="B232" t="str">
            <v>CABO UTP – CAT. 5E – MARCA FURUKAWA OU SIMILAR</v>
          </cell>
          <cell r="C232" t="str">
            <v>Metro</v>
          </cell>
          <cell r="D232" t="str">
            <v>REDE</v>
          </cell>
          <cell r="E232"/>
          <cell r="F232">
            <v>0.8</v>
          </cell>
          <cell r="G232" t="str">
            <v>https://www.ioredes.com.br/cabo-de-rede-cat5e-metro?utm_source=Site&amp;utm_medium=GoogleMerchant&amp;utm_campaign=GoogleMerchant&amp;sku=GRMAYVXJU-multilaser&amp;gclid=EAIaIQobChMItKqbj7ij5QIVCWKGCh2C1A_NEAkYCSABEgLJJvD_BwE</v>
          </cell>
        </row>
        <row r="233">
          <cell r="B233" t="str">
            <v>CABO UTP - CAT. 6 - MARCA FURUKAWA OU SIMILAR</v>
          </cell>
          <cell r="C233" t="str">
            <v>Metro</v>
          </cell>
          <cell r="D233" t="str">
            <v>REDE</v>
          </cell>
          <cell r="E233"/>
          <cell r="F233">
            <v>24</v>
          </cell>
          <cell r="G233" t="str">
            <v>https://www.atera.com.br/produto/35123901/Patch+cord+U-UTP+Furukawa+CAT.6+Gigalan-+cinza-+1-0m</v>
          </cell>
        </row>
        <row r="234">
          <cell r="B234" t="str">
            <v>CABO VGA COM DERIVAÇÃO EM Y</v>
          </cell>
          <cell r="C234" t="str">
            <v>Peça</v>
          </cell>
          <cell r="D234" t="str">
            <v>REDE</v>
          </cell>
          <cell r="E234"/>
          <cell r="F234">
            <v>19.09</v>
          </cell>
          <cell r="G234" t="str">
            <v>https://www.casasbahia.com.br/acessorioseinovacoes/acessoriosparatvs/CaboseConectoresparatv/cabo-y-vga-14813819.html?utm_medium=Cpc&amp;utm_source=GP_PLA&amp;IdSku=14813819&amp;idLojista=12231&amp;utm_campaign=elte_shopping&amp;gclid=EAIaIQobChMIwoDbsbSj5QIVRwSRCh3LKANfEAkYASABEgI9U_D_BwE</v>
          </cell>
        </row>
        <row r="235">
          <cell r="B235" t="str">
            <v xml:space="preserve">CONECTOR FÊMEA RJ-45 – CAT. 6 – MARCA FURU KAWA OU SIMILAR </v>
          </cell>
          <cell r="C235" t="str">
            <v>Unidade</v>
          </cell>
          <cell r="D235" t="str">
            <v>REDE</v>
          </cell>
          <cell r="E235"/>
          <cell r="F235">
            <v>8.99</v>
          </cell>
          <cell r="G235" t="str">
            <v>https://www.casasbahia.com.br/Informatica/equipamentos-rede/AdaptadordeRede/Conector-Tomada-RJ45-Femea-Keystone-CAT-6-Branco---Speedlan-8801125.html</v>
          </cell>
        </row>
        <row r="236">
          <cell r="B236" t="str">
            <v>CONECTOR MACHO, MODELO RJ45, AMP OU SIMILAR</v>
          </cell>
          <cell r="C236" t="str">
            <v>Unidade</v>
          </cell>
          <cell r="D236" t="str">
            <v>REDE</v>
          </cell>
          <cell r="E236"/>
          <cell r="F236">
            <v>10</v>
          </cell>
          <cell r="G236" t="str">
            <v>https://www.centralcabos.com.br/conector-rj45-cat5e-amp/p</v>
          </cell>
        </row>
        <row r="237">
          <cell r="B237" t="str">
            <v>CONECTOR RJ45 FÊMEA CAT5E MODELO PIAL LEGRAND CÓDIGO REFERENCIA 615045 OU SIMILAR</v>
          </cell>
          <cell r="C237" t="str">
            <v>Unidade</v>
          </cell>
          <cell r="D237" t="str">
            <v>REDE</v>
          </cell>
          <cell r="E237"/>
          <cell r="F237">
            <v>47.63</v>
          </cell>
          <cell r="G237" t="str">
            <v>http://www.lojaeletrica.com.br/tomada-pialplus-rj45-cat5e-8-fios-615045-legrand,product,2321902800245,dept,0.aspx</v>
          </cell>
        </row>
        <row r="238">
          <cell r="B238" t="str">
            <v>CORDÃO ESPIRAL MONOFONE PRETO 7/16" EXTENSÃO MÁXIMA 1 METRO</v>
          </cell>
          <cell r="C238" t="str">
            <v>Unidade</v>
          </cell>
          <cell r="D238" t="str">
            <v>REDE</v>
          </cell>
          <cell r="E238"/>
          <cell r="F238">
            <v>5.9</v>
          </cell>
          <cell r="G238" t="str">
            <v>https://www.americanas.com.br/produto/13393097/cordao-espiral-para-monofone-1-70m-preto-dantas?WT.srch=1&amp;acc=e789ea56094489dffd798f86ff51c7a9&amp;epar=bp_pl_00_go_todos-os-produtos_geral_gmv&amp;gclid=EAIaIQobChMI_dyuyJjH5QIVloaRCh2Udw_DEAQYAyABEgILcfD_BwE&amp;i=573fe245eec3dfb1f8014218&amp;o=56fbb935eec3dfb1f85bb7fa&amp;opn=YSMESP&amp;sellerId=60717899000190</v>
          </cell>
        </row>
        <row r="239">
          <cell r="B239" t="str">
            <v xml:space="preserve">CORDÃO ÓTICO DUPLEX MULTIMODO LC/LC - 1,5 M  </v>
          </cell>
          <cell r="C239" t="str">
            <v>Unidade</v>
          </cell>
          <cell r="D239" t="str">
            <v>REDE</v>
          </cell>
          <cell r="E239"/>
          <cell r="F239">
            <v>104.29</v>
          </cell>
          <cell r="G239" t="str">
            <v>https://www.americanas.com.br/produto/53663778/cordao-optico-duplex-multimodo-lc-lc-1-50-metros?WT.srch=1&amp;acc=e789ea56094489dffd798f86ff51c7a9&amp;epar=bp_pl_00_go_inf-aces_acessorios_geral_gmv&amp;gclid=EAIaIQobChMIhsGTkLqj5QIVGWKGCh3FuwJDEAkYFCABEgKFgPD_BwE&amp;i=5b174f75eec3dfb1f8e3004d&amp;o=5c6ffdaa6c28a3cb507515e0&amp;opn=YSMESP&amp;sellerId=559915000131</v>
          </cell>
        </row>
        <row r="240">
          <cell r="B240" t="str">
            <v xml:space="preserve">CORDÃO ÓTICO DUPLEX MULTIMODO LC/LC - 10 M </v>
          </cell>
          <cell r="C240" t="str">
            <v>Unidade</v>
          </cell>
          <cell r="D240" t="str">
            <v>REDE</v>
          </cell>
          <cell r="E240"/>
          <cell r="F240">
            <v>188.63</v>
          </cell>
          <cell r="G240" t="str">
            <v>https://www.extra.com.br/TelefoneseCelulares/TelefoniaFixa/SuprimentosparaTelefonia/cordao-optico-duplex-multimodo-625-125-lc-lc-spc-10-metros-13358447.html?utm_medium=cpc&amp;utm_source=gp_pla&amp;IdSku=13358447&amp;idLojista=22063&amp;utm_campaign=tele_shopping&amp;gclid=EAIaIQobChMIwcaxq72j5QIVS4FaBR2CMARoEAkYCCABEgJ9l_D_BwE</v>
          </cell>
        </row>
        <row r="241">
          <cell r="B241" t="str">
            <v xml:space="preserve">CORDÃO ÓTICO DUPLEX MULTIMODO LC/LC - 5 M </v>
          </cell>
          <cell r="C241" t="str">
            <v>Unidade</v>
          </cell>
          <cell r="D241" t="str">
            <v>REDE</v>
          </cell>
          <cell r="E241"/>
          <cell r="F241">
            <v>102.48</v>
          </cell>
          <cell r="G241" t="str">
            <v>https://www.americanas.com.br/produto/66243313/cordao-optico-duplex-monomodo-lc-sc-com-5-00-metros?pfm_carac=Cord%C3%A3o%20%C3%93ptico%20Duplex%20Multimodo%20Lc%2Fsc%205%2C00&amp;pfm_index=0&amp;pfm_page=search&amp;pfm_pos=grid&amp;pfm_type=search_page%20&amp;sellerId</v>
          </cell>
        </row>
        <row r="242">
          <cell r="B242" t="str">
            <v xml:space="preserve">CORDÃO ÓTICO DUPLEX MULTIMODO SC/LC - 2,5 M </v>
          </cell>
          <cell r="C242" t="str">
            <v>Unidade</v>
          </cell>
          <cell r="D242" t="str">
            <v>REDE</v>
          </cell>
          <cell r="E242"/>
          <cell r="F242">
            <v>98.49</v>
          </cell>
          <cell r="G242" t="str">
            <v>https://www.americanas.com.br/produto/53663448/cordao-optico-duplex-multimodo-lc-sc-2-50-metros?pfm_carac=Cord%C3%A3o%20%C3%93ptico%20Duplex%20Multimodo%20Lc%2Fsc%20&amp;pfm_index=1&amp;pfm_page=search&amp;pfm_pos=grid&amp;pfm_type=search_page%20&amp;sellerId</v>
          </cell>
        </row>
        <row r="243">
          <cell r="B243" t="str">
            <v>CORDÃO ÓTICO DUPLEX MULTIMODO SC/LC -1,5 M</v>
          </cell>
          <cell r="C243" t="str">
            <v>Unidade</v>
          </cell>
          <cell r="D243" t="str">
            <v>REDE</v>
          </cell>
          <cell r="E243"/>
          <cell r="F243">
            <v>92.69</v>
          </cell>
          <cell r="G243" t="str">
            <v>https://www.americanas.com.br/produto/53665755/cordao-optico-duplex-multimodo-lc-sc-1-50-metros?WT.srch=1&amp;acc=e789ea56094489dffd798f86ff51c7a9&amp;epar=bp_pl_00_go_inf-aces_acessorios_geral_gmv&amp;gclid=Cj0KCQjw3JXtBRC8ARIsAEBHg4nfION782GvrVMM-choerZkJ-nsBsyqBEWdrkliFYGJxi2rxHyH9zsaAoEeEALw_wcB&amp;i=5b174f75eec3dfb1f8e3004d&amp;o=5c7001436c28a3cb50751a4c&amp;opn=YSMESP&amp;sellerId=559915000131</v>
          </cell>
        </row>
        <row r="244">
          <cell r="B244" t="str">
            <v>FITA VELCRO - ROLO 20 MM X 3 METROS</v>
          </cell>
          <cell r="C244" t="str">
            <v>Unidade</v>
          </cell>
          <cell r="D244" t="str">
            <v>REDE</v>
          </cell>
          <cell r="E244"/>
          <cell r="F244">
            <v>9.31</v>
          </cell>
          <cell r="G244" t="str">
            <v>https://www.eletrorastro.com.br/produto/velcro-slim-3-metros-20mm-preto-rohdina-83114?utm_source=GoogleShopping&amp;utm_medium=&amp;utm_campaign=GoogleShopping&amp;gclid=Cj0KCQjw3JXtBRC8ARIsAEBHg4nq-cGG2j5gONE6GIZJNhemy9VfeeYWi1ZpJnTIsRZaB_TS3we8FOkaAld-EALw_wcB</v>
          </cell>
        </row>
        <row r="245">
          <cell r="B245" t="str">
            <v xml:space="preserve">LINE CORD FLEXÍVEL, 5M – CAT. 6 – MARCA FURU KAWA OU SIMILAR </v>
          </cell>
          <cell r="C245" t="str">
            <v>Unidade</v>
          </cell>
          <cell r="D245" t="str">
            <v>REDE</v>
          </cell>
          <cell r="E245"/>
          <cell r="F245">
            <v>35</v>
          </cell>
          <cell r="G245" t="str">
            <v>https://www.carrefour.com.br/Patch-Cord-CAT-6-Furukawa-por-metro-Vermelho-5-MT/p/MP02134142</v>
          </cell>
        </row>
        <row r="246">
          <cell r="B246" t="str">
            <v>PATCH CORDS, CAT6, 4 PARES, UTP 24 AWG (METRO)   MARCA FURUKAWA OU SIMILAR</v>
          </cell>
          <cell r="C246" t="str">
            <v>Metro</v>
          </cell>
          <cell r="D246" t="str">
            <v>REDE</v>
          </cell>
          <cell r="E246"/>
          <cell r="F246">
            <v>44.5</v>
          </cell>
          <cell r="G246" t="str">
            <v>https://www.americanas.com.br/produto/1228696112/cabo-de-rede-sohoplus-u-utp-24awgx4p-cat-6-cm-preto?pfm_carac=Cabo%20de%20Rede%20SohoPlus%20U%2FUTP%2024AWGX4P%20CAT.6%20CM%20-%20AZUL&amp;pfm_index=1&amp;pfm_page=search&amp;pfm_pos=grid&amp;pfm_type=search_page%20&amp;sellerId&amp;tamanho=15M</v>
          </cell>
        </row>
        <row r="247">
          <cell r="B247" t="str">
            <v xml:space="preserve">PATCH PANEL 24 PORTAS – CAT. 6 (2) – MARCA FURUKAWA OU SIMILAR </v>
          </cell>
          <cell r="C247" t="str">
            <v>Unidade</v>
          </cell>
          <cell r="D247" t="str">
            <v>REDE</v>
          </cell>
          <cell r="E247"/>
          <cell r="F247">
            <v>737.9</v>
          </cell>
          <cell r="G247" t="str">
            <v>https://www.dreamshop.com.br/patch-panel-cat6-24-portas-gigalan-furukawa-pr-124-376041.htm</v>
          </cell>
        </row>
        <row r="248">
          <cell r="B248" t="str">
            <v xml:space="preserve">COTOVELO 90 GRAUS DE FERRO GALVANIZADO, COM ROSCA BSP, DE 1"  </v>
          </cell>
          <cell r="C248" t="str">
            <v>Peça</v>
          </cell>
          <cell r="D248" t="str">
            <v>SISTEMA DE INCÊNDIO</v>
          </cell>
          <cell r="E248">
            <v>3472</v>
          </cell>
          <cell r="F248" t="str">
            <v>10,79</v>
          </cell>
          <cell r="G248" t="str">
            <v>http://www.caixa.gov.br/poder-publico/apoio-poder-publico/sinapi/Paginas/default.aspx</v>
          </cell>
        </row>
        <row r="249">
          <cell r="B249" t="str">
            <v xml:space="preserve">TINTA SUPERGALVITE </v>
          </cell>
          <cell r="C249" t="str">
            <v>Galão</v>
          </cell>
          <cell r="D249" t="str">
            <v>SISTEMA DE INCÊNDIO</v>
          </cell>
          <cell r="E249"/>
          <cell r="F249">
            <v>141.9</v>
          </cell>
          <cell r="G249" t="str">
            <v>https://www.leroymerlin.com.br/fundo-para-ferro-super-galvite-3,6l-sherwin-williams_85171912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ão de obra"/>
      <sheetName val="Engenheiro"/>
      <sheetName val="Tec.Inst.Hidrosanitárias"/>
      <sheetName val=" Eletricista de Manutenção"/>
      <sheetName val="Encarregado"/>
      <sheetName val="Técnico de Telefonia"/>
      <sheetName val="Artífice em Manutenção Predial"/>
      <sheetName val="UNIFORMES  "/>
      <sheetName val="Materiais"/>
      <sheetName val="Serviços Eventuais"/>
      <sheetName val="Equip.e Ferramentas"/>
      <sheetName val="Quadro 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rmaquinas.com.br/camera-termografica-pontual-para-uso-geral-tg165--25%C2%B0c-a-380%C2%B0c---flir/p?idsku=80021&amp;gclid=Cj0KCQjwu6fzBRC6ARIsAJUwa2R9PdvU2hA4R1OcsWM7zuohH7v4RbtLlYvHjLpmxS2HbyNRCDJBSEQaAparEALw_wcB" TargetMode="External"/><Relationship Id="rId18" Type="http://schemas.openxmlformats.org/officeDocument/2006/relationships/hyperlink" Target="https://www.amazon.com.br/Stanley-STHT70887M-Phillips-Soquetes-Amarelo/dp/B00GBD24RW/ref=asc_df_B00GBD24RW/?tag=googleshopp00-20&amp;linkCode=df0&amp;hvadid=379804627379&amp;hvpos=&amp;hvnetw=g&amp;hvrand=8308724418964731767&amp;hvpone=&amp;hvptwo=&amp;hvqmt=&amp;hvdev=c&amp;hvdvcmdl=&amp;hvlocint=&amp;hvlocphy=1001655&amp;hvtargid=pla-811339532313&amp;psc=1" TargetMode="External"/><Relationship Id="rId26" Type="http://schemas.openxmlformats.org/officeDocument/2006/relationships/hyperlink" Target="https://www.palaciodasferramentas.com.br/produto/4403/tarraxas/todas/tarraxa-cano-ferro-14-a-114-pol-c-13-pecas-sparta/?campaign_id=1&amp;campaign_source_id=3&amp;campaign_source=gshopping&amp;utm_source=google%20shopping&amp;utm_medium=cpc&amp;utm_campaign=google%20shopping&amp;gclid=Cj0KCQjwu6fzBRC6ARIsAJUwa2Scr-rc5XimXB-QvEcovEzqhq_uGNc-ZTSZq19Jt1py5o2Z83EWmncaAoZ7EALw_wcB" TargetMode="External"/><Relationship Id="rId39" Type="http://schemas.openxmlformats.org/officeDocument/2006/relationships/hyperlink" Target="https://www.casasbahia.com.br/Ferramentas/Escadas/Escada-Extensiva-da-Botafogo-Dupla-10-x-2-Degraus-9653483.html?utm_medium=Cpc&amp;utm_source=GP_PLA&amp;IdSku=9653483&amp;idLojista=10037&amp;utm_campaign=ferr_smart-shopping&amp;gclid=Cj0KCQjwu6fzBRC6ARIsAJUwa2RHS-MwfpWmRMP4sjErPu-Pac355gh9FAPT2-Cgg4Ze_RBApiqAfegaAkuCEALw_wcB" TargetMode="External"/><Relationship Id="rId3" Type="http://schemas.openxmlformats.org/officeDocument/2006/relationships/hyperlink" Target="https://produto.mercadolivre.com.br/MLB-1425515659-jogo-de-chave-allen-116-38-9-pcs-gedore-_JM?quantity=1" TargetMode="External"/><Relationship Id="rId21" Type="http://schemas.openxmlformats.org/officeDocument/2006/relationships/hyperlink" Target="https://produto.mercadolivre.com.br/MLB-1035287070-jogo-de-chaves-de-preciso-fenda-phillips-e-torx-7-pecas-_JM?quantity=1" TargetMode="External"/><Relationship Id="rId34" Type="http://schemas.openxmlformats.org/officeDocument/2006/relationships/hyperlink" Target="https://www.shoptime.com.br/produto/652790394/fluke-microscanner-2-ms2-100?WT.srch=1&amp;acc=a76c8289649a0bef0524c56c85e71570&amp;epar=bp_pl_00_go_pla_casaeconst_geral_gmv&amp;gclid=Cj0KCQjwu6fzBRC6ARIsAJUwa2T-abr0tO-XCGHSu9lm1kSCayUsd3rBtFe1dI2gGlUh0VpJvjDgQ_QaArpmEALw_wcB&amp;i=5d9c0cd049f937f6256c3473&amp;o=5d9ba3b16c28a3cb50dd0e2e&amp;opn=GOOGLEXML&amp;sellerid=19547810000190&amp;wt.srch=1" TargetMode="External"/><Relationship Id="rId42" Type="http://schemas.openxmlformats.org/officeDocument/2006/relationships/hyperlink" Target="https://www.cec.com.br/ferramentas/manuais/alicates/rebitador-manual-profissional-263mm-preto-e-vermelho?produto=1339629&amp;utm_content=ferramentas&amp;utm_medium=cpc&amp;utm_campaign=GoogleShop&amp;utm_source=google-shopping&amp;idpublicacao=791d2005-d206-4804-b297-71cab438caf1&amp;gclid=Cj0KCQjwu6fzBRC6ARIsAJUwa2Rpqg6wqC_4mIzR8rZt6XkBTw_8u3k8Mvazists6GkzuA7FR46kmtYaAvKvEALw_wcB" TargetMode="External"/><Relationship Id="rId47" Type="http://schemas.openxmlformats.org/officeDocument/2006/relationships/hyperlink" Target="https://www.efacil.com.br/loja/produto/jogo-de-chaves-fixa-mayle-6a32mm-12-pecas-100403my-aco-especial-505597/?canal=ca_9784&amp;gclid=Cj0KCQjwu6fzBRC6ARIsAJUwa2SqCuZNGux-iCnWP69zXhmAmL60Syscx-NTZ2KIaOzWrrKssZu7gHUaAllkEALw_wcB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https://www.magazineluiza.com.br/alicate-crimpador-rg59-rg6-sem-catraca-para-cabo-coaxial-vonder/p/7263753/fs/aldb/" TargetMode="External"/><Relationship Id="rId12" Type="http://schemas.openxmlformats.org/officeDocument/2006/relationships/hyperlink" Target="https://br.banggood.com/HT02-Handheld-Thermograph-Camera-Infrared-Thermal-Camera-Digital-Infrared-Imager-Temperature-Tester-p-1102527.html?gmcCountry=BR&amp;currency=BRL&amp;createTmp=1&amp;utm_source=googleshopping&amp;utm_medium=cpc_bgs&amp;utm_content=lijing&amp;utm_campaign=ssc-brg-all-1204&amp;ad_id=402345374772&amp;cur_warehouse=USA" TargetMode="External"/><Relationship Id="rId17" Type="http://schemas.openxmlformats.org/officeDocument/2006/relationships/hyperlink" Target="https://produto.mercadolivre.com.br/MLB-1221345589-estilete-metal-18mm-vonder-reforcado-profissional-5lminas-_JM?matt_tool=82322591&amp;matt_word&amp;gclid=Cj0KCQjwu6fzBRC6ARIsAJUwa2QcT-_Lo10Y6fC0lTehf6CIqlMyt67kzDUavYQzYeV8ulmM25wYOsIaAutZEALw_wcB&amp;quantity=1" TargetMode="External"/><Relationship Id="rId25" Type="http://schemas.openxmlformats.org/officeDocument/2006/relationships/hyperlink" Target="https://produto.mercadolivre.com.br/MLB-1399709568-kit-jogo-de-chave-torx-de-preciso-t4-a-t20-9-pecas-vonder-_JM?matt_tool=11528875&amp;matt_word&amp;gclid=Cj0KCQjwu6fzBRC6ARIsAJUwa2SyuEEsgZPVMmHEtlTbdfysCjG9mLMVKE46aaHIoVMbKHOBaaBXVjMaAlzVEALw_wcB&amp;quantity=1" TargetMode="External"/><Relationship Id="rId33" Type="http://schemas.openxmlformats.org/officeDocument/2006/relationships/hyperlink" Target="https://produto.mercadolivre.com.br/MLB-935823117-tesoura-de-cabista-para-kevlar-fibra-optica-eletricista-_JM?matt_tool=90090532&amp;matt_word&amp;gclid=Cj0KCQjwu6fzBRC6ARIsAJUwa2RCg1ndQR2R1p_d5dhoUWfIKXV1B7wuTZ_Z3t81hdnTTbJo0jtgtxwaAuXOEALw_wcB&amp;quantity=1" TargetMode="External"/><Relationship Id="rId38" Type="http://schemas.openxmlformats.org/officeDocument/2006/relationships/hyperlink" Target="https://produto.mercadolivre.com.br/MLB-1370622825-15m-desentupidor-p-tanques-ralos-pias-tufo-serve-passa-fio-_JM?matt_tool=82322591&amp;matt_word=&amp;gclid=Cj0KCQjwu6fzBRC6ARIsAJUwa2R-N1dc17xotm1Kki_vbOm_LKHkuBhfxCoqjV9DG2p5szHzcO1BOQoaAntJEALw_wcB" TargetMode="External"/><Relationship Id="rId46" Type="http://schemas.openxmlformats.org/officeDocument/2006/relationships/hyperlink" Target="https://www.americanas.com.br/produto/13168778/detector-de-tensao-90v-a-1000v-ac-minipa-ezalertii?WT.srch=1&amp;acc=e789ea56094489dffd798f86ff51c7a9&amp;epar=bp_pl_00_go_pla_casaeconst_geral_gmv&amp;gclid=Cj0KCQjwu6fzBRC6ARIsAJUwa2QTgwznL1zZDT51FJ5Pkac20EyyFPH39NsFxwYBWy_zcxg0W2nvo3kaAmpMEALw_wcB&amp;i=573fdd19eec3dfb1f8005db0&amp;o=56f9c05beec3dfb1f801220d&amp;opn=YSMESP&amp;sellerid=50970342000102&amp;wt.srch=1" TargetMode="External"/><Relationship Id="rId2" Type="http://schemas.openxmlformats.org/officeDocument/2006/relationships/hyperlink" Target="https://www.americanas.com.br/produto/94435581/punch-down-para-insercao-tipo-bargoa-ou-krone-ht314kr-1?WT.srch=1&amp;acc=e789ea56094489dffd798f86ff51c7a9&amp;epar=bp_pl_00_go_pla_casaeconst_geral_gmv&amp;gclid=CjwKCAjwmKLzBRBeEiwACCVihlZ8DynnFL7HKmtSnEWermkCeC2mZeQG8UNfB3c9dVDvC4HeSd-VJRoCoBIQAvD_BwE&amp;i=5cd399c249f937f62591152d&amp;o=5d1e5bcc6c28a3cb501dba98&amp;opn=YSMESP&amp;sellerid=9259937000150&amp;wt.srch=1" TargetMode="External"/><Relationship Id="rId16" Type="http://schemas.openxmlformats.org/officeDocument/2006/relationships/hyperlink" Target="https://www.kalunga.com.br/prod/lamina-estilete-estreito-9mmx80mm-tubos-c-10-laminas-665337-tris-cx-10-tb/261814" TargetMode="External"/><Relationship Id="rId20" Type="http://schemas.openxmlformats.org/officeDocument/2006/relationships/hyperlink" Target="https://www.lojadomecanico.com.br/produto/81330/2/121/jogo-de-chave-de-fenda-e-philips-jogo-com-7-pecas--moretzsohn-48006" TargetMode="External"/><Relationship Id="rId29" Type="http://schemas.openxmlformats.org/officeDocument/2006/relationships/hyperlink" Target="https://www.americanas.com.br/produto/40008321/lanterna-15-leds-recarregavel-bivolt-kala?WT.srch=1&amp;acc=e789ea56094489dffd798f86ff51c7a9&amp;epar=bp_pl_00_go_el_todas_geral_gmv&amp;gclid=Cj0KCQjwu6fzBRC6ARIsAJUwa2T65SeMxgXfLCI9a-vJ8aKcFhKoQ3s2EjHDgzRNdEVLEY9QxaIhyQMaAqA5EALw_wcB&amp;i=5a8501f5eec3dfb1f8c469a6&amp;o=5b5f6abbebb19ac62c901377&amp;opn=YSMESP&amp;sellerid=7560507000149&amp;wt.srch=1" TargetMode="External"/><Relationship Id="rId41" Type="http://schemas.openxmlformats.org/officeDocument/2006/relationships/hyperlink" Target="https://www.dutramaquinas.com.br/p/alicate-prensa-terminais-para-fios-e-cabos-com-bitolas-de-0-5-a-10-mm-ap051-36-86-005-000?gclid=Cj0KCQjwu6fzBRC6ARIsAJUwa2Q9M5yaZJoE0pvEJqy5SLP-dXFl5341YA_zbNkbNSyPD3B3s6MVKC0aAkX9EALw_wcB" TargetMode="External"/><Relationship Id="rId1" Type="http://schemas.openxmlformats.org/officeDocument/2006/relationships/hyperlink" Target="https://www.extra.com.br/ferramentas/ferramentasmanuais/alicates/alicate-punch-down-insercao-bloco-m10-bargoa-telefonia-8477-10942225.html" TargetMode="External"/><Relationship Id="rId6" Type="http://schemas.openxmlformats.org/officeDocument/2006/relationships/hyperlink" Target="https://www.alibaba.com/premium/coaxial_cable_rg59.html?src=sem_ggl&amp;cmpgn=2069038281&amp;adgrp=74625255977&amp;fditm=&amp;tgt=aud-794202449969:kwd-295413333519&amp;locintrst=&amp;locphyscl=1001655&amp;mtchtyp=b&amp;ntwrk=g&amp;device=c&amp;dvcmdl=&amp;creative=374884725105&amp;plcmnt=&amp;plcmntcat=&amp;p1=&amp;p2=&amp;aceid=&amp;position=&amp;gclid=Cj0KCQjwu6fzBRC6ARIsAJUwa2QCkfXZdRxXEZrYpPU6M54nHwN1AD8PYclQJRJbYcTnzb1rBZ84IeEaAgT9EALw_wcB" TargetMode="External"/><Relationship Id="rId11" Type="http://schemas.openxmlformats.org/officeDocument/2006/relationships/hyperlink" Target="https://www.madeiranit.com.br/produto/bolsa-para-ferramentas-com-alca--lst005-lignum/campanha_id/147?gclid=Cj0KCQjwu6fzBRC6ARIsAJUwa2SAdYPG8BtPfoPFmy67IupHfGYTnlGJXZoFGcobqPmTpRK8tmurZfsaAgOvEALw_wcB" TargetMode="External"/><Relationship Id="rId24" Type="http://schemas.openxmlformats.org/officeDocument/2006/relationships/hyperlink" Target="https://www.lojadomecanico.com.br/produto/83551/2/117/Jogo-de-Chaves-Torks-Multidentada-e-Hexagonal-com-40-Pecas/153/?utm_source=googleshopping&amp;utm_campaign=xmlshopping&amp;utm_medium=cpc&amp;utm_content=83551&amp;gclid=Cj0KCQjwu6fzBRC6ARIsAJUwa2TSzCgNMWmCSNqhQk6HLRwZ0zRK7nFcJWvNb9bybT1_NX5P0x7KZSgaArNDEALw_wcB" TargetMode="External"/><Relationship Id="rId32" Type="http://schemas.openxmlformats.org/officeDocument/2006/relationships/hyperlink" Target="https://www.antferramentas.com.br/nivel-aluminio-base-magnetica-gp-12-12-stanley/p?idsku=2000418&amp;gclid=Cj0KCQjwu6fzBRC6ARIsAJUwa2Sbid25mF9tsdqJyvkUd0EalCzVfYx1R86G5EjXC-Y8fMJSOldGT0UaAtJyEALw_wcB" TargetMode="External"/><Relationship Id="rId37" Type="http://schemas.openxmlformats.org/officeDocument/2006/relationships/hyperlink" Target="https://www.madeiramadeira.com.br/desentupidor-de-canos-de-75mm-e-100mm-profissional-com-mola-calhas-1855338.html?origem=pla-1855338&amp;utm_source=google&amp;utm_medium=cpc&amp;utm_content=desentupidoras-694&amp;utm_term=1855338&amp;gclid=Cj0KCQjwu6fzBRC6ARIsAJUwa2R4a0OEinEN7GUN7Et35OwifgENbgMKnCaDvWg7Ywfk2MNqXNLvSkYaAiebEALw_wcB" TargetMode="External"/><Relationship Id="rId40" Type="http://schemas.openxmlformats.org/officeDocument/2006/relationships/hyperlink" Target="https://www.dutramaquinas.com.br/p/escada-de-aluminio-extensivel-2-x-10-degraus-2-97-x-5-00-m-modelo-3-em-1-ee-10?gclid=Cj0KCQjwu6fzBRC6ARIsAJUwa2ScOzsNRILQkfCz7zHXf8Xx9ivW0Tgnyk2OZQIelKef8i0fWuDxh0MaAuRFEALw_wcB" TargetMode="External"/><Relationship Id="rId45" Type="http://schemas.openxmlformats.org/officeDocument/2006/relationships/hyperlink" Target="https://produto.mercadolivre.com.br/MLB-1111708660-chave-grifo-industrial-36-polegadas-americana-tubos-mtx-_JM?matt_tool=82322591&amp;matt_word=&amp;gclid=Cj0KCQjwu6fzBRC6ARIsAJUwa2Q_HbK-n_tdCLwcVS7Mi0DXybieE3F-4FyglSb9sCv86dFvK2fZHmsaApDeEALw_wcB" TargetMode="External"/><Relationship Id="rId5" Type="http://schemas.openxmlformats.org/officeDocument/2006/relationships/hyperlink" Target="https://www.doutoreletrica.com.br/loja/products.php?product=Alicate-de-Crimpar-Cabo-Coaxial-RG06-Ideal-p%7B47%7D-Tv%27s-NET-e-SKY" TargetMode="External"/><Relationship Id="rId15" Type="http://schemas.openxmlformats.org/officeDocument/2006/relationships/hyperlink" Target="https://www.anhangueraferramentas.com.br/produto/kit-de-laminas-para-estilete-com-10-pecas-trapezoidal-ksh01r-78827?utm_source=google&amp;utm_medium=cpc&amp;utm_campaign=&amp;gclid=Cj0KCQjwu6fzBRC6ARIsAJUwa2Qi92oXycqYueIxmeXtphL7rW5a6rXCgBDqABoY0uo__V2N0mqHfC0aAqWoEALw_wcB" TargetMode="External"/><Relationship Id="rId23" Type="http://schemas.openxmlformats.org/officeDocument/2006/relationships/hyperlink" Target="https://www.ferramentaskennedy.com.br/95189/jogo-de-chaves-combinadas-com-catraca-reversivel-8-a-19mm-9620bj-belzer-12-pecas?utm_source=google-shop&amp;utm_medium=shop&amp;utm_campaign=google_shop&amp;gclid=Cj0KCQjwu6fzBRC6ARIsAJUwa2QE9Fy7FAtGeziVc1recP3qZOulQvRJcRow5N7OezZpY1DfloHSdoYaAkvGEALw_wcB" TargetMode="External"/><Relationship Id="rId28" Type="http://schemas.openxmlformats.org/officeDocument/2006/relationships/hyperlink" Target="https://www.clickcenter.com.br/parceiro/4/produto/3917-lanterna-15-leds-recarregavel-biv--kala/?utm_source=google&amp;utm_medium=googleshopping&amp;utm_campaign=feedxml&amp;gclid=Cj0KCQjwu6fzBRC6ARIsAJUwa2TaP06lP39aMN4WDGb71x2np2ooa04dnLOlnfJrFu3dOVF9ZofwErkaAqp8EALw_wcB" TargetMode="External"/><Relationship Id="rId36" Type="http://schemas.openxmlformats.org/officeDocument/2006/relationships/hyperlink" Target="https://produto.mercadolivre.com.br/MLB-1425509854-desentupidor-tufao-p-pia-esgoto-vaso-ralo-10-mts-overtime-_JM?matt_tool=82322591&amp;matt_word&amp;gclid=Cj0KCQjwu6fzBRC6ARIsAJUwa2SxGlkh4oObTpuHpHoj9MyWjoPPrEffbdhPPE-RAeScH0v5P3Dr_nYaAuoUEALw_wcB&amp;quantity=1" TargetMode="External"/><Relationship Id="rId49" Type="http://schemas.openxmlformats.org/officeDocument/2006/relationships/hyperlink" Target="https://www.cionicomercio.com.br/ferramentas/alicate/alicate-punch-down/kit-alicate-insercao-punch-down-e-testador-bnc-rj45-rj11?parceiro=9072&amp;gclid=Cj0KCQjwu6fzBRC6ARIsAJUwa2Qcvrr7RfvhbCyLBRRIK3Gd9NYvCYw-DkiUD3ZxpSG_oeb7h9ynRqoaAi4TEALw_wcB" TargetMode="External"/><Relationship Id="rId10" Type="http://schemas.openxmlformats.org/officeDocument/2006/relationships/hyperlink" Target="https://www.amazon.com.br/Stanley-19-013-Caixa-Ferramentas-Amarelo/dp/B076QHQWH6/ref=asc_df_B076QHQWH6/?tag=googleshopp00-20&amp;linkCode=df0&amp;hvadid=379792703405&amp;hvpos=&amp;hvnetw=g&amp;hvrand=4837689542092286052&amp;hvpone=&amp;hvptwo=&amp;hvqmt=&amp;hvdev=c&amp;hvdvcmdl=&amp;hvlocint=&amp;hvlocphy=1001655&amp;hvtargid=pla-809705653860&amp;psc=1" TargetMode="External"/><Relationship Id="rId19" Type="http://schemas.openxmlformats.org/officeDocument/2006/relationships/hyperlink" Target="https://pt.aliexpress.com/item/32826265107.html?src=google&amp;src=google&amp;albch=shopping&amp;acnt=494-037-6276&amp;isdl=y&amp;slnk=&amp;plac=&amp;mtctp=&amp;albbt=Google_7_shopping&amp;aff_platform=google&amp;aff_short_key=UneMJZVf&amp;&amp;albagn=888888&amp;albcp=1626568036&amp;albag=65942329430&amp;trgt=539263010115&amp;crea=pt32826265107&amp;netw=u&amp;device=c&amp;gclid=Cj0KCQjwu6fzBRC6ARIsAJUwa2R0e0P41fppRhPYCyRi3sKlofVPRYmsZa-ICFG7Ebb2uVPcjNKKaA4aAhkWEALw_wcB&amp;gclsrc=aw.ds" TargetMode="External"/><Relationship Id="rId31" Type="http://schemas.openxmlformats.org/officeDocument/2006/relationships/hyperlink" Target="https://www.amazon.com.br/Lupa-Cabo-75Mm-Aumento-Western/dp/B077P9MT5Q/ref=asc_df_B077P9MT5Q/?tag=googleshopp00-20&amp;linkCode=df0&amp;hvadid=404786474373&amp;hvpos=&amp;hvnetw=g&amp;hvrand=18050307924253625299&amp;hvpone=&amp;hvptwo=&amp;hvqmt=&amp;hvdev=c&amp;hvdvcmdl=&amp;hvlocint=&amp;hvlocphy=1001655&amp;hvtargid=pla-850000037915&amp;psc=1" TargetMode="External"/><Relationship Id="rId44" Type="http://schemas.openxmlformats.org/officeDocument/2006/relationships/hyperlink" Target="https://www.casashow.com.br/broxa-pintura-ref-1257-tigre/p" TargetMode="External"/><Relationship Id="rId4" Type="http://schemas.openxmlformats.org/officeDocument/2006/relationships/hyperlink" Target="https://produto.mercadolivre.com.br/MLB-1351572798-alicate-crimpar-cabo-coaxial-rg11-rg6-rg59-compressao-ht548-_JM?quantity=1" TargetMode="External"/><Relationship Id="rId9" Type="http://schemas.openxmlformats.org/officeDocument/2006/relationships/hyperlink" Target="https://www.lojadomecanico.com.br/produto/124840/19/194/Alicate-Amperimetro-True-RMS/153/?utm_source=googleshopping&amp;utm_campaign=xmlshopping&amp;utm_medium=cpc&amp;utm_content=124840&amp;gclid=Cj0KCQjwu6fzBRC6ARIsAJUwa2TuVvthOuMmbEnLdxJMz81QoFwc-CpopkXswzwpX1pmjp7Sw5FRoxIaAgk0EALw_wcB" TargetMode="External"/><Relationship Id="rId14" Type="http://schemas.openxmlformats.org/officeDocument/2006/relationships/hyperlink" Target="https://www.kmabrasil.com.br/produto/instrumentos/medidor-temperatura-laser/667-camera-termovisor-com-memoria-minipa-mtv-01?gclid=EAIaIQobChMIlIf9x42w5QIVJYFaBR3zBge-EAkYByABEgIkvPD_BwE" TargetMode="External"/><Relationship Id="rId22" Type="http://schemas.openxmlformats.org/officeDocument/2006/relationships/hyperlink" Target="https://produto.mercadolivre.com.br/MLB-1360708747-jogo-de-chaves-combinada-com-catraca-8-a-19mm-sata-_JM?matt_tool=82322591&amp;matt_word&amp;gclid=Cj0KCQjwu6fzBRC6ARIsAJUwa2R7L52d84LtIsoZra0EVCPX6xq9HrTAa5vwCnmt7unGkar9qQufQZIaAq77EALw_wcB&amp;quantity=1" TargetMode="External"/><Relationship Id="rId27" Type="http://schemas.openxmlformats.org/officeDocument/2006/relationships/hyperlink" Target="https://www.madeiramadeira.com.br/jogo-tarracha-macho-e-femea-cossinete-tarraxa-com-40-pecas-1097975.html?origem=pla-1097975&amp;utm_source=google&amp;utm_medium=cpc&amp;utm_content=kits-de-ferramentas-320&amp;utm_term=1097975&amp;gclid=Cj0KCQjwu6fzBRC6ARIsAJUwa2QL25NoubrrRSG7Z7mCq1K1vRHGJ1iVQF8iTta1U-1LjIs753J3nZcaAnNmEALw_wcB" TargetMode="External"/><Relationship Id="rId30" Type="http://schemas.openxmlformats.org/officeDocument/2006/relationships/hyperlink" Target="https://produto.mercadolivre.com.br/MLB-1199772004-lupa-com-cabo-60-mm-_JM?matt_tool=89244470&amp;matt_word=&amp;gclid=Cj0KCQjwu6fzBRC6ARIsAJUwa2RaoKgnk88QY_qH0X6D8nwsZ-ilCkwKVfR9KVrnBzkEwtWMoeXgiNUaAn_2EALw_wcB" TargetMode="External"/><Relationship Id="rId35" Type="http://schemas.openxmlformats.org/officeDocument/2006/relationships/hyperlink" Target="https://produto.mercadolivre.com.br/MLB-1462822607-testador-prof-de-cabos-microscanner-ms2-100-fluke-networks-_JM" TargetMode="External"/><Relationship Id="rId43" Type="http://schemas.openxmlformats.org/officeDocument/2006/relationships/hyperlink" Target="https://www.telhanorte.com.br/broxa-para-pintura-retangular-15cm-8001-atlas-123242/p" TargetMode="External"/><Relationship Id="rId48" Type="http://schemas.openxmlformats.org/officeDocument/2006/relationships/hyperlink" Target="https://www.cec.com.br/ferramentas/eletricas/lixadeiras/lixadeira-orbital-190w-220v-bo3710-azul-e-preta?produto=1303127&amp;utm_content=ferramentas&amp;utm_medium=cpc&amp;utm_campaign=GoogleShop&amp;utm_source=google-shopping&amp;idpublicacao=791d2005-d206-4804-b297-71cab438caf1&amp;gclid=Cj0KCQjwu6fzBRC6ARIsAJUwa2QJdcOmEHLUPMWBiyoj0T0aik636eNdrq584mpgwD-T-u5lvj79whIaAtbhEALw_wcB" TargetMode="External"/><Relationship Id="rId8" Type="http://schemas.openxmlformats.org/officeDocument/2006/relationships/hyperlink" Target="https://www.eletrofrigor.com.br/alicate-amperimetro-true-rms-para-medicao-corrente-eletrica-testo-770-3.html?gclid=Cj0KCQjwu6fzBRC6ARIsAJUwa2Scf8_wUv1pilHC2YcQxhmC_9NeOf_cWvfIFW4ruL8QMd8QnEy39jQaAtprEALw_wcB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erol.com.br/calca-jeans-five-pockets-masculina-azul-08-01-0039/p" TargetMode="External"/><Relationship Id="rId13" Type="http://schemas.openxmlformats.org/officeDocument/2006/relationships/hyperlink" Target="https://www.netshoes.com.br/meia-fila-cano-medio-classic-preto-D29-0394-006" TargetMode="External"/><Relationship Id="rId18" Type="http://schemas.openxmlformats.org/officeDocument/2006/relationships/hyperlink" Target="https://www.ultramaquinas.com.br/botina-de-elastico-bidensidade-preto-n-39-cartom-p4632/?afiliadoid=32&amp;utm_source=google&amp;utm_medium=cpc&amp;utm_content=Botina_de_El%C3%A1stico_Bidensidade_Preto_N.39_Cartom&amp;utm_campaign=&amp;gclid=Cj0KCQjw0brtBRDOARIsANMDykaU44DlSqwwpqM9LL3o7a8unQOOO9j_8mubQxnqm46oenM_-xasZSAaAudgEALw_wcB" TargetMode="External"/><Relationship Id="rId3" Type="http://schemas.openxmlformats.org/officeDocument/2006/relationships/hyperlink" Target="https://lojazeusdobrasil.com.br/produtos/detalhes/jaleco-curto-brim-azul-escuro-1/" TargetMode="External"/><Relationship Id="rId21" Type="http://schemas.openxmlformats.org/officeDocument/2006/relationships/hyperlink" Target="https://expanssiva.com.br/produto/cracha-identificacao-pvc-cristal" TargetMode="External"/><Relationship Id="rId7" Type="http://schemas.openxmlformats.org/officeDocument/2006/relationships/hyperlink" Target="https://www.simeaorj.com/product-page/cal%C3%A7a-jeans-masculina" TargetMode="External"/><Relationship Id="rId12" Type="http://schemas.openxmlformats.org/officeDocument/2006/relationships/hyperlink" Target="https://rbsuniformes.com.br/produto/cinto-em-couro/" TargetMode="External"/><Relationship Id="rId17" Type="http://schemas.openxmlformats.org/officeDocument/2006/relationships/hyperlink" Target="https://www.militarbrasil.com.br/loja/cano-curto/1638-botina-seguranca-solado-de-borracha-raspa-de-couro.html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https://www.casadomecanico.com.br/jaleco-de-brim-uniforme-manga-curta-azul-tamanho-gg-p1854/" TargetMode="External"/><Relationship Id="rId16" Type="http://schemas.openxmlformats.org/officeDocument/2006/relationships/hyperlink" Target="https://www.mameluko.com.br/botina-profissional-marluvas-safety-flex-preto.html" TargetMode="External"/><Relationship Id="rId20" Type="http://schemas.openxmlformats.org/officeDocument/2006/relationships/hyperlink" Target="https://www.canalautomacao.com.br/produto/750-cracha-de-identificacao-em-pvc-personalizado" TargetMode="External"/><Relationship Id="rId1" Type="http://schemas.openxmlformats.org/officeDocument/2006/relationships/hyperlink" Target="https://ilhauniformes.com.br/produto/jaleco-em-brim-botao/" TargetMode="External"/><Relationship Id="rId6" Type="http://schemas.openxmlformats.org/officeDocument/2006/relationships/hyperlink" Target="https://www.submarino.com.br/produto/13910593/polo-basica-piquet-algodao-bolso-frontal-inverno-2016-p?WT.srch=1&amp;acc=d47a04c6f99456bc289220d5d0ff208d&amp;cor=Preto&amp;epar=bp_pl_00_go_g35167&amp;gclid=Cj0KCQjw0brtBRDOARIsANMDykboDvdIfmq0-8ySQYgDt2qILaQpZTXYSxFlfVgXt4wNMBUNWMDLy4QaAvwgEALw_wcB&amp;i=56f30b7aeec3dfb1f8ebed1c&amp;o=57b78faceec3dfb1f86bff17&amp;opn=XMLGOOGLE&amp;sellerId=18552346000168&amp;tamanho=GG" TargetMode="External"/><Relationship Id="rId11" Type="http://schemas.openxmlformats.org/officeDocument/2006/relationships/hyperlink" Target="https://www.selariavertentes.com.br/vestuario-e-acessorios/adulto/cintos/cinto-de-couro-sv5022?parceiro=4348&amp;parceiro=3926&amp;gclid=Cj0KCQjw0brtBRDOARIsANMDykYjQ8qDLIXwTRNfZS19S7WJ5e1iY_5QotEBKQXBZ6SopGV1rfX-KCEaAkDVEALw_wcB" TargetMode="External"/><Relationship Id="rId24" Type="http://schemas.openxmlformats.org/officeDocument/2006/relationships/hyperlink" Target="https://www.proteloja.com.br/uniformes/conjunto-uniforme-eletricista-nr10-refletivo" TargetMode="External"/><Relationship Id="rId5" Type="http://schemas.openxmlformats.org/officeDocument/2006/relationships/hyperlink" Target="https://www.americanas.com.br/produto/47833306/camisa-polo-algodao-preta?WT.srch=1&amp;acc=e789ea56094489dffd798f86ff51c7a9&amp;cor=Preta&amp;epar=bp_pl_00_go_md_todas_geral_gmv&amp;gclid=Cj0KCQjw0brtBRDOARIsANMDykZ1Q6U-HqNUD1Mw_B6ojxQ4IgCubdj9dc-w2-mZ4dAI-25ww5g6_UEaAvy5EALw_wcB&amp;i=5aebdb35eec3dfb1f805ce29&amp;o=5c058226ebb19ac62cf675c1&amp;opn=YSMESP&amp;sellerId=30288399000119&amp;tamanho=GG" TargetMode="External"/><Relationship Id="rId15" Type="http://schemas.openxmlformats.org/officeDocument/2006/relationships/hyperlink" Target="https://www.americanas.com.br/produto/47834662/par-de-meias-masculina-preto-basica-39-a-43?WT.srch=1&amp;acc=e789ea56094489dffd798f86ff51c7a9&amp;cor=Preto&amp;epar=bp_pl_00_go_md_todas_geral_gmv&amp;gclid=Cj0KCQjw0brtBRDOARIsANMDykYC5P9Oo5qSp2msci-aoAQ2QIrPY0gmtV-pJqnWhgHbxwgtwpQ_XPAaAukDEALw_wcB&amp;i=5aebdb35eec3dfb1f805ce29&amp;o=5c05a7adebb19ac62cf690e7&amp;opn=YSMESP&amp;sellerId=30288399000119&amp;tamanho=39-43" TargetMode="External"/><Relationship Id="rId23" Type="http://schemas.openxmlformats.org/officeDocument/2006/relationships/hyperlink" Target="https://www.jaguarecomercial.com.br/conjunto-uniforme-eletricista-nr10/p" TargetMode="External"/><Relationship Id="rId10" Type="http://schemas.openxmlformats.org/officeDocument/2006/relationships/hyperlink" Target="https://www.lojasrenner.com.br/p/cinto-masculino-social/-/A-533045050-br.lr?sku=533590234&amp;gclid=Cj0KCQjw0brtBRDOARIsANMDykaE86rR5EMl_eOATp00MIrn4KumGXGVkviiIEFXQfutomQwxr2qQZcaAuJjEALw_wcB" TargetMode="External"/><Relationship Id="rId19" Type="http://schemas.openxmlformats.org/officeDocument/2006/relationships/hyperlink" Target="https://www.graficaidealprint.com.br/cracha-personalizado/?gclid=Cj0KCQjw0brtBRDOARIsANMDykbP6AXAJXHfn5BmRDAVug-tRxvOfEYyLHCSVJWgteh3SQl2DEhvCFMaAhOzEALw_wcB" TargetMode="External"/><Relationship Id="rId4" Type="http://schemas.openxmlformats.org/officeDocument/2006/relationships/hyperlink" Target="https://www.marisa.com.br/polo-masculina-b%c3%a1sica-manga-curta-mr-preto/p/10036808984?acc=e59ea3aacdeba3d642e74a891cf483a3&amp;i=5b882287eec3dfb1f86c2dc3&amp;o=5d4c590149f937f625ba90b3&amp;gclid=Cj0KCQjw0brtBRDOARIsANMDyka3K4iuENYokj2Yp2RBwwtNjD3lABuEbuOI_skrj5balLO14eCFe9oaAvALEALw_wcB&amp;siteName=Marisa" TargetMode="External"/><Relationship Id="rId9" Type="http://schemas.openxmlformats.org/officeDocument/2006/relationships/hyperlink" Target="https://www.loja.demorgan.com.br/produto/detalhes/2554/calca-jeans-operacional.html" TargetMode="External"/><Relationship Id="rId14" Type="http://schemas.openxmlformats.org/officeDocument/2006/relationships/hyperlink" Target="https://www.clicksophia.com.br/p/meia-longa-masculina/?attribute_pa_tamanho=m&amp;attribute_pa_cores=branco&amp;gclid=Cj0KCQjw0brtBRDOARIsANMDykbYQw9cVV8sfCJJOGHZuNM5Nvw3xhKpKPp3k-nb5c0gcPnJDlafNlEaAicGEALw_wcB" TargetMode="External"/><Relationship Id="rId22" Type="http://schemas.openxmlformats.org/officeDocument/2006/relationships/hyperlink" Target="https://www.fastepis.com.br/vestimentas-de-protecao/vestimentas-nr10/conjunto-para-eletricista-com-refletivo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rimetal.com.br/conector-macho-cat5e-sohoplus?utm_source=Site&amp;utm_medium=GoogleMerchant&amp;utm_campaign=GoogleMerchant&amp;gclid=Cj0KCQiA2ITuBRDkARIsAMK9Q7PhAMWWE7V3xMynJSjjfNpDLjQNnGYpYQMq56-lYtVEZY47e-agC78aAr2fEALw_wcB" TargetMode="External"/><Relationship Id="rId117" Type="http://schemas.openxmlformats.org/officeDocument/2006/relationships/hyperlink" Target="https://www.americanas.com.br/produto/24500058/torneira-deca-para-banheiro-bancada-com-fechamento-automatico-decamatic-eco-1173-cromada?pfm_carac=torneira%20para%20banheiro%20deca&amp;pfm_index=4&amp;pfm_page=search&amp;pfm_pos=grid&amp;pfm_type=search_page%20&amp;sellerId" TargetMode="External"/><Relationship Id="rId21" Type="http://schemas.openxmlformats.org/officeDocument/2006/relationships/hyperlink" Target="https://www.jhshopping.com.br/tampa-de-extremidade-120x20-sistema-dlp-33774-pial-520268831xJM" TargetMode="External"/><Relationship Id="rId42" Type="http://schemas.openxmlformats.org/officeDocument/2006/relationships/hyperlink" Target="https://www.leroymerlin.com.br/fita-dupla-face-espuma-branca-19mm-x-1,5m-adere_87538633" TargetMode="External"/><Relationship Id="rId47" Type="http://schemas.openxmlformats.org/officeDocument/2006/relationships/hyperlink" Target="https://www.eletronicasantana.com.br/pilha-alcalina-media-c-com-2-unidades-mn-1400-duracell/p" TargetMode="External"/><Relationship Id="rId63" Type="http://schemas.openxmlformats.org/officeDocument/2006/relationships/hyperlink" Target="https://www.cec.com.br/material-eletrico/sistemas-de-sobrepor/canaleta-com-divisoria-50x20mm-e-2-metros?produto=1223552&amp;utm_content=material-eletrico&amp;utm_medium=cpc&amp;utm_campaign=GoogleShop&amp;utm_source=google-shopping&amp;idpublicacao=791d2005-d206-4804-b297-71cab438caf1&amp;gclid=EAIaIQobChMI7YuywIu45QIVhgmRCh0Nhg9lEAYYAiABEgI0T_D_BwE" TargetMode="External"/><Relationship Id="rId68" Type="http://schemas.openxmlformats.org/officeDocument/2006/relationships/hyperlink" Target="https://www.americanas.com.br/produto/48732202/contator-tripolar-25a-220v-lc1d25m7-schneider?WT.srch=1&amp;acc=e789ea56094489dffd798f86ff51c7a9&amp;epar=bp_pl_00_go_pla_casaeconst_geral_gmv&amp;gclid=EAIaIQobChMIypKs44y45QIVh4GRCh0_RQR8EAQYASABEgIB9vD_BwE&amp;i=59cdc293eec3dfb1f8ad2571&amp;o=5c1a3ac96c28a3cb503e31c9&amp;opn=YSMESP&amp;sellerId=5806978000320" TargetMode="External"/><Relationship Id="rId84" Type="http://schemas.openxmlformats.org/officeDocument/2006/relationships/hyperlink" Target="https://www.americanas.com.br/produto/10489891/luminaria-led-embutir-redonda-18w-6500k-bivolt?pfm_carac=luminaria%20led%20redonda%2018w&amp;pfm_index=0&amp;pfm_page=search&amp;pfm_pos=grid&amp;pfm_type=search_page%20&amp;sellerId" TargetMode="External"/><Relationship Id="rId89" Type="http://schemas.openxmlformats.org/officeDocument/2006/relationships/hyperlink" Target="https://www.lojaagrometal.com.br/utilidades-domesticas/600768-placa-alta-para-modulo-pialplus-3-postos-legrand-648734.html" TargetMode="External"/><Relationship Id="rId112" Type="http://schemas.openxmlformats.org/officeDocument/2006/relationships/hyperlink" Target="https://www.ferreiracosta.com/produto/77872?gclid=Cj0KCQjw3JXtBRC8ARIsAEBHg4mesR1hVe9jPBjt8eKOFg3FjK7yH9soLMu_scHxIFzqXu8D-Zx7CMUaAh-QEALw_wcB" TargetMode="External"/><Relationship Id="rId133" Type="http://schemas.openxmlformats.org/officeDocument/2006/relationships/hyperlink" Target="https://www.dreamshop.com.br/patch-panel-cat6-24-portas-gigalan-furukawa-pr-124-376041.htm" TargetMode="External"/><Relationship Id="rId16" Type="http://schemas.openxmlformats.org/officeDocument/2006/relationships/hyperlink" Target="https://www.interlasershop.com.br/produto/178/display-ou-porta-folha-duplo-vertical-de-parede-em-acrilico-a4-30x21cm1?gclid=EAIaIQobChMI5pWU7Nql5QIVEgiRCh0xJA9oEAkYByABEgJJvfD_BwE" TargetMode="External"/><Relationship Id="rId107" Type="http://schemas.openxmlformats.org/officeDocument/2006/relationships/hyperlink" Target="https://www2.hidroshop.com.br/produto/embolo-hydra-luxo-master-h80-1-1-2-baixa-pressao-77569" TargetMode="External"/><Relationship Id="rId11" Type="http://schemas.openxmlformats.org/officeDocument/2006/relationships/hyperlink" Target="https://www.americanas.com.br/produto/1217331847?WT.srch=1&amp;acc=e789ea56094489dffd798f86ff51c7a9&amp;epar=bp_pl_00_go_pla_aic_geral_gmv&amp;gclid=CjwKCAiArJjvBRACEiwA-Wiqq1V0JvKnW8HhhRKW-ZGZMKh811RcsEqHPwzZQHuBSmqpP8muhXxnohoCmfoQAvD_BwE&amp;i=58269658eec3dfb1f8517827&amp;o=5dadfc9c6c28a3cb500e8211&amp;opn=YSMESP&amp;sellerId=25177116000121&amp;sellerid=25177116000121&amp;wt.srch=1" TargetMode="External"/><Relationship Id="rId32" Type="http://schemas.openxmlformats.org/officeDocument/2006/relationships/hyperlink" Target="https://lista.leroymerlin.com.br/ardosia-60x60-valor" TargetMode="External"/><Relationship Id="rId37" Type="http://schemas.openxmlformats.org/officeDocument/2006/relationships/hyperlink" Target="https://www.americanas.com.br/produto/74152088?WT.srch=1&amp;acc=e789ea56094489dffd798f86ff51c7a9&amp;epar=bp_pl_00_go_pap_todas_geral_gmv&amp;gclid=EAIaIQobChMIqOvFmdCe5QIVi4WRCh3QMAibEAYYByABEgJOdvD_BwE&amp;i=5adeab17eec3dfb1f8756513&amp;o=5cd57dd96c28a3cb50c0246a&amp;opn=YSMESP&amp;sellerId=3271869000169" TargetMode="External"/><Relationship Id="rId53" Type="http://schemas.openxmlformats.org/officeDocument/2006/relationships/hyperlink" Target="https://www.americanas.com.br/produto/15175681/adaptador-universal-de-tomadas-bivolt-de-110-a-250-volts-10-amperes?pfm_carac=adaptador%20universal&amp;pfm_index=0&amp;pfm_page=search&amp;pfm_pos=grid&amp;pfm_type=search_page%20&amp;sellerId" TargetMode="External"/><Relationship Id="rId58" Type="http://schemas.openxmlformats.org/officeDocument/2006/relationships/hyperlink" Target="https://www.casasbahia.com.br/acessorioseinovacoes/acessoriosparatvs/CaboseConectoresparatv/cabo-hdmi-1m-13728679.html?utm_medium=Cpc&amp;utm_source=GP_PLA&amp;IdSku=13728679&amp;idLojista=15908&amp;utm_campaign=elte_shopping&amp;gclid=EAIaIQobChMI6ZOx3YGh5QIVhoaRCh3MJw01EAYYASABEgLtgvD_BwE" TargetMode="External"/><Relationship Id="rId74" Type="http://schemas.openxmlformats.org/officeDocument/2006/relationships/hyperlink" Target="https://pontoeletrica.com.br/disjuntor-bifasico-tr3ka-tramontina-20a.html?gclid=Cj0KCQjwl8XtBRDAARIsAKfwtxC4CbeY1d-1hYd0FjNINRW_1w6QDSs7MeJCOXNatmqw1_lr3Gh3UYUaAhafEALw_wcB" TargetMode="External"/><Relationship Id="rId79" Type="http://schemas.openxmlformats.org/officeDocument/2006/relationships/hyperlink" Target="https://www.leroymerlin.com.br/eletrofita-som|alarme|telefonia-2-pistas-1,00mm-eletrofitas_87986073" TargetMode="External"/><Relationship Id="rId102" Type="http://schemas.openxmlformats.org/officeDocument/2006/relationships/hyperlink" Target="https://www.cec.com.br/material-hidraulico/tubos-e-conexoes/adaptadores/adaptador-soldavel-curto-60mm-marrom?produto=1034289" TargetMode="External"/><Relationship Id="rId123" Type="http://schemas.openxmlformats.org/officeDocument/2006/relationships/hyperlink" Target="https://www.casasbahia.com.br/acessorioseinovacoes/acessoriosparatvs/CaboseConectoresparatv/cabo-y-vga-14813819.html?utm_medium=Cpc&amp;utm_source=GP_PLA&amp;IdSku=14813819&amp;idLojista=12231&amp;utm_campaign=elte_shopping&amp;gclid=EAIaIQobChMIwoDbsbSj5QIVRwSRCh3LKANfEAkYASABEgI9U_D_BwE" TargetMode="External"/><Relationship Id="rId128" Type="http://schemas.openxmlformats.org/officeDocument/2006/relationships/hyperlink" Target="https://www.americanas.com.br/produto/66243313/cordao-optico-duplex-monomodo-lc-sc-com-5-00-metros?pfm_carac=Cord%C3%A3o%20%C3%93ptico%20Duplex%20Multimodo%20Lc%2Fsc%205%2C00&amp;pfm_index=0&amp;pfm_page=search&amp;pfm_pos=grid&amp;pfm_type=search_page%20&amp;sellerId" TargetMode="External"/><Relationship Id="rId5" Type="http://schemas.openxmlformats.org/officeDocument/2006/relationships/hyperlink" Target="https://www.madeiramadeira.com.br/forro-de-fibra-mineral-armstrong-ceilings-fine-fissured-tegular-625-x-625-x-16mm-1992496.html" TargetMode="External"/><Relationship Id="rId90" Type="http://schemas.openxmlformats.org/officeDocument/2006/relationships/hyperlink" Target="https://www.multcomercial.com.br/potenciometro-de-100r-4-watt-32mm-linear-eixo-plastico-fernik.html" TargetMode="External"/><Relationship Id="rId95" Type="http://schemas.openxmlformats.org/officeDocument/2006/relationships/hyperlink" Target="https://www.viewtech.ind.br/terminal-rv-2-6-olhal-azul-cabo-25mm-diametro-furo-62mm?utm_source=Site&amp;utm_medium=GoogleMerchant&amp;utm_campaign=GoogleMerchant&amp;gclid=EAIaIQobChMI7LaxhJbH5QIVQV8NCh2KwgySEAQYAiABEgLXf_D_BwE" TargetMode="External"/><Relationship Id="rId14" Type="http://schemas.openxmlformats.org/officeDocument/2006/relationships/hyperlink" Target="https://www.cec.com.br/ferragens/ferrolho-porta-cadeado-com-parafuso-4-zincado?produto=1232777&amp;utm_content=ferragens&amp;utm_medium=cpc&amp;utm_campaign=GoogleShop&amp;utm_source=google-shopping&amp;idpublicacao=791d2005-d206-4804-b297-71cab438caf1&amp;gclid=EAIaIQobChMIgNfY0OOh5QIVDYeRCh2GIQKmEAQYASABEgJcGvD_BwE" TargetMode="External"/><Relationship Id="rId22" Type="http://schemas.openxmlformats.org/officeDocument/2006/relationships/hyperlink" Target="https://www.google.com/shopping/product/12534771528031375881?lsf=seller:7504209,store:10831782813062719344,s:h&amp;q=ACIONADOR+HYDRA+MASTER&amp;hl=pt-BR&amp;lsft=gclid:Cj0KCQiA2ITuBRDkARIsAMK9Q7NdA9jdst14FWBH8eoLuPZXqyguYzAsmNdCP73V5HNi0XTXNvBcwhUaArbNEALw_wcB&amp;prds=oid:9040627943592155905&amp;sa=X&amp;ved=0ahUKEwjFn-bcgdPlAhWoHLkGHYnsAOsQrRIIUQ" TargetMode="External"/><Relationship Id="rId27" Type="http://schemas.openxmlformats.org/officeDocument/2006/relationships/hyperlink" Target="https://www.unicaserv.com.br/patch-cord-flat-rj45-cat6-1m-vermelho?parceiro=3738&amp;gclid=Cj0KCQiA2ITuBRDkARIsAMK9Q7ODzPVMtONrlIaUjXfTgyktLq2bnhsHO0pPplYhXRCAJvug3vxHCvkaAnLxEALw_wcB" TargetMode="External"/><Relationship Id="rId30" Type="http://schemas.openxmlformats.org/officeDocument/2006/relationships/hyperlink" Target="https://produto.mercadolivre.com.br/MLB-1055567698-barra-chata-cobre-25mmx3mm-1-pol-x-18-x-1-metro-_JM?matt_tool=82322591&amp;matt_word=&amp;gclid=EAIaIQobChMIsp7MjuWh5QIVl4aRCh17RAGuEAQYAyABEgICKPD_BwE" TargetMode="External"/><Relationship Id="rId35" Type="http://schemas.openxmlformats.org/officeDocument/2006/relationships/hyperlink" Target="https://parafutrecos.com.br/parafusos/arruelas/arruela-lisa/arruela-lisa-3-16.html" TargetMode="External"/><Relationship Id="rId43" Type="http://schemas.openxmlformats.org/officeDocument/2006/relationships/hyperlink" Target="https://www.cec.com.br/tintas-e-acessorios/fitas/fitas-de-demarcacao/fita-de-sinalizacao-zebrada-70mm-com-200-metros-amarela-e-preta?produto=1171659&amp;utm_content=tintas-e-acessorios&amp;utm_medium=cpc&amp;utm_campaign=GoogleShop&amp;utm_source=google-shopping&amp;idpublicacao=791d2005-d206-4804-b297-71cab438caf1" TargetMode="External"/><Relationship Id="rId48" Type="http://schemas.openxmlformats.org/officeDocument/2006/relationships/hyperlink" Target="https://www.deckdeck.com.br/produto/suporte-para-piso-elevado/" TargetMode="External"/><Relationship Id="rId56" Type="http://schemas.openxmlformats.org/officeDocument/2006/relationships/hyperlink" Target="https://www.americanas.com.br/produto/26690027/bateria-12v-18ah-vrla-moura-estacionaria-para-no-break?WT.srch=1&amp;epar=%7Bifpla%3A%7B_epar%7D%7D%7Bifdyn%3A%7B_epar%7D%7D%7Bifdbm%3Ads_at_ov_db_acom%24%7BCAMPAIGN_ID%7D%7D&amp;opn=YSMESP&amp;sellerId=77500049000138" TargetMode="External"/><Relationship Id="rId64" Type="http://schemas.openxmlformats.org/officeDocument/2006/relationships/hyperlink" Target="https://www.copafer.com.br/canaleta-110x20x2000-com-divisoria-sem-adesivo-30046x-pial-p1095366?tsid=17&amp;utm_source=google&amp;utm_medium=cpc&amp;utm_content=Canaleta%20110x20x2000%20com%20Divis%C3%B3ria%20sem%20Adesivo%20-%2030046X%20-%20PIAL&amp;utm_campaign=materiais-eletricos&amp;pht=5891501858647464&amp;gclid=EAIaIQobChMI-rLOj4y45QIVDYWRCh0wYgM2EAYYCCABEgJaRfD_BwE" TargetMode="External"/><Relationship Id="rId69" Type="http://schemas.openxmlformats.org/officeDocument/2006/relationships/hyperlink" Target="https://www.copafer.com.br/cotovelo-externo-50x20-sistema-x-29902x-pial-p1095304" TargetMode="External"/><Relationship Id="rId77" Type="http://schemas.openxmlformats.org/officeDocument/2006/relationships/hyperlink" Target="https://www.santil.com.br/produto/disjuntor-tripolar-80a-curva-c-schneider-electric/392847/?gclid=EAIaIQobChMIrMbrkY645QIVhgmRCh0Nhg9lEAQYAiABEgJzTvD_BwE" TargetMode="External"/><Relationship Id="rId100" Type="http://schemas.openxmlformats.org/officeDocument/2006/relationships/hyperlink" Target="https://www.lojatudo.com.br/material-hidraulico/adaptador-soldavel-32mm-x-1-com-bolsa-e-rosca-para-registro-tigre.html" TargetMode="External"/><Relationship Id="rId105" Type="http://schemas.openxmlformats.org/officeDocument/2006/relationships/hyperlink" Target="https://www.magazineluiza.com.br/ducha-higienica-imperatriz-2018-pvc-1-4vt-branca-1-2-/p/5834862/cj/duch/" TargetMode="External"/><Relationship Id="rId113" Type="http://schemas.openxmlformats.org/officeDocument/2006/relationships/hyperlink" Target="https://www.hidroshop.com.br/listaprodutos.asp?idproduto=5640525&amp;q=REPARO+REGISTRO+GAVETA+DECA+1502B+1%2E1%2F2%22+ANTIGO" TargetMode="External"/><Relationship Id="rId118" Type="http://schemas.openxmlformats.org/officeDocument/2006/relationships/hyperlink" Target="https://www.americanas.com.br/produto/7942186/torneira-para-cozinha-de-parede-fabrimar-misty?cor=Prata&amp;pfm_carac=torneiras%20para%20cozinha%20fabrimar&amp;pfm_index=19&amp;pfm_page=search&amp;pfm_pos=grid&amp;pfm_type=search_page%20&amp;sellerId" TargetMode="External"/><Relationship Id="rId126" Type="http://schemas.openxmlformats.org/officeDocument/2006/relationships/hyperlink" Target="https://www.americanas.com.br/produto/13393097/cordao-espiral-para-monofone-1-70m-preto-dantas?WT.srch=1&amp;acc=e789ea56094489dffd798f86ff51c7a9&amp;epar=bp_pl_00_go_todos-os-produtos_geral_gmv&amp;gclid=EAIaIQobChMI_dyuyJjH5QIVloaRCh2Udw_DEAQYAyABEgILcfD_BwE&amp;i=573fe245eec3dfb1f8014218&amp;o=56fbb935eec3dfb1f85bb7fa&amp;opn=YSMESP&amp;sellerId=60717899000190" TargetMode="External"/><Relationship Id="rId134" Type="http://schemas.openxmlformats.org/officeDocument/2006/relationships/hyperlink" Target="https://www.leroymerlin.com.br/fundo-para-ferro-super-galvite-3,6l-sherwin-williams_85171912" TargetMode="External"/><Relationship Id="rId8" Type="http://schemas.openxmlformats.org/officeDocument/2006/relationships/hyperlink" Target="https://www.dutramaquinas.com.br/p/porca-sextavada-zincada-3-16-com-200-pecas-28-52-013-161?gclid=CjwKCAiAlajvBRB_EiwA4vAqiNKcuYFrvOiNKhbBPib-w0mHMzc4HaNSFnVHwOhJ51G05YQ6k5nMNhoCd9kQAvD_BwE" TargetMode="External"/><Relationship Id="rId51" Type="http://schemas.openxmlformats.org/officeDocument/2006/relationships/hyperlink" Target="https://www.telhanorte.com.br/vedaflex-400g-cinza-vedacit-142913/p" TargetMode="External"/><Relationship Id="rId72" Type="http://schemas.openxmlformats.org/officeDocument/2006/relationships/hyperlink" Target="https://www.leroymerlin.com.br/curva-90o-vertical-externa-200x100-perfil-lider_89088111" TargetMode="External"/><Relationship Id="rId80" Type="http://schemas.openxmlformats.org/officeDocument/2006/relationships/hyperlink" Target="https://www.americanas.com.br/produto/8268318/fita-isolante-18-x-10m-imperial-amarela-3m?pfm_carac=fita%20isolante%20colorida&amp;pfm_index=21&amp;pfm_page=search&amp;pfm_pos=grid&amp;pfm_type=search_page%20&amp;sellerId" TargetMode="External"/><Relationship Id="rId85" Type="http://schemas.openxmlformats.org/officeDocument/2006/relationships/hyperlink" Target="https://www.copafer.com.br/modulo-cego-pialplus-611047-pial-p1073002" TargetMode="External"/><Relationship Id="rId93" Type="http://schemas.openxmlformats.org/officeDocument/2006/relationships/hyperlink" Target="https://www.cetti.com.br/rele-termico-schneider-de-30-a-40a-lre355" TargetMode="External"/><Relationship Id="rId98" Type="http://schemas.openxmlformats.org/officeDocument/2006/relationships/hyperlink" Target="https://www.viewtech.ind.br/trilho-dim-galvanizado-35-x-75-barra-de-2-metros?utm_source=Site&amp;utm_medium=GoogleMerchant&amp;utm_campaign=GoogleMerchant&amp;gclid=EAIaIQobChMIsOfjsJnH5QIVjIORCh2OxQu8EAYYASABEgIoKfD_BwE" TargetMode="External"/><Relationship Id="rId121" Type="http://schemas.openxmlformats.org/officeDocument/2006/relationships/hyperlink" Target="https://www.ioredes.com.br/cabo-de-rede-cat5e-metro?utm_source=Site&amp;utm_medium=GoogleMerchant&amp;utm_campaign=GoogleMerchant&amp;sku=GRMAYVXJU-multilaser&amp;gclid=EAIaIQobChMItKqbj7ij5QIVCWKGCh2C1A_NEAkYCSABEgLJJvD_BwE" TargetMode="External"/><Relationship Id="rId3" Type="http://schemas.openxmlformats.org/officeDocument/2006/relationships/hyperlink" Target="https://www.leroymerlin.com.br/cola-pva-tytan-standard-1kg-branca_89982872" TargetMode="External"/><Relationship Id="rId12" Type="http://schemas.openxmlformats.org/officeDocument/2006/relationships/hyperlink" Target="https://www.americanas.com.br/produto/24524299/reparo-valvula-hydra-luxo-master?WT.srch=1&amp;acc=e789ea56094489dffd798f86ff51c7a9&amp;epar=bp_pl_00_go_pla_casaeconst_geral_gmv&amp;gclid=Cj0KCQiA2ITuBRDkARIsAMK9Q7Py-QE6EJqcQw8fnTyUWpfibBbK0413AVIvTsbaHh1pqYdhw07P2n8aAoXGEALw_wcB&amp;i=59cb1f38eec3dfb1f8e142f2&amp;o=5a0153aaeec3dfb1f8495a74&amp;opn=YSMESP&amp;sellerId=21168962000124&amp;sellerid=21168962000124&amp;wt.srch=1" TargetMode="External"/><Relationship Id="rId17" Type="http://schemas.openxmlformats.org/officeDocument/2006/relationships/hyperlink" Target="https://www.ofertaeletrica.com.br/quadro-de-comando-sobrepor-600x600x200mm-ip54-rom-tec-p988514" TargetMode="External"/><Relationship Id="rId25" Type="http://schemas.openxmlformats.org/officeDocument/2006/relationships/hyperlink" Target="https://www.leroymerlin.com.br/abracadeira-flexivel-t18r-natural-hellermann_89000562?region=grande_sao_paulo&amp;gclid=Cj0KCQiA2ITuBRDkARIsAMK9Q7PZJeHK_9BOcJ-0hHYo3O4FeXLeLdkQ7bBkv8301rAWc0lbFzrrD24aAtVWEALw_wcB" TargetMode="External"/><Relationship Id="rId33" Type="http://schemas.openxmlformats.org/officeDocument/2006/relationships/hyperlink" Target="https://www.cec.com.br/metais-e-acessorios/assentos/assento-sanitario-acesso-plus-branco?produto=1179265&amp;utm_content=metais-e-acessorios&amp;utm_medium=cpc&amp;utm_campaign=GoogleShop&amp;utm_source=google-shopping&amp;idpublicacao=791d2005-d206-4804-b297-71cab438caf1&amp;gclid=Cj0KCQjwrrXtBRCKARIsAMbU6bHEpIk3wCbSEKHX7ysNLEotD2l7GV148170uRZ906cCs1f41lSB-SIaAptbEALw_wcB" TargetMode="External"/><Relationship Id="rId38" Type="http://schemas.openxmlformats.org/officeDocument/2006/relationships/hyperlink" Target="https://www.leroymerlin.com.br/bucha-plastica-para-drywall-10mm-fly2-sforplast-granel_89915483" TargetMode="External"/><Relationship Id="rId46" Type="http://schemas.openxmlformats.org/officeDocument/2006/relationships/hyperlink" Target="https://www.americanas.com.br/produto/48596008/pilha-palito-aaa-com-2unn-duracell?cor=Preto&amp;pfm_carac=pilha%20palito%20duracell&amp;pfm_index=3&amp;pfm_page=search&amp;pfm_pos=grid&amp;pfm_type=search_page%20&amp;sellerId" TargetMode="External"/><Relationship Id="rId59" Type="http://schemas.openxmlformats.org/officeDocument/2006/relationships/hyperlink" Target="http://soldafacil.com.br/Produto-SOLDA-CABO-DE-SOLDA-Cabo-de-Alimentacao-PP-3x6mm---Preco-por-metro---CONDEX-versao-764-1065.aspx" TargetMode="External"/><Relationship Id="rId67" Type="http://schemas.openxmlformats.org/officeDocument/2006/relationships/hyperlink" Target="https://www.cftvclube.com.br/acessorios-de-cftv/conectores-para-cftv/conectores-para-rede/conector-rj-11-para-telefone?parceiro=2410&amp;parceiro=7283&amp;gclid=EAIaIQobChMI3PO32_yj5QIVy4FaBR2nCAY9EAkYAiABEgLeUfD_BwE" TargetMode="External"/><Relationship Id="rId103" Type="http://schemas.openxmlformats.org/officeDocument/2006/relationships/hyperlink" Target="https://www.google.com/shopping/product/8526088790681824621?lsf=seller:7504209,store:10831782813062719344&amp;prds=oid:1590848942184540325&amp;q=CARRAPETA+PARA+TORNEIRA+DECA&amp;hl=en&amp;ei=jy-7XcPFJdPW5OUP5Zes8AY&amp;lsft=gclid:EAIaIQobChMI9pXr05fH5QIVCQSRCh0JxgHEEAQYASABEgLwSPD_BwE" TargetMode="External"/><Relationship Id="rId108" Type="http://schemas.openxmlformats.org/officeDocument/2006/relationships/hyperlink" Target="https://www.shoptime.com.br/produto/34931604/mictorio-com-sifao-integrado-branco-m-712-17-deca?WT.srch=1&amp;acc=a76c8289649a0bef0524c56c85e71570&amp;epar=bp_pl_00_go_pla_casaeconst_geral_gmv&amp;gclid=Cj0KCQjwl8XtBRDAARIsAKfwtxCyAmvEv2CugCK2r7sDfef5xzyRcCGWHUUb94n2gUMl5uFPkAaOcyoaAr-FEALw_wcB&amp;i=5993c9eceec3dfb1f8ad0be0&amp;o=5d3b57df6c28a3cb504061f5&amp;opn=GOOGLEXML&amp;sellerId=55728224000106&amp;sellerid=55728224000106&amp;wt.srch=1" TargetMode="External"/><Relationship Id="rId116" Type="http://schemas.openxmlformats.org/officeDocument/2006/relationships/hyperlink" Target="https://www.leroymerlin.com.br/caixa-sifonada-quadrada-com-grelha-150x50mm-pvc-cromada-plastilit_88298532" TargetMode="External"/><Relationship Id="rId124" Type="http://schemas.openxmlformats.org/officeDocument/2006/relationships/hyperlink" Target="https://www.casasbahia.com.br/Informatica/equipamentos-rede/AdaptadordeRede/Conector-Tomada-RJ45-Femea-Keystone-CAT-6-Branco---Speedlan-8801125.html" TargetMode="External"/><Relationship Id="rId129" Type="http://schemas.openxmlformats.org/officeDocument/2006/relationships/hyperlink" Target="https://www.americanas.com.br/produto/53663448/cordao-optico-duplex-multimodo-lc-sc-2-50-metros?pfm_carac=Cord%C3%A3o%20%C3%93ptico%20Duplex%20Multimodo%20Lc%2Fsc%20&amp;pfm_index=1&amp;pfm_page=search&amp;pfm_pos=grid&amp;pfm_type=search_page%20&amp;sellerId" TargetMode="External"/><Relationship Id="rId20" Type="http://schemas.openxmlformats.org/officeDocument/2006/relationships/hyperlink" Target="https://www.americanas.com.br/produto/53663778/cordao-optico-duplex-multimodo-lc-lc-1-50-metros?WT.srch=1&amp;acc=e789ea56094489dffd798f86ff51c7a9&amp;epar=bp_pl_00_go_inf-aces_acessorios_geral_gmv&amp;gclid=EAIaIQobChMIhsGTkLqj5QIVGWKGCh3FuwJDEAkYFCABEgKFgPD_BwE&amp;i=5b174f75eec3dfb1f8e3004d&amp;o=5c6ffdaa6c28a3cb507515e0&amp;opn=YSMESP&amp;sellerId=559915000131" TargetMode="External"/><Relationship Id="rId41" Type="http://schemas.openxmlformats.org/officeDocument/2006/relationships/hyperlink" Target="https://www.metalferco.com.br/fechadura-tetra-140-r68/p?idsku=2141&amp;gclid=EAIaIQobChMI-JS0hdqe5QIViQmRCh0KWwcsEAQYASABEgLHRPD_BwE" TargetMode="External"/><Relationship Id="rId54" Type="http://schemas.openxmlformats.org/officeDocument/2006/relationships/hyperlink" Target="https://www.kmabrasil.com.br/produto/baterias-seladas/baterias-12v-agm/30-bateria-selada-12v-100ah-first-power-lfp12100" TargetMode="External"/><Relationship Id="rId62" Type="http://schemas.openxmlformats.org/officeDocument/2006/relationships/hyperlink" Target="https://www.santil.com.br/produto/luminaria-de-embutir-c-aleta-em-aluminio-e-refletor-p-4-lampadas-de-60-cm-lumiluz/470935/?gclid=EAIaIQobChMIr8m0r4u45QIVk4SRCh1QUgcrEAQYASABEgKTcvD_BwE" TargetMode="External"/><Relationship Id="rId70" Type="http://schemas.openxmlformats.org/officeDocument/2006/relationships/hyperlink" Target="https://www.copafer.com.br/cotovelo-interno-50x20-sistema-x-29903x-pial-p1095310" TargetMode="External"/><Relationship Id="rId75" Type="http://schemas.openxmlformats.org/officeDocument/2006/relationships/hyperlink" Target="https://www.casashow.com.br/disjuntor-3p-32a-curva-c-tr3ka-tramontina/p?idsku=1819569&amp;gclid=Cj0KCQjwl8XtBRDAARIsAKfwtxCRkwW08nbe4w_7xdZKkNkX4ydu58nPQiZ68nG7iUzsyRUGoxa5MMgaAulIEALw_wcB" TargetMode="External"/><Relationship Id="rId83" Type="http://schemas.openxmlformats.org/officeDocument/2006/relationships/hyperlink" Target="https://www.eletrorastro.com.br/produto/lampada-led-tubular-t8-9w-60cm-luz-neutra-bivolt-philips-79616?utm_source=GoogleShopping&amp;utm_medium=&amp;utm_campaign=GoogleShopping&amp;gclid=EAIaIQobChMI9Kmr6_Oj5QIVJOeGCh3fmQ5gEAkYAyABEgK_d_D_BwE" TargetMode="External"/><Relationship Id="rId88" Type="http://schemas.openxmlformats.org/officeDocument/2006/relationships/hyperlink" Target="https://www.instaladorasaoleopoldo.com.br/produto/460/barramento-de-fase-pente-trifasico-12-ligacoes-tigre" TargetMode="External"/><Relationship Id="rId91" Type="http://schemas.openxmlformats.org/officeDocument/2006/relationships/hyperlink" Target="https://www.americanas.com.br/produto/46220182/dps-protetor-de-surto-easy-9-1p-45ka-classe-ii-ez9l33145-schneider?WT.srch=1&amp;epar=%7Bifpla%3A%7B_epar%7D%7D%7Bifdyn%3A%7B_epar%7D%7D%7Bifdbm%3Ads_at_ov_db_acom%24%7BCAMPAIGN_ID%7D%7D&amp;opn=YSMESP&amp;sellerId=20526132000169" TargetMode="External"/><Relationship Id="rId96" Type="http://schemas.openxmlformats.org/officeDocument/2006/relationships/hyperlink" Target="http://www.lojaeletrica.com.br/tomada-sistema-x-2pt-10a-250v-nbr14136-675060-pial,product,2321002800763,dept,0.aspx" TargetMode="External"/><Relationship Id="rId111" Type="http://schemas.openxmlformats.org/officeDocument/2006/relationships/hyperlink" Target="https://www.lojaarsan.com.br/product-page/parafuso-para-vaso-sanit%C3%A1rio-c-bucha-s8" TargetMode="External"/><Relationship Id="rId132" Type="http://schemas.openxmlformats.org/officeDocument/2006/relationships/hyperlink" Target="https://www.carrefour.com.br/Patch-Cord-CAT-6-Furukawa-por-metro-Vermelho-5-MT/p/MP02134142" TargetMode="External"/><Relationship Id="rId1" Type="http://schemas.openxmlformats.org/officeDocument/2006/relationships/hyperlink" Target="https://parafutrecos.com.br/parafusos/arruelas/arruela-de-press-o-1-4.html" TargetMode="External"/><Relationship Id="rId6" Type="http://schemas.openxmlformats.org/officeDocument/2006/relationships/hyperlink" Target="https://www.magazineluiza.com.br/persiana-horizontal-em-pvc-25mm-080l-x-220a-everblinds/p/7655026/cm/cmco/" TargetMode="External"/><Relationship Id="rId15" Type="http://schemas.openxmlformats.org/officeDocument/2006/relationships/hyperlink" Target="https://www.lojasguapore.com.br/produto/caixa-acop-duo-vogue-plus-conforto-br-cdc-01f-17-deca-115123?utm_source=google&amp;utm_medium=googleshopping&amp;utm_campaign=cpc&amp;gclid=CjwKCAjwusrtBRBmEiwAGBPgE_pXUpLp-V1uek2akJV3-HV3bvx8NmKweHRynRDlJsCN5G9niZ0uKBoCSXIQAvD_BwE" TargetMode="External"/><Relationship Id="rId23" Type="http://schemas.openxmlformats.org/officeDocument/2006/relationships/hyperlink" Target="https://www.extra.com.br/construcao/BanheiroAcessorios/VasosSanitariosBacias/anel-vedacao-p-vaso-sanitario-c-guia-blukit-13971496.html?utm_medium=cpc&amp;utm_source=gp_pla&amp;IdSku=13971496&amp;idLojista=15229&amp;utm_campaign=casa_shopping&amp;gclid=Cj0KCQiA2ITuBRDkARIsAMK9Q7MIwxrM5vOqmSZBGDsSZ1ydaaK4FwVX-anjl6oINyut2nuyGsPrv-saAv86EALw_wcB" TargetMode="External"/><Relationship Id="rId28" Type="http://schemas.openxmlformats.org/officeDocument/2006/relationships/hyperlink" Target="https://www.royalequipamentos.com.br/9051796-Correia-L050-Aberta-Para-Porta-Automatica-PPA-Original-" TargetMode="External"/><Relationship Id="rId36" Type="http://schemas.openxmlformats.org/officeDocument/2006/relationships/hyperlink" Target="https://www.cec.com.br/tintas-e-acessorios/pinceis-e-acessorios/bandejas-para-pintura/bandeja-em-plastico-para-pintura-36x28cm-preta?produto=1296338&amp;utm_content=tintas-e-acessorios&amp;utm_medium=cpc&amp;utm_campaign=GoogleShop&amp;utm_source=google-shopping&amp;idpublicacao=791d2005-d206-4804-b297-71cab438caf1&amp;gclid=EAIaIQobChMI6f2YgtCe5QIViQWRCh2XxAqcEAQYASABEgKFDfD_BwE" TargetMode="External"/><Relationship Id="rId49" Type="http://schemas.openxmlformats.org/officeDocument/2006/relationships/hyperlink" Target="https://www.eletrofrigor.com.br/barra-tirante-roscado-14-x-1-metro-galvanizado.html" TargetMode="External"/><Relationship Id="rId57" Type="http://schemas.openxmlformats.org/officeDocument/2006/relationships/hyperlink" Target="https://www.eletronicasantana.com.br/bateria-selada-vrla-12v-90ah-f187-up1290-rt-06c088-unipower/p?idsku=9000320&amp;utm_source=google_shoppping&amp;utm_medium=cpc&amp;gclid=EAIaIQobChMIpI_ynOeh5QIVVgWRCh1qPwnFEAQYAyABEgIaUfD_BwE" TargetMode="External"/><Relationship Id="rId106" Type="http://schemas.openxmlformats.org/officeDocument/2006/relationships/hyperlink" Target="https://www.casadastorneiras.com.br/ducha-higienica-turin-metal-p985907?tsid=16&amp;gclid=EAIaIQobChMIsanD7uuj5QIVCWKGCh36pA9xEAkYBiABEgLEhfD_BwE" TargetMode="External"/><Relationship Id="rId114" Type="http://schemas.openxmlformats.org/officeDocument/2006/relationships/hyperlink" Target="https://www.leroymerlin.com.br/reparo-para-registro-de-pressao-deca_86316692" TargetMode="External"/><Relationship Id="rId119" Type="http://schemas.openxmlformats.org/officeDocument/2006/relationships/hyperlink" Target="https://www.amoedo.com.br/veda-junta-75g-hermetik-bisnaga.html" TargetMode="External"/><Relationship Id="rId127" Type="http://schemas.openxmlformats.org/officeDocument/2006/relationships/hyperlink" Target="https://www.extra.com.br/TelefoneseCelulares/TelefoniaFixa/SuprimentosparaTelefonia/cordao-optico-duplex-multimodo-625-125-lc-lc-spc-10-metros-13358447.html?utm_medium=cpc&amp;utm_source=gp_pla&amp;IdSku=13358447&amp;idLojista=22063&amp;utm_campaign=tele_shopping&amp;gclid=EAIaIQobChMIwcaxq72j5QIVS4FaBR2CMARoEAkYCCABEgJ9l_D_BwE" TargetMode="External"/><Relationship Id="rId10" Type="http://schemas.openxmlformats.org/officeDocument/2006/relationships/hyperlink" Target="https://www.americanas.com.br/produto/414736894/chave-comutadora-reversora-tripolar-u3-63e-63a-efe-semitrans?WT.srch=1&amp;acc=e789ea56094489dffd798f86ff51c7a9&amp;epar=bp_pl_00_go_pla_casaeconst_geral_gmv&amp;gclid=Cj0KCQiAtf_tBRDtARIsAIbAKe1wxhaqYO_-wnayRFbTamzWjh-kXyYySiqudXDhQJh1BvieKk4bT2AaAiT1EALw_wcB&amp;i=5c64dc9149f937f625576397&amp;o=5d7fa4be6c28a3cb50a9d51c&amp;opn=YSMESP&amp;sellerId=1087122000120&amp;sellerid=1087122000120&amp;wt.srch=1" TargetMode="External"/><Relationship Id="rId31" Type="http://schemas.openxmlformats.org/officeDocument/2006/relationships/hyperlink" Target="https://www.americanas.com.br/produto/46271657/carpete-em-placa-freestyle-caixa-cor-9023?WT.srch=1&amp;acc=e789ea56094489dffd798f86ff51c7a9&amp;cor=9023&amp;epar=bp_pl_00_go_pla_casaeconst_geral_gmv&amp;gclid=EAIaIQobChMI29emyOuy5gIVF4CRCh3MAQzjEAYYAyABEgJF2PD_BwE&amp;i=59f7f6c4eec3dfb1f8a76b6b&amp;o=5be2ed6bebb19ac62cde1edf&amp;opn=YSMESP&amp;sellerId=55010060000187&amp;sellerid=55010060000187&amp;wt.srch=1" TargetMode="External"/><Relationship Id="rId44" Type="http://schemas.openxmlformats.org/officeDocument/2006/relationships/hyperlink" Target="https://www.americanas.com.br/produto/44840603/graxa-500g-graxax-garin?WT.srch=1&amp;acc=e789ea56094489dffd798f86ff51c7a9&amp;epar=bp_pl_00_go_pla_casaeconst_geral_gmv&amp;gclid=Cj0KCQiAtf_tBRDtARIsAIbAKe08nmKsg9IrCLj3XYxukFjHunMfWfjytjpvo7ce-WUxEFpnXqxIkzIaAglQEALw_wcB&amp;i=5adeab17eec3dfb1f875651a&amp;o=5bcaa382ebb19ac62cca92d4&amp;opn=YSMESP&amp;sellerId=10691953000105&amp;sellerid=10691953000105&amp;wt.srch=1" TargetMode="External"/><Relationship Id="rId52" Type="http://schemas.openxmlformats.org/officeDocument/2006/relationships/hyperlink" Target="http://www.lojaeletrica.com.br/abracadeira-galvanizada-copo-para-eletroduto-i-1,product,2491214550036,dept,0.aspx" TargetMode="External"/><Relationship Id="rId60" Type="http://schemas.openxmlformats.org/officeDocument/2006/relationships/hyperlink" Target="https://www.leroymerlin.com.br/cabo-flexivel-pp-2x4,0mm-preto-megatron_87949596" TargetMode="External"/><Relationship Id="rId65" Type="http://schemas.openxmlformats.org/officeDocument/2006/relationships/hyperlink" Target="https://www.santil.com.br/produto/canaleta-c-divisoria-sistema-x-50x20-pial-legrand/470031/?gclid=EAIaIQobChMIjaiP1P2j5QIVA2yGCh2UFQoAEAkYASABEgI4QPD_BwE" TargetMode="External"/><Relationship Id="rId73" Type="http://schemas.openxmlformats.org/officeDocument/2006/relationships/hyperlink" Target="https://www.viewtech.ind.br/disjuntor-caixa-moldada-tripolar-dwp225-225-3-225a-weg?utm_source=Site&amp;utm_medium=GoogleMerchant&amp;utm_campaign=GoogleMerchant&amp;gclid=EAIaIQobChMIvrec7Y245QIVDYiRCh0hQAjMEAQYASABEgKXePD_BwE" TargetMode="External"/><Relationship Id="rId78" Type="http://schemas.openxmlformats.org/officeDocument/2006/relationships/hyperlink" Target="https://www.bebcom.com.br/eletrocalha-tipo-u-200x50x3000mm-chapa-22-perfurada" TargetMode="External"/><Relationship Id="rId81" Type="http://schemas.openxmlformats.org/officeDocument/2006/relationships/hyperlink" Target="https://www.eletrorastro.com.br/produto/isolador-epoxi-paralelo-laranja-16x20mm-1-4-engefuse-80456?utm_source=GoogleShopping&amp;utm_medium=&amp;utm_campaign=GoogleShopping&amp;gclid=Cj0KCQjwrrXtBRCKARIsAMbU6bFsPiZNSCoBpzqYz26kCjPtJ9IV0kQj-WdXPOjhMi_XimXkI_AdNaAaAqcREALw_wcB" TargetMode="External"/><Relationship Id="rId86" Type="http://schemas.openxmlformats.org/officeDocument/2006/relationships/hyperlink" Target="https://www.cirilocabos.com.br/spiraduto-1-2-organizador-de-cabos-dutoplast-preto/p?idsku=7426&amp;gclid=EAIaIQobChMIt5OLyPKj5QIVDoeGCh1GVQcnEAkYASABEgJvXPD_BwE" TargetMode="External"/><Relationship Id="rId94" Type="http://schemas.openxmlformats.org/officeDocument/2006/relationships/hyperlink" Target="https://www.santil.com.br/produto/suporte-4x2-vertical-pial-plus/392672/?gclid=EAIaIQobChMItr-yrvaj5QIVSNyGCh11hg7tEAQYAiABEgJ0AvD_BwE" TargetMode="External"/><Relationship Id="rId99" Type="http://schemas.openxmlformats.org/officeDocument/2006/relationships/hyperlink" Target="https://www.hidrauconexloja.com.br/adaptador-polipropileno-de-compressao-rosca-macho-de-32mm-x-1?utm_source=SmartHint&amp;utm_campaign=SmartHint-Recs&amp;utm_medium=LikeSimilar" TargetMode="External"/><Relationship Id="rId101" Type="http://schemas.openxmlformats.org/officeDocument/2006/relationships/hyperlink" Target="https://www.lojamerc.com.br/adaptador-soldavel-curto-bolsa-e-rosca-50mm-x-1-1-2-22000500-tigre/p" TargetMode="External"/><Relationship Id="rId122" Type="http://schemas.openxmlformats.org/officeDocument/2006/relationships/hyperlink" Target="https://www.atera.com.br/produto/35123901/Patch+cord+U-UTP+Furukawa+CAT.6+Gigalan-+cinza-+1-0m" TargetMode="External"/><Relationship Id="rId130" Type="http://schemas.openxmlformats.org/officeDocument/2006/relationships/hyperlink" Target="https://www.americanas.com.br/produto/53665755/cordao-optico-duplex-multimodo-lc-sc-1-50-metros?WT.srch=1&amp;acc=e789ea56094489dffd798f86ff51c7a9&amp;epar=bp_pl_00_go_inf-aces_acessorios_geral_gmv&amp;gclid=Cj0KCQjw3JXtBRC8ARIsAEBHg4nfION782GvrVMM-choerZkJ-nsBsyqBEWdrkliFYGJxi2rxHyH9zsaAoEeEALw_wcB&amp;i=5b174f75eec3dfb1f8e3004d&amp;o=5c7001436c28a3cb50751a4c&amp;opn=YSMESP&amp;sellerId=559915000131" TargetMode="External"/><Relationship Id="rId135" Type="http://schemas.openxmlformats.org/officeDocument/2006/relationships/printerSettings" Target="../printerSettings/printerSettings6.bin"/><Relationship Id="rId4" Type="http://schemas.openxmlformats.org/officeDocument/2006/relationships/hyperlink" Target="https://www.jeovacouros.com.br/espuma-acustica-caixa-de-ovo" TargetMode="External"/><Relationship Id="rId9" Type="http://schemas.openxmlformats.org/officeDocument/2006/relationships/hyperlink" Target="https://www.americanas.com.br/produto/46739363/bateria-selada-12v-1-3a-up1213-unipower?WT.srch=1&amp;acc=e789ea56094489dffd798f86ff51c7a9&amp;epar=bp_pl_00_go_am_todas_geral_gmv&amp;gclid=CjwKCAiArJjvBRACEiwA-Wiqq9vLYJmvg6MCi4ZZCu4alsjA4FvCNOvjQW6TKsCjAOysDnGvD1kRThoCBNwQAvD_BwE&amp;i=573fe245eec3dfb1f8014218&amp;o=5beac166ebb19ac62ce2b1d3&amp;opn=YSMESP&amp;sellerId=60717899000190&amp;sellerid=60717899000190&amp;wt.srch=1" TargetMode="External"/><Relationship Id="rId13" Type="http://schemas.openxmlformats.org/officeDocument/2006/relationships/hyperlink" Target="https://www.casaamazonas.com/Clariton?gclid=Cj0KCQiA2ITuBRDkARIsAMK9Q7Oi813KhNPVFfBoOcSWNwVz5wY2Bjlax2HBGZAKpf_QTVpjLgggaz0aAoH7EALw_wcB" TargetMode="External"/><Relationship Id="rId18" Type="http://schemas.openxmlformats.org/officeDocument/2006/relationships/hyperlink" Target="https://www.telhanorte.com.br/cuba-para-banheiro-de-embutir-oval-branca-icasa-149136/p" TargetMode="External"/><Relationship Id="rId39" Type="http://schemas.openxmlformats.org/officeDocument/2006/relationships/hyperlink" Target="https://www.leroymerlin.com.br/chumbador-parabolt-aco-para-alvenaria-6mm-standers-2-pecas_88065803" TargetMode="External"/><Relationship Id="rId109" Type="http://schemas.openxmlformats.org/officeDocument/2006/relationships/hyperlink" Target="https://www.leroymerlin.com.br/vaso-sanitario-com-caixa-acoplada-3-6l-saida-vertical-ravena-gelo-deca_353891" TargetMode="External"/><Relationship Id="rId34" Type="http://schemas.openxmlformats.org/officeDocument/2006/relationships/hyperlink" Target="https://parafutrecos.com.br/parafusos/arruelas/arruela-de-press-o-3-16.html" TargetMode="External"/><Relationship Id="rId50" Type="http://schemas.openxmlformats.org/officeDocument/2006/relationships/hyperlink" Target="https://www.mundografite.com.br/trincha-para-pintura-2-1-2-polegada-atlas" TargetMode="External"/><Relationship Id="rId55" Type="http://schemas.openxmlformats.org/officeDocument/2006/relationships/hyperlink" Target="https://www.papelex.com.br/bateria-duracell-9v-unidade.html?gclid=EAIaIQobChMIrO7ImYCh5QIVioCRCh1dAQR_EAAYASAAEgLLWPD_BwE" TargetMode="External"/><Relationship Id="rId76" Type="http://schemas.openxmlformats.org/officeDocument/2006/relationships/hyperlink" Target="https://www.cec.com.br/material-eletrico/disjuntores-e-armacoes/tripolar/de-40-a-59-amperes/disjuntor-din-3ka-curva-c-40a-3p-branco?produto=1352297" TargetMode="External"/><Relationship Id="rId97" Type="http://schemas.openxmlformats.org/officeDocument/2006/relationships/hyperlink" Target="https://www.tomadasnema.com.br/tomadas/tomada-nema-l6-30r-30a-250v.html" TargetMode="External"/><Relationship Id="rId104" Type="http://schemas.openxmlformats.org/officeDocument/2006/relationships/hyperlink" Target="https://www2.hidroshop.com.br/produto/dual-flux-mecanismo-si11-deca-transforma-sua-caixa-acoplada-em-acionamento-duplo-na-tampa-77456" TargetMode="External"/><Relationship Id="rId120" Type="http://schemas.openxmlformats.org/officeDocument/2006/relationships/hyperlink" Target="https://www.eletronicasantana.com.br/cabo-adaptador-displayport-m-x-vga-f-80287-golden/p" TargetMode="External"/><Relationship Id="rId125" Type="http://schemas.openxmlformats.org/officeDocument/2006/relationships/hyperlink" Target="http://www.lojaeletrica.com.br/tomada-pialplus-rj45-cat5e-8-fios-615045-legrand,product,2321902800245,dept,0.aspx" TargetMode="External"/><Relationship Id="rId7" Type="http://schemas.openxmlformats.org/officeDocument/2006/relationships/hyperlink" Target="https://www.americanas.com.br/produto/1261614297?pfm_carac=persiana%20220%20largura&amp;pfm_index=23&amp;pfm_page=search&amp;pfm_pos=grid&amp;pfm_type=search_page" TargetMode="External"/><Relationship Id="rId71" Type="http://schemas.openxmlformats.org/officeDocument/2006/relationships/hyperlink" Target="https://www.americanas.com.br/produto/56074712/curva-para-eletrocalha-horizontal-90-200x50mm" TargetMode="External"/><Relationship Id="rId92" Type="http://schemas.openxmlformats.org/officeDocument/2006/relationships/hyperlink" Target="https://www.submarino.com.br/produto/589126781/regua-de-6-tomadas-rack-19-polegadas-1u?WT.srch=1&amp;acc=d47a04c6f99456bc289220d5d0ff208d&amp;epar=bp_pl_00_go_g35172&amp;gclid=EAIaIQobChMIge3Ui-ij5QIVU-WGCh2CHQ1fEAkYBCABEgLa-PD_BwE&amp;i=5cb01eef49f937f625970027&amp;o=5d9223c86c28a3cb50c68ccf&amp;opn=XMLGOOGLE&amp;sellerId=17166115000153" TargetMode="External"/><Relationship Id="rId2" Type="http://schemas.openxmlformats.org/officeDocument/2006/relationships/hyperlink" Target="https://www.amegaloja.com.br/broca-aco-rapido-hss-para-metal-haste-paralela-tw104-10mm" TargetMode="External"/><Relationship Id="rId29" Type="http://schemas.openxmlformats.org/officeDocument/2006/relationships/hyperlink" Target="https://www.metalferco.com.br/cadeado-standard-45mm-papaiz/p?idsku=2325&amp;gclid=CjwKCAiA58fvBRAzEiwAQW-hzS-24qQhxxo4GLKEAz9F3jpRR_gf6njWlP--RcWX16zXHkIyuCD2mxoCYFcQAvD_BwE" TargetMode="External"/><Relationship Id="rId24" Type="http://schemas.openxmlformats.org/officeDocument/2006/relationships/hyperlink" Target="https://www.leroymerlin.com.br/spud-plastico-branco-1-1-2-astra_85761375?region=grande_sao_paulo&amp;gclid=Cj0KCQiA2ITuBRDkARIsAMK9Q7Mn7z5On9S3GDXlDNtPz1mcIoISEv-KhwoA4CN5a_PKn9YPxDLnaNAaAtr1EALw_wcB" TargetMode="External"/><Relationship Id="rId40" Type="http://schemas.openxmlformats.org/officeDocument/2006/relationships/hyperlink" Target="https://www.metalferco.com.br/fechadura-la-fonte-7070-st1-40-com-mola-reforcada/p" TargetMode="External"/><Relationship Id="rId45" Type="http://schemas.openxmlformats.org/officeDocument/2006/relationships/hyperlink" Target="https://produto.mercadolivre.com.br/MLB-1030884532-tinta-chroma-key-verde-36-litros-_JM?matt_tool=89244470&amp;matt_word&amp;gclid=EAIaIQobChMI0buazOKh5QIVyIGRCh37HQ5lEAYYASABEgKijvD_BwE&amp;quantity=1" TargetMode="External"/><Relationship Id="rId66" Type="http://schemas.openxmlformats.org/officeDocument/2006/relationships/hyperlink" Target="https://www.eletrodex.com.br/borne-de-passagem-10mm-sak-10-en-conexel.html" TargetMode="External"/><Relationship Id="rId87" Type="http://schemas.openxmlformats.org/officeDocument/2006/relationships/hyperlink" Target="https://www.pontodoincendio.com.br/parafuso-cab-sextavada-s10" TargetMode="External"/><Relationship Id="rId110" Type="http://schemas.openxmlformats.org/officeDocument/2006/relationships/hyperlink" Target="https://www.taqi.com.br/produto/pregos-e-parafusos/parafuso-para-vaso-sanitario-s10-forte-10-mm-2-pecas/081137/" TargetMode="External"/><Relationship Id="rId115" Type="http://schemas.openxmlformats.org/officeDocument/2006/relationships/hyperlink" Target="https://www.amoedo.com.br/soluc-o-limpadora-preparadora-frasco-200cm3-tigre.html" TargetMode="External"/><Relationship Id="rId131" Type="http://schemas.openxmlformats.org/officeDocument/2006/relationships/hyperlink" Target="https://www.eletrorastro.com.br/produto/velcro-slim-3-metros-20mm-preto-rohdina-83114?utm_source=GoogleShopping&amp;utm_medium=&amp;utm_campaign=GoogleShopping&amp;gclid=Cj0KCQjw3JXtBRC8ARIsAEBHg4nq-cGG2j5gONE6GIZJNhemy9VfeeYWi1ZpJnTIsRZaB_TS3we8FOkaAld-EALw_wcB" TargetMode="External"/><Relationship Id="rId61" Type="http://schemas.openxmlformats.org/officeDocument/2006/relationships/hyperlink" Target="https://www.lojaagrometal.com.br/613827-caixa-1-a-3-modulos-dlp-legrand-648799.html" TargetMode="External"/><Relationship Id="rId82" Type="http://schemas.openxmlformats.org/officeDocument/2006/relationships/hyperlink" Target="http://www.bazar339.com.br/exibe_produto.asp?cod_produto=1554&amp;area=Jun%E7%E3o%20Simples%20Eletrocalha%20100mm" TargetMode="External"/><Relationship Id="rId19" Type="http://schemas.openxmlformats.org/officeDocument/2006/relationships/hyperlink" Target="https://www.submarino.com.br/produto/31674541/cabo-vga-1-8m?WT.srch=1&amp;acc=d47a04c6f99456bc289220d5d0ff208d&amp;epar=bp_pl_00_go_g35172&amp;gclid=EAIaIQobChMIpuePzLaj5QIVDXiGCh1jxgMOEAkYDCABEgLpSvD_BwE&amp;i=5a73f9bfeec3dfb1f8233788&amp;o=5a71ea52ebb19ac62c23ccd4&amp;opn=XMLGOOGLE&amp;sellerId=12492489000145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lealextintores.com.br/categoria-produto/extintor/agua-pressurizada/" TargetMode="External"/><Relationship Id="rId13" Type="http://schemas.openxmlformats.org/officeDocument/2006/relationships/hyperlink" Target="http://www.cnpjtransportes.com.br;comercial@cnpjtransportes.com.br" TargetMode="External"/><Relationship Id="rId3" Type="http://schemas.openxmlformats.org/officeDocument/2006/relationships/hyperlink" Target="http://www.caixa.gov.br/site/Paginas/downloads.aspx" TargetMode="External"/><Relationship Id="rId7" Type="http://schemas.openxmlformats.org/officeDocument/2006/relationships/hyperlink" Target="mailto:comercial@ilharcextintores.com.br%2021)%203386-7015%20/%203507-8948" TargetMode="External"/><Relationship Id="rId12" Type="http://schemas.openxmlformats.org/officeDocument/2006/relationships/hyperlink" Target="https://www.sigapregao.com.br/app/pregao/20001/66/2018" TargetMode="External"/><Relationship Id="rId2" Type="http://schemas.openxmlformats.org/officeDocument/2006/relationships/hyperlink" Target="http://www.caixa.gov.br/site/Paginas/downloads.aspx" TargetMode="External"/><Relationship Id="rId16" Type="http://schemas.openxmlformats.org/officeDocument/2006/relationships/printerSettings" Target="../printerSettings/printerSettings7.bin"/><Relationship Id="rId1" Type="http://schemas.openxmlformats.org/officeDocument/2006/relationships/hyperlink" Target="http://www.caixa.gov.br/site/Paginas/downloads.aspx" TargetMode="External"/><Relationship Id="rId6" Type="http://schemas.openxmlformats.org/officeDocument/2006/relationships/hyperlink" Target="http://www.caixa.gov.br/site/Paginas/downloads.aspx" TargetMode="External"/><Relationship Id="rId11" Type="http://schemas.openxmlformats.org/officeDocument/2006/relationships/hyperlink" Target="mailto:comercial@uniqueempilhadeiras.com" TargetMode="External"/><Relationship Id="rId5" Type="http://schemas.openxmlformats.org/officeDocument/2006/relationships/hyperlink" Target="http://www.caixa.gov.br/site/Paginas/downloads.aspx" TargetMode="External"/><Relationship Id="rId15" Type="http://schemas.openxmlformats.org/officeDocument/2006/relationships/hyperlink" Target="https://pro-matic.wixsite.com/pro-matic" TargetMode="External"/><Relationship Id="rId10" Type="http://schemas.openxmlformats.org/officeDocument/2006/relationships/hyperlink" Target="https://chaveiro24horasrj.com.br;vinichaveirorj@gmail.com" TargetMode="External"/><Relationship Id="rId4" Type="http://schemas.openxmlformats.org/officeDocument/2006/relationships/hyperlink" Target="http://www.caixa.gov.br/site/Paginas/downloads.aspx" TargetMode="External"/><Relationship Id="rId9" Type="http://schemas.openxmlformats.org/officeDocument/2006/relationships/hyperlink" Target="https://chaveiro24horasrj.com.br;vinichaveirorj@gmail.com" TargetMode="External"/><Relationship Id="rId14" Type="http://schemas.openxmlformats.org/officeDocument/2006/relationships/hyperlink" Target="https://sei.anac.gov.br/sei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EEEF9-8016-4B95-ABB3-1759FA4DA6A5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A29D6-2D88-47C8-9854-21F8645FEED6}">
  <sheetPr>
    <tabColor rgb="FF00B050"/>
  </sheetPr>
  <dimension ref="A1:P156"/>
  <sheetViews>
    <sheetView showGridLines="0" tabSelected="1" topLeftCell="A49" zoomScale="115" zoomScaleNormal="115" zoomScaleSheetLayoutView="90" workbookViewId="0">
      <selection activeCell="B1" sqref="B1:G18"/>
    </sheetView>
  </sheetViews>
  <sheetFormatPr defaultRowHeight="12.75" x14ac:dyDescent="0.25"/>
  <cols>
    <col min="1" max="1" width="12.140625" style="7" customWidth="1"/>
    <col min="2" max="2" width="17.28515625" style="7" customWidth="1"/>
    <col min="3" max="3" width="11.42578125" style="7" customWidth="1"/>
    <col min="4" max="4" width="6.28515625" style="7" customWidth="1"/>
    <col min="5" max="5" width="10.85546875" style="7" bestFit="1" customWidth="1"/>
    <col min="6" max="6" width="9.140625" style="7"/>
    <col min="7" max="7" width="19.140625" style="7" customWidth="1"/>
    <col min="8" max="8" width="9.140625" style="7" customWidth="1"/>
    <col min="9" max="9" width="13.85546875" style="76" customWidth="1"/>
    <col min="10" max="10" width="7.85546875" style="7" customWidth="1"/>
    <col min="11" max="11" width="44.85546875" style="7" customWidth="1"/>
    <col min="12" max="12" width="52.5703125" style="7" customWidth="1"/>
    <col min="13" max="16384" width="9.140625" style="7"/>
  </cols>
  <sheetData>
    <row r="1" spans="1:9" ht="51.75" customHeight="1" x14ac:dyDescent="0.25">
      <c r="B1" s="487" t="s">
        <v>555</v>
      </c>
      <c r="C1" s="487"/>
      <c r="D1" s="487"/>
      <c r="E1" s="487"/>
      <c r="F1" s="487"/>
      <c r="G1" s="487"/>
      <c r="H1" s="487"/>
      <c r="I1" s="487"/>
    </row>
    <row r="2" spans="1:9" x14ac:dyDescent="0.25">
      <c r="A2" s="484"/>
      <c r="B2" s="484"/>
      <c r="C2" s="484"/>
      <c r="D2" s="484"/>
      <c r="E2" s="484"/>
      <c r="F2" s="484"/>
      <c r="G2" s="484"/>
      <c r="H2" s="484"/>
      <c r="I2" s="484"/>
    </row>
    <row r="3" spans="1:9" x14ac:dyDescent="0.25">
      <c r="A3" s="488" t="s">
        <v>556</v>
      </c>
      <c r="B3" s="488"/>
      <c r="C3" s="488"/>
      <c r="D3" s="488"/>
      <c r="E3" s="488"/>
      <c r="F3" s="488"/>
      <c r="G3" s="488"/>
      <c r="H3" s="488"/>
      <c r="I3" s="488"/>
    </row>
    <row r="4" spans="1:9" x14ac:dyDescent="0.2">
      <c r="A4" s="489" t="s">
        <v>557</v>
      </c>
      <c r="B4" s="489"/>
      <c r="C4" s="489"/>
      <c r="D4" s="489"/>
      <c r="E4" s="489"/>
      <c r="F4" s="489"/>
      <c r="G4" s="489"/>
      <c r="H4" s="489"/>
      <c r="I4" s="489"/>
    </row>
    <row r="5" spans="1:9" x14ac:dyDescent="0.2">
      <c r="A5" s="489" t="s">
        <v>558</v>
      </c>
      <c r="B5" s="489"/>
      <c r="C5" s="489"/>
      <c r="D5" s="489"/>
      <c r="E5" s="489"/>
      <c r="F5" s="489"/>
      <c r="G5" s="489"/>
      <c r="H5" s="489"/>
      <c r="I5" s="489"/>
    </row>
    <row r="6" spans="1:9" x14ac:dyDescent="0.2">
      <c r="A6" s="490" t="s">
        <v>559</v>
      </c>
      <c r="B6" s="490"/>
      <c r="C6" s="490"/>
      <c r="D6" s="490"/>
      <c r="E6" s="490"/>
      <c r="F6" s="490"/>
      <c r="G6" s="490"/>
      <c r="H6" s="490"/>
      <c r="I6" s="490"/>
    </row>
    <row r="7" spans="1:9" x14ac:dyDescent="0.25">
      <c r="A7" s="484"/>
      <c r="B7" s="484"/>
      <c r="C7" s="484"/>
      <c r="D7" s="484"/>
      <c r="E7" s="484"/>
      <c r="F7" s="484"/>
      <c r="G7" s="484"/>
      <c r="H7" s="484"/>
      <c r="I7" s="484"/>
    </row>
    <row r="8" spans="1:9" x14ac:dyDescent="0.25">
      <c r="A8" s="485" t="s">
        <v>762</v>
      </c>
      <c r="B8" s="485"/>
      <c r="C8" s="485"/>
      <c r="D8" s="485"/>
      <c r="E8" s="485"/>
      <c r="F8" s="485"/>
      <c r="G8" s="485"/>
      <c r="H8" s="485"/>
      <c r="I8" s="485"/>
    </row>
    <row r="9" spans="1:9" x14ac:dyDescent="0.25">
      <c r="A9" s="486"/>
      <c r="B9" s="486"/>
      <c r="C9" s="486"/>
      <c r="D9" s="486"/>
      <c r="E9" s="486"/>
      <c r="F9" s="486"/>
      <c r="G9" s="486"/>
      <c r="H9" s="486"/>
      <c r="I9" s="486"/>
    </row>
    <row r="10" spans="1:9" x14ac:dyDescent="0.25">
      <c r="A10" s="482" t="s">
        <v>561</v>
      </c>
      <c r="B10" s="482"/>
      <c r="C10" s="482"/>
      <c r="D10" s="482"/>
      <c r="E10" s="482"/>
      <c r="F10" s="482"/>
      <c r="G10" s="482"/>
      <c r="H10" s="482"/>
      <c r="I10" s="482"/>
    </row>
    <row r="11" spans="1:9" x14ac:dyDescent="0.25">
      <c r="A11" s="8" t="s">
        <v>562</v>
      </c>
      <c r="B11" s="452" t="s">
        <v>563</v>
      </c>
      <c r="C11" s="452"/>
      <c r="D11" s="452"/>
      <c r="E11" s="452"/>
      <c r="F11" s="452"/>
      <c r="G11" s="452"/>
      <c r="H11" s="479"/>
      <c r="I11" s="442"/>
    </row>
    <row r="12" spans="1:9" x14ac:dyDescent="0.25">
      <c r="A12" s="8" t="s">
        <v>564</v>
      </c>
      <c r="B12" s="452" t="s">
        <v>565</v>
      </c>
      <c r="C12" s="452"/>
      <c r="D12" s="452"/>
      <c r="E12" s="452"/>
      <c r="F12" s="452"/>
      <c r="G12" s="452"/>
      <c r="H12" s="442" t="s">
        <v>566</v>
      </c>
      <c r="I12" s="442"/>
    </row>
    <row r="13" spans="1:9" ht="41.25" customHeight="1" x14ac:dyDescent="0.25">
      <c r="A13" s="8" t="s">
        <v>567</v>
      </c>
      <c r="B13" s="452" t="s">
        <v>568</v>
      </c>
      <c r="C13" s="452"/>
      <c r="D13" s="452"/>
      <c r="E13" s="452"/>
      <c r="F13" s="452"/>
      <c r="G13" s="452"/>
      <c r="H13" s="494" t="s">
        <v>757</v>
      </c>
      <c r="I13" s="442"/>
    </row>
    <row r="14" spans="1:9" x14ac:dyDescent="0.25">
      <c r="A14" s="8" t="s">
        <v>570</v>
      </c>
      <c r="B14" s="452" t="s">
        <v>571</v>
      </c>
      <c r="C14" s="452"/>
      <c r="D14" s="452"/>
      <c r="E14" s="452"/>
      <c r="F14" s="452"/>
      <c r="G14" s="452"/>
      <c r="H14" s="442">
        <v>12</v>
      </c>
      <c r="I14" s="442"/>
    </row>
    <row r="15" spans="1:9" x14ac:dyDescent="0.25">
      <c r="A15" s="9"/>
      <c r="B15" s="10"/>
      <c r="C15" s="10"/>
      <c r="D15" s="10"/>
      <c r="E15" s="10"/>
      <c r="F15" s="10"/>
      <c r="G15" s="10"/>
      <c r="H15" s="9"/>
      <c r="I15" s="11"/>
    </row>
    <row r="16" spans="1:9" x14ac:dyDescent="0.25">
      <c r="A16" s="482" t="s">
        <v>572</v>
      </c>
      <c r="B16" s="482"/>
      <c r="C16" s="482"/>
      <c r="D16" s="482"/>
      <c r="E16" s="482"/>
      <c r="F16" s="482"/>
      <c r="G16" s="482"/>
      <c r="H16" s="482"/>
      <c r="I16" s="482"/>
    </row>
    <row r="17" spans="1:12" x14ac:dyDescent="0.25">
      <c r="A17" s="442" t="s">
        <v>573</v>
      </c>
      <c r="B17" s="442"/>
      <c r="C17" s="442" t="s">
        <v>574</v>
      </c>
      <c r="D17" s="442"/>
      <c r="E17" s="442" t="s">
        <v>575</v>
      </c>
      <c r="F17" s="442"/>
      <c r="G17" s="442"/>
      <c r="H17" s="442"/>
      <c r="I17" s="442"/>
    </row>
    <row r="18" spans="1:12" x14ac:dyDescent="0.25">
      <c r="A18" s="493" t="s">
        <v>754</v>
      </c>
      <c r="B18" s="493"/>
      <c r="C18" s="483" t="s">
        <v>753</v>
      </c>
      <c r="D18" s="483"/>
      <c r="E18" s="442">
        <v>1</v>
      </c>
      <c r="F18" s="442"/>
      <c r="G18" s="442"/>
      <c r="H18" s="442"/>
      <c r="I18" s="442"/>
    </row>
    <row r="19" spans="1:12" x14ac:dyDescent="0.25">
      <c r="A19" s="9"/>
      <c r="B19" s="10"/>
      <c r="C19" s="10"/>
      <c r="D19" s="10"/>
      <c r="E19" s="10"/>
      <c r="F19" s="10"/>
      <c r="G19" s="10"/>
      <c r="H19" s="9"/>
      <c r="I19" s="11"/>
    </row>
    <row r="20" spans="1:12" x14ac:dyDescent="0.25">
      <c r="A20" s="482" t="s">
        <v>577</v>
      </c>
      <c r="B20" s="482"/>
      <c r="C20" s="482"/>
      <c r="D20" s="482"/>
      <c r="E20" s="482"/>
      <c r="F20" s="482"/>
      <c r="G20" s="482"/>
      <c r="H20" s="482"/>
      <c r="I20" s="482"/>
    </row>
    <row r="21" spans="1:12" x14ac:dyDescent="0.25">
      <c r="A21" s="8">
        <v>1</v>
      </c>
      <c r="B21" s="452" t="s">
        <v>578</v>
      </c>
      <c r="C21" s="452"/>
      <c r="D21" s="452"/>
      <c r="E21" s="452"/>
      <c r="F21" s="452"/>
      <c r="G21" s="452"/>
      <c r="H21" s="442"/>
      <c r="I21" s="442"/>
    </row>
    <row r="22" spans="1:12" x14ac:dyDescent="0.25">
      <c r="A22" s="8">
        <v>2</v>
      </c>
      <c r="B22" s="452" t="s">
        <v>579</v>
      </c>
      <c r="C22" s="452"/>
      <c r="D22" s="452"/>
      <c r="E22" s="452"/>
      <c r="F22" s="452"/>
      <c r="G22" s="452"/>
      <c r="H22" s="480">
        <v>951105</v>
      </c>
      <c r="I22" s="480"/>
    </row>
    <row r="23" spans="1:12" x14ac:dyDescent="0.25">
      <c r="A23" s="8">
        <v>3</v>
      </c>
      <c r="B23" s="452" t="s">
        <v>743</v>
      </c>
      <c r="C23" s="452"/>
      <c r="D23" s="452"/>
      <c r="E23" s="452"/>
      <c r="F23" s="452"/>
      <c r="G23" s="452"/>
      <c r="H23" s="481">
        <v>3027.13</v>
      </c>
      <c r="I23" s="480"/>
    </row>
    <row r="24" spans="1:12" x14ac:dyDescent="0.25">
      <c r="A24" s="8">
        <v>4</v>
      </c>
      <c r="B24" s="452" t="s">
        <v>580</v>
      </c>
      <c r="C24" s="452"/>
      <c r="D24" s="452"/>
      <c r="E24" s="452"/>
      <c r="F24" s="452"/>
      <c r="G24" s="452"/>
      <c r="H24" s="453"/>
      <c r="I24" s="453"/>
    </row>
    <row r="25" spans="1:12" x14ac:dyDescent="0.25">
      <c r="A25" s="8">
        <v>5</v>
      </c>
      <c r="B25" s="452" t="s">
        <v>581</v>
      </c>
      <c r="C25" s="452"/>
      <c r="D25" s="452"/>
      <c r="E25" s="452"/>
      <c r="F25" s="452"/>
      <c r="G25" s="452"/>
      <c r="H25" s="479">
        <v>43525</v>
      </c>
      <c r="I25" s="442"/>
    </row>
    <row r="26" spans="1:12" x14ac:dyDescent="0.25">
      <c r="A26" s="421"/>
      <c r="B26" s="421"/>
      <c r="C26" s="421"/>
      <c r="D26" s="421"/>
      <c r="E26" s="421"/>
      <c r="F26" s="421"/>
      <c r="G26" s="421"/>
      <c r="H26" s="421"/>
      <c r="I26" s="421"/>
    </row>
    <row r="27" spans="1:12" x14ac:dyDescent="0.25">
      <c r="A27" s="465" t="s">
        <v>582</v>
      </c>
      <c r="B27" s="465"/>
      <c r="C27" s="465"/>
      <c r="D27" s="465"/>
      <c r="E27" s="465"/>
      <c r="F27" s="465"/>
      <c r="G27" s="465"/>
      <c r="H27" s="465"/>
      <c r="I27" s="465"/>
      <c r="K27" s="12" t="s">
        <v>583</v>
      </c>
      <c r="L27" s="12" t="s">
        <v>584</v>
      </c>
    </row>
    <row r="28" spans="1:12" x14ac:dyDescent="0.25">
      <c r="A28" s="13">
        <v>1</v>
      </c>
      <c r="B28" s="453" t="s">
        <v>585</v>
      </c>
      <c r="C28" s="453"/>
      <c r="D28" s="453"/>
      <c r="E28" s="453"/>
      <c r="F28" s="453"/>
      <c r="G28" s="453"/>
      <c r="H28" s="13" t="s">
        <v>586</v>
      </c>
      <c r="I28" s="14" t="s">
        <v>587</v>
      </c>
      <c r="K28" s="15"/>
      <c r="L28" s="16" t="s">
        <v>588</v>
      </c>
    </row>
    <row r="29" spans="1:12" x14ac:dyDescent="0.25">
      <c r="A29" s="13" t="s">
        <v>562</v>
      </c>
      <c r="B29" s="452" t="s">
        <v>744</v>
      </c>
      <c r="C29" s="452"/>
      <c r="D29" s="452"/>
      <c r="E29" s="452"/>
      <c r="F29" s="452"/>
      <c r="G29" s="452"/>
      <c r="H29" s="15"/>
      <c r="I29" s="17">
        <v>3027.13</v>
      </c>
      <c r="K29" s="15"/>
      <c r="L29" s="15"/>
    </row>
    <row r="30" spans="1:12" x14ac:dyDescent="0.25">
      <c r="A30" s="13" t="s">
        <v>564</v>
      </c>
      <c r="B30" s="452" t="s">
        <v>589</v>
      </c>
      <c r="C30" s="452"/>
      <c r="D30" s="452"/>
      <c r="E30" s="452"/>
      <c r="F30" s="452"/>
      <c r="G30" s="452"/>
      <c r="H30" s="18"/>
      <c r="I30" s="19">
        <v>0</v>
      </c>
      <c r="K30" s="15"/>
      <c r="L30" s="15"/>
    </row>
    <row r="31" spans="1:12" x14ac:dyDescent="0.25">
      <c r="A31" s="13" t="s">
        <v>567</v>
      </c>
      <c r="B31" s="452" t="s">
        <v>590</v>
      </c>
      <c r="C31" s="452"/>
      <c r="D31" s="452"/>
      <c r="E31" s="452"/>
      <c r="F31" s="452"/>
      <c r="G31" s="452"/>
      <c r="H31" s="18"/>
      <c r="I31" s="19">
        <f>H31*I29</f>
        <v>0</v>
      </c>
      <c r="K31" s="15"/>
      <c r="L31" s="15"/>
    </row>
    <row r="32" spans="1:12" x14ac:dyDescent="0.25">
      <c r="A32" s="13" t="s">
        <v>570</v>
      </c>
      <c r="B32" s="452" t="s">
        <v>591</v>
      </c>
      <c r="C32" s="452"/>
      <c r="D32" s="452"/>
      <c r="E32" s="452"/>
      <c r="F32" s="452"/>
      <c r="G32" s="452"/>
      <c r="H32" s="18"/>
      <c r="I32" s="19">
        <v>0</v>
      </c>
      <c r="K32" s="15"/>
      <c r="L32" s="15"/>
    </row>
    <row r="33" spans="1:12" x14ac:dyDescent="0.25">
      <c r="A33" s="20" t="s">
        <v>592</v>
      </c>
      <c r="B33" s="452" t="s">
        <v>593</v>
      </c>
      <c r="C33" s="452"/>
      <c r="D33" s="452"/>
      <c r="E33" s="452"/>
      <c r="F33" s="452"/>
      <c r="G33" s="452"/>
      <c r="H33" s="21"/>
      <c r="I33" s="19">
        <v>0</v>
      </c>
      <c r="K33" s="15"/>
      <c r="L33" s="15"/>
    </row>
    <row r="34" spans="1:12" x14ac:dyDescent="0.25">
      <c r="A34" s="20" t="s">
        <v>594</v>
      </c>
      <c r="B34" s="452" t="s">
        <v>595</v>
      </c>
      <c r="C34" s="452"/>
      <c r="D34" s="452"/>
      <c r="E34" s="452"/>
      <c r="F34" s="452"/>
      <c r="G34" s="452"/>
      <c r="H34" s="18"/>
      <c r="I34" s="19">
        <v>0</v>
      </c>
      <c r="K34" s="15"/>
      <c r="L34" s="15"/>
    </row>
    <row r="35" spans="1:12" x14ac:dyDescent="0.25">
      <c r="A35" s="453" t="s">
        <v>596</v>
      </c>
      <c r="B35" s="453"/>
      <c r="C35" s="453"/>
      <c r="D35" s="453"/>
      <c r="E35" s="453"/>
      <c r="F35" s="453"/>
      <c r="G35" s="453"/>
      <c r="H35" s="453"/>
      <c r="I35" s="22">
        <f>TRUNC(SUM(I29:I34),2)</f>
        <v>3027.13</v>
      </c>
      <c r="K35" s="15"/>
      <c r="L35" s="15"/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4"/>
      <c r="J36" s="25"/>
    </row>
    <row r="37" spans="1:12" x14ac:dyDescent="0.25">
      <c r="A37" s="465" t="s">
        <v>597</v>
      </c>
      <c r="B37" s="465"/>
      <c r="C37" s="465"/>
      <c r="D37" s="465"/>
      <c r="E37" s="465"/>
      <c r="F37" s="465"/>
      <c r="G37" s="465"/>
      <c r="H37" s="465"/>
      <c r="I37" s="465"/>
      <c r="J37" s="25"/>
    </row>
    <row r="38" spans="1:12" x14ac:dyDescent="0.25">
      <c r="A38" s="453" t="s">
        <v>598</v>
      </c>
      <c r="B38" s="453"/>
      <c r="C38" s="453"/>
      <c r="D38" s="453"/>
      <c r="E38" s="453"/>
      <c r="F38" s="453"/>
      <c r="G38" s="453"/>
      <c r="H38" s="13" t="s">
        <v>586</v>
      </c>
      <c r="I38" s="14" t="s">
        <v>587</v>
      </c>
      <c r="J38" s="25"/>
    </row>
    <row r="39" spans="1:12" ht="38.25" x14ac:dyDescent="0.25">
      <c r="A39" s="13" t="s">
        <v>562</v>
      </c>
      <c r="B39" s="452" t="s">
        <v>599</v>
      </c>
      <c r="C39" s="452"/>
      <c r="D39" s="452"/>
      <c r="E39" s="452"/>
      <c r="F39" s="452"/>
      <c r="G39" s="452"/>
      <c r="H39" s="26">
        <v>8.3299999999999999E-2</v>
      </c>
      <c r="I39" s="19">
        <f>$I$35*H39</f>
        <v>252.15992900000001</v>
      </c>
      <c r="J39" s="25"/>
      <c r="K39" s="15"/>
      <c r="L39" s="27" t="s">
        <v>600</v>
      </c>
    </row>
    <row r="40" spans="1:12" ht="38.25" x14ac:dyDescent="0.25">
      <c r="A40" s="13" t="s">
        <v>564</v>
      </c>
      <c r="B40" s="452" t="s">
        <v>601</v>
      </c>
      <c r="C40" s="452"/>
      <c r="D40" s="452"/>
      <c r="E40" s="452"/>
      <c r="F40" s="452"/>
      <c r="G40" s="452"/>
      <c r="H40" s="28">
        <v>0.121</v>
      </c>
      <c r="I40" s="19">
        <f>H40*I35</f>
        <v>366.28273000000002</v>
      </c>
      <c r="J40" s="25"/>
      <c r="K40" s="29" t="s">
        <v>602</v>
      </c>
      <c r="L40" s="27" t="s">
        <v>603</v>
      </c>
    </row>
    <row r="41" spans="1:12" x14ac:dyDescent="0.25">
      <c r="A41" s="453" t="s">
        <v>604</v>
      </c>
      <c r="B41" s="453"/>
      <c r="C41" s="453"/>
      <c r="D41" s="453"/>
      <c r="E41" s="453"/>
      <c r="F41" s="453"/>
      <c r="G41" s="453"/>
      <c r="H41" s="30">
        <f>TRUNC(SUM(H39:H40),4)</f>
        <v>0.20430000000000001</v>
      </c>
      <c r="I41" s="22">
        <f>TRUNC(SUM(I39:I40),2)</f>
        <v>618.44000000000005</v>
      </c>
      <c r="J41" s="25"/>
    </row>
    <row r="42" spans="1:12" x14ac:dyDescent="0.25">
      <c r="A42" s="476"/>
      <c r="B42" s="477"/>
      <c r="C42" s="477"/>
      <c r="D42" s="477"/>
      <c r="E42" s="477"/>
      <c r="F42" s="477"/>
      <c r="G42" s="477"/>
      <c r="H42" s="477"/>
      <c r="I42" s="477"/>
    </row>
    <row r="43" spans="1:12" x14ac:dyDescent="0.25">
      <c r="A43" s="31"/>
      <c r="B43" s="31"/>
      <c r="C43" s="31"/>
      <c r="D43" s="31"/>
      <c r="E43" s="31"/>
      <c r="F43" s="31"/>
      <c r="G43" s="31"/>
      <c r="H43" s="32" t="s">
        <v>605</v>
      </c>
      <c r="I43" s="33">
        <f>I35+I41</f>
        <v>3645.57</v>
      </c>
      <c r="J43" s="34"/>
    </row>
    <row r="44" spans="1:12" x14ac:dyDescent="0.25">
      <c r="A44" s="31"/>
      <c r="B44" s="31"/>
      <c r="C44" s="31"/>
      <c r="D44" s="31"/>
      <c r="E44" s="31"/>
      <c r="F44" s="31"/>
      <c r="G44" s="31"/>
      <c r="H44" s="31"/>
      <c r="I44" s="35"/>
      <c r="J44" s="34"/>
    </row>
    <row r="45" spans="1:12" x14ac:dyDescent="0.25">
      <c r="A45" s="453" t="s">
        <v>606</v>
      </c>
      <c r="B45" s="453"/>
      <c r="C45" s="453"/>
      <c r="D45" s="453"/>
      <c r="E45" s="453"/>
      <c r="F45" s="453"/>
      <c r="G45" s="453"/>
      <c r="H45" s="13" t="s">
        <v>586</v>
      </c>
      <c r="I45" s="14" t="s">
        <v>587</v>
      </c>
      <c r="J45" s="25"/>
    </row>
    <row r="46" spans="1:12" x14ac:dyDescent="0.25">
      <c r="A46" s="13" t="s">
        <v>562</v>
      </c>
      <c r="B46" s="452" t="s">
        <v>607</v>
      </c>
      <c r="C46" s="452"/>
      <c r="D46" s="452"/>
      <c r="E46" s="452"/>
      <c r="F46" s="452"/>
      <c r="G46" s="452"/>
      <c r="H46" s="26">
        <v>0.2</v>
      </c>
      <c r="I46" s="19">
        <f t="shared" ref="I46:I53" si="0">H46*$I$43</f>
        <v>729.11400000000003</v>
      </c>
      <c r="J46" s="25"/>
      <c r="K46" s="15"/>
      <c r="L46" s="36" t="s">
        <v>608</v>
      </c>
    </row>
    <row r="47" spans="1:12" x14ac:dyDescent="0.25">
      <c r="A47" s="13" t="s">
        <v>564</v>
      </c>
      <c r="B47" s="452" t="s">
        <v>609</v>
      </c>
      <c r="C47" s="452"/>
      <c r="D47" s="452"/>
      <c r="E47" s="452"/>
      <c r="F47" s="452"/>
      <c r="G47" s="452"/>
      <c r="H47" s="26">
        <v>2.5000000000000001E-2</v>
      </c>
      <c r="I47" s="19">
        <f t="shared" si="0"/>
        <v>91.139250000000004</v>
      </c>
      <c r="J47" s="25"/>
      <c r="K47" s="15"/>
      <c r="L47" s="36" t="s">
        <v>610</v>
      </c>
    </row>
    <row r="48" spans="1:12" x14ac:dyDescent="0.25">
      <c r="A48" s="13" t="s">
        <v>567</v>
      </c>
      <c r="B48" s="452" t="s">
        <v>611</v>
      </c>
      <c r="C48" s="452"/>
      <c r="D48" s="452"/>
      <c r="E48" s="452"/>
      <c r="F48" s="452"/>
      <c r="G48" s="452"/>
      <c r="H48" s="26">
        <v>0.03</v>
      </c>
      <c r="I48" s="19">
        <f t="shared" si="0"/>
        <v>109.36710000000001</v>
      </c>
      <c r="J48" s="25"/>
      <c r="K48" s="29" t="s">
        <v>612</v>
      </c>
      <c r="L48" s="36" t="s">
        <v>613</v>
      </c>
    </row>
    <row r="49" spans="1:12" x14ac:dyDescent="0.25">
      <c r="A49" s="13" t="s">
        <v>570</v>
      </c>
      <c r="B49" s="452" t="s">
        <v>614</v>
      </c>
      <c r="C49" s="452"/>
      <c r="D49" s="452"/>
      <c r="E49" s="452"/>
      <c r="F49" s="452"/>
      <c r="G49" s="452"/>
      <c r="H49" s="26">
        <v>1.4999999999999999E-2</v>
      </c>
      <c r="I49" s="19">
        <f t="shared" si="0"/>
        <v>54.683550000000004</v>
      </c>
      <c r="J49" s="25"/>
      <c r="K49" s="15"/>
      <c r="L49" s="36" t="s">
        <v>615</v>
      </c>
    </row>
    <row r="50" spans="1:12" x14ac:dyDescent="0.25">
      <c r="A50" s="13" t="s">
        <v>592</v>
      </c>
      <c r="B50" s="452" t="s">
        <v>616</v>
      </c>
      <c r="C50" s="452"/>
      <c r="D50" s="452"/>
      <c r="E50" s="452"/>
      <c r="F50" s="452"/>
      <c r="G50" s="452"/>
      <c r="H50" s="26">
        <v>0.01</v>
      </c>
      <c r="I50" s="19">
        <f t="shared" si="0"/>
        <v>36.4557</v>
      </c>
      <c r="J50" s="25"/>
      <c r="K50" s="15"/>
      <c r="L50" s="36" t="s">
        <v>617</v>
      </c>
    </row>
    <row r="51" spans="1:12" x14ac:dyDescent="0.25">
      <c r="A51" s="13" t="s">
        <v>594</v>
      </c>
      <c r="B51" s="452" t="s">
        <v>618</v>
      </c>
      <c r="C51" s="452"/>
      <c r="D51" s="452"/>
      <c r="E51" s="452"/>
      <c r="F51" s="452"/>
      <c r="G51" s="452"/>
      <c r="H51" s="26">
        <v>6.0000000000000001E-3</v>
      </c>
      <c r="I51" s="19">
        <f t="shared" si="0"/>
        <v>21.873420000000003</v>
      </c>
      <c r="J51" s="25"/>
      <c r="K51" s="15"/>
      <c r="L51" s="37" t="s">
        <v>619</v>
      </c>
    </row>
    <row r="52" spans="1:12" x14ac:dyDescent="0.25">
      <c r="A52" s="13" t="s">
        <v>620</v>
      </c>
      <c r="B52" s="452" t="s">
        <v>621</v>
      </c>
      <c r="C52" s="452"/>
      <c r="D52" s="452"/>
      <c r="E52" s="452"/>
      <c r="F52" s="452"/>
      <c r="G52" s="452"/>
      <c r="H52" s="26">
        <v>2E-3</v>
      </c>
      <c r="I52" s="19">
        <f t="shared" si="0"/>
        <v>7.2911400000000004</v>
      </c>
      <c r="J52" s="25"/>
      <c r="K52" s="15"/>
      <c r="L52" s="36" t="s">
        <v>617</v>
      </c>
    </row>
    <row r="53" spans="1:12" x14ac:dyDescent="0.25">
      <c r="A53" s="13" t="s">
        <v>622</v>
      </c>
      <c r="B53" s="452" t="s">
        <v>623</v>
      </c>
      <c r="C53" s="452"/>
      <c r="D53" s="452"/>
      <c r="E53" s="452"/>
      <c r="F53" s="452"/>
      <c r="G53" s="452"/>
      <c r="H53" s="26">
        <v>0.08</v>
      </c>
      <c r="I53" s="19">
        <f t="shared" si="0"/>
        <v>291.6456</v>
      </c>
      <c r="J53" s="25"/>
      <c r="K53" s="15"/>
      <c r="L53" s="36" t="s">
        <v>624</v>
      </c>
    </row>
    <row r="54" spans="1:12" x14ac:dyDescent="0.25">
      <c r="A54" s="453" t="s">
        <v>625</v>
      </c>
      <c r="B54" s="453"/>
      <c r="C54" s="453"/>
      <c r="D54" s="453"/>
      <c r="E54" s="453"/>
      <c r="F54" s="453"/>
      <c r="G54" s="453"/>
      <c r="H54" s="30">
        <f>SUM(H46:H53)</f>
        <v>0.36800000000000005</v>
      </c>
      <c r="I54" s="22">
        <f>TRUNC(SUM(I46:I53),2)</f>
        <v>1341.56</v>
      </c>
      <c r="J54" s="25"/>
    </row>
    <row r="55" spans="1:12" x14ac:dyDescent="0.25">
      <c r="A55" s="474"/>
      <c r="B55" s="474"/>
      <c r="C55" s="474"/>
      <c r="D55" s="474"/>
      <c r="E55" s="474"/>
      <c r="F55" s="474"/>
      <c r="G55" s="474"/>
      <c r="H55" s="474"/>
      <c r="I55" s="475"/>
      <c r="J55" s="25"/>
    </row>
    <row r="56" spans="1:12" x14ac:dyDescent="0.25">
      <c r="A56" s="453" t="s">
        <v>626</v>
      </c>
      <c r="B56" s="453"/>
      <c r="C56" s="453"/>
      <c r="D56" s="453"/>
      <c r="E56" s="453"/>
      <c r="F56" s="453"/>
      <c r="G56" s="453"/>
      <c r="H56" s="30"/>
      <c r="I56" s="14" t="s">
        <v>587</v>
      </c>
      <c r="J56" s="25"/>
    </row>
    <row r="57" spans="1:12" x14ac:dyDescent="0.25">
      <c r="A57" s="13" t="s">
        <v>562</v>
      </c>
      <c r="B57" s="462" t="s">
        <v>627</v>
      </c>
      <c r="C57" s="462"/>
      <c r="D57" s="462"/>
      <c r="E57" s="462"/>
      <c r="F57" s="462"/>
      <c r="G57" s="462"/>
      <c r="H57" s="8" t="s">
        <v>628</v>
      </c>
      <c r="I57" s="38">
        <f>IF((4.05*2*22)-(I29*0.06)&gt;0,(4.05*2*22)-(I29*0.06),0)</f>
        <v>0</v>
      </c>
      <c r="J57" s="25"/>
      <c r="K57" s="39" t="s">
        <v>629</v>
      </c>
      <c r="L57" s="39" t="s">
        <v>630</v>
      </c>
    </row>
    <row r="58" spans="1:12" x14ac:dyDescent="0.25">
      <c r="A58" s="13" t="s">
        <v>564</v>
      </c>
      <c r="B58" s="462" t="s">
        <v>631</v>
      </c>
      <c r="C58" s="462"/>
      <c r="D58" s="462"/>
      <c r="E58" s="462"/>
      <c r="F58" s="462"/>
      <c r="G58" s="462"/>
      <c r="H58" s="8" t="s">
        <v>628</v>
      </c>
      <c r="I58" s="40">
        <f>(14*22)-10%*(14*22)</f>
        <v>277.2</v>
      </c>
      <c r="J58" s="25"/>
      <c r="K58" s="16" t="s">
        <v>632</v>
      </c>
      <c r="L58" s="16" t="s">
        <v>588</v>
      </c>
    </row>
    <row r="59" spans="1:12" x14ac:dyDescent="0.25">
      <c r="A59" s="13" t="s">
        <v>567</v>
      </c>
      <c r="B59" s="462" t="s">
        <v>633</v>
      </c>
      <c r="C59" s="462"/>
      <c r="D59" s="462"/>
      <c r="E59" s="462"/>
      <c r="F59" s="462"/>
      <c r="G59" s="462"/>
      <c r="H59" s="8" t="s">
        <v>628</v>
      </c>
      <c r="I59" s="41"/>
      <c r="J59" s="25"/>
      <c r="K59" s="15"/>
      <c r="L59" s="16" t="s">
        <v>588</v>
      </c>
    </row>
    <row r="60" spans="1:12" x14ac:dyDescent="0.25">
      <c r="A60" s="13" t="s">
        <v>592</v>
      </c>
      <c r="B60" s="431" t="s">
        <v>634</v>
      </c>
      <c r="C60" s="432"/>
      <c r="D60" s="432"/>
      <c r="E60" s="432"/>
      <c r="F60" s="432"/>
      <c r="G60" s="433"/>
      <c r="H60" s="8" t="s">
        <v>628</v>
      </c>
      <c r="I60" s="38">
        <v>0</v>
      </c>
      <c r="J60" s="25"/>
      <c r="K60" s="15"/>
      <c r="L60" s="15"/>
    </row>
    <row r="61" spans="1:12" x14ac:dyDescent="0.25">
      <c r="A61" s="13" t="s">
        <v>620</v>
      </c>
      <c r="B61" s="462" t="s">
        <v>635</v>
      </c>
      <c r="C61" s="462"/>
      <c r="D61" s="462"/>
      <c r="E61" s="462"/>
      <c r="F61" s="462"/>
      <c r="G61" s="462"/>
      <c r="H61" s="8" t="s">
        <v>628</v>
      </c>
      <c r="I61" s="38">
        <v>0</v>
      </c>
      <c r="J61" s="25"/>
      <c r="K61" s="15"/>
      <c r="L61" s="15"/>
    </row>
    <row r="62" spans="1:12" x14ac:dyDescent="0.25">
      <c r="A62" s="453" t="s">
        <v>636</v>
      </c>
      <c r="B62" s="453"/>
      <c r="C62" s="453"/>
      <c r="D62" s="453"/>
      <c r="E62" s="453"/>
      <c r="F62" s="453"/>
      <c r="G62" s="453"/>
      <c r="H62" s="453"/>
      <c r="I62" s="22">
        <f>SUM(I57:I61)</f>
        <v>277.2</v>
      </c>
      <c r="J62" s="25"/>
    </row>
    <row r="63" spans="1:12" x14ac:dyDescent="0.25">
      <c r="A63" s="474"/>
      <c r="B63" s="474"/>
      <c r="C63" s="474"/>
      <c r="D63" s="474"/>
      <c r="E63" s="474"/>
      <c r="F63" s="474"/>
      <c r="G63" s="474"/>
      <c r="H63" s="474"/>
      <c r="I63" s="475"/>
      <c r="J63" s="25"/>
    </row>
    <row r="64" spans="1:12" x14ac:dyDescent="0.25">
      <c r="A64" s="459" t="s">
        <v>637</v>
      </c>
      <c r="B64" s="459"/>
      <c r="C64" s="459"/>
      <c r="D64" s="459"/>
      <c r="E64" s="459"/>
      <c r="F64" s="459"/>
      <c r="G64" s="459"/>
      <c r="H64" s="459"/>
      <c r="I64" s="459"/>
      <c r="J64" s="25"/>
    </row>
    <row r="65" spans="1:12" x14ac:dyDescent="0.25">
      <c r="A65" s="453" t="s">
        <v>638</v>
      </c>
      <c r="B65" s="453"/>
      <c r="C65" s="453"/>
      <c r="D65" s="453"/>
      <c r="E65" s="453"/>
      <c r="F65" s="453"/>
      <c r="G65" s="453"/>
      <c r="H65" s="453"/>
      <c r="I65" s="14" t="s">
        <v>587</v>
      </c>
      <c r="J65" s="25"/>
    </row>
    <row r="66" spans="1:12" x14ac:dyDescent="0.25">
      <c r="A66" s="13" t="s">
        <v>639</v>
      </c>
      <c r="B66" s="442" t="s">
        <v>640</v>
      </c>
      <c r="C66" s="442"/>
      <c r="D66" s="442"/>
      <c r="E66" s="442"/>
      <c r="F66" s="442"/>
      <c r="G66" s="442"/>
      <c r="H66" s="442"/>
      <c r="I66" s="19">
        <f>I41</f>
        <v>618.44000000000005</v>
      </c>
      <c r="J66" s="25"/>
    </row>
    <row r="67" spans="1:12" x14ac:dyDescent="0.25">
      <c r="A67" s="20" t="s">
        <v>641</v>
      </c>
      <c r="B67" s="442" t="s">
        <v>642</v>
      </c>
      <c r="C67" s="442"/>
      <c r="D67" s="442"/>
      <c r="E67" s="442"/>
      <c r="F67" s="442"/>
      <c r="G67" s="442"/>
      <c r="H67" s="442"/>
      <c r="I67" s="42">
        <f>I54</f>
        <v>1341.56</v>
      </c>
      <c r="J67" s="25"/>
    </row>
    <row r="68" spans="1:12" x14ac:dyDescent="0.25">
      <c r="A68" s="20" t="s">
        <v>643</v>
      </c>
      <c r="B68" s="442" t="s">
        <v>644</v>
      </c>
      <c r="C68" s="442"/>
      <c r="D68" s="442"/>
      <c r="E68" s="442"/>
      <c r="F68" s="442"/>
      <c r="G68" s="442"/>
      <c r="H68" s="442"/>
      <c r="I68" s="42">
        <f>I62</f>
        <v>277.2</v>
      </c>
      <c r="J68" s="25"/>
    </row>
    <row r="69" spans="1:12" x14ac:dyDescent="0.25">
      <c r="A69" s="453" t="s">
        <v>645</v>
      </c>
      <c r="B69" s="453"/>
      <c r="C69" s="453"/>
      <c r="D69" s="453"/>
      <c r="E69" s="453"/>
      <c r="F69" s="453"/>
      <c r="G69" s="453"/>
      <c r="H69" s="453"/>
      <c r="I69" s="43">
        <f>TRUNC(SUM(I66:I68),2)</f>
        <v>2237.1999999999998</v>
      </c>
      <c r="J69" s="25"/>
    </row>
    <row r="70" spans="1:12" x14ac:dyDescent="0.25">
      <c r="A70" s="463"/>
      <c r="B70" s="464"/>
      <c r="C70" s="464"/>
      <c r="D70" s="464"/>
      <c r="E70" s="464"/>
      <c r="F70" s="464"/>
      <c r="G70" s="464"/>
      <c r="H70" s="464"/>
      <c r="I70" s="464"/>
      <c r="J70" s="25"/>
    </row>
    <row r="71" spans="1:12" x14ac:dyDescent="0.25">
      <c r="A71" s="465" t="s">
        <v>646</v>
      </c>
      <c r="B71" s="465"/>
      <c r="C71" s="465"/>
      <c r="D71" s="465"/>
      <c r="E71" s="465"/>
      <c r="F71" s="465"/>
      <c r="G71" s="465"/>
      <c r="H71" s="465"/>
      <c r="I71" s="465"/>
      <c r="J71" s="25"/>
    </row>
    <row r="72" spans="1:12" x14ac:dyDescent="0.25">
      <c r="A72" s="13">
        <v>3</v>
      </c>
      <c r="B72" s="453" t="s">
        <v>647</v>
      </c>
      <c r="C72" s="453"/>
      <c r="D72" s="453"/>
      <c r="E72" s="453"/>
      <c r="F72" s="453"/>
      <c r="G72" s="453"/>
      <c r="H72" s="13" t="s">
        <v>586</v>
      </c>
      <c r="I72" s="14" t="s">
        <v>587</v>
      </c>
      <c r="J72" s="25"/>
    </row>
    <row r="73" spans="1:12" ht="26.25" customHeight="1" x14ac:dyDescent="0.25">
      <c r="A73" s="13" t="s">
        <v>562</v>
      </c>
      <c r="B73" s="469" t="s">
        <v>648</v>
      </c>
      <c r="C73" s="469"/>
      <c r="D73" s="469"/>
      <c r="E73" s="469"/>
      <c r="F73" s="469"/>
      <c r="G73" s="469"/>
      <c r="H73" s="44">
        <v>4.1999999999999997E-3</v>
      </c>
      <c r="I73" s="42">
        <f>$I$35*H73</f>
        <v>12.713946</v>
      </c>
      <c r="J73" s="25"/>
      <c r="K73" s="45" t="s">
        <v>649</v>
      </c>
      <c r="L73" s="45" t="s">
        <v>650</v>
      </c>
    </row>
    <row r="74" spans="1:12" x14ac:dyDescent="0.25">
      <c r="A74" s="13" t="s">
        <v>564</v>
      </c>
      <c r="B74" s="452" t="s">
        <v>651</v>
      </c>
      <c r="C74" s="452"/>
      <c r="D74" s="452"/>
      <c r="E74" s="452"/>
      <c r="F74" s="452"/>
      <c r="G74" s="452"/>
      <c r="H74" s="46">
        <f>0.08*H73</f>
        <v>3.3599999999999998E-4</v>
      </c>
      <c r="I74" s="19">
        <f>H74*I35</f>
        <v>1.0171156800000001</v>
      </c>
      <c r="J74" s="25"/>
      <c r="K74" s="45" t="s">
        <v>652</v>
      </c>
      <c r="L74" s="45" t="s">
        <v>653</v>
      </c>
    </row>
    <row r="75" spans="1:12" ht="25.5" x14ac:dyDescent="0.25">
      <c r="A75" s="13" t="s">
        <v>567</v>
      </c>
      <c r="B75" s="452" t="s">
        <v>654</v>
      </c>
      <c r="C75" s="452"/>
      <c r="D75" s="452"/>
      <c r="E75" s="452"/>
      <c r="F75" s="452"/>
      <c r="G75" s="452"/>
      <c r="H75" s="26">
        <v>1.9400000000000001E-2</v>
      </c>
      <c r="I75" s="19">
        <f>$I$35*H75</f>
        <v>58.726322000000003</v>
      </c>
      <c r="J75" s="25"/>
      <c r="K75" s="45" t="s">
        <v>655</v>
      </c>
      <c r="L75" s="45" t="s">
        <v>656</v>
      </c>
    </row>
    <row r="76" spans="1:12" x14ac:dyDescent="0.25">
      <c r="A76" s="13" t="s">
        <v>570</v>
      </c>
      <c r="B76" s="452" t="s">
        <v>657</v>
      </c>
      <c r="C76" s="452"/>
      <c r="D76" s="452"/>
      <c r="E76" s="452"/>
      <c r="F76" s="452"/>
      <c r="G76" s="452"/>
      <c r="H76" s="28">
        <f>H54*H75</f>
        <v>7.1392000000000009E-3</v>
      </c>
      <c r="I76" s="19">
        <f>$I$35*H76</f>
        <v>21.611286496000005</v>
      </c>
      <c r="J76" s="25"/>
      <c r="K76" s="45" t="s">
        <v>658</v>
      </c>
    </row>
    <row r="77" spans="1:12" ht="38.25" customHeight="1" x14ac:dyDescent="0.25">
      <c r="A77" s="13" t="s">
        <v>592</v>
      </c>
      <c r="B77" s="492" t="s">
        <v>659</v>
      </c>
      <c r="C77" s="492"/>
      <c r="D77" s="492"/>
      <c r="E77" s="492"/>
      <c r="F77" s="492"/>
      <c r="G77" s="492"/>
      <c r="H77" s="280">
        <v>0.04</v>
      </c>
      <c r="I77" s="19">
        <f>$I$35*H77</f>
        <v>121.0852</v>
      </c>
      <c r="J77" s="25"/>
      <c r="K77" s="45" t="s">
        <v>660</v>
      </c>
      <c r="L77" s="27" t="s">
        <v>661</v>
      </c>
    </row>
    <row r="78" spans="1:12" x14ac:dyDescent="0.25">
      <c r="A78" s="453" t="s">
        <v>662</v>
      </c>
      <c r="B78" s="453"/>
      <c r="C78" s="453"/>
      <c r="D78" s="453"/>
      <c r="E78" s="453"/>
      <c r="F78" s="453"/>
      <c r="G78" s="453"/>
      <c r="H78" s="30">
        <f>TRUNC(SUM(H73:H77),4)</f>
        <v>7.0999999999999994E-2</v>
      </c>
      <c r="I78" s="22">
        <f>TRUNC(SUM(I73:I77),2)</f>
        <v>215.15</v>
      </c>
      <c r="J78" s="25"/>
    </row>
    <row r="79" spans="1:12" x14ac:dyDescent="0.25">
      <c r="A79" s="435"/>
      <c r="B79" s="472"/>
      <c r="C79" s="472"/>
      <c r="D79" s="472"/>
      <c r="E79" s="472"/>
      <c r="F79" s="472"/>
      <c r="G79" s="472"/>
      <c r="H79" s="472"/>
      <c r="I79" s="472"/>
      <c r="J79" s="25"/>
    </row>
    <row r="80" spans="1:12" x14ac:dyDescent="0.25">
      <c r="A80" s="465" t="s">
        <v>663</v>
      </c>
      <c r="B80" s="465"/>
      <c r="C80" s="465"/>
      <c r="D80" s="465"/>
      <c r="E80" s="465"/>
      <c r="F80" s="465"/>
      <c r="G80" s="465"/>
      <c r="H80" s="465"/>
      <c r="I80" s="465"/>
      <c r="J80" s="25"/>
    </row>
    <row r="81" spans="1:12" x14ac:dyDescent="0.25">
      <c r="A81" s="453" t="s">
        <v>664</v>
      </c>
      <c r="B81" s="453"/>
      <c r="C81" s="453"/>
      <c r="D81" s="453"/>
      <c r="E81" s="453"/>
      <c r="F81" s="453"/>
      <c r="G81" s="453"/>
      <c r="H81" s="13" t="s">
        <v>586</v>
      </c>
      <c r="I81" s="14" t="s">
        <v>587</v>
      </c>
      <c r="J81" s="25"/>
    </row>
    <row r="82" spans="1:12" ht="33" customHeight="1" x14ac:dyDescent="0.25">
      <c r="A82" s="13" t="s">
        <v>562</v>
      </c>
      <c r="B82" s="469" t="s">
        <v>665</v>
      </c>
      <c r="C82" s="469"/>
      <c r="D82" s="469"/>
      <c r="E82" s="469"/>
      <c r="F82" s="469"/>
      <c r="G82" s="469"/>
      <c r="H82" s="26">
        <f>1/12/12+1/12/12+1/12/12/3</f>
        <v>1.6203703703703703E-2</v>
      </c>
      <c r="I82" s="19">
        <f t="shared" ref="I82:I87" si="1">$I$35*H82</f>
        <v>49.050717592592591</v>
      </c>
      <c r="J82" s="25"/>
      <c r="K82" s="45" t="s">
        <v>666</v>
      </c>
      <c r="L82" s="45" t="s">
        <v>667</v>
      </c>
    </row>
    <row r="83" spans="1:12" x14ac:dyDescent="0.25">
      <c r="A83" s="20" t="s">
        <v>564</v>
      </c>
      <c r="B83" s="469" t="s">
        <v>668</v>
      </c>
      <c r="C83" s="469"/>
      <c r="D83" s="469"/>
      <c r="E83" s="469"/>
      <c r="F83" s="469"/>
      <c r="G83" s="469"/>
      <c r="H83" s="44">
        <f>1/30/12</f>
        <v>2.7777777777777779E-3</v>
      </c>
      <c r="I83" s="42">
        <f t="shared" si="1"/>
        <v>8.4086944444444445</v>
      </c>
      <c r="J83" s="25"/>
      <c r="K83" s="45" t="s">
        <v>669</v>
      </c>
      <c r="L83" s="45" t="s">
        <v>670</v>
      </c>
    </row>
    <row r="84" spans="1:12" ht="38.25" x14ac:dyDescent="0.25">
      <c r="A84" s="20" t="s">
        <v>567</v>
      </c>
      <c r="B84" s="469" t="s">
        <v>671</v>
      </c>
      <c r="C84" s="469"/>
      <c r="D84" s="469"/>
      <c r="E84" s="469"/>
      <c r="F84" s="469"/>
      <c r="G84" s="469"/>
      <c r="H84" s="47">
        <f>5/30/12*0.015</f>
        <v>2.0833333333333332E-4</v>
      </c>
      <c r="I84" s="42">
        <f t="shared" si="1"/>
        <v>0.63065208333333334</v>
      </c>
      <c r="J84" s="25"/>
      <c r="K84" s="45" t="s">
        <v>672</v>
      </c>
      <c r="L84" s="27" t="s">
        <v>673</v>
      </c>
    </row>
    <row r="85" spans="1:12" ht="38.25" x14ac:dyDescent="0.25">
      <c r="A85" s="20" t="s">
        <v>570</v>
      </c>
      <c r="B85" s="469" t="s">
        <v>674</v>
      </c>
      <c r="C85" s="469"/>
      <c r="D85" s="469"/>
      <c r="E85" s="469"/>
      <c r="F85" s="469"/>
      <c r="G85" s="469"/>
      <c r="H85" s="44">
        <f>15/30/12*0.08</f>
        <v>3.3333333333333331E-3</v>
      </c>
      <c r="I85" s="42">
        <f t="shared" si="1"/>
        <v>10.090433333333333</v>
      </c>
      <c r="J85" s="25"/>
      <c r="K85" s="45" t="s">
        <v>675</v>
      </c>
      <c r="L85" s="27" t="s">
        <v>676</v>
      </c>
    </row>
    <row r="86" spans="1:12" ht="39.75" customHeight="1" x14ac:dyDescent="0.25">
      <c r="A86" s="20" t="s">
        <v>592</v>
      </c>
      <c r="B86" s="469" t="s">
        <v>677</v>
      </c>
      <c r="C86" s="469"/>
      <c r="D86" s="469"/>
      <c r="E86" s="469"/>
      <c r="F86" s="469"/>
      <c r="G86" s="469"/>
      <c r="H86" s="44">
        <f>((4*8.33%)+(4*2.78%))/12*2%</f>
        <v>7.4066666666666671E-4</v>
      </c>
      <c r="I86" s="42">
        <f t="shared" si="1"/>
        <v>2.2420942866666667</v>
      </c>
      <c r="J86" s="25"/>
      <c r="K86" s="45" t="s">
        <v>678</v>
      </c>
      <c r="L86" s="27" t="s">
        <v>679</v>
      </c>
    </row>
    <row r="87" spans="1:12" x14ac:dyDescent="0.25">
      <c r="A87" s="13" t="s">
        <v>594</v>
      </c>
      <c r="B87" s="469" t="s">
        <v>680</v>
      </c>
      <c r="C87" s="469"/>
      <c r="D87" s="469"/>
      <c r="E87" s="469"/>
      <c r="F87" s="469"/>
      <c r="G87" s="469"/>
      <c r="H87" s="44">
        <v>0</v>
      </c>
      <c r="I87" s="42">
        <f t="shared" si="1"/>
        <v>0</v>
      </c>
      <c r="J87" s="25"/>
      <c r="K87" s="15"/>
      <c r="L87" s="15"/>
    </row>
    <row r="88" spans="1:12" x14ac:dyDescent="0.25">
      <c r="A88" s="453" t="s">
        <v>681</v>
      </c>
      <c r="B88" s="453"/>
      <c r="C88" s="453"/>
      <c r="D88" s="453"/>
      <c r="E88" s="453"/>
      <c r="F88" s="453"/>
      <c r="G88" s="453"/>
      <c r="H88" s="30">
        <f>TRUNC(SUM(H82:H87),4)</f>
        <v>2.3199999999999998E-2</v>
      </c>
      <c r="I88" s="22">
        <f>TRUNC(SUM(I82:I87),2)</f>
        <v>70.42</v>
      </c>
      <c r="J88" s="25"/>
    </row>
    <row r="89" spans="1:12" x14ac:dyDescent="0.25">
      <c r="A89" s="470"/>
      <c r="B89" s="471"/>
      <c r="C89" s="471"/>
      <c r="D89" s="471"/>
      <c r="E89" s="471"/>
      <c r="F89" s="471"/>
      <c r="G89" s="471"/>
      <c r="H89" s="471"/>
      <c r="I89" s="471"/>
      <c r="J89" s="25"/>
    </row>
    <row r="90" spans="1:12" x14ac:dyDescent="0.25">
      <c r="A90" s="453" t="s">
        <v>682</v>
      </c>
      <c r="B90" s="453"/>
      <c r="C90" s="453"/>
      <c r="D90" s="453"/>
      <c r="E90" s="453"/>
      <c r="F90" s="453"/>
      <c r="G90" s="453"/>
      <c r="H90" s="13" t="s">
        <v>586</v>
      </c>
      <c r="I90" s="14" t="s">
        <v>587</v>
      </c>
      <c r="J90" s="25"/>
    </row>
    <row r="91" spans="1:12" x14ac:dyDescent="0.25">
      <c r="A91" s="13" t="s">
        <v>562</v>
      </c>
      <c r="B91" s="466" t="s">
        <v>683</v>
      </c>
      <c r="C91" s="452"/>
      <c r="D91" s="452"/>
      <c r="E91" s="452"/>
      <c r="F91" s="452"/>
      <c r="G91" s="452"/>
      <c r="H91" s="26">
        <v>0</v>
      </c>
      <c r="I91" s="19">
        <f>$I$35*H91</f>
        <v>0</v>
      </c>
      <c r="J91" s="25"/>
    </row>
    <row r="92" spans="1:12" x14ac:dyDescent="0.25">
      <c r="A92" s="453" t="s">
        <v>684</v>
      </c>
      <c r="B92" s="453"/>
      <c r="C92" s="453"/>
      <c r="D92" s="453"/>
      <c r="E92" s="453"/>
      <c r="F92" s="453"/>
      <c r="G92" s="453"/>
      <c r="H92" s="30">
        <f>TRUNC(SUM(H91),4)</f>
        <v>0</v>
      </c>
      <c r="I92" s="22">
        <f>TRUNC(SUM(I91),2)</f>
        <v>0</v>
      </c>
      <c r="J92" s="25"/>
    </row>
    <row r="93" spans="1:12" x14ac:dyDescent="0.25">
      <c r="A93" s="467"/>
      <c r="B93" s="468"/>
      <c r="C93" s="468"/>
      <c r="D93" s="468"/>
      <c r="E93" s="468"/>
      <c r="F93" s="468"/>
      <c r="G93" s="468"/>
      <c r="H93" s="468"/>
      <c r="I93" s="468"/>
      <c r="J93" s="25"/>
    </row>
    <row r="94" spans="1:12" x14ac:dyDescent="0.25">
      <c r="A94" s="459" t="s">
        <v>685</v>
      </c>
      <c r="B94" s="459"/>
      <c r="C94" s="459"/>
      <c r="D94" s="459"/>
      <c r="E94" s="459"/>
      <c r="F94" s="459"/>
      <c r="G94" s="459"/>
      <c r="H94" s="459"/>
      <c r="I94" s="459"/>
      <c r="J94" s="25"/>
    </row>
    <row r="95" spans="1:12" x14ac:dyDescent="0.25">
      <c r="A95" s="453" t="s">
        <v>686</v>
      </c>
      <c r="B95" s="453"/>
      <c r="C95" s="453"/>
      <c r="D95" s="453"/>
      <c r="E95" s="453"/>
      <c r="F95" s="453"/>
      <c r="G95" s="453"/>
      <c r="H95" s="453"/>
      <c r="I95" s="14" t="s">
        <v>587</v>
      </c>
      <c r="J95" s="25"/>
    </row>
    <row r="96" spans="1:12" x14ac:dyDescent="0.25">
      <c r="A96" s="13" t="s">
        <v>687</v>
      </c>
      <c r="B96" s="442" t="s">
        <v>688</v>
      </c>
      <c r="C96" s="442"/>
      <c r="D96" s="442"/>
      <c r="E96" s="442"/>
      <c r="F96" s="442"/>
      <c r="G96" s="442"/>
      <c r="H96" s="442"/>
      <c r="I96" s="19">
        <f>I88</f>
        <v>70.42</v>
      </c>
      <c r="J96" s="25"/>
    </row>
    <row r="97" spans="1:16" x14ac:dyDescent="0.25">
      <c r="A97" s="20" t="s">
        <v>689</v>
      </c>
      <c r="B97" s="442" t="s">
        <v>690</v>
      </c>
      <c r="C97" s="442"/>
      <c r="D97" s="442"/>
      <c r="E97" s="442"/>
      <c r="F97" s="442"/>
      <c r="G97" s="442"/>
      <c r="H97" s="442"/>
      <c r="I97" s="42">
        <f>I92</f>
        <v>0</v>
      </c>
      <c r="J97" s="25"/>
    </row>
    <row r="98" spans="1:16" x14ac:dyDescent="0.25">
      <c r="A98" s="453" t="s">
        <v>691</v>
      </c>
      <c r="B98" s="453"/>
      <c r="C98" s="453"/>
      <c r="D98" s="453"/>
      <c r="E98" s="453"/>
      <c r="F98" s="453"/>
      <c r="G98" s="453"/>
      <c r="H98" s="453"/>
      <c r="I98" s="43">
        <f>TRUNC(SUM(I96:I97),2)</f>
        <v>70.42</v>
      </c>
      <c r="J98" s="25"/>
    </row>
    <row r="99" spans="1:16" x14ac:dyDescent="0.25">
      <c r="A99" s="463"/>
      <c r="B99" s="464"/>
      <c r="C99" s="464"/>
      <c r="D99" s="464"/>
      <c r="E99" s="464"/>
      <c r="F99" s="464"/>
      <c r="G99" s="464"/>
      <c r="H99" s="464"/>
      <c r="I99" s="464"/>
      <c r="J99" s="25"/>
    </row>
    <row r="100" spans="1:16" x14ac:dyDescent="0.25">
      <c r="A100" s="465" t="s">
        <v>692</v>
      </c>
      <c r="B100" s="465"/>
      <c r="C100" s="465"/>
      <c r="D100" s="465"/>
      <c r="E100" s="465"/>
      <c r="F100" s="465"/>
      <c r="G100" s="465"/>
      <c r="H100" s="465"/>
      <c r="I100" s="465"/>
      <c r="J100" s="25"/>
    </row>
    <row r="101" spans="1:16" x14ac:dyDescent="0.25">
      <c r="A101" s="13">
        <v>5</v>
      </c>
      <c r="B101" s="453" t="s">
        <v>693</v>
      </c>
      <c r="C101" s="453"/>
      <c r="D101" s="453"/>
      <c r="E101" s="453"/>
      <c r="F101" s="453"/>
      <c r="G101" s="453"/>
      <c r="H101" s="13"/>
      <c r="I101" s="14" t="s">
        <v>587</v>
      </c>
      <c r="J101" s="25"/>
    </row>
    <row r="102" spans="1:16" x14ac:dyDescent="0.25">
      <c r="A102" s="13" t="s">
        <v>562</v>
      </c>
      <c r="B102" s="462" t="s">
        <v>694</v>
      </c>
      <c r="C102" s="462"/>
      <c r="D102" s="462"/>
      <c r="E102" s="462"/>
      <c r="F102" s="462"/>
      <c r="G102" s="462"/>
      <c r="H102" s="26" t="s">
        <v>628</v>
      </c>
      <c r="I102" s="48">
        <f>'B.III-Uniformes'!E14</f>
        <v>75.988968253968252</v>
      </c>
      <c r="J102" s="25"/>
      <c r="K102" s="15" t="s">
        <v>695</v>
      </c>
      <c r="L102" s="15"/>
    </row>
    <row r="103" spans="1:16" x14ac:dyDescent="0.25">
      <c r="A103" s="13" t="s">
        <v>564</v>
      </c>
      <c r="B103" s="462" t="s">
        <v>696</v>
      </c>
      <c r="C103" s="462"/>
      <c r="D103" s="462"/>
      <c r="E103" s="462"/>
      <c r="F103" s="462"/>
      <c r="G103" s="462"/>
      <c r="H103" s="49" t="s">
        <v>628</v>
      </c>
      <c r="I103" s="42">
        <f>[3]Materiais!G15</f>
        <v>0</v>
      </c>
      <c r="J103" s="25"/>
      <c r="K103" s="15" t="s">
        <v>695</v>
      </c>
      <c r="L103" s="15"/>
    </row>
    <row r="104" spans="1:16" x14ac:dyDescent="0.25">
      <c r="A104" s="50" t="s">
        <v>567</v>
      </c>
      <c r="B104" s="462"/>
      <c r="C104" s="462"/>
      <c r="D104" s="462"/>
      <c r="E104" s="462"/>
      <c r="F104" s="462"/>
      <c r="G104" s="462"/>
      <c r="H104" s="8" t="s">
        <v>628</v>
      </c>
      <c r="I104" s="42"/>
      <c r="J104" s="25"/>
      <c r="K104" s="15"/>
      <c r="L104" s="15"/>
    </row>
    <row r="105" spans="1:16" x14ac:dyDescent="0.25">
      <c r="A105" s="50" t="s">
        <v>570</v>
      </c>
      <c r="B105" s="462" t="s">
        <v>635</v>
      </c>
      <c r="C105" s="462"/>
      <c r="D105" s="462"/>
      <c r="E105" s="462"/>
      <c r="F105" s="462"/>
      <c r="G105" s="462"/>
      <c r="H105" s="8" t="s">
        <v>628</v>
      </c>
      <c r="I105" s="42">
        <v>0</v>
      </c>
      <c r="J105" s="25"/>
      <c r="P105" s="51"/>
    </row>
    <row r="106" spans="1:16" x14ac:dyDescent="0.25">
      <c r="A106" s="453" t="s">
        <v>697</v>
      </c>
      <c r="B106" s="453"/>
      <c r="C106" s="453"/>
      <c r="D106" s="453"/>
      <c r="E106" s="453"/>
      <c r="F106" s="453"/>
      <c r="G106" s="453"/>
      <c r="H106" s="30" t="s">
        <v>628</v>
      </c>
      <c r="I106" s="22">
        <f>TRUNC(SUM(I102:I105),2)</f>
        <v>75.98</v>
      </c>
      <c r="J106" s="25"/>
    </row>
    <row r="107" spans="1:16" x14ac:dyDescent="0.25">
      <c r="A107" s="463"/>
      <c r="B107" s="464"/>
      <c r="C107" s="464"/>
      <c r="D107" s="464"/>
      <c r="E107" s="464"/>
      <c r="F107" s="464"/>
      <c r="G107" s="464"/>
      <c r="H107" s="464"/>
      <c r="I107" s="464"/>
      <c r="J107" s="25"/>
    </row>
    <row r="108" spans="1:16" x14ac:dyDescent="0.25">
      <c r="A108" s="465" t="s">
        <v>698</v>
      </c>
      <c r="B108" s="465"/>
      <c r="C108" s="465"/>
      <c r="D108" s="465"/>
      <c r="E108" s="465"/>
      <c r="F108" s="465"/>
      <c r="G108" s="465"/>
      <c r="H108" s="465"/>
      <c r="I108" s="465"/>
      <c r="J108" s="25"/>
    </row>
    <row r="109" spans="1:16" x14ac:dyDescent="0.25">
      <c r="A109" s="13">
        <v>6</v>
      </c>
      <c r="B109" s="453" t="s">
        <v>699</v>
      </c>
      <c r="C109" s="453"/>
      <c r="D109" s="453"/>
      <c r="E109" s="453"/>
      <c r="F109" s="453"/>
      <c r="G109" s="453"/>
      <c r="H109" s="13" t="s">
        <v>586</v>
      </c>
      <c r="I109" s="14" t="s">
        <v>587</v>
      </c>
      <c r="J109" s="25"/>
    </row>
    <row r="110" spans="1:16" x14ac:dyDescent="0.25">
      <c r="A110" s="13" t="s">
        <v>562</v>
      </c>
      <c r="B110" s="452" t="s">
        <v>700</v>
      </c>
      <c r="C110" s="452"/>
      <c r="D110" s="452"/>
      <c r="E110" s="452"/>
      <c r="F110" s="452"/>
      <c r="G110" s="452"/>
      <c r="H110" s="52">
        <v>0.05</v>
      </c>
      <c r="I110" s="19">
        <f>TRUNC(H110*I127,2)</f>
        <v>281.29000000000002</v>
      </c>
      <c r="J110" s="25"/>
      <c r="K110" s="15" t="s">
        <v>701</v>
      </c>
      <c r="L110" s="15"/>
    </row>
    <row r="111" spans="1:16" x14ac:dyDescent="0.25">
      <c r="A111" s="20" t="s">
        <v>564</v>
      </c>
      <c r="B111" s="452" t="s">
        <v>702</v>
      </c>
      <c r="C111" s="452"/>
      <c r="D111" s="452"/>
      <c r="E111" s="452"/>
      <c r="F111" s="452"/>
      <c r="G111" s="452"/>
      <c r="H111" s="53">
        <v>6.7900000000000002E-2</v>
      </c>
      <c r="I111" s="19">
        <f>TRUNC(H111*(I110+I127),2)</f>
        <v>401.09</v>
      </c>
      <c r="J111" s="25"/>
      <c r="K111" s="15" t="s">
        <v>703</v>
      </c>
      <c r="L111" s="15"/>
    </row>
    <row r="112" spans="1:16" x14ac:dyDescent="0.25">
      <c r="A112" s="13" t="s">
        <v>567</v>
      </c>
      <c r="B112" s="460" t="s">
        <v>704</v>
      </c>
      <c r="C112" s="460"/>
      <c r="D112" s="460"/>
      <c r="E112" s="460"/>
      <c r="F112" s="460"/>
      <c r="G112" s="460"/>
      <c r="H112" s="18"/>
      <c r="I112" s="54"/>
      <c r="J112" s="25"/>
      <c r="K112" s="25"/>
      <c r="L112" s="25"/>
    </row>
    <row r="113" spans="1:12" x14ac:dyDescent="0.25">
      <c r="A113" s="20" t="s">
        <v>705</v>
      </c>
      <c r="B113" s="461" t="s">
        <v>706</v>
      </c>
      <c r="C113" s="461"/>
      <c r="D113" s="461"/>
      <c r="E113" s="461"/>
      <c r="F113" s="461"/>
      <c r="G113" s="461"/>
      <c r="H113" s="281">
        <v>6.4999999999999997E-3</v>
      </c>
      <c r="I113" s="42">
        <f>H113*(I127+I110+I111)/(1-H116)</f>
        <v>44.886360153256703</v>
      </c>
      <c r="J113" s="25"/>
      <c r="K113" s="15" t="s">
        <v>707</v>
      </c>
      <c r="L113" s="15"/>
    </row>
    <row r="114" spans="1:12" x14ac:dyDescent="0.25">
      <c r="A114" s="20" t="s">
        <v>708</v>
      </c>
      <c r="B114" s="461" t="s">
        <v>709</v>
      </c>
      <c r="C114" s="461"/>
      <c r="D114" s="461"/>
      <c r="E114" s="461"/>
      <c r="F114" s="461"/>
      <c r="G114" s="461"/>
      <c r="H114" s="282">
        <v>0.03</v>
      </c>
      <c r="I114" s="42">
        <f>H114*(I127+I110+I111)/(1-H116)</f>
        <v>207.16781609195405</v>
      </c>
      <c r="J114" s="25"/>
      <c r="K114" s="15" t="s">
        <v>710</v>
      </c>
      <c r="L114" s="15"/>
    </row>
    <row r="115" spans="1:12" x14ac:dyDescent="0.25">
      <c r="A115" s="20" t="s">
        <v>711</v>
      </c>
      <c r="B115" s="452" t="s">
        <v>712</v>
      </c>
      <c r="C115" s="452"/>
      <c r="D115" s="452"/>
      <c r="E115" s="452"/>
      <c r="F115" s="452"/>
      <c r="G115" s="452"/>
      <c r="H115" s="56">
        <v>0.05</v>
      </c>
      <c r="I115" s="42">
        <f>H115*(I127+I110+I111)/(1-H116)</f>
        <v>345.27969348659008</v>
      </c>
      <c r="J115" s="25"/>
      <c r="K115" s="15" t="s">
        <v>713</v>
      </c>
      <c r="L115" s="15"/>
    </row>
    <row r="116" spans="1:12" x14ac:dyDescent="0.25">
      <c r="A116" s="20"/>
      <c r="B116" s="443"/>
      <c r="C116" s="456"/>
      <c r="D116" s="456"/>
      <c r="E116" s="456"/>
      <c r="F116" s="456"/>
      <c r="G116" s="457"/>
      <c r="H116" s="57">
        <f>TRUNC(H113+H114+H115,4)</f>
        <v>8.6499999999999994E-2</v>
      </c>
      <c r="I116" s="42"/>
      <c r="J116" s="25"/>
      <c r="K116" s="25"/>
      <c r="L116" s="25"/>
    </row>
    <row r="117" spans="1:12" x14ac:dyDescent="0.25">
      <c r="A117" s="453" t="s">
        <v>714</v>
      </c>
      <c r="B117" s="453"/>
      <c r="C117" s="453"/>
      <c r="D117" s="453"/>
      <c r="E117" s="453"/>
      <c r="F117" s="453"/>
      <c r="G117" s="453"/>
      <c r="H117" s="55"/>
      <c r="I117" s="43">
        <f>TRUNC(SUM(I110:I115),2)</f>
        <v>1279.71</v>
      </c>
      <c r="J117" s="25"/>
      <c r="K117" s="25"/>
      <c r="L117" s="25"/>
    </row>
    <row r="118" spans="1:12" x14ac:dyDescent="0.25">
      <c r="A118" s="9"/>
      <c r="B118" s="458"/>
      <c r="C118" s="458"/>
      <c r="D118" s="458"/>
      <c r="E118" s="458"/>
      <c r="F118" s="458"/>
      <c r="G118" s="458"/>
      <c r="H118" s="458"/>
      <c r="I118" s="458"/>
    </row>
    <row r="119" spans="1:12" x14ac:dyDescent="0.25">
      <c r="A119" s="9"/>
      <c r="B119" s="9"/>
      <c r="C119" s="9"/>
      <c r="D119" s="9"/>
      <c r="E119" s="9"/>
      <c r="F119" s="9"/>
      <c r="G119" s="9"/>
      <c r="H119" s="9"/>
      <c r="I119" s="58"/>
    </row>
    <row r="120" spans="1:12" x14ac:dyDescent="0.25">
      <c r="A120" s="459" t="s">
        <v>715</v>
      </c>
      <c r="B120" s="459"/>
      <c r="C120" s="459"/>
      <c r="D120" s="459"/>
      <c r="E120" s="459"/>
      <c r="F120" s="459"/>
      <c r="G120" s="459"/>
      <c r="H120" s="459"/>
      <c r="I120" s="459"/>
    </row>
    <row r="121" spans="1:12" x14ac:dyDescent="0.25">
      <c r="A121" s="453" t="s">
        <v>716</v>
      </c>
      <c r="B121" s="453"/>
      <c r="C121" s="453"/>
      <c r="D121" s="453"/>
      <c r="E121" s="453"/>
      <c r="F121" s="453"/>
      <c r="G121" s="453"/>
      <c r="H121" s="453"/>
      <c r="I121" s="14" t="s">
        <v>587</v>
      </c>
    </row>
    <row r="122" spans="1:12" x14ac:dyDescent="0.25">
      <c r="A122" s="8" t="s">
        <v>562</v>
      </c>
      <c r="B122" s="452" t="str">
        <f>A27</f>
        <v>MÓDULO 1 - COMPOSIÇÃO DA REMUNERAÇÃO</v>
      </c>
      <c r="C122" s="452"/>
      <c r="D122" s="452"/>
      <c r="E122" s="452"/>
      <c r="F122" s="452"/>
      <c r="G122" s="452"/>
      <c r="H122" s="452"/>
      <c r="I122" s="19">
        <f>I35</f>
        <v>3027.13</v>
      </c>
    </row>
    <row r="123" spans="1:12" x14ac:dyDescent="0.25">
      <c r="A123" s="59" t="s">
        <v>564</v>
      </c>
      <c r="B123" s="452" t="str">
        <f>A37</f>
        <v>MÓDULO 2 – ENCARGOS E BENEFÍCIOS ANUAIS, MENSAIS E DIÁRIOS</v>
      </c>
      <c r="C123" s="452"/>
      <c r="D123" s="452"/>
      <c r="E123" s="452"/>
      <c r="F123" s="452"/>
      <c r="G123" s="452"/>
      <c r="H123" s="452"/>
      <c r="I123" s="42">
        <f>I69</f>
        <v>2237.1999999999998</v>
      </c>
    </row>
    <row r="124" spans="1:12" x14ac:dyDescent="0.25">
      <c r="A124" s="59" t="s">
        <v>567</v>
      </c>
      <c r="B124" s="452" t="str">
        <f>A71</f>
        <v>MÓDULO 3 – PROVISÃO PARA RESCISÃO</v>
      </c>
      <c r="C124" s="452"/>
      <c r="D124" s="452"/>
      <c r="E124" s="452"/>
      <c r="F124" s="452"/>
      <c r="G124" s="452"/>
      <c r="H124" s="452"/>
      <c r="I124" s="42">
        <f>I78</f>
        <v>215.15</v>
      </c>
    </row>
    <row r="125" spans="1:12" x14ac:dyDescent="0.25">
      <c r="A125" s="8" t="s">
        <v>570</v>
      </c>
      <c r="B125" s="452" t="str">
        <f>A80</f>
        <v>MÓDULO 4 – CUSTO DE REPOSIÇÃO DO PROFISSIONAL AUSENTE</v>
      </c>
      <c r="C125" s="452"/>
      <c r="D125" s="452"/>
      <c r="E125" s="452"/>
      <c r="F125" s="452"/>
      <c r="G125" s="452"/>
      <c r="H125" s="452"/>
      <c r="I125" s="42">
        <f>I98</f>
        <v>70.42</v>
      </c>
    </row>
    <row r="126" spans="1:12" x14ac:dyDescent="0.25">
      <c r="A126" s="59" t="s">
        <v>592</v>
      </c>
      <c r="B126" s="452" t="str">
        <f>A100</f>
        <v>MÓDULO 5 – INSUMOS DIVERSOS</v>
      </c>
      <c r="C126" s="452"/>
      <c r="D126" s="452"/>
      <c r="E126" s="452"/>
      <c r="F126" s="452"/>
      <c r="G126" s="452"/>
      <c r="H126" s="452"/>
      <c r="I126" s="42">
        <f>I106</f>
        <v>75.98</v>
      </c>
    </row>
    <row r="127" spans="1:12" x14ac:dyDescent="0.25">
      <c r="A127" s="20"/>
      <c r="B127" s="453" t="s">
        <v>717</v>
      </c>
      <c r="C127" s="453"/>
      <c r="D127" s="453"/>
      <c r="E127" s="453"/>
      <c r="F127" s="453"/>
      <c r="G127" s="453"/>
      <c r="H127" s="453"/>
      <c r="I127" s="43">
        <f>TRUNC(SUM(I122:I126),2)</f>
        <v>5625.88</v>
      </c>
    </row>
    <row r="128" spans="1:12" x14ac:dyDescent="0.25">
      <c r="A128" s="8" t="s">
        <v>594</v>
      </c>
      <c r="B128" s="452" t="str">
        <f>A108</f>
        <v>MÓDULO 6 – CUSTOS INDIRETOS, TRIBUTOS E LUCRO</v>
      </c>
      <c r="C128" s="452"/>
      <c r="D128" s="452"/>
      <c r="E128" s="452"/>
      <c r="F128" s="452"/>
      <c r="G128" s="452"/>
      <c r="H128" s="452"/>
      <c r="I128" s="19">
        <f>I117</f>
        <v>1279.71</v>
      </c>
    </row>
    <row r="129" spans="1:9" x14ac:dyDescent="0.25">
      <c r="A129" s="453" t="s">
        <v>718</v>
      </c>
      <c r="B129" s="453"/>
      <c r="C129" s="453"/>
      <c r="D129" s="453"/>
      <c r="E129" s="453"/>
      <c r="F129" s="453"/>
      <c r="G129" s="453"/>
      <c r="H129" s="453"/>
      <c r="I129" s="43">
        <f>TRUNC(SUM(I127:I128),2)</f>
        <v>6905.59</v>
      </c>
    </row>
    <row r="130" spans="1:9" ht="15" x14ac:dyDescent="0.25">
      <c r="A130"/>
      <c r="B130"/>
      <c r="C130"/>
      <c r="D130"/>
      <c r="E130"/>
      <c r="F130"/>
      <c r="G130"/>
      <c r="H130"/>
      <c r="I130"/>
    </row>
    <row r="131" spans="1:9" hidden="1" x14ac:dyDescent="0.25">
      <c r="A131" s="9"/>
      <c r="B131" s="421" t="s">
        <v>719</v>
      </c>
      <c r="C131" s="421"/>
      <c r="D131" s="421"/>
      <c r="E131" s="421"/>
      <c r="F131" s="421"/>
      <c r="G131" s="421"/>
      <c r="H131" s="23"/>
      <c r="I131" s="60"/>
    </row>
    <row r="132" spans="1:9" ht="40.5" hidden="1" customHeight="1" thickBot="1" x14ac:dyDescent="0.3">
      <c r="A132" s="454" t="s">
        <v>720</v>
      </c>
      <c r="B132" s="455"/>
      <c r="C132" s="454" t="s">
        <v>721</v>
      </c>
      <c r="D132" s="455"/>
      <c r="E132" s="454" t="s">
        <v>722</v>
      </c>
      <c r="F132" s="455"/>
      <c r="G132" s="61" t="s">
        <v>723</v>
      </c>
      <c r="H132" s="62" t="s">
        <v>724</v>
      </c>
      <c r="I132" s="63" t="s">
        <v>587</v>
      </c>
    </row>
    <row r="133" spans="1:9" hidden="1" x14ac:dyDescent="0.25">
      <c r="A133" s="446" t="s">
        <v>725</v>
      </c>
      <c r="B133" s="447"/>
      <c r="C133" s="448" t="s">
        <v>726</v>
      </c>
      <c r="D133" s="449"/>
      <c r="E133" s="450"/>
      <c r="F133" s="451"/>
      <c r="G133" s="64" t="s">
        <v>726</v>
      </c>
      <c r="H133" s="65"/>
      <c r="I133" s="66">
        <v>0</v>
      </c>
    </row>
    <row r="134" spans="1:9" hidden="1" x14ac:dyDescent="0.25">
      <c r="A134" s="442" t="s">
        <v>727</v>
      </c>
      <c r="B134" s="443"/>
      <c r="C134" s="444" t="s">
        <v>726</v>
      </c>
      <c r="D134" s="445"/>
      <c r="E134" s="436"/>
      <c r="F134" s="437"/>
      <c r="G134" s="67" t="s">
        <v>726</v>
      </c>
      <c r="H134" s="68"/>
      <c r="I134" s="69">
        <v>0</v>
      </c>
    </row>
    <row r="135" spans="1:9" hidden="1" x14ac:dyDescent="0.25">
      <c r="A135" s="442" t="s">
        <v>728</v>
      </c>
      <c r="B135" s="443"/>
      <c r="C135" s="444" t="s">
        <v>726</v>
      </c>
      <c r="D135" s="445"/>
      <c r="E135" s="436"/>
      <c r="F135" s="437"/>
      <c r="G135" s="67" t="s">
        <v>726</v>
      </c>
      <c r="H135" s="68"/>
      <c r="I135" s="69">
        <v>0</v>
      </c>
    </row>
    <row r="136" spans="1:9" hidden="1" x14ac:dyDescent="0.25">
      <c r="A136" s="442" t="s">
        <v>729</v>
      </c>
      <c r="B136" s="443"/>
      <c r="C136" s="444" t="s">
        <v>726</v>
      </c>
      <c r="D136" s="445"/>
      <c r="E136" s="436"/>
      <c r="F136" s="437"/>
      <c r="G136" s="67" t="s">
        <v>726</v>
      </c>
      <c r="H136" s="68"/>
      <c r="I136" s="69">
        <v>0</v>
      </c>
    </row>
    <row r="137" spans="1:9" hidden="1" x14ac:dyDescent="0.25">
      <c r="A137" s="434"/>
      <c r="B137" s="435"/>
      <c r="C137" s="436"/>
      <c r="D137" s="437"/>
      <c r="E137" s="436"/>
      <c r="F137" s="437"/>
      <c r="G137" s="70"/>
      <c r="H137" s="71"/>
      <c r="I137" s="69"/>
    </row>
    <row r="138" spans="1:9" ht="13.5" hidden="1" thickBot="1" x14ac:dyDescent="0.3">
      <c r="A138" s="438"/>
      <c r="B138" s="439"/>
      <c r="C138" s="440"/>
      <c r="D138" s="441"/>
      <c r="E138" s="440"/>
      <c r="F138" s="441"/>
      <c r="G138" s="72"/>
      <c r="H138" s="73"/>
      <c r="I138" s="74"/>
    </row>
    <row r="139" spans="1:9" ht="13.5" hidden="1" thickBot="1" x14ac:dyDescent="0.3">
      <c r="A139" s="418" t="s">
        <v>730</v>
      </c>
      <c r="B139" s="419"/>
      <c r="C139" s="419"/>
      <c r="D139" s="419"/>
      <c r="E139" s="419"/>
      <c r="F139" s="419"/>
      <c r="G139" s="419"/>
      <c r="H139" s="420"/>
      <c r="I139" s="75">
        <f>SUM(I137:I138)</f>
        <v>0</v>
      </c>
    </row>
    <row r="140" spans="1:9" hidden="1" x14ac:dyDescent="0.25"/>
    <row r="141" spans="1:9" hidden="1" x14ac:dyDescent="0.25">
      <c r="A141" s="9" t="s">
        <v>731</v>
      </c>
      <c r="B141" s="421" t="s">
        <v>732</v>
      </c>
      <c r="C141" s="421"/>
      <c r="D141" s="421"/>
      <c r="E141" s="421"/>
      <c r="F141" s="421"/>
      <c r="G141" s="421"/>
      <c r="H141" s="23"/>
      <c r="I141" s="60"/>
    </row>
    <row r="142" spans="1:9" ht="13.5" hidden="1" thickBot="1" x14ac:dyDescent="0.3">
      <c r="A142" s="422" t="s">
        <v>733</v>
      </c>
      <c r="B142" s="423"/>
      <c r="C142" s="423"/>
      <c r="D142" s="423"/>
      <c r="E142" s="423"/>
      <c r="F142" s="423"/>
      <c r="G142" s="423"/>
      <c r="H142" s="423"/>
      <c r="I142" s="424"/>
    </row>
    <row r="143" spans="1:9" ht="13.5" hidden="1" thickBot="1" x14ac:dyDescent="0.3">
      <c r="A143" s="77"/>
      <c r="B143" s="425" t="s">
        <v>264</v>
      </c>
      <c r="C143" s="426"/>
      <c r="D143" s="426"/>
      <c r="E143" s="426"/>
      <c r="F143" s="426"/>
      <c r="G143" s="426"/>
      <c r="H143" s="427"/>
      <c r="I143" s="63" t="s">
        <v>587</v>
      </c>
    </row>
    <row r="144" spans="1:9" hidden="1" x14ac:dyDescent="0.25">
      <c r="A144" s="78" t="s">
        <v>562</v>
      </c>
      <c r="B144" s="428" t="s">
        <v>734</v>
      </c>
      <c r="C144" s="429"/>
      <c r="D144" s="429"/>
      <c r="E144" s="429"/>
      <c r="F144" s="429"/>
      <c r="G144" s="429"/>
      <c r="H144" s="430"/>
      <c r="I144" s="79">
        <f>I113</f>
        <v>44.886360153256703</v>
      </c>
    </row>
    <row r="145" spans="1:9" hidden="1" x14ac:dyDescent="0.25">
      <c r="A145" s="80" t="s">
        <v>564</v>
      </c>
      <c r="B145" s="431" t="s">
        <v>735</v>
      </c>
      <c r="C145" s="432"/>
      <c r="D145" s="432"/>
      <c r="E145" s="432"/>
      <c r="F145" s="432"/>
      <c r="G145" s="432"/>
      <c r="H145" s="433"/>
      <c r="I145" s="81" t="e">
        <f>#REF!</f>
        <v>#REF!</v>
      </c>
    </row>
    <row r="146" spans="1:9" ht="13.5" hidden="1" thickBot="1" x14ac:dyDescent="0.3">
      <c r="A146" s="80" t="s">
        <v>567</v>
      </c>
      <c r="B146" s="412" t="s">
        <v>736</v>
      </c>
      <c r="C146" s="413"/>
      <c r="D146" s="413"/>
      <c r="E146" s="413"/>
      <c r="F146" s="413"/>
      <c r="G146" s="413"/>
      <c r="H146" s="414"/>
      <c r="I146" s="81">
        <f>I117</f>
        <v>1279.71</v>
      </c>
    </row>
    <row r="147" spans="1:9" ht="13.5" hidden="1" thickBot="1" x14ac:dyDescent="0.3">
      <c r="A147" s="415" t="s">
        <v>737</v>
      </c>
      <c r="B147" s="416"/>
      <c r="C147" s="416"/>
      <c r="D147" s="416"/>
      <c r="E147" s="416"/>
      <c r="F147" s="416"/>
      <c r="G147" s="416"/>
      <c r="H147" s="417"/>
      <c r="I147" s="75" t="e">
        <f>SUM(I144:I146)</f>
        <v>#REF!</v>
      </c>
    </row>
    <row r="148" spans="1:9" hidden="1" x14ac:dyDescent="0.25">
      <c r="A148" s="82" t="s">
        <v>738</v>
      </c>
      <c r="B148" s="7" t="s">
        <v>739</v>
      </c>
    </row>
    <row r="149" spans="1:9" hidden="1" x14ac:dyDescent="0.25"/>
    <row r="150" spans="1:9" hidden="1" x14ac:dyDescent="0.25"/>
    <row r="151" spans="1:9" x14ac:dyDescent="0.25">
      <c r="A151" s="83" t="s">
        <v>740</v>
      </c>
      <c r="B151" s="83">
        <f>I129/I29</f>
        <v>2.2812333794716446</v>
      </c>
    </row>
    <row r="152" spans="1:9" x14ac:dyDescent="0.25">
      <c r="A152" s="84"/>
      <c r="B152" s="83"/>
      <c r="E152" s="85"/>
    </row>
    <row r="153" spans="1:9" x14ac:dyDescent="0.25">
      <c r="A153" s="83"/>
      <c r="B153" s="83"/>
      <c r="C153" s="84"/>
    </row>
    <row r="154" spans="1:9" x14ac:dyDescent="0.25">
      <c r="A154" s="83"/>
      <c r="B154" s="83"/>
      <c r="C154" s="84"/>
    </row>
    <row r="155" spans="1:9" x14ac:dyDescent="0.25">
      <c r="A155" s="85"/>
    </row>
    <row r="156" spans="1:9" x14ac:dyDescent="0.25">
      <c r="A156" s="85"/>
    </row>
  </sheetData>
  <mergeCells count="166">
    <mergeCell ref="B1:I1"/>
    <mergeCell ref="A2:I2"/>
    <mergeCell ref="A3:I3"/>
    <mergeCell ref="A4:I4"/>
    <mergeCell ref="A5:I5"/>
    <mergeCell ref="A6:I6"/>
    <mergeCell ref="B12:G12"/>
    <mergeCell ref="H12:I12"/>
    <mergeCell ref="B13:G13"/>
    <mergeCell ref="H13:I13"/>
    <mergeCell ref="B14:G14"/>
    <mergeCell ref="H14:I14"/>
    <mergeCell ref="A7:I7"/>
    <mergeCell ref="A8:I8"/>
    <mergeCell ref="A9:I9"/>
    <mergeCell ref="A10:I10"/>
    <mergeCell ref="B11:G11"/>
    <mergeCell ref="H11:I11"/>
    <mergeCell ref="A20:I20"/>
    <mergeCell ref="B21:G21"/>
    <mergeCell ref="H21:I21"/>
    <mergeCell ref="B22:G22"/>
    <mergeCell ref="H22:I22"/>
    <mergeCell ref="B23:G23"/>
    <mergeCell ref="H23:I23"/>
    <mergeCell ref="A16:I16"/>
    <mergeCell ref="A17:B17"/>
    <mergeCell ref="C17:D17"/>
    <mergeCell ref="E17:I17"/>
    <mergeCell ref="A18:B18"/>
    <mergeCell ref="C18:D18"/>
    <mergeCell ref="E18:I18"/>
    <mergeCell ref="B28:G28"/>
    <mergeCell ref="B29:G29"/>
    <mergeCell ref="B30:G30"/>
    <mergeCell ref="B31:G31"/>
    <mergeCell ref="B32:G32"/>
    <mergeCell ref="B33:G33"/>
    <mergeCell ref="B24:G24"/>
    <mergeCell ref="H24:I24"/>
    <mergeCell ref="B25:G25"/>
    <mergeCell ref="H25:I25"/>
    <mergeCell ref="A26:I26"/>
    <mergeCell ref="A27:I27"/>
    <mergeCell ref="A41:G41"/>
    <mergeCell ref="A42:I42"/>
    <mergeCell ref="A45:G45"/>
    <mergeCell ref="B46:G46"/>
    <mergeCell ref="B47:G47"/>
    <mergeCell ref="B48:G48"/>
    <mergeCell ref="B34:G34"/>
    <mergeCell ref="A35:H35"/>
    <mergeCell ref="A37:I37"/>
    <mergeCell ref="A38:G38"/>
    <mergeCell ref="B39:G39"/>
    <mergeCell ref="B40:G40"/>
    <mergeCell ref="A55:I55"/>
    <mergeCell ref="A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A54:G54"/>
    <mergeCell ref="B67:H67"/>
    <mergeCell ref="B68:H68"/>
    <mergeCell ref="A69:H69"/>
    <mergeCell ref="A70:I70"/>
    <mergeCell ref="A71:I71"/>
    <mergeCell ref="B72:G72"/>
    <mergeCell ref="B61:G61"/>
    <mergeCell ref="A62:H62"/>
    <mergeCell ref="A63:I63"/>
    <mergeCell ref="A64:I64"/>
    <mergeCell ref="A65:H65"/>
    <mergeCell ref="B66:H66"/>
    <mergeCell ref="A79:I79"/>
    <mergeCell ref="A80:I80"/>
    <mergeCell ref="A81:G81"/>
    <mergeCell ref="B82:G82"/>
    <mergeCell ref="B83:G83"/>
    <mergeCell ref="B84:G84"/>
    <mergeCell ref="B73:G73"/>
    <mergeCell ref="B74:G74"/>
    <mergeCell ref="B75:G75"/>
    <mergeCell ref="B76:G76"/>
    <mergeCell ref="B77:G77"/>
    <mergeCell ref="A78:G78"/>
    <mergeCell ref="B91:G91"/>
    <mergeCell ref="A92:G92"/>
    <mergeCell ref="A93:I93"/>
    <mergeCell ref="A94:I94"/>
    <mergeCell ref="A95:H95"/>
    <mergeCell ref="B96:H96"/>
    <mergeCell ref="B85:G85"/>
    <mergeCell ref="B86:G86"/>
    <mergeCell ref="B87:G87"/>
    <mergeCell ref="A88:G88"/>
    <mergeCell ref="A89:I89"/>
    <mergeCell ref="A90:G90"/>
    <mergeCell ref="B103:G103"/>
    <mergeCell ref="B104:G104"/>
    <mergeCell ref="B105:G105"/>
    <mergeCell ref="A106:G106"/>
    <mergeCell ref="A107:I107"/>
    <mergeCell ref="A108:I108"/>
    <mergeCell ref="B97:H97"/>
    <mergeCell ref="A98:H98"/>
    <mergeCell ref="A99:I99"/>
    <mergeCell ref="A100:I100"/>
    <mergeCell ref="B101:G101"/>
    <mergeCell ref="B102:G102"/>
    <mergeCell ref="B115:G115"/>
    <mergeCell ref="B116:G116"/>
    <mergeCell ref="A117:G117"/>
    <mergeCell ref="B118:I118"/>
    <mergeCell ref="A120:I120"/>
    <mergeCell ref="A121:H121"/>
    <mergeCell ref="B109:G109"/>
    <mergeCell ref="B110:G110"/>
    <mergeCell ref="B111:G111"/>
    <mergeCell ref="B112:G112"/>
    <mergeCell ref="B113:G113"/>
    <mergeCell ref="B114:G114"/>
    <mergeCell ref="B128:H128"/>
    <mergeCell ref="A129:H129"/>
    <mergeCell ref="B131:G131"/>
    <mergeCell ref="A132:B132"/>
    <mergeCell ref="C132:D132"/>
    <mergeCell ref="E132:F132"/>
    <mergeCell ref="B122:H122"/>
    <mergeCell ref="B123:H123"/>
    <mergeCell ref="B124:H124"/>
    <mergeCell ref="B125:H125"/>
    <mergeCell ref="B126:H126"/>
    <mergeCell ref="B127:H127"/>
    <mergeCell ref="A135:B135"/>
    <mergeCell ref="C135:D135"/>
    <mergeCell ref="E135:F135"/>
    <mergeCell ref="A136:B136"/>
    <mergeCell ref="C136:D136"/>
    <mergeCell ref="E136:F136"/>
    <mergeCell ref="A133:B133"/>
    <mergeCell ref="C133:D133"/>
    <mergeCell ref="E133:F133"/>
    <mergeCell ref="A134:B134"/>
    <mergeCell ref="C134:D134"/>
    <mergeCell ref="E134:F134"/>
    <mergeCell ref="B146:H146"/>
    <mergeCell ref="A147:H147"/>
    <mergeCell ref="A139:H139"/>
    <mergeCell ref="B141:G141"/>
    <mergeCell ref="A142:I142"/>
    <mergeCell ref="B143:H143"/>
    <mergeCell ref="B144:H144"/>
    <mergeCell ref="B145:H145"/>
    <mergeCell ref="A137:B137"/>
    <mergeCell ref="C137:D137"/>
    <mergeCell ref="E137:F137"/>
    <mergeCell ref="A138:B138"/>
    <mergeCell ref="C138:D138"/>
    <mergeCell ref="E138:F138"/>
  </mergeCells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  <rowBreaks count="1" manualBreakCount="1">
    <brk id="119" max="8" man="1"/>
  </rowBreaks>
  <colBreaks count="1" manualBreakCount="1">
    <brk id="9" max="158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A52C-D7E0-41E6-90BC-517E1AF08E1C}">
  <sheetPr>
    <tabColor rgb="FFC00000"/>
  </sheetPr>
  <dimension ref="A1:P156"/>
  <sheetViews>
    <sheetView showGridLines="0" tabSelected="1" zoomScale="85" zoomScaleNormal="85" zoomScaleSheetLayoutView="90" workbookViewId="0">
      <selection activeCell="B1" sqref="B1:G18"/>
    </sheetView>
  </sheetViews>
  <sheetFormatPr defaultRowHeight="12.75" x14ac:dyDescent="0.25"/>
  <cols>
    <col min="1" max="1" width="12.140625" style="7" customWidth="1"/>
    <col min="2" max="2" width="10.85546875" style="7" customWidth="1"/>
    <col min="3" max="3" width="12.7109375" style="7" customWidth="1"/>
    <col min="4" max="4" width="9.140625" style="7"/>
    <col min="5" max="5" width="10.85546875" style="7" bestFit="1" customWidth="1"/>
    <col min="6" max="6" width="9.140625" style="7"/>
    <col min="7" max="7" width="19.140625" style="7" customWidth="1"/>
    <col min="8" max="8" width="9.140625" style="7" customWidth="1"/>
    <col min="9" max="9" width="13.85546875" style="76" customWidth="1"/>
    <col min="10" max="10" width="7.85546875" style="7" customWidth="1"/>
    <col min="11" max="11" width="44.85546875" style="7" customWidth="1"/>
    <col min="12" max="12" width="52.5703125" style="7" customWidth="1"/>
    <col min="13" max="16384" width="9.140625" style="7"/>
  </cols>
  <sheetData>
    <row r="1" spans="1:9" ht="51.75" customHeight="1" x14ac:dyDescent="0.25">
      <c r="B1" s="487" t="s">
        <v>555</v>
      </c>
      <c r="C1" s="487"/>
      <c r="D1" s="487"/>
      <c r="E1" s="487"/>
      <c r="F1" s="487"/>
      <c r="G1" s="487"/>
      <c r="H1" s="487"/>
      <c r="I1" s="487"/>
    </row>
    <row r="2" spans="1:9" x14ac:dyDescent="0.25">
      <c r="A2" s="484"/>
      <c r="B2" s="484"/>
      <c r="C2" s="484"/>
      <c r="D2" s="484"/>
      <c r="E2" s="484"/>
      <c r="F2" s="484"/>
      <c r="G2" s="484"/>
      <c r="H2" s="484"/>
      <c r="I2" s="484"/>
    </row>
    <row r="3" spans="1:9" x14ac:dyDescent="0.25">
      <c r="A3" s="488" t="s">
        <v>556</v>
      </c>
      <c r="B3" s="488"/>
      <c r="C3" s="488"/>
      <c r="D3" s="488"/>
      <c r="E3" s="488"/>
      <c r="F3" s="488"/>
      <c r="G3" s="488"/>
      <c r="H3" s="488"/>
      <c r="I3" s="488"/>
    </row>
    <row r="4" spans="1:9" x14ac:dyDescent="0.2">
      <c r="A4" s="489" t="s">
        <v>557</v>
      </c>
      <c r="B4" s="489"/>
      <c r="C4" s="489"/>
      <c r="D4" s="489"/>
      <c r="E4" s="489"/>
      <c r="F4" s="489"/>
      <c r="G4" s="489"/>
      <c r="H4" s="489"/>
      <c r="I4" s="489"/>
    </row>
    <row r="5" spans="1:9" x14ac:dyDescent="0.2">
      <c r="A5" s="489" t="s">
        <v>558</v>
      </c>
      <c r="B5" s="489"/>
      <c r="C5" s="489"/>
      <c r="D5" s="489"/>
      <c r="E5" s="489"/>
      <c r="F5" s="489"/>
      <c r="G5" s="489"/>
      <c r="H5" s="489"/>
      <c r="I5" s="489"/>
    </row>
    <row r="6" spans="1:9" x14ac:dyDescent="0.2">
      <c r="A6" s="490" t="s">
        <v>559</v>
      </c>
      <c r="B6" s="490"/>
      <c r="C6" s="490"/>
      <c r="D6" s="490"/>
      <c r="E6" s="490"/>
      <c r="F6" s="490"/>
      <c r="G6" s="490"/>
      <c r="H6" s="490"/>
      <c r="I6" s="490"/>
    </row>
    <row r="7" spans="1:9" x14ac:dyDescent="0.25">
      <c r="A7" s="484"/>
      <c r="B7" s="484"/>
      <c r="C7" s="484"/>
      <c r="D7" s="484"/>
      <c r="E7" s="484"/>
      <c r="F7" s="484"/>
      <c r="G7" s="484"/>
      <c r="H7" s="484"/>
      <c r="I7" s="484"/>
    </row>
    <row r="8" spans="1:9" x14ac:dyDescent="0.25">
      <c r="A8" s="485" t="s">
        <v>758</v>
      </c>
      <c r="B8" s="485"/>
      <c r="C8" s="485"/>
      <c r="D8" s="485"/>
      <c r="E8" s="485"/>
      <c r="F8" s="485"/>
      <c r="G8" s="485"/>
      <c r="H8" s="485"/>
      <c r="I8" s="485"/>
    </row>
    <row r="9" spans="1:9" x14ac:dyDescent="0.25">
      <c r="A9" s="486"/>
      <c r="B9" s="486"/>
      <c r="C9" s="486"/>
      <c r="D9" s="486"/>
      <c r="E9" s="486"/>
      <c r="F9" s="486"/>
      <c r="G9" s="486"/>
      <c r="H9" s="486"/>
      <c r="I9" s="486"/>
    </row>
    <row r="10" spans="1:9" x14ac:dyDescent="0.25">
      <c r="A10" s="482" t="s">
        <v>561</v>
      </c>
      <c r="B10" s="482"/>
      <c r="C10" s="482"/>
      <c r="D10" s="482"/>
      <c r="E10" s="482"/>
      <c r="F10" s="482"/>
      <c r="G10" s="482"/>
      <c r="H10" s="482"/>
      <c r="I10" s="482"/>
    </row>
    <row r="11" spans="1:9" x14ac:dyDescent="0.25">
      <c r="A11" s="8" t="s">
        <v>562</v>
      </c>
      <c r="B11" s="452" t="s">
        <v>563</v>
      </c>
      <c r="C11" s="452"/>
      <c r="D11" s="452"/>
      <c r="E11" s="452"/>
      <c r="F11" s="452"/>
      <c r="G11" s="452"/>
      <c r="H11" s="479"/>
      <c r="I11" s="442"/>
    </row>
    <row r="12" spans="1:9" x14ac:dyDescent="0.25">
      <c r="A12" s="8" t="s">
        <v>564</v>
      </c>
      <c r="B12" s="452" t="s">
        <v>565</v>
      </c>
      <c r="C12" s="452"/>
      <c r="D12" s="452"/>
      <c r="E12" s="452"/>
      <c r="F12" s="452"/>
      <c r="G12" s="452"/>
      <c r="H12" s="442" t="s">
        <v>566</v>
      </c>
      <c r="I12" s="442"/>
    </row>
    <row r="13" spans="1:9" ht="41.25" customHeight="1" x14ac:dyDescent="0.25">
      <c r="A13" s="8" t="s">
        <v>567</v>
      </c>
      <c r="B13" s="452" t="s">
        <v>568</v>
      </c>
      <c r="C13" s="452"/>
      <c r="D13" s="452"/>
      <c r="E13" s="452"/>
      <c r="F13" s="452"/>
      <c r="G13" s="452"/>
      <c r="H13" s="494" t="s">
        <v>757</v>
      </c>
      <c r="I13" s="442"/>
    </row>
    <row r="14" spans="1:9" x14ac:dyDescent="0.25">
      <c r="A14" s="8" t="s">
        <v>570</v>
      </c>
      <c r="B14" s="452" t="s">
        <v>571</v>
      </c>
      <c r="C14" s="452"/>
      <c r="D14" s="452"/>
      <c r="E14" s="452"/>
      <c r="F14" s="452"/>
      <c r="G14" s="452"/>
      <c r="H14" s="442">
        <v>12</v>
      </c>
      <c r="I14" s="442"/>
    </row>
    <row r="15" spans="1:9" x14ac:dyDescent="0.25">
      <c r="A15" s="9"/>
      <c r="B15" s="10"/>
      <c r="C15" s="10"/>
      <c r="D15" s="10"/>
      <c r="E15" s="10"/>
      <c r="F15" s="10"/>
      <c r="G15" s="10"/>
      <c r="H15" s="9"/>
      <c r="I15" s="11"/>
    </row>
    <row r="16" spans="1:9" x14ac:dyDescent="0.25">
      <c r="A16" s="482" t="s">
        <v>572</v>
      </c>
      <c r="B16" s="482"/>
      <c r="C16" s="482"/>
      <c r="D16" s="482"/>
      <c r="E16" s="482"/>
      <c r="F16" s="482"/>
      <c r="G16" s="482"/>
      <c r="H16" s="482"/>
      <c r="I16" s="482"/>
    </row>
    <row r="17" spans="1:12" x14ac:dyDescent="0.25">
      <c r="A17" s="442" t="s">
        <v>573</v>
      </c>
      <c r="B17" s="442"/>
      <c r="C17" s="442" t="s">
        <v>574</v>
      </c>
      <c r="D17" s="442"/>
      <c r="E17" s="442" t="s">
        <v>575</v>
      </c>
      <c r="F17" s="442"/>
      <c r="G17" s="442"/>
      <c r="H17" s="442"/>
      <c r="I17" s="442"/>
    </row>
    <row r="18" spans="1:12" x14ac:dyDescent="0.25">
      <c r="A18" s="493" t="s">
        <v>756</v>
      </c>
      <c r="B18" s="493"/>
      <c r="C18" s="483" t="s">
        <v>753</v>
      </c>
      <c r="D18" s="483"/>
      <c r="E18" s="442">
        <v>1</v>
      </c>
      <c r="F18" s="442"/>
      <c r="G18" s="442"/>
      <c r="H18" s="442"/>
      <c r="I18" s="442"/>
    </row>
    <row r="19" spans="1:12" x14ac:dyDescent="0.25">
      <c r="A19" s="9"/>
      <c r="B19" s="10"/>
      <c r="C19" s="10"/>
      <c r="D19" s="10"/>
      <c r="E19" s="10"/>
      <c r="F19" s="10"/>
      <c r="G19" s="10"/>
      <c r="H19" s="9"/>
      <c r="I19" s="11"/>
    </row>
    <row r="20" spans="1:12" x14ac:dyDescent="0.25">
      <c r="A20" s="482" t="s">
        <v>577</v>
      </c>
      <c r="B20" s="482"/>
      <c r="C20" s="482"/>
      <c r="D20" s="482"/>
      <c r="E20" s="482"/>
      <c r="F20" s="482"/>
      <c r="G20" s="482"/>
      <c r="H20" s="482"/>
      <c r="I20" s="482"/>
    </row>
    <row r="21" spans="1:12" x14ac:dyDescent="0.25">
      <c r="A21" s="8">
        <v>1</v>
      </c>
      <c r="B21" s="452" t="s">
        <v>578</v>
      </c>
      <c r="C21" s="452"/>
      <c r="D21" s="452"/>
      <c r="E21" s="452"/>
      <c r="F21" s="452"/>
      <c r="G21" s="452"/>
      <c r="H21" s="442" t="s">
        <v>742</v>
      </c>
      <c r="I21" s="442"/>
    </row>
    <row r="22" spans="1:12" x14ac:dyDescent="0.25">
      <c r="A22" s="8">
        <v>2</v>
      </c>
      <c r="B22" s="452" t="s">
        <v>579</v>
      </c>
      <c r="C22" s="452"/>
      <c r="D22" s="452"/>
      <c r="E22" s="452"/>
      <c r="F22" s="452"/>
      <c r="G22" s="452"/>
      <c r="H22" s="480">
        <v>724110</v>
      </c>
      <c r="I22" s="480"/>
    </row>
    <row r="23" spans="1:12" x14ac:dyDescent="0.25">
      <c r="A23" s="8">
        <v>3</v>
      </c>
      <c r="B23" s="452" t="s">
        <v>743</v>
      </c>
      <c r="C23" s="452"/>
      <c r="D23" s="452"/>
      <c r="E23" s="452"/>
      <c r="F23" s="452"/>
      <c r="G23" s="452"/>
      <c r="H23" s="481">
        <v>1786.76</v>
      </c>
      <c r="I23" s="480"/>
    </row>
    <row r="24" spans="1:12" x14ac:dyDescent="0.25">
      <c r="A24" s="8">
        <v>4</v>
      </c>
      <c r="B24" s="452" t="s">
        <v>580</v>
      </c>
      <c r="C24" s="452"/>
      <c r="D24" s="452"/>
      <c r="E24" s="452"/>
      <c r="F24" s="452"/>
      <c r="G24" s="452"/>
      <c r="H24" s="453"/>
      <c r="I24" s="453"/>
    </row>
    <row r="25" spans="1:12" x14ac:dyDescent="0.25">
      <c r="A25" s="8">
        <v>5</v>
      </c>
      <c r="B25" s="452" t="s">
        <v>581</v>
      </c>
      <c r="C25" s="452"/>
      <c r="D25" s="452"/>
      <c r="E25" s="452"/>
      <c r="F25" s="452"/>
      <c r="G25" s="452"/>
      <c r="H25" s="479">
        <v>43525</v>
      </c>
      <c r="I25" s="442"/>
    </row>
    <row r="26" spans="1:12" x14ac:dyDescent="0.25">
      <c r="A26" s="421"/>
      <c r="B26" s="421"/>
      <c r="C26" s="421"/>
      <c r="D26" s="421"/>
      <c r="E26" s="421"/>
      <c r="F26" s="421"/>
      <c r="G26" s="421"/>
      <c r="H26" s="421"/>
      <c r="I26" s="421"/>
    </row>
    <row r="27" spans="1:12" x14ac:dyDescent="0.25">
      <c r="A27" s="465" t="s">
        <v>582</v>
      </c>
      <c r="B27" s="465"/>
      <c r="C27" s="465"/>
      <c r="D27" s="465"/>
      <c r="E27" s="465"/>
      <c r="F27" s="465"/>
      <c r="G27" s="465"/>
      <c r="H27" s="465"/>
      <c r="I27" s="465"/>
      <c r="K27" s="12" t="s">
        <v>583</v>
      </c>
      <c r="L27" s="12" t="s">
        <v>584</v>
      </c>
    </row>
    <row r="28" spans="1:12" x14ac:dyDescent="0.25">
      <c r="A28" s="13">
        <v>1</v>
      </c>
      <c r="B28" s="453" t="s">
        <v>585</v>
      </c>
      <c r="C28" s="453"/>
      <c r="D28" s="453"/>
      <c r="E28" s="453"/>
      <c r="F28" s="453"/>
      <c r="G28" s="453"/>
      <c r="H28" s="13" t="s">
        <v>586</v>
      </c>
      <c r="I28" s="14" t="s">
        <v>587</v>
      </c>
      <c r="K28" s="15"/>
      <c r="L28" s="16" t="s">
        <v>588</v>
      </c>
    </row>
    <row r="29" spans="1:12" x14ac:dyDescent="0.25">
      <c r="A29" s="13" t="s">
        <v>562</v>
      </c>
      <c r="B29" s="452" t="s">
        <v>744</v>
      </c>
      <c r="C29" s="452"/>
      <c r="D29" s="452"/>
      <c r="E29" s="452"/>
      <c r="F29" s="452"/>
      <c r="G29" s="452"/>
      <c r="H29" s="15"/>
      <c r="I29" s="17">
        <v>1786.76</v>
      </c>
      <c r="K29" s="15"/>
      <c r="L29" s="15"/>
    </row>
    <row r="30" spans="1:12" x14ac:dyDescent="0.25">
      <c r="A30" s="13" t="s">
        <v>564</v>
      </c>
      <c r="B30" s="452" t="s">
        <v>589</v>
      </c>
      <c r="C30" s="452"/>
      <c r="D30" s="452"/>
      <c r="E30" s="452"/>
      <c r="F30" s="452"/>
      <c r="G30" s="452"/>
      <c r="H30" s="18"/>
      <c r="I30" s="19">
        <v>0</v>
      </c>
      <c r="K30" s="15"/>
      <c r="L30" s="15"/>
    </row>
    <row r="31" spans="1:12" x14ac:dyDescent="0.25">
      <c r="A31" s="13" t="s">
        <v>567</v>
      </c>
      <c r="B31" s="452" t="s">
        <v>590</v>
      </c>
      <c r="C31" s="452"/>
      <c r="D31" s="452"/>
      <c r="E31" s="452"/>
      <c r="F31" s="452"/>
      <c r="G31" s="452"/>
      <c r="H31" s="18"/>
      <c r="I31" s="19">
        <f>H31*I29</f>
        <v>0</v>
      </c>
      <c r="K31" s="15"/>
      <c r="L31" s="15"/>
    </row>
    <row r="32" spans="1:12" x14ac:dyDescent="0.25">
      <c r="A32" s="13" t="s">
        <v>570</v>
      </c>
      <c r="B32" s="452" t="s">
        <v>591</v>
      </c>
      <c r="C32" s="452"/>
      <c r="D32" s="452"/>
      <c r="E32" s="452"/>
      <c r="F32" s="452"/>
      <c r="G32" s="452"/>
      <c r="H32" s="18"/>
      <c r="I32" s="19">
        <v>0</v>
      </c>
      <c r="K32" s="15"/>
      <c r="L32" s="15"/>
    </row>
    <row r="33" spans="1:12" x14ac:dyDescent="0.25">
      <c r="A33" s="20" t="s">
        <v>592</v>
      </c>
      <c r="B33" s="452" t="s">
        <v>593</v>
      </c>
      <c r="C33" s="452"/>
      <c r="D33" s="452"/>
      <c r="E33" s="452"/>
      <c r="F33" s="452"/>
      <c r="G33" s="452"/>
      <c r="H33" s="21"/>
      <c r="I33" s="19">
        <v>0</v>
      </c>
      <c r="K33" s="15"/>
      <c r="L33" s="15"/>
    </row>
    <row r="34" spans="1:12" x14ac:dyDescent="0.25">
      <c r="A34" s="20" t="s">
        <v>594</v>
      </c>
      <c r="B34" s="452" t="s">
        <v>595</v>
      </c>
      <c r="C34" s="452"/>
      <c r="D34" s="452"/>
      <c r="E34" s="452"/>
      <c r="F34" s="452"/>
      <c r="G34" s="452"/>
      <c r="H34" s="18"/>
      <c r="I34" s="19">
        <v>0</v>
      </c>
      <c r="K34" s="15"/>
      <c r="L34" s="15"/>
    </row>
    <row r="35" spans="1:12" x14ac:dyDescent="0.25">
      <c r="A35" s="453" t="s">
        <v>596</v>
      </c>
      <c r="B35" s="453"/>
      <c r="C35" s="453"/>
      <c r="D35" s="453"/>
      <c r="E35" s="453"/>
      <c r="F35" s="453"/>
      <c r="G35" s="453"/>
      <c r="H35" s="453"/>
      <c r="I35" s="22">
        <f>TRUNC(SUM(I29:I34),2)</f>
        <v>1786.76</v>
      </c>
      <c r="K35" s="15"/>
      <c r="L35" s="15"/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4"/>
      <c r="J36" s="25"/>
    </row>
    <row r="37" spans="1:12" x14ac:dyDescent="0.25">
      <c r="A37" s="465" t="s">
        <v>597</v>
      </c>
      <c r="B37" s="465"/>
      <c r="C37" s="465"/>
      <c r="D37" s="465"/>
      <c r="E37" s="465"/>
      <c r="F37" s="465"/>
      <c r="G37" s="465"/>
      <c r="H37" s="465"/>
      <c r="I37" s="465"/>
      <c r="J37" s="25"/>
    </row>
    <row r="38" spans="1:12" x14ac:dyDescent="0.25">
      <c r="A38" s="453" t="s">
        <v>598</v>
      </c>
      <c r="B38" s="453"/>
      <c r="C38" s="453"/>
      <c r="D38" s="453"/>
      <c r="E38" s="453"/>
      <c r="F38" s="453"/>
      <c r="G38" s="453"/>
      <c r="H38" s="13" t="s">
        <v>586</v>
      </c>
      <c r="I38" s="14" t="s">
        <v>587</v>
      </c>
      <c r="J38" s="25"/>
    </row>
    <row r="39" spans="1:12" ht="38.25" x14ac:dyDescent="0.25">
      <c r="A39" s="13" t="s">
        <v>562</v>
      </c>
      <c r="B39" s="452" t="s">
        <v>599</v>
      </c>
      <c r="C39" s="452"/>
      <c r="D39" s="452"/>
      <c r="E39" s="452"/>
      <c r="F39" s="452"/>
      <c r="G39" s="452"/>
      <c r="H39" s="26">
        <v>8.3299999999999999E-2</v>
      </c>
      <c r="I39" s="19">
        <f>$I$35*H39</f>
        <v>148.837108</v>
      </c>
      <c r="J39" s="25"/>
      <c r="K39" s="15"/>
      <c r="L39" s="27" t="s">
        <v>600</v>
      </c>
    </row>
    <row r="40" spans="1:12" ht="38.25" x14ac:dyDescent="0.25">
      <c r="A40" s="13" t="s">
        <v>564</v>
      </c>
      <c r="B40" s="452" t="s">
        <v>601</v>
      </c>
      <c r="C40" s="452"/>
      <c r="D40" s="452"/>
      <c r="E40" s="452"/>
      <c r="F40" s="452"/>
      <c r="G40" s="452"/>
      <c r="H40" s="28">
        <v>0.121</v>
      </c>
      <c r="I40" s="19">
        <f>H40*I35</f>
        <v>216.19795999999999</v>
      </c>
      <c r="J40" s="25"/>
      <c r="K40" s="29" t="s">
        <v>602</v>
      </c>
      <c r="L40" s="27" t="s">
        <v>603</v>
      </c>
    </row>
    <row r="41" spans="1:12" x14ac:dyDescent="0.25">
      <c r="A41" s="453" t="s">
        <v>604</v>
      </c>
      <c r="B41" s="453"/>
      <c r="C41" s="453"/>
      <c r="D41" s="453"/>
      <c r="E41" s="453"/>
      <c r="F41" s="453"/>
      <c r="G41" s="453"/>
      <c r="H41" s="30">
        <f>TRUNC(SUM(H39:H40),4)</f>
        <v>0.20430000000000001</v>
      </c>
      <c r="I41" s="22">
        <f>TRUNC(SUM(I39:I40),2)</f>
        <v>365.03</v>
      </c>
      <c r="J41" s="25"/>
    </row>
    <row r="42" spans="1:12" x14ac:dyDescent="0.25">
      <c r="A42" s="476"/>
      <c r="B42" s="477"/>
      <c r="C42" s="477"/>
      <c r="D42" s="477"/>
      <c r="E42" s="477"/>
      <c r="F42" s="477"/>
      <c r="G42" s="477"/>
      <c r="H42" s="477"/>
      <c r="I42" s="477"/>
    </row>
    <row r="43" spans="1:12" x14ac:dyDescent="0.25">
      <c r="A43" s="31"/>
      <c r="B43" s="31"/>
      <c r="C43" s="31"/>
      <c r="D43" s="31"/>
      <c r="E43" s="31"/>
      <c r="F43" s="31"/>
      <c r="G43" s="31"/>
      <c r="H43" s="32" t="s">
        <v>605</v>
      </c>
      <c r="I43" s="33">
        <f>I35+I41</f>
        <v>2151.79</v>
      </c>
      <c r="J43" s="34"/>
    </row>
    <row r="44" spans="1:12" x14ac:dyDescent="0.25">
      <c r="A44" s="31"/>
      <c r="B44" s="31"/>
      <c r="C44" s="31"/>
      <c r="D44" s="31"/>
      <c r="E44" s="31"/>
      <c r="F44" s="31"/>
      <c r="G44" s="31"/>
      <c r="H44" s="31"/>
      <c r="I44" s="35"/>
      <c r="J44" s="34"/>
    </row>
    <row r="45" spans="1:12" x14ac:dyDescent="0.25">
      <c r="A45" s="453" t="s">
        <v>606</v>
      </c>
      <c r="B45" s="453"/>
      <c r="C45" s="453"/>
      <c r="D45" s="453"/>
      <c r="E45" s="453"/>
      <c r="F45" s="453"/>
      <c r="G45" s="453"/>
      <c r="H45" s="13" t="s">
        <v>586</v>
      </c>
      <c r="I45" s="14" t="s">
        <v>587</v>
      </c>
      <c r="J45" s="25"/>
    </row>
    <row r="46" spans="1:12" x14ac:dyDescent="0.25">
      <c r="A46" s="13" t="s">
        <v>562</v>
      </c>
      <c r="B46" s="452" t="s">
        <v>607</v>
      </c>
      <c r="C46" s="452"/>
      <c r="D46" s="452"/>
      <c r="E46" s="452"/>
      <c r="F46" s="452"/>
      <c r="G46" s="452"/>
      <c r="H46" s="26">
        <v>0.2</v>
      </c>
      <c r="I46" s="19">
        <f t="shared" ref="I46:I53" si="0">H46*$I$43</f>
        <v>430.358</v>
      </c>
      <c r="J46" s="25"/>
      <c r="K46" s="15"/>
      <c r="L46" s="36" t="s">
        <v>608</v>
      </c>
    </row>
    <row r="47" spans="1:12" x14ac:dyDescent="0.25">
      <c r="A47" s="13" t="s">
        <v>564</v>
      </c>
      <c r="B47" s="452" t="s">
        <v>609</v>
      </c>
      <c r="C47" s="452"/>
      <c r="D47" s="452"/>
      <c r="E47" s="452"/>
      <c r="F47" s="452"/>
      <c r="G47" s="452"/>
      <c r="H47" s="26">
        <v>2.5000000000000001E-2</v>
      </c>
      <c r="I47" s="19">
        <f t="shared" si="0"/>
        <v>53.794750000000001</v>
      </c>
      <c r="J47" s="25"/>
      <c r="K47" s="15"/>
      <c r="L47" s="36" t="s">
        <v>610</v>
      </c>
    </row>
    <row r="48" spans="1:12" x14ac:dyDescent="0.25">
      <c r="A48" s="13" t="s">
        <v>567</v>
      </c>
      <c r="B48" s="452" t="s">
        <v>611</v>
      </c>
      <c r="C48" s="452"/>
      <c r="D48" s="452"/>
      <c r="E48" s="452"/>
      <c r="F48" s="452"/>
      <c r="G48" s="452"/>
      <c r="H48" s="26">
        <v>0.03</v>
      </c>
      <c r="I48" s="19">
        <f t="shared" si="0"/>
        <v>64.553699999999992</v>
      </c>
      <c r="J48" s="25"/>
      <c r="K48" s="29" t="s">
        <v>612</v>
      </c>
      <c r="L48" s="36" t="s">
        <v>613</v>
      </c>
    </row>
    <row r="49" spans="1:12" x14ac:dyDescent="0.25">
      <c r="A49" s="13" t="s">
        <v>570</v>
      </c>
      <c r="B49" s="452" t="s">
        <v>614</v>
      </c>
      <c r="C49" s="452"/>
      <c r="D49" s="452"/>
      <c r="E49" s="452"/>
      <c r="F49" s="452"/>
      <c r="G49" s="452"/>
      <c r="H49" s="26">
        <v>1.4999999999999999E-2</v>
      </c>
      <c r="I49" s="19">
        <f t="shared" si="0"/>
        <v>32.276849999999996</v>
      </c>
      <c r="J49" s="25"/>
      <c r="K49" s="15"/>
      <c r="L49" s="36" t="s">
        <v>615</v>
      </c>
    </row>
    <row r="50" spans="1:12" x14ac:dyDescent="0.25">
      <c r="A50" s="13" t="s">
        <v>592</v>
      </c>
      <c r="B50" s="452" t="s">
        <v>616</v>
      </c>
      <c r="C50" s="452"/>
      <c r="D50" s="452"/>
      <c r="E50" s="452"/>
      <c r="F50" s="452"/>
      <c r="G50" s="452"/>
      <c r="H50" s="26">
        <v>0.01</v>
      </c>
      <c r="I50" s="19">
        <f t="shared" si="0"/>
        <v>21.517900000000001</v>
      </c>
      <c r="J50" s="25"/>
      <c r="K50" s="15"/>
      <c r="L50" s="36" t="s">
        <v>617</v>
      </c>
    </row>
    <row r="51" spans="1:12" x14ac:dyDescent="0.25">
      <c r="A51" s="13" t="s">
        <v>594</v>
      </c>
      <c r="B51" s="452" t="s">
        <v>618</v>
      </c>
      <c r="C51" s="452"/>
      <c r="D51" s="452"/>
      <c r="E51" s="452"/>
      <c r="F51" s="452"/>
      <c r="G51" s="452"/>
      <c r="H51" s="26">
        <v>6.0000000000000001E-3</v>
      </c>
      <c r="I51" s="19">
        <f t="shared" si="0"/>
        <v>12.910740000000001</v>
      </c>
      <c r="J51" s="25"/>
      <c r="K51" s="15"/>
      <c r="L51" s="37" t="s">
        <v>619</v>
      </c>
    </row>
    <row r="52" spans="1:12" x14ac:dyDescent="0.25">
      <c r="A52" s="13" t="s">
        <v>620</v>
      </c>
      <c r="B52" s="452" t="s">
        <v>621</v>
      </c>
      <c r="C52" s="452"/>
      <c r="D52" s="452"/>
      <c r="E52" s="452"/>
      <c r="F52" s="452"/>
      <c r="G52" s="452"/>
      <c r="H52" s="26">
        <v>2E-3</v>
      </c>
      <c r="I52" s="19">
        <f t="shared" si="0"/>
        <v>4.3035800000000002</v>
      </c>
      <c r="J52" s="25"/>
      <c r="K52" s="15"/>
      <c r="L52" s="36" t="s">
        <v>617</v>
      </c>
    </row>
    <row r="53" spans="1:12" x14ac:dyDescent="0.25">
      <c r="A53" s="13" t="s">
        <v>622</v>
      </c>
      <c r="B53" s="452" t="s">
        <v>623</v>
      </c>
      <c r="C53" s="452"/>
      <c r="D53" s="452"/>
      <c r="E53" s="452"/>
      <c r="F53" s="452"/>
      <c r="G53" s="452"/>
      <c r="H53" s="26">
        <v>0.08</v>
      </c>
      <c r="I53" s="19">
        <f t="shared" si="0"/>
        <v>172.14320000000001</v>
      </c>
      <c r="J53" s="25"/>
      <c r="K53" s="15"/>
      <c r="L53" s="36" t="s">
        <v>624</v>
      </c>
    </row>
    <row r="54" spans="1:12" x14ac:dyDescent="0.25">
      <c r="A54" s="453" t="s">
        <v>625</v>
      </c>
      <c r="B54" s="453"/>
      <c r="C54" s="453"/>
      <c r="D54" s="453"/>
      <c r="E54" s="453"/>
      <c r="F54" s="453"/>
      <c r="G54" s="453"/>
      <c r="H54" s="30">
        <f>SUM(H46:H53)</f>
        <v>0.36800000000000005</v>
      </c>
      <c r="I54" s="22">
        <f>TRUNC(SUM(I46:I53),2)</f>
        <v>791.85</v>
      </c>
      <c r="J54" s="25"/>
    </row>
    <row r="55" spans="1:12" x14ac:dyDescent="0.25">
      <c r="A55" s="474"/>
      <c r="B55" s="474"/>
      <c r="C55" s="474"/>
      <c r="D55" s="474"/>
      <c r="E55" s="474"/>
      <c r="F55" s="474"/>
      <c r="G55" s="474"/>
      <c r="H55" s="474"/>
      <c r="I55" s="475"/>
      <c r="J55" s="25"/>
    </row>
    <row r="56" spans="1:12" x14ac:dyDescent="0.25">
      <c r="A56" s="453" t="s">
        <v>626</v>
      </c>
      <c r="B56" s="453"/>
      <c r="C56" s="453"/>
      <c r="D56" s="453"/>
      <c r="E56" s="453"/>
      <c r="F56" s="453"/>
      <c r="G56" s="453"/>
      <c r="H56" s="30"/>
      <c r="I56" s="14" t="s">
        <v>587</v>
      </c>
      <c r="J56" s="25"/>
    </row>
    <row r="57" spans="1:12" x14ac:dyDescent="0.25">
      <c r="A57" s="13" t="s">
        <v>562</v>
      </c>
      <c r="B57" s="462" t="s">
        <v>627</v>
      </c>
      <c r="C57" s="462"/>
      <c r="D57" s="462"/>
      <c r="E57" s="462"/>
      <c r="F57" s="462"/>
      <c r="G57" s="462"/>
      <c r="H57" s="8" t="s">
        <v>628</v>
      </c>
      <c r="I57" s="38">
        <f>(4.05*2*22)-(I29*0.06)</f>
        <v>70.994399999999999</v>
      </c>
      <c r="J57" s="25"/>
      <c r="K57" s="39" t="s">
        <v>629</v>
      </c>
      <c r="L57" s="39" t="s">
        <v>630</v>
      </c>
    </row>
    <row r="58" spans="1:12" x14ac:dyDescent="0.25">
      <c r="A58" s="13" t="s">
        <v>564</v>
      </c>
      <c r="B58" s="462" t="s">
        <v>631</v>
      </c>
      <c r="C58" s="462"/>
      <c r="D58" s="462"/>
      <c r="E58" s="462"/>
      <c r="F58" s="462"/>
      <c r="G58" s="462"/>
      <c r="H58" s="8" t="s">
        <v>628</v>
      </c>
      <c r="I58" s="40">
        <f>(14*22)-10%*(14*22)</f>
        <v>277.2</v>
      </c>
      <c r="J58" s="25"/>
      <c r="K58" s="16" t="s">
        <v>632</v>
      </c>
      <c r="L58" s="16" t="s">
        <v>588</v>
      </c>
    </row>
    <row r="59" spans="1:12" x14ac:dyDescent="0.25">
      <c r="A59" s="13" t="s">
        <v>567</v>
      </c>
      <c r="B59" s="462" t="s">
        <v>633</v>
      </c>
      <c r="C59" s="462"/>
      <c r="D59" s="462"/>
      <c r="E59" s="462"/>
      <c r="F59" s="462"/>
      <c r="G59" s="462"/>
      <c r="H59" s="8" t="s">
        <v>628</v>
      </c>
      <c r="I59" s="41"/>
      <c r="J59" s="25"/>
      <c r="K59" s="15"/>
      <c r="L59" s="16" t="s">
        <v>588</v>
      </c>
    </row>
    <row r="60" spans="1:12" x14ac:dyDescent="0.25">
      <c r="A60" s="13" t="s">
        <v>592</v>
      </c>
      <c r="B60" s="431" t="s">
        <v>634</v>
      </c>
      <c r="C60" s="432"/>
      <c r="D60" s="432"/>
      <c r="E60" s="432"/>
      <c r="F60" s="432"/>
      <c r="G60" s="433"/>
      <c r="H60" s="8" t="s">
        <v>628</v>
      </c>
      <c r="I60" s="38">
        <v>0</v>
      </c>
      <c r="J60" s="25"/>
      <c r="K60" s="15"/>
      <c r="L60" s="15"/>
    </row>
    <row r="61" spans="1:12" x14ac:dyDescent="0.25">
      <c r="A61" s="13" t="s">
        <v>620</v>
      </c>
      <c r="B61" s="462" t="s">
        <v>635</v>
      </c>
      <c r="C61" s="462"/>
      <c r="D61" s="462"/>
      <c r="E61" s="462"/>
      <c r="F61" s="462"/>
      <c r="G61" s="462"/>
      <c r="H61" s="8" t="s">
        <v>628</v>
      </c>
      <c r="I61" s="38">
        <v>0</v>
      </c>
      <c r="J61" s="25"/>
      <c r="K61" s="15"/>
      <c r="L61" s="15"/>
    </row>
    <row r="62" spans="1:12" x14ac:dyDescent="0.25">
      <c r="A62" s="453" t="s">
        <v>636</v>
      </c>
      <c r="B62" s="453"/>
      <c r="C62" s="453"/>
      <c r="D62" s="453"/>
      <c r="E62" s="453"/>
      <c r="F62" s="453"/>
      <c r="G62" s="453"/>
      <c r="H62" s="453"/>
      <c r="I62" s="22">
        <f>SUM(I57:I61)</f>
        <v>348.19439999999997</v>
      </c>
      <c r="J62" s="25"/>
    </row>
    <row r="63" spans="1:12" x14ac:dyDescent="0.25">
      <c r="A63" s="474"/>
      <c r="B63" s="474"/>
      <c r="C63" s="474"/>
      <c r="D63" s="474"/>
      <c r="E63" s="474"/>
      <c r="F63" s="474"/>
      <c r="G63" s="474"/>
      <c r="H63" s="474"/>
      <c r="I63" s="475"/>
      <c r="J63" s="25"/>
    </row>
    <row r="64" spans="1:12" x14ac:dyDescent="0.25">
      <c r="A64" s="459" t="s">
        <v>637</v>
      </c>
      <c r="B64" s="459"/>
      <c r="C64" s="459"/>
      <c r="D64" s="459"/>
      <c r="E64" s="459"/>
      <c r="F64" s="459"/>
      <c r="G64" s="459"/>
      <c r="H64" s="459"/>
      <c r="I64" s="459"/>
      <c r="J64" s="25"/>
    </row>
    <row r="65" spans="1:12" x14ac:dyDescent="0.25">
      <c r="A65" s="453" t="s">
        <v>638</v>
      </c>
      <c r="B65" s="453"/>
      <c r="C65" s="453"/>
      <c r="D65" s="453"/>
      <c r="E65" s="453"/>
      <c r="F65" s="453"/>
      <c r="G65" s="453"/>
      <c r="H65" s="453"/>
      <c r="I65" s="14" t="s">
        <v>587</v>
      </c>
      <c r="J65" s="25"/>
    </row>
    <row r="66" spans="1:12" x14ac:dyDescent="0.25">
      <c r="A66" s="13" t="s">
        <v>639</v>
      </c>
      <c r="B66" s="442" t="s">
        <v>640</v>
      </c>
      <c r="C66" s="442"/>
      <c r="D66" s="442"/>
      <c r="E66" s="442"/>
      <c r="F66" s="442"/>
      <c r="G66" s="442"/>
      <c r="H66" s="442"/>
      <c r="I66" s="19">
        <f>I41</f>
        <v>365.03</v>
      </c>
      <c r="J66" s="25"/>
    </row>
    <row r="67" spans="1:12" x14ac:dyDescent="0.25">
      <c r="A67" s="20" t="s">
        <v>641</v>
      </c>
      <c r="B67" s="442" t="s">
        <v>642</v>
      </c>
      <c r="C67" s="442"/>
      <c r="D67" s="442"/>
      <c r="E67" s="442"/>
      <c r="F67" s="442"/>
      <c r="G67" s="442"/>
      <c r="H67" s="442"/>
      <c r="I67" s="42">
        <f>I54</f>
        <v>791.85</v>
      </c>
      <c r="J67" s="25"/>
    </row>
    <row r="68" spans="1:12" x14ac:dyDescent="0.25">
      <c r="A68" s="20" t="s">
        <v>643</v>
      </c>
      <c r="B68" s="442" t="s">
        <v>644</v>
      </c>
      <c r="C68" s="442"/>
      <c r="D68" s="442"/>
      <c r="E68" s="442"/>
      <c r="F68" s="442"/>
      <c r="G68" s="442"/>
      <c r="H68" s="442"/>
      <c r="I68" s="42">
        <f>I62</f>
        <v>348.19439999999997</v>
      </c>
      <c r="J68" s="25"/>
    </row>
    <row r="69" spans="1:12" x14ac:dyDescent="0.25">
      <c r="A69" s="453" t="s">
        <v>645</v>
      </c>
      <c r="B69" s="453"/>
      <c r="C69" s="453"/>
      <c r="D69" s="453"/>
      <c r="E69" s="453"/>
      <c r="F69" s="453"/>
      <c r="G69" s="453"/>
      <c r="H69" s="453"/>
      <c r="I69" s="43">
        <f>TRUNC(SUM(I66:I68),2)</f>
        <v>1505.07</v>
      </c>
      <c r="J69" s="25"/>
    </row>
    <row r="70" spans="1:12" x14ac:dyDescent="0.25">
      <c r="A70" s="463"/>
      <c r="B70" s="464"/>
      <c r="C70" s="464"/>
      <c r="D70" s="464"/>
      <c r="E70" s="464"/>
      <c r="F70" s="464"/>
      <c r="G70" s="464"/>
      <c r="H70" s="464"/>
      <c r="I70" s="464"/>
      <c r="J70" s="25"/>
    </row>
    <row r="71" spans="1:12" x14ac:dyDescent="0.25">
      <c r="A71" s="465" t="s">
        <v>646</v>
      </c>
      <c r="B71" s="465"/>
      <c r="C71" s="465"/>
      <c r="D71" s="465"/>
      <c r="E71" s="465"/>
      <c r="F71" s="465"/>
      <c r="G71" s="465"/>
      <c r="H71" s="465"/>
      <c r="I71" s="465"/>
      <c r="J71" s="25"/>
    </row>
    <row r="72" spans="1:12" x14ac:dyDescent="0.25">
      <c r="A72" s="13">
        <v>3</v>
      </c>
      <c r="B72" s="453" t="s">
        <v>647</v>
      </c>
      <c r="C72" s="453"/>
      <c r="D72" s="453"/>
      <c r="E72" s="453"/>
      <c r="F72" s="453"/>
      <c r="G72" s="453"/>
      <c r="H72" s="13" t="s">
        <v>586</v>
      </c>
      <c r="I72" s="14" t="s">
        <v>587</v>
      </c>
      <c r="J72" s="25"/>
    </row>
    <row r="73" spans="1:12" ht="26.25" customHeight="1" x14ac:dyDescent="0.25">
      <c r="A73" s="13" t="s">
        <v>562</v>
      </c>
      <c r="B73" s="469" t="s">
        <v>648</v>
      </c>
      <c r="C73" s="469"/>
      <c r="D73" s="469"/>
      <c r="E73" s="469"/>
      <c r="F73" s="469"/>
      <c r="G73" s="469"/>
      <c r="H73" s="44">
        <v>4.1999999999999997E-3</v>
      </c>
      <c r="I73" s="42">
        <f>$I$35*H73</f>
        <v>7.5043919999999993</v>
      </c>
      <c r="J73" s="25"/>
      <c r="K73" s="45" t="s">
        <v>649</v>
      </c>
      <c r="L73" s="45" t="s">
        <v>650</v>
      </c>
    </row>
    <row r="74" spans="1:12" x14ac:dyDescent="0.25">
      <c r="A74" s="13" t="s">
        <v>564</v>
      </c>
      <c r="B74" s="452" t="s">
        <v>651</v>
      </c>
      <c r="C74" s="452"/>
      <c r="D74" s="452"/>
      <c r="E74" s="452"/>
      <c r="F74" s="452"/>
      <c r="G74" s="452"/>
      <c r="H74" s="46">
        <f>0.08*H73</f>
        <v>3.3599999999999998E-4</v>
      </c>
      <c r="I74" s="19">
        <f>H74*I35</f>
        <v>0.60035136</v>
      </c>
      <c r="J74" s="25"/>
      <c r="K74" s="45" t="s">
        <v>652</v>
      </c>
      <c r="L74" s="45" t="s">
        <v>653</v>
      </c>
    </row>
    <row r="75" spans="1:12" ht="25.5" x14ac:dyDescent="0.25">
      <c r="A75" s="13" t="s">
        <v>567</v>
      </c>
      <c r="B75" s="452" t="s">
        <v>654</v>
      </c>
      <c r="C75" s="452"/>
      <c r="D75" s="452"/>
      <c r="E75" s="452"/>
      <c r="F75" s="452"/>
      <c r="G75" s="452"/>
      <c r="H75" s="26">
        <v>1.9400000000000001E-2</v>
      </c>
      <c r="I75" s="19">
        <f>$I$35*H75</f>
        <v>34.663144000000003</v>
      </c>
      <c r="J75" s="25"/>
      <c r="K75" s="45" t="s">
        <v>655</v>
      </c>
      <c r="L75" s="45" t="s">
        <v>656</v>
      </c>
    </row>
    <row r="76" spans="1:12" x14ac:dyDescent="0.25">
      <c r="A76" s="13" t="s">
        <v>570</v>
      </c>
      <c r="B76" s="452" t="s">
        <v>657</v>
      </c>
      <c r="C76" s="452"/>
      <c r="D76" s="452"/>
      <c r="E76" s="452"/>
      <c r="F76" s="452"/>
      <c r="G76" s="452"/>
      <c r="H76" s="28">
        <f>H54*H75</f>
        <v>7.1392000000000009E-3</v>
      </c>
      <c r="I76" s="19">
        <f>$I$35*H76</f>
        <v>12.756036992000002</v>
      </c>
      <c r="J76" s="25"/>
      <c r="K76" s="45" t="s">
        <v>658</v>
      </c>
    </row>
    <row r="77" spans="1:12" ht="38.25" customHeight="1" x14ac:dyDescent="0.25">
      <c r="A77" s="13" t="s">
        <v>592</v>
      </c>
      <c r="B77" s="492" t="s">
        <v>659</v>
      </c>
      <c r="C77" s="492"/>
      <c r="D77" s="492"/>
      <c r="E77" s="492"/>
      <c r="F77" s="492"/>
      <c r="G77" s="492"/>
      <c r="H77" s="280">
        <v>0.04</v>
      </c>
      <c r="I77" s="19">
        <f>$I$35*H77</f>
        <v>71.470399999999998</v>
      </c>
      <c r="J77" s="25"/>
      <c r="K77" s="45" t="s">
        <v>660</v>
      </c>
      <c r="L77" s="27" t="s">
        <v>661</v>
      </c>
    </row>
    <row r="78" spans="1:12" x14ac:dyDescent="0.25">
      <c r="A78" s="453" t="s">
        <v>662</v>
      </c>
      <c r="B78" s="453"/>
      <c r="C78" s="453"/>
      <c r="D78" s="453"/>
      <c r="E78" s="453"/>
      <c r="F78" s="453"/>
      <c r="G78" s="453"/>
      <c r="H78" s="30">
        <f>TRUNC(SUM(H73:H77),4)</f>
        <v>7.0999999999999994E-2</v>
      </c>
      <c r="I78" s="22">
        <f>TRUNC(SUM(I73:I77),2)</f>
        <v>126.99</v>
      </c>
      <c r="J78" s="25"/>
    </row>
    <row r="79" spans="1:12" x14ac:dyDescent="0.25">
      <c r="A79" s="435"/>
      <c r="B79" s="472"/>
      <c r="C79" s="472"/>
      <c r="D79" s="472"/>
      <c r="E79" s="472"/>
      <c r="F79" s="472"/>
      <c r="G79" s="472"/>
      <c r="H79" s="472"/>
      <c r="I79" s="472"/>
      <c r="J79" s="25"/>
    </row>
    <row r="80" spans="1:12" x14ac:dyDescent="0.25">
      <c r="A80" s="465" t="s">
        <v>663</v>
      </c>
      <c r="B80" s="465"/>
      <c r="C80" s="465"/>
      <c r="D80" s="465"/>
      <c r="E80" s="465"/>
      <c r="F80" s="465"/>
      <c r="G80" s="465"/>
      <c r="H80" s="465"/>
      <c r="I80" s="465"/>
      <c r="J80" s="25"/>
    </row>
    <row r="81" spans="1:12" x14ac:dyDescent="0.25">
      <c r="A81" s="453" t="s">
        <v>664</v>
      </c>
      <c r="B81" s="453"/>
      <c r="C81" s="453"/>
      <c r="D81" s="453"/>
      <c r="E81" s="453"/>
      <c r="F81" s="453"/>
      <c r="G81" s="453"/>
      <c r="H81" s="13" t="s">
        <v>586</v>
      </c>
      <c r="I81" s="14" t="s">
        <v>587</v>
      </c>
      <c r="J81" s="25"/>
    </row>
    <row r="82" spans="1:12" ht="33" customHeight="1" x14ac:dyDescent="0.25">
      <c r="A82" s="13" t="s">
        <v>562</v>
      </c>
      <c r="B82" s="469" t="s">
        <v>665</v>
      </c>
      <c r="C82" s="469"/>
      <c r="D82" s="469"/>
      <c r="E82" s="469"/>
      <c r="F82" s="469"/>
      <c r="G82" s="469"/>
      <c r="H82" s="26">
        <f>1/12/12+1/12/12+1/12/12/3</f>
        <v>1.6203703703703703E-2</v>
      </c>
      <c r="I82" s="19">
        <f t="shared" ref="I82:I87" si="1">$I$35*H82</f>
        <v>28.952129629629628</v>
      </c>
      <c r="J82" s="25"/>
      <c r="K82" s="45" t="s">
        <v>666</v>
      </c>
      <c r="L82" s="45" t="s">
        <v>667</v>
      </c>
    </row>
    <row r="83" spans="1:12" x14ac:dyDescent="0.25">
      <c r="A83" s="20" t="s">
        <v>564</v>
      </c>
      <c r="B83" s="469" t="s">
        <v>668</v>
      </c>
      <c r="C83" s="469"/>
      <c r="D83" s="469"/>
      <c r="E83" s="469"/>
      <c r="F83" s="469"/>
      <c r="G83" s="469"/>
      <c r="H83" s="44">
        <f>1/30/12</f>
        <v>2.7777777777777779E-3</v>
      </c>
      <c r="I83" s="42">
        <f t="shared" si="1"/>
        <v>4.963222222222222</v>
      </c>
      <c r="J83" s="25"/>
      <c r="K83" s="45" t="s">
        <v>669</v>
      </c>
      <c r="L83" s="45" t="s">
        <v>670</v>
      </c>
    </row>
    <row r="84" spans="1:12" ht="38.25" x14ac:dyDescent="0.25">
      <c r="A84" s="20" t="s">
        <v>567</v>
      </c>
      <c r="B84" s="469" t="s">
        <v>671</v>
      </c>
      <c r="C84" s="469"/>
      <c r="D84" s="469"/>
      <c r="E84" s="469"/>
      <c r="F84" s="469"/>
      <c r="G84" s="469"/>
      <c r="H84" s="47">
        <f>5/30/12*0.015</f>
        <v>2.0833333333333332E-4</v>
      </c>
      <c r="I84" s="42">
        <f t="shared" si="1"/>
        <v>0.37224166666666664</v>
      </c>
      <c r="J84" s="25"/>
      <c r="K84" s="45" t="s">
        <v>672</v>
      </c>
      <c r="L84" s="27" t="s">
        <v>673</v>
      </c>
    </row>
    <row r="85" spans="1:12" ht="38.25" x14ac:dyDescent="0.25">
      <c r="A85" s="20" t="s">
        <v>570</v>
      </c>
      <c r="B85" s="469" t="s">
        <v>674</v>
      </c>
      <c r="C85" s="469"/>
      <c r="D85" s="469"/>
      <c r="E85" s="469"/>
      <c r="F85" s="469"/>
      <c r="G85" s="469"/>
      <c r="H85" s="44">
        <f>15/30/12*0.08</f>
        <v>3.3333333333333331E-3</v>
      </c>
      <c r="I85" s="42">
        <f t="shared" si="1"/>
        <v>5.9558666666666662</v>
      </c>
      <c r="J85" s="25"/>
      <c r="K85" s="45" t="s">
        <v>675</v>
      </c>
      <c r="L85" s="27" t="s">
        <v>676</v>
      </c>
    </row>
    <row r="86" spans="1:12" ht="39.75" customHeight="1" x14ac:dyDescent="0.25">
      <c r="A86" s="20" t="s">
        <v>592</v>
      </c>
      <c r="B86" s="469" t="s">
        <v>677</v>
      </c>
      <c r="C86" s="469"/>
      <c r="D86" s="469"/>
      <c r="E86" s="469"/>
      <c r="F86" s="469"/>
      <c r="G86" s="469"/>
      <c r="H86" s="44">
        <f>((4*8.33%)+(4*2.78%))/12*2%</f>
        <v>7.4066666666666671E-4</v>
      </c>
      <c r="I86" s="42">
        <f t="shared" si="1"/>
        <v>1.3233935733333333</v>
      </c>
      <c r="J86" s="25"/>
      <c r="K86" s="45" t="s">
        <v>678</v>
      </c>
      <c r="L86" s="27" t="s">
        <v>679</v>
      </c>
    </row>
    <row r="87" spans="1:12" x14ac:dyDescent="0.25">
      <c r="A87" s="13" t="s">
        <v>594</v>
      </c>
      <c r="B87" s="469" t="s">
        <v>680</v>
      </c>
      <c r="C87" s="469"/>
      <c r="D87" s="469"/>
      <c r="E87" s="469"/>
      <c r="F87" s="469"/>
      <c r="G87" s="469"/>
      <c r="H87" s="44">
        <v>0</v>
      </c>
      <c r="I87" s="42">
        <f t="shared" si="1"/>
        <v>0</v>
      </c>
      <c r="J87" s="25"/>
      <c r="K87" s="15"/>
      <c r="L87" s="15"/>
    </row>
    <row r="88" spans="1:12" x14ac:dyDescent="0.25">
      <c r="A88" s="453" t="s">
        <v>681</v>
      </c>
      <c r="B88" s="453"/>
      <c r="C88" s="453"/>
      <c r="D88" s="453"/>
      <c r="E88" s="453"/>
      <c r="F88" s="453"/>
      <c r="G88" s="453"/>
      <c r="H88" s="30">
        <f>TRUNC(SUM(H82:H87),4)</f>
        <v>2.3199999999999998E-2</v>
      </c>
      <c r="I88" s="22">
        <f>TRUNC(SUM(I82:I87),2)</f>
        <v>41.56</v>
      </c>
      <c r="J88" s="25"/>
    </row>
    <row r="89" spans="1:12" x14ac:dyDescent="0.25">
      <c r="A89" s="470"/>
      <c r="B89" s="471"/>
      <c r="C89" s="471"/>
      <c r="D89" s="471"/>
      <c r="E89" s="471"/>
      <c r="F89" s="471"/>
      <c r="G89" s="471"/>
      <c r="H89" s="471"/>
      <c r="I89" s="471"/>
      <c r="J89" s="25"/>
    </row>
    <row r="90" spans="1:12" x14ac:dyDescent="0.25">
      <c r="A90" s="453" t="s">
        <v>682</v>
      </c>
      <c r="B90" s="453"/>
      <c r="C90" s="453"/>
      <c r="D90" s="453"/>
      <c r="E90" s="453"/>
      <c r="F90" s="453"/>
      <c r="G90" s="453"/>
      <c r="H90" s="13" t="s">
        <v>586</v>
      </c>
      <c r="I90" s="14" t="s">
        <v>587</v>
      </c>
      <c r="J90" s="25"/>
    </row>
    <row r="91" spans="1:12" x14ac:dyDescent="0.25">
      <c r="A91" s="13" t="s">
        <v>562</v>
      </c>
      <c r="B91" s="466" t="s">
        <v>683</v>
      </c>
      <c r="C91" s="452"/>
      <c r="D91" s="452"/>
      <c r="E91" s="452"/>
      <c r="F91" s="452"/>
      <c r="G91" s="452"/>
      <c r="H91" s="26">
        <v>0</v>
      </c>
      <c r="I91" s="19">
        <f>$I$35*H91</f>
        <v>0</v>
      </c>
      <c r="J91" s="25"/>
    </row>
    <row r="92" spans="1:12" x14ac:dyDescent="0.25">
      <c r="A92" s="453" t="s">
        <v>684</v>
      </c>
      <c r="B92" s="453"/>
      <c r="C92" s="453"/>
      <c r="D92" s="453"/>
      <c r="E92" s="453"/>
      <c r="F92" s="453"/>
      <c r="G92" s="453"/>
      <c r="H92" s="30">
        <f>TRUNC(SUM(H91),4)</f>
        <v>0</v>
      </c>
      <c r="I92" s="22">
        <f>TRUNC(SUM(I91),2)</f>
        <v>0</v>
      </c>
      <c r="J92" s="25"/>
    </row>
    <row r="93" spans="1:12" x14ac:dyDescent="0.25">
      <c r="A93" s="467"/>
      <c r="B93" s="468"/>
      <c r="C93" s="468"/>
      <c r="D93" s="468"/>
      <c r="E93" s="468"/>
      <c r="F93" s="468"/>
      <c r="G93" s="468"/>
      <c r="H93" s="468"/>
      <c r="I93" s="468"/>
      <c r="J93" s="25"/>
    </row>
    <row r="94" spans="1:12" x14ac:dyDescent="0.25">
      <c r="A94" s="459" t="s">
        <v>685</v>
      </c>
      <c r="B94" s="459"/>
      <c r="C94" s="459"/>
      <c r="D94" s="459"/>
      <c r="E94" s="459"/>
      <c r="F94" s="459"/>
      <c r="G94" s="459"/>
      <c r="H94" s="459"/>
      <c r="I94" s="459"/>
      <c r="J94" s="25"/>
    </row>
    <row r="95" spans="1:12" x14ac:dyDescent="0.25">
      <c r="A95" s="453" t="s">
        <v>686</v>
      </c>
      <c r="B95" s="453"/>
      <c r="C95" s="453"/>
      <c r="D95" s="453"/>
      <c r="E95" s="453"/>
      <c r="F95" s="453"/>
      <c r="G95" s="453"/>
      <c r="H95" s="453"/>
      <c r="I95" s="14" t="s">
        <v>587</v>
      </c>
      <c r="J95" s="25"/>
    </row>
    <row r="96" spans="1:12" x14ac:dyDescent="0.25">
      <c r="A96" s="13" t="s">
        <v>687</v>
      </c>
      <c r="B96" s="442" t="s">
        <v>688</v>
      </c>
      <c r="C96" s="442"/>
      <c r="D96" s="442"/>
      <c r="E96" s="442"/>
      <c r="F96" s="442"/>
      <c r="G96" s="442"/>
      <c r="H96" s="442"/>
      <c r="I96" s="19">
        <f>I88</f>
        <v>41.56</v>
      </c>
      <c r="J96" s="25"/>
    </row>
    <row r="97" spans="1:16" x14ac:dyDescent="0.25">
      <c r="A97" s="20" t="s">
        <v>689</v>
      </c>
      <c r="B97" s="442" t="s">
        <v>690</v>
      </c>
      <c r="C97" s="442"/>
      <c r="D97" s="442"/>
      <c r="E97" s="442"/>
      <c r="F97" s="442"/>
      <c r="G97" s="442"/>
      <c r="H97" s="442"/>
      <c r="I97" s="42">
        <f>I92</f>
        <v>0</v>
      </c>
      <c r="J97" s="25"/>
    </row>
    <row r="98" spans="1:16" x14ac:dyDescent="0.25">
      <c r="A98" s="453" t="s">
        <v>691</v>
      </c>
      <c r="B98" s="453"/>
      <c r="C98" s="453"/>
      <c r="D98" s="453"/>
      <c r="E98" s="453"/>
      <c r="F98" s="453"/>
      <c r="G98" s="453"/>
      <c r="H98" s="453"/>
      <c r="I98" s="43">
        <f>TRUNC(SUM(I96:I97),2)</f>
        <v>41.56</v>
      </c>
      <c r="J98" s="25"/>
    </row>
    <row r="99" spans="1:16" x14ac:dyDescent="0.25">
      <c r="A99" s="463"/>
      <c r="B99" s="464"/>
      <c r="C99" s="464"/>
      <c r="D99" s="464"/>
      <c r="E99" s="464"/>
      <c r="F99" s="464"/>
      <c r="G99" s="464"/>
      <c r="H99" s="464"/>
      <c r="I99" s="464"/>
      <c r="J99" s="25"/>
    </row>
    <row r="100" spans="1:16" x14ac:dyDescent="0.25">
      <c r="A100" s="465" t="s">
        <v>692</v>
      </c>
      <c r="B100" s="465"/>
      <c r="C100" s="465"/>
      <c r="D100" s="465"/>
      <c r="E100" s="465"/>
      <c r="F100" s="465"/>
      <c r="G100" s="465"/>
      <c r="H100" s="465"/>
      <c r="I100" s="465"/>
      <c r="J100" s="25"/>
    </row>
    <row r="101" spans="1:16" x14ac:dyDescent="0.25">
      <c r="A101" s="13">
        <v>5</v>
      </c>
      <c r="B101" s="453" t="s">
        <v>693</v>
      </c>
      <c r="C101" s="453"/>
      <c r="D101" s="453"/>
      <c r="E101" s="453"/>
      <c r="F101" s="453"/>
      <c r="G101" s="453"/>
      <c r="H101" s="13"/>
      <c r="I101" s="14" t="s">
        <v>587</v>
      </c>
      <c r="J101" s="25"/>
    </row>
    <row r="102" spans="1:16" x14ac:dyDescent="0.25">
      <c r="A102" s="13" t="s">
        <v>562</v>
      </c>
      <c r="B102" s="462" t="s">
        <v>694</v>
      </c>
      <c r="C102" s="462"/>
      <c r="D102" s="462"/>
      <c r="E102" s="462"/>
      <c r="F102" s="462"/>
      <c r="G102" s="462"/>
      <c r="H102" s="26" t="s">
        <v>628</v>
      </c>
      <c r="I102" s="48">
        <f>'B.III-Uniformes'!E14</f>
        <v>75.988968253968252</v>
      </c>
      <c r="J102" s="25"/>
      <c r="K102" s="15" t="s">
        <v>695</v>
      </c>
      <c r="L102" s="15"/>
    </row>
    <row r="103" spans="1:16" x14ac:dyDescent="0.25">
      <c r="A103" s="13" t="s">
        <v>564</v>
      </c>
      <c r="B103" s="462" t="s">
        <v>696</v>
      </c>
      <c r="C103" s="462"/>
      <c r="D103" s="462"/>
      <c r="E103" s="462"/>
      <c r="F103" s="462"/>
      <c r="G103" s="462"/>
      <c r="H103" s="49" t="s">
        <v>628</v>
      </c>
      <c r="I103" s="42">
        <f>[3]Materiais!G15</f>
        <v>0</v>
      </c>
      <c r="J103" s="25"/>
      <c r="K103" s="15" t="s">
        <v>695</v>
      </c>
      <c r="L103" s="15"/>
    </row>
    <row r="104" spans="1:16" x14ac:dyDescent="0.25">
      <c r="A104" s="50" t="s">
        <v>567</v>
      </c>
      <c r="B104" s="462" t="s">
        <v>957</v>
      </c>
      <c r="C104" s="462"/>
      <c r="D104" s="462"/>
      <c r="E104" s="462"/>
      <c r="F104" s="462"/>
      <c r="G104" s="462"/>
      <c r="H104" s="8" t="s">
        <v>628</v>
      </c>
      <c r="I104" s="42">
        <f>'B.II-Equipamentos e Ferramentas'!F98</f>
        <v>63.899040740740737</v>
      </c>
      <c r="J104" s="25"/>
      <c r="K104" s="15"/>
      <c r="L104" s="15"/>
    </row>
    <row r="105" spans="1:16" x14ac:dyDescent="0.25">
      <c r="A105" s="50" t="s">
        <v>570</v>
      </c>
      <c r="B105" s="462" t="s">
        <v>635</v>
      </c>
      <c r="C105" s="462"/>
      <c r="D105" s="462"/>
      <c r="E105" s="462"/>
      <c r="F105" s="462"/>
      <c r="G105" s="462"/>
      <c r="H105" s="8" t="s">
        <v>628</v>
      </c>
      <c r="I105" s="42">
        <v>0</v>
      </c>
      <c r="J105" s="25"/>
      <c r="P105" s="51"/>
    </row>
    <row r="106" spans="1:16" x14ac:dyDescent="0.25">
      <c r="A106" s="453" t="s">
        <v>697</v>
      </c>
      <c r="B106" s="453"/>
      <c r="C106" s="453"/>
      <c r="D106" s="453"/>
      <c r="E106" s="453"/>
      <c r="F106" s="453"/>
      <c r="G106" s="453"/>
      <c r="H106" s="30" t="s">
        <v>628</v>
      </c>
      <c r="I106" s="22">
        <f>TRUNC(SUM(I102:I105),2)</f>
        <v>139.88</v>
      </c>
      <c r="J106" s="25"/>
    </row>
    <row r="107" spans="1:16" x14ac:dyDescent="0.25">
      <c r="A107" s="463"/>
      <c r="B107" s="464"/>
      <c r="C107" s="464"/>
      <c r="D107" s="464"/>
      <c r="E107" s="464"/>
      <c r="F107" s="464"/>
      <c r="G107" s="464"/>
      <c r="H107" s="464"/>
      <c r="I107" s="464"/>
      <c r="J107" s="25"/>
    </row>
    <row r="108" spans="1:16" x14ac:dyDescent="0.25">
      <c r="A108" s="465" t="s">
        <v>698</v>
      </c>
      <c r="B108" s="465"/>
      <c r="C108" s="465"/>
      <c r="D108" s="465"/>
      <c r="E108" s="465"/>
      <c r="F108" s="465"/>
      <c r="G108" s="465"/>
      <c r="H108" s="465"/>
      <c r="I108" s="465"/>
      <c r="J108" s="25"/>
    </row>
    <row r="109" spans="1:16" x14ac:dyDescent="0.25">
      <c r="A109" s="13">
        <v>6</v>
      </c>
      <c r="B109" s="453" t="s">
        <v>699</v>
      </c>
      <c r="C109" s="453"/>
      <c r="D109" s="453"/>
      <c r="E109" s="453"/>
      <c r="F109" s="453"/>
      <c r="G109" s="453"/>
      <c r="H109" s="13" t="s">
        <v>586</v>
      </c>
      <c r="I109" s="14" t="s">
        <v>587</v>
      </c>
      <c r="J109" s="25"/>
    </row>
    <row r="110" spans="1:16" x14ac:dyDescent="0.25">
      <c r="A110" s="13" t="s">
        <v>562</v>
      </c>
      <c r="B110" s="452" t="s">
        <v>700</v>
      </c>
      <c r="C110" s="452"/>
      <c r="D110" s="452"/>
      <c r="E110" s="452"/>
      <c r="F110" s="452"/>
      <c r="G110" s="452"/>
      <c r="H110" s="52">
        <v>0.05</v>
      </c>
      <c r="I110" s="19">
        <f>TRUNC(H110*I127,2)</f>
        <v>180.01</v>
      </c>
      <c r="J110" s="25"/>
      <c r="K110" s="15" t="s">
        <v>701</v>
      </c>
      <c r="L110" s="15"/>
    </row>
    <row r="111" spans="1:16" x14ac:dyDescent="0.25">
      <c r="A111" s="20" t="s">
        <v>564</v>
      </c>
      <c r="B111" s="452" t="s">
        <v>702</v>
      </c>
      <c r="C111" s="452"/>
      <c r="D111" s="452"/>
      <c r="E111" s="452"/>
      <c r="F111" s="452"/>
      <c r="G111" s="452"/>
      <c r="H111" s="53">
        <v>6.7900000000000002E-2</v>
      </c>
      <c r="I111" s="19">
        <f>TRUNC(H111*(I110+I127),2)</f>
        <v>256.68</v>
      </c>
      <c r="J111" s="25"/>
      <c r="K111" s="15" t="s">
        <v>703</v>
      </c>
      <c r="L111" s="15"/>
    </row>
    <row r="112" spans="1:16" x14ac:dyDescent="0.25">
      <c r="A112" s="13" t="s">
        <v>567</v>
      </c>
      <c r="B112" s="460" t="s">
        <v>704</v>
      </c>
      <c r="C112" s="460"/>
      <c r="D112" s="460"/>
      <c r="E112" s="460"/>
      <c r="F112" s="460"/>
      <c r="G112" s="460"/>
      <c r="H112" s="18"/>
      <c r="I112" s="54"/>
      <c r="J112" s="25"/>
      <c r="K112" s="25"/>
      <c r="L112" s="25"/>
    </row>
    <row r="113" spans="1:12" x14ac:dyDescent="0.25">
      <c r="A113" s="20" t="s">
        <v>705</v>
      </c>
      <c r="B113" s="461" t="s">
        <v>706</v>
      </c>
      <c r="C113" s="461"/>
      <c r="D113" s="461"/>
      <c r="E113" s="461"/>
      <c r="F113" s="461"/>
      <c r="G113" s="461"/>
      <c r="H113" s="281">
        <v>6.4999999999999997E-3</v>
      </c>
      <c r="I113" s="42">
        <f>H113*(I127+I110+I111)/(1-H116)</f>
        <v>28.724876847290641</v>
      </c>
      <c r="J113" s="25"/>
      <c r="K113" s="15" t="s">
        <v>707</v>
      </c>
      <c r="L113" s="15"/>
    </row>
    <row r="114" spans="1:12" x14ac:dyDescent="0.25">
      <c r="A114" s="20" t="s">
        <v>708</v>
      </c>
      <c r="B114" s="461" t="s">
        <v>709</v>
      </c>
      <c r="C114" s="461"/>
      <c r="D114" s="461"/>
      <c r="E114" s="461"/>
      <c r="F114" s="461"/>
      <c r="G114" s="461"/>
      <c r="H114" s="282">
        <v>0.03</v>
      </c>
      <c r="I114" s="42">
        <f>H114*(I127+I110+I111)/(1-H116)</f>
        <v>132.57635467980296</v>
      </c>
      <c r="J114" s="25"/>
      <c r="K114" s="15" t="s">
        <v>710</v>
      </c>
      <c r="L114" s="15"/>
    </row>
    <row r="115" spans="1:12" x14ac:dyDescent="0.25">
      <c r="A115" s="20" t="s">
        <v>711</v>
      </c>
      <c r="B115" s="452" t="s">
        <v>712</v>
      </c>
      <c r="C115" s="452"/>
      <c r="D115" s="452"/>
      <c r="E115" s="452"/>
      <c r="F115" s="452"/>
      <c r="G115" s="452"/>
      <c r="H115" s="56">
        <v>0.05</v>
      </c>
      <c r="I115" s="42">
        <f>H115*(I127+I110+I111)/(1-H116)</f>
        <v>220.96059113300495</v>
      </c>
      <c r="J115" s="25"/>
      <c r="K115" s="15" t="s">
        <v>713</v>
      </c>
      <c r="L115" s="15"/>
    </row>
    <row r="116" spans="1:12" x14ac:dyDescent="0.25">
      <c r="A116" s="20"/>
      <c r="B116" s="443"/>
      <c r="C116" s="456"/>
      <c r="D116" s="456"/>
      <c r="E116" s="456"/>
      <c r="F116" s="456"/>
      <c r="G116" s="457"/>
      <c r="H116" s="57">
        <f>TRUNC(H113+H114+H115,4)</f>
        <v>8.6499999999999994E-2</v>
      </c>
      <c r="I116" s="42"/>
      <c r="J116" s="25"/>
      <c r="K116" s="25"/>
      <c r="L116" s="25"/>
    </row>
    <row r="117" spans="1:12" x14ac:dyDescent="0.25">
      <c r="A117" s="453" t="s">
        <v>714</v>
      </c>
      <c r="B117" s="453"/>
      <c r="C117" s="453"/>
      <c r="D117" s="453"/>
      <c r="E117" s="453"/>
      <c r="F117" s="453"/>
      <c r="G117" s="453"/>
      <c r="H117" s="55"/>
      <c r="I117" s="43">
        <f>TRUNC(SUM(I110:I115),2)</f>
        <v>818.95</v>
      </c>
      <c r="J117" s="25"/>
      <c r="K117" s="25"/>
      <c r="L117" s="25"/>
    </row>
    <row r="118" spans="1:12" x14ac:dyDescent="0.25">
      <c r="A118" s="9"/>
      <c r="B118" s="458"/>
      <c r="C118" s="458"/>
      <c r="D118" s="458"/>
      <c r="E118" s="458"/>
      <c r="F118" s="458"/>
      <c r="G118" s="458"/>
      <c r="H118" s="458"/>
      <c r="I118" s="458"/>
    </row>
    <row r="119" spans="1:12" x14ac:dyDescent="0.25">
      <c r="A119" s="9"/>
      <c r="B119" s="9"/>
      <c r="C119" s="9"/>
      <c r="D119" s="9"/>
      <c r="E119" s="9"/>
      <c r="F119" s="9"/>
      <c r="G119" s="9"/>
      <c r="H119" s="9"/>
      <c r="I119" s="58"/>
    </row>
    <row r="120" spans="1:12" x14ac:dyDescent="0.25">
      <c r="A120" s="459" t="s">
        <v>715</v>
      </c>
      <c r="B120" s="459"/>
      <c r="C120" s="459"/>
      <c r="D120" s="459"/>
      <c r="E120" s="459"/>
      <c r="F120" s="459"/>
      <c r="G120" s="459"/>
      <c r="H120" s="459"/>
      <c r="I120" s="459"/>
    </row>
    <row r="121" spans="1:12" x14ac:dyDescent="0.25">
      <c r="A121" s="453" t="s">
        <v>716</v>
      </c>
      <c r="B121" s="453"/>
      <c r="C121" s="453"/>
      <c r="D121" s="453"/>
      <c r="E121" s="453"/>
      <c r="F121" s="453"/>
      <c r="G121" s="453"/>
      <c r="H121" s="453"/>
      <c r="I121" s="14" t="s">
        <v>587</v>
      </c>
    </row>
    <row r="122" spans="1:12" x14ac:dyDescent="0.25">
      <c r="A122" s="8" t="s">
        <v>562</v>
      </c>
      <c r="B122" s="452" t="str">
        <f>A27</f>
        <v>MÓDULO 1 - COMPOSIÇÃO DA REMUNERAÇÃO</v>
      </c>
      <c r="C122" s="452"/>
      <c r="D122" s="452"/>
      <c r="E122" s="452"/>
      <c r="F122" s="452"/>
      <c r="G122" s="452"/>
      <c r="H122" s="452"/>
      <c r="I122" s="19">
        <f>I35</f>
        <v>1786.76</v>
      </c>
    </row>
    <row r="123" spans="1:12" x14ac:dyDescent="0.25">
      <c r="A123" s="59" t="s">
        <v>564</v>
      </c>
      <c r="B123" s="452" t="str">
        <f>A37</f>
        <v>MÓDULO 2 – ENCARGOS E BENEFÍCIOS ANUAIS, MENSAIS E DIÁRIOS</v>
      </c>
      <c r="C123" s="452"/>
      <c r="D123" s="452"/>
      <c r="E123" s="452"/>
      <c r="F123" s="452"/>
      <c r="G123" s="452"/>
      <c r="H123" s="452"/>
      <c r="I123" s="42">
        <f>I69</f>
        <v>1505.07</v>
      </c>
    </row>
    <row r="124" spans="1:12" x14ac:dyDescent="0.25">
      <c r="A124" s="59" t="s">
        <v>567</v>
      </c>
      <c r="B124" s="452" t="str">
        <f>A71</f>
        <v>MÓDULO 3 – PROVISÃO PARA RESCISÃO</v>
      </c>
      <c r="C124" s="452"/>
      <c r="D124" s="452"/>
      <c r="E124" s="452"/>
      <c r="F124" s="452"/>
      <c r="G124" s="452"/>
      <c r="H124" s="452"/>
      <c r="I124" s="42">
        <f>I78</f>
        <v>126.99</v>
      </c>
    </row>
    <row r="125" spans="1:12" x14ac:dyDescent="0.25">
      <c r="A125" s="8" t="s">
        <v>570</v>
      </c>
      <c r="B125" s="452" t="str">
        <f>A80</f>
        <v>MÓDULO 4 – CUSTO DE REPOSIÇÃO DO PROFISSIONAL AUSENTE</v>
      </c>
      <c r="C125" s="452"/>
      <c r="D125" s="452"/>
      <c r="E125" s="452"/>
      <c r="F125" s="452"/>
      <c r="G125" s="452"/>
      <c r="H125" s="452"/>
      <c r="I125" s="42">
        <f>I98</f>
        <v>41.56</v>
      </c>
    </row>
    <row r="126" spans="1:12" x14ac:dyDescent="0.25">
      <c r="A126" s="59" t="s">
        <v>592</v>
      </c>
      <c r="B126" s="452" t="str">
        <f>A100</f>
        <v>MÓDULO 5 – INSUMOS DIVERSOS</v>
      </c>
      <c r="C126" s="452"/>
      <c r="D126" s="452"/>
      <c r="E126" s="452"/>
      <c r="F126" s="452"/>
      <c r="G126" s="452"/>
      <c r="H126" s="452"/>
      <c r="I126" s="42">
        <f>I106</f>
        <v>139.88</v>
      </c>
    </row>
    <row r="127" spans="1:12" x14ac:dyDescent="0.25">
      <c r="A127" s="20"/>
      <c r="B127" s="453" t="s">
        <v>717</v>
      </c>
      <c r="C127" s="453"/>
      <c r="D127" s="453"/>
      <c r="E127" s="453"/>
      <c r="F127" s="453"/>
      <c r="G127" s="453"/>
      <c r="H127" s="453"/>
      <c r="I127" s="43">
        <f>TRUNC(SUM(I122:I126),2)</f>
        <v>3600.26</v>
      </c>
    </row>
    <row r="128" spans="1:12" x14ac:dyDescent="0.25">
      <c r="A128" s="8" t="s">
        <v>594</v>
      </c>
      <c r="B128" s="452" t="str">
        <f>A108</f>
        <v>MÓDULO 6 – CUSTOS INDIRETOS, TRIBUTOS E LUCRO</v>
      </c>
      <c r="C128" s="452"/>
      <c r="D128" s="452"/>
      <c r="E128" s="452"/>
      <c r="F128" s="452"/>
      <c r="G128" s="452"/>
      <c r="H128" s="452"/>
      <c r="I128" s="19">
        <f>I117</f>
        <v>818.95</v>
      </c>
    </row>
    <row r="129" spans="1:9" x14ac:dyDescent="0.25">
      <c r="A129" s="453" t="s">
        <v>718</v>
      </c>
      <c r="B129" s="453"/>
      <c r="C129" s="453"/>
      <c r="D129" s="453"/>
      <c r="E129" s="453"/>
      <c r="F129" s="453"/>
      <c r="G129" s="453"/>
      <c r="H129" s="453"/>
      <c r="I129" s="43">
        <f>TRUNC(SUM(I127:I128),2)</f>
        <v>4419.21</v>
      </c>
    </row>
    <row r="130" spans="1:9" ht="15" x14ac:dyDescent="0.25">
      <c r="A130"/>
      <c r="B130"/>
      <c r="C130"/>
      <c r="D130"/>
      <c r="E130"/>
      <c r="F130"/>
      <c r="G130"/>
      <c r="H130"/>
      <c r="I130"/>
    </row>
    <row r="131" spans="1:9" hidden="1" x14ac:dyDescent="0.25">
      <c r="A131" s="9"/>
      <c r="B131" s="421" t="s">
        <v>719</v>
      </c>
      <c r="C131" s="421"/>
      <c r="D131" s="421"/>
      <c r="E131" s="421"/>
      <c r="F131" s="421"/>
      <c r="G131" s="421"/>
      <c r="H131" s="23"/>
      <c r="I131" s="60"/>
    </row>
    <row r="132" spans="1:9" ht="40.5" hidden="1" customHeight="1" thickBot="1" x14ac:dyDescent="0.3">
      <c r="A132" s="454" t="s">
        <v>720</v>
      </c>
      <c r="B132" s="455"/>
      <c r="C132" s="454" t="s">
        <v>721</v>
      </c>
      <c r="D132" s="455"/>
      <c r="E132" s="454" t="s">
        <v>722</v>
      </c>
      <c r="F132" s="455"/>
      <c r="G132" s="61" t="s">
        <v>723</v>
      </c>
      <c r="H132" s="62" t="s">
        <v>724</v>
      </c>
      <c r="I132" s="63" t="s">
        <v>587</v>
      </c>
    </row>
    <row r="133" spans="1:9" hidden="1" x14ac:dyDescent="0.25">
      <c r="A133" s="446" t="s">
        <v>725</v>
      </c>
      <c r="B133" s="447"/>
      <c r="C133" s="448" t="s">
        <v>726</v>
      </c>
      <c r="D133" s="449"/>
      <c r="E133" s="450"/>
      <c r="F133" s="451"/>
      <c r="G133" s="64" t="s">
        <v>726</v>
      </c>
      <c r="H133" s="65"/>
      <c r="I133" s="66">
        <v>0</v>
      </c>
    </row>
    <row r="134" spans="1:9" hidden="1" x14ac:dyDescent="0.25">
      <c r="A134" s="442" t="s">
        <v>727</v>
      </c>
      <c r="B134" s="443"/>
      <c r="C134" s="444" t="s">
        <v>726</v>
      </c>
      <c r="D134" s="445"/>
      <c r="E134" s="436"/>
      <c r="F134" s="437"/>
      <c r="G134" s="67" t="s">
        <v>726</v>
      </c>
      <c r="H134" s="68"/>
      <c r="I134" s="69">
        <v>0</v>
      </c>
    </row>
    <row r="135" spans="1:9" hidden="1" x14ac:dyDescent="0.25">
      <c r="A135" s="442" t="s">
        <v>728</v>
      </c>
      <c r="B135" s="443"/>
      <c r="C135" s="444" t="s">
        <v>726</v>
      </c>
      <c r="D135" s="445"/>
      <c r="E135" s="436"/>
      <c r="F135" s="437"/>
      <c r="G135" s="67" t="s">
        <v>726</v>
      </c>
      <c r="H135" s="68"/>
      <c r="I135" s="69">
        <v>0</v>
      </c>
    </row>
    <row r="136" spans="1:9" hidden="1" x14ac:dyDescent="0.25">
      <c r="A136" s="442" t="s">
        <v>729</v>
      </c>
      <c r="B136" s="443"/>
      <c r="C136" s="444" t="s">
        <v>726</v>
      </c>
      <c r="D136" s="445"/>
      <c r="E136" s="436"/>
      <c r="F136" s="437"/>
      <c r="G136" s="67" t="s">
        <v>726</v>
      </c>
      <c r="H136" s="68"/>
      <c r="I136" s="69">
        <v>0</v>
      </c>
    </row>
    <row r="137" spans="1:9" hidden="1" x14ac:dyDescent="0.25">
      <c r="A137" s="434"/>
      <c r="B137" s="435"/>
      <c r="C137" s="436"/>
      <c r="D137" s="437"/>
      <c r="E137" s="436"/>
      <c r="F137" s="437"/>
      <c r="G137" s="70"/>
      <c r="H137" s="71"/>
      <c r="I137" s="69"/>
    </row>
    <row r="138" spans="1:9" ht="13.5" hidden="1" thickBot="1" x14ac:dyDescent="0.3">
      <c r="A138" s="438"/>
      <c r="B138" s="439"/>
      <c r="C138" s="440"/>
      <c r="D138" s="441"/>
      <c r="E138" s="440"/>
      <c r="F138" s="441"/>
      <c r="G138" s="72"/>
      <c r="H138" s="73"/>
      <c r="I138" s="74"/>
    </row>
    <row r="139" spans="1:9" ht="13.5" hidden="1" thickBot="1" x14ac:dyDescent="0.3">
      <c r="A139" s="418" t="s">
        <v>730</v>
      </c>
      <c r="B139" s="419"/>
      <c r="C139" s="419"/>
      <c r="D139" s="419"/>
      <c r="E139" s="419"/>
      <c r="F139" s="419"/>
      <c r="G139" s="419"/>
      <c r="H139" s="420"/>
      <c r="I139" s="75">
        <f>SUM(I137:I138)</f>
        <v>0</v>
      </c>
    </row>
    <row r="140" spans="1:9" hidden="1" x14ac:dyDescent="0.25"/>
    <row r="141" spans="1:9" hidden="1" x14ac:dyDescent="0.25">
      <c r="A141" s="9" t="s">
        <v>731</v>
      </c>
      <c r="B141" s="421" t="s">
        <v>732</v>
      </c>
      <c r="C141" s="421"/>
      <c r="D141" s="421"/>
      <c r="E141" s="421"/>
      <c r="F141" s="421"/>
      <c r="G141" s="421"/>
      <c r="H141" s="23"/>
      <c r="I141" s="60"/>
    </row>
    <row r="142" spans="1:9" ht="13.5" hidden="1" thickBot="1" x14ac:dyDescent="0.3">
      <c r="A142" s="422" t="s">
        <v>733</v>
      </c>
      <c r="B142" s="423"/>
      <c r="C142" s="423"/>
      <c r="D142" s="423"/>
      <c r="E142" s="423"/>
      <c r="F142" s="423"/>
      <c r="G142" s="423"/>
      <c r="H142" s="423"/>
      <c r="I142" s="424"/>
    </row>
    <row r="143" spans="1:9" ht="13.5" hidden="1" thickBot="1" x14ac:dyDescent="0.3">
      <c r="A143" s="77"/>
      <c r="B143" s="425" t="s">
        <v>264</v>
      </c>
      <c r="C143" s="426"/>
      <c r="D143" s="426"/>
      <c r="E143" s="426"/>
      <c r="F143" s="426"/>
      <c r="G143" s="426"/>
      <c r="H143" s="427"/>
      <c r="I143" s="63" t="s">
        <v>587</v>
      </c>
    </row>
    <row r="144" spans="1:9" hidden="1" x14ac:dyDescent="0.25">
      <c r="A144" s="78" t="s">
        <v>562</v>
      </c>
      <c r="B144" s="428" t="s">
        <v>734</v>
      </c>
      <c r="C144" s="429"/>
      <c r="D144" s="429"/>
      <c r="E144" s="429"/>
      <c r="F144" s="429"/>
      <c r="G144" s="429"/>
      <c r="H144" s="430"/>
      <c r="I144" s="79">
        <f>I113</f>
        <v>28.724876847290641</v>
      </c>
    </row>
    <row r="145" spans="1:9" hidden="1" x14ac:dyDescent="0.25">
      <c r="A145" s="80" t="s">
        <v>564</v>
      </c>
      <c r="B145" s="431" t="s">
        <v>735</v>
      </c>
      <c r="C145" s="432"/>
      <c r="D145" s="432"/>
      <c r="E145" s="432"/>
      <c r="F145" s="432"/>
      <c r="G145" s="432"/>
      <c r="H145" s="433"/>
      <c r="I145" s="81" t="e">
        <f>#REF!</f>
        <v>#REF!</v>
      </c>
    </row>
    <row r="146" spans="1:9" ht="13.5" hidden="1" thickBot="1" x14ac:dyDescent="0.3">
      <c r="A146" s="80" t="s">
        <v>567</v>
      </c>
      <c r="B146" s="412" t="s">
        <v>736</v>
      </c>
      <c r="C146" s="413"/>
      <c r="D146" s="413"/>
      <c r="E146" s="413"/>
      <c r="F146" s="413"/>
      <c r="G146" s="413"/>
      <c r="H146" s="414"/>
      <c r="I146" s="81">
        <f>I117</f>
        <v>818.95</v>
      </c>
    </row>
    <row r="147" spans="1:9" ht="13.5" hidden="1" thickBot="1" x14ac:dyDescent="0.3">
      <c r="A147" s="415" t="s">
        <v>737</v>
      </c>
      <c r="B147" s="416"/>
      <c r="C147" s="416"/>
      <c r="D147" s="416"/>
      <c r="E147" s="416"/>
      <c r="F147" s="416"/>
      <c r="G147" s="416"/>
      <c r="H147" s="417"/>
      <c r="I147" s="75" t="e">
        <f>SUM(I144:I146)</f>
        <v>#REF!</v>
      </c>
    </row>
    <row r="148" spans="1:9" hidden="1" x14ac:dyDescent="0.25">
      <c r="A148" s="82" t="s">
        <v>738</v>
      </c>
      <c r="B148" s="7" t="s">
        <v>739</v>
      </c>
    </row>
    <row r="149" spans="1:9" hidden="1" x14ac:dyDescent="0.25"/>
    <row r="150" spans="1:9" hidden="1" x14ac:dyDescent="0.25"/>
    <row r="151" spans="1:9" x14ac:dyDescent="0.25">
      <c r="A151" s="83" t="s">
        <v>740</v>
      </c>
      <c r="B151" s="83">
        <f>I129/I29</f>
        <v>2.4733092301148449</v>
      </c>
    </row>
    <row r="152" spans="1:9" x14ac:dyDescent="0.25">
      <c r="A152" s="84"/>
      <c r="B152" s="83"/>
      <c r="E152" s="85"/>
    </row>
    <row r="153" spans="1:9" x14ac:dyDescent="0.25">
      <c r="A153" s="83"/>
      <c r="B153" s="83"/>
      <c r="C153" s="84"/>
    </row>
    <row r="154" spans="1:9" x14ac:dyDescent="0.25">
      <c r="A154" s="83"/>
      <c r="B154" s="83"/>
      <c r="C154" s="84"/>
    </row>
    <row r="155" spans="1:9" x14ac:dyDescent="0.25">
      <c r="A155" s="85"/>
    </row>
    <row r="156" spans="1:9" x14ac:dyDescent="0.25">
      <c r="A156" s="85"/>
    </row>
  </sheetData>
  <mergeCells count="166">
    <mergeCell ref="B1:I1"/>
    <mergeCell ref="A2:I2"/>
    <mergeCell ref="A3:I3"/>
    <mergeCell ref="A4:I4"/>
    <mergeCell ref="A5:I5"/>
    <mergeCell ref="A6:I6"/>
    <mergeCell ref="B12:G12"/>
    <mergeCell ref="H12:I12"/>
    <mergeCell ref="B13:G13"/>
    <mergeCell ref="H13:I13"/>
    <mergeCell ref="B14:G14"/>
    <mergeCell ref="H14:I14"/>
    <mergeCell ref="A7:I7"/>
    <mergeCell ref="A8:I8"/>
    <mergeCell ref="A9:I9"/>
    <mergeCell ref="A10:I10"/>
    <mergeCell ref="B11:G11"/>
    <mergeCell ref="H11:I11"/>
    <mergeCell ref="A20:I20"/>
    <mergeCell ref="B21:G21"/>
    <mergeCell ref="H21:I21"/>
    <mergeCell ref="B22:G22"/>
    <mergeCell ref="H22:I22"/>
    <mergeCell ref="B23:G23"/>
    <mergeCell ref="H23:I23"/>
    <mergeCell ref="A16:I16"/>
    <mergeCell ref="A17:B17"/>
    <mergeCell ref="C17:D17"/>
    <mergeCell ref="E17:I17"/>
    <mergeCell ref="A18:B18"/>
    <mergeCell ref="C18:D18"/>
    <mergeCell ref="E18:I18"/>
    <mergeCell ref="B28:G28"/>
    <mergeCell ref="B29:G29"/>
    <mergeCell ref="B30:G30"/>
    <mergeCell ref="B31:G31"/>
    <mergeCell ref="B32:G32"/>
    <mergeCell ref="B33:G33"/>
    <mergeCell ref="B24:G24"/>
    <mergeCell ref="H24:I24"/>
    <mergeCell ref="B25:G25"/>
    <mergeCell ref="H25:I25"/>
    <mergeCell ref="A26:I26"/>
    <mergeCell ref="A27:I27"/>
    <mergeCell ref="A41:G41"/>
    <mergeCell ref="A42:I42"/>
    <mergeCell ref="A45:G45"/>
    <mergeCell ref="B46:G46"/>
    <mergeCell ref="B47:G47"/>
    <mergeCell ref="B48:G48"/>
    <mergeCell ref="B34:G34"/>
    <mergeCell ref="A35:H35"/>
    <mergeCell ref="A37:I37"/>
    <mergeCell ref="A38:G38"/>
    <mergeCell ref="B39:G39"/>
    <mergeCell ref="B40:G40"/>
    <mergeCell ref="A55:I55"/>
    <mergeCell ref="A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A54:G54"/>
    <mergeCell ref="B67:H67"/>
    <mergeCell ref="B68:H68"/>
    <mergeCell ref="A69:H69"/>
    <mergeCell ref="A70:I70"/>
    <mergeCell ref="A71:I71"/>
    <mergeCell ref="B72:G72"/>
    <mergeCell ref="B61:G61"/>
    <mergeCell ref="A62:H62"/>
    <mergeCell ref="A63:I63"/>
    <mergeCell ref="A64:I64"/>
    <mergeCell ref="A65:H65"/>
    <mergeCell ref="B66:H66"/>
    <mergeCell ref="A79:I79"/>
    <mergeCell ref="A80:I80"/>
    <mergeCell ref="A81:G81"/>
    <mergeCell ref="B82:G82"/>
    <mergeCell ref="B83:G83"/>
    <mergeCell ref="B84:G84"/>
    <mergeCell ref="B73:G73"/>
    <mergeCell ref="B74:G74"/>
    <mergeCell ref="B75:G75"/>
    <mergeCell ref="B76:G76"/>
    <mergeCell ref="B77:G77"/>
    <mergeCell ref="A78:G78"/>
    <mergeCell ref="B91:G91"/>
    <mergeCell ref="A92:G92"/>
    <mergeCell ref="A93:I93"/>
    <mergeCell ref="A94:I94"/>
    <mergeCell ref="A95:H95"/>
    <mergeCell ref="B96:H96"/>
    <mergeCell ref="B85:G85"/>
    <mergeCell ref="B86:G86"/>
    <mergeCell ref="B87:G87"/>
    <mergeCell ref="A88:G88"/>
    <mergeCell ref="A89:I89"/>
    <mergeCell ref="A90:G90"/>
    <mergeCell ref="B103:G103"/>
    <mergeCell ref="B104:G104"/>
    <mergeCell ref="B105:G105"/>
    <mergeCell ref="A106:G106"/>
    <mergeCell ref="A107:I107"/>
    <mergeCell ref="A108:I108"/>
    <mergeCell ref="B97:H97"/>
    <mergeCell ref="A98:H98"/>
    <mergeCell ref="A99:I99"/>
    <mergeCell ref="A100:I100"/>
    <mergeCell ref="B101:G101"/>
    <mergeCell ref="B102:G102"/>
    <mergeCell ref="B115:G115"/>
    <mergeCell ref="B116:G116"/>
    <mergeCell ref="A117:G117"/>
    <mergeCell ref="B118:I118"/>
    <mergeCell ref="A120:I120"/>
    <mergeCell ref="A121:H121"/>
    <mergeCell ref="B109:G109"/>
    <mergeCell ref="B110:G110"/>
    <mergeCell ref="B111:G111"/>
    <mergeCell ref="B112:G112"/>
    <mergeCell ref="B113:G113"/>
    <mergeCell ref="B114:G114"/>
    <mergeCell ref="B128:H128"/>
    <mergeCell ref="A129:H129"/>
    <mergeCell ref="B131:G131"/>
    <mergeCell ref="A132:B132"/>
    <mergeCell ref="C132:D132"/>
    <mergeCell ref="E132:F132"/>
    <mergeCell ref="B122:H122"/>
    <mergeCell ref="B123:H123"/>
    <mergeCell ref="B124:H124"/>
    <mergeCell ref="B125:H125"/>
    <mergeCell ref="B126:H126"/>
    <mergeCell ref="B127:H127"/>
    <mergeCell ref="A135:B135"/>
    <mergeCell ref="C135:D135"/>
    <mergeCell ref="E135:F135"/>
    <mergeCell ref="A136:B136"/>
    <mergeCell ref="C136:D136"/>
    <mergeCell ref="E136:F136"/>
    <mergeCell ref="A133:B133"/>
    <mergeCell ref="C133:D133"/>
    <mergeCell ref="E133:F133"/>
    <mergeCell ref="A134:B134"/>
    <mergeCell ref="C134:D134"/>
    <mergeCell ref="E134:F134"/>
    <mergeCell ref="B146:H146"/>
    <mergeCell ref="A147:H147"/>
    <mergeCell ref="A139:H139"/>
    <mergeCell ref="B141:G141"/>
    <mergeCell ref="A142:I142"/>
    <mergeCell ref="B143:H143"/>
    <mergeCell ref="B144:H144"/>
    <mergeCell ref="B145:H145"/>
    <mergeCell ref="A137:B137"/>
    <mergeCell ref="C137:D137"/>
    <mergeCell ref="E137:F137"/>
    <mergeCell ref="A138:B138"/>
    <mergeCell ref="C138:D138"/>
    <mergeCell ref="E138:F138"/>
  </mergeCells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  <rowBreaks count="1" manualBreakCount="1">
    <brk id="119" max="8" man="1"/>
  </rowBreaks>
  <colBreaks count="1" manualBreakCount="1">
    <brk id="9" max="158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EDF5-3F89-45C5-978A-163189C910A4}">
  <sheetPr>
    <tabColor rgb="FF00B0F0"/>
  </sheetPr>
  <dimension ref="A1:P156"/>
  <sheetViews>
    <sheetView showGridLines="0" tabSelected="1" zoomScaleNormal="100" zoomScaleSheetLayoutView="90" workbookViewId="0">
      <selection activeCell="B1" sqref="B1:G18"/>
    </sheetView>
  </sheetViews>
  <sheetFormatPr defaultRowHeight="12.75" x14ac:dyDescent="0.25"/>
  <cols>
    <col min="1" max="1" width="12.140625" style="7" customWidth="1"/>
    <col min="2" max="2" width="13.7109375" style="7" customWidth="1"/>
    <col min="3" max="3" width="12.5703125" style="7" customWidth="1"/>
    <col min="4" max="4" width="9.140625" style="7"/>
    <col min="5" max="5" width="10.85546875" style="7" bestFit="1" customWidth="1"/>
    <col min="6" max="6" width="9.140625" style="7"/>
    <col min="7" max="7" width="19.140625" style="7" customWidth="1"/>
    <col min="8" max="8" width="9.140625" style="7" customWidth="1"/>
    <col min="9" max="9" width="13.85546875" style="76" customWidth="1"/>
    <col min="10" max="10" width="7.85546875" style="7" customWidth="1"/>
    <col min="11" max="11" width="44.85546875" style="7" customWidth="1"/>
    <col min="12" max="12" width="52.5703125" style="7" customWidth="1"/>
    <col min="13" max="16384" width="9.140625" style="7"/>
  </cols>
  <sheetData>
    <row r="1" spans="1:9" ht="51.75" customHeight="1" x14ac:dyDescent="0.25">
      <c r="B1" s="487" t="s">
        <v>555</v>
      </c>
      <c r="C1" s="487"/>
      <c r="D1" s="487"/>
      <c r="E1" s="487"/>
      <c r="F1" s="487"/>
      <c r="G1" s="487"/>
      <c r="H1" s="487"/>
      <c r="I1" s="487"/>
    </row>
    <row r="2" spans="1:9" x14ac:dyDescent="0.25">
      <c r="A2" s="484"/>
      <c r="B2" s="484"/>
      <c r="C2" s="484"/>
      <c r="D2" s="484"/>
      <c r="E2" s="484"/>
      <c r="F2" s="484"/>
      <c r="G2" s="484"/>
      <c r="H2" s="484"/>
      <c r="I2" s="484"/>
    </row>
    <row r="3" spans="1:9" x14ac:dyDescent="0.25">
      <c r="A3" s="488" t="s">
        <v>556</v>
      </c>
      <c r="B3" s="488"/>
      <c r="C3" s="488"/>
      <c r="D3" s="488"/>
      <c r="E3" s="488"/>
      <c r="F3" s="488"/>
      <c r="G3" s="488"/>
      <c r="H3" s="488"/>
      <c r="I3" s="488"/>
    </row>
    <row r="4" spans="1:9" x14ac:dyDescent="0.2">
      <c r="A4" s="489" t="s">
        <v>557</v>
      </c>
      <c r="B4" s="489"/>
      <c r="C4" s="489"/>
      <c r="D4" s="489"/>
      <c r="E4" s="489"/>
      <c r="F4" s="489"/>
      <c r="G4" s="489"/>
      <c r="H4" s="489"/>
      <c r="I4" s="489"/>
    </row>
    <row r="5" spans="1:9" x14ac:dyDescent="0.2">
      <c r="A5" s="489" t="s">
        <v>558</v>
      </c>
      <c r="B5" s="489"/>
      <c r="C5" s="489"/>
      <c r="D5" s="489"/>
      <c r="E5" s="489"/>
      <c r="F5" s="489"/>
      <c r="G5" s="489"/>
      <c r="H5" s="489"/>
      <c r="I5" s="489"/>
    </row>
    <row r="6" spans="1:9" x14ac:dyDescent="0.2">
      <c r="A6" s="490" t="s">
        <v>559</v>
      </c>
      <c r="B6" s="490"/>
      <c r="C6" s="490"/>
      <c r="D6" s="490"/>
      <c r="E6" s="490"/>
      <c r="F6" s="490"/>
      <c r="G6" s="490"/>
      <c r="H6" s="490"/>
      <c r="I6" s="490"/>
    </row>
    <row r="7" spans="1:9" x14ac:dyDescent="0.25">
      <c r="A7" s="484"/>
      <c r="B7" s="484"/>
      <c r="C7" s="484"/>
      <c r="D7" s="484"/>
      <c r="E7" s="484"/>
      <c r="F7" s="484"/>
      <c r="G7" s="484"/>
      <c r="H7" s="484"/>
      <c r="I7" s="484"/>
    </row>
    <row r="8" spans="1:9" x14ac:dyDescent="0.25">
      <c r="A8" s="485" t="s">
        <v>741</v>
      </c>
      <c r="B8" s="485"/>
      <c r="C8" s="485"/>
      <c r="D8" s="485"/>
      <c r="E8" s="485"/>
      <c r="F8" s="485"/>
      <c r="G8" s="485"/>
      <c r="H8" s="485"/>
      <c r="I8" s="485"/>
    </row>
    <row r="9" spans="1:9" x14ac:dyDescent="0.25">
      <c r="A9" s="486"/>
      <c r="B9" s="486"/>
      <c r="C9" s="486"/>
      <c r="D9" s="486"/>
      <c r="E9" s="486"/>
      <c r="F9" s="486"/>
      <c r="G9" s="486"/>
      <c r="H9" s="486"/>
      <c r="I9" s="486"/>
    </row>
    <row r="10" spans="1:9" x14ac:dyDescent="0.25">
      <c r="A10" s="482" t="s">
        <v>561</v>
      </c>
      <c r="B10" s="482"/>
      <c r="C10" s="482"/>
      <c r="D10" s="482"/>
      <c r="E10" s="482"/>
      <c r="F10" s="482"/>
      <c r="G10" s="482"/>
      <c r="H10" s="482"/>
      <c r="I10" s="482"/>
    </row>
    <row r="11" spans="1:9" x14ac:dyDescent="0.25">
      <c r="A11" s="8" t="s">
        <v>562</v>
      </c>
      <c r="B11" s="452" t="s">
        <v>563</v>
      </c>
      <c r="C11" s="452"/>
      <c r="D11" s="452"/>
      <c r="E11" s="452"/>
      <c r="F11" s="452"/>
      <c r="G11" s="452"/>
      <c r="H11" s="479"/>
      <c r="I11" s="442"/>
    </row>
    <row r="12" spans="1:9" x14ac:dyDescent="0.25">
      <c r="A12" s="8" t="s">
        <v>564</v>
      </c>
      <c r="B12" s="452" t="s">
        <v>565</v>
      </c>
      <c r="C12" s="452"/>
      <c r="D12" s="452"/>
      <c r="E12" s="452"/>
      <c r="F12" s="452"/>
      <c r="G12" s="452"/>
      <c r="H12" s="442" t="s">
        <v>566</v>
      </c>
      <c r="I12" s="442"/>
    </row>
    <row r="13" spans="1:9" ht="41.25" customHeight="1" x14ac:dyDescent="0.25">
      <c r="A13" s="8" t="s">
        <v>567</v>
      </c>
      <c r="B13" s="452" t="s">
        <v>568</v>
      </c>
      <c r="C13" s="452"/>
      <c r="D13" s="452"/>
      <c r="E13" s="452"/>
      <c r="F13" s="452"/>
      <c r="G13" s="452"/>
      <c r="H13" s="494" t="s">
        <v>757</v>
      </c>
      <c r="I13" s="442"/>
    </row>
    <row r="14" spans="1:9" x14ac:dyDescent="0.25">
      <c r="A14" s="8" t="s">
        <v>570</v>
      </c>
      <c r="B14" s="452" t="s">
        <v>571</v>
      </c>
      <c r="C14" s="452"/>
      <c r="D14" s="452"/>
      <c r="E14" s="452"/>
      <c r="F14" s="452"/>
      <c r="G14" s="452"/>
      <c r="H14" s="442">
        <v>12</v>
      </c>
      <c r="I14" s="442"/>
    </row>
    <row r="15" spans="1:9" x14ac:dyDescent="0.25">
      <c r="A15" s="9"/>
      <c r="B15" s="10"/>
      <c r="C15" s="10"/>
      <c r="D15" s="10"/>
      <c r="E15" s="10"/>
      <c r="F15" s="10"/>
      <c r="G15" s="10"/>
      <c r="H15" s="9"/>
      <c r="I15" s="11"/>
    </row>
    <row r="16" spans="1:9" x14ac:dyDescent="0.25">
      <c r="A16" s="482" t="s">
        <v>572</v>
      </c>
      <c r="B16" s="482"/>
      <c r="C16" s="482"/>
      <c r="D16" s="482"/>
      <c r="E16" s="482"/>
      <c r="F16" s="482"/>
      <c r="G16" s="482"/>
      <c r="H16" s="482"/>
      <c r="I16" s="482"/>
    </row>
    <row r="17" spans="1:12" x14ac:dyDescent="0.25">
      <c r="A17" s="442" t="s">
        <v>573</v>
      </c>
      <c r="B17" s="442"/>
      <c r="C17" s="442" t="s">
        <v>574</v>
      </c>
      <c r="D17" s="442"/>
      <c r="E17" s="442" t="s">
        <v>575</v>
      </c>
      <c r="F17" s="442"/>
      <c r="G17" s="442"/>
      <c r="H17" s="442"/>
      <c r="I17" s="442"/>
    </row>
    <row r="18" spans="1:12" x14ac:dyDescent="0.25">
      <c r="A18" s="493" t="s">
        <v>755</v>
      </c>
      <c r="B18" s="493"/>
      <c r="C18" s="483" t="s">
        <v>753</v>
      </c>
      <c r="D18" s="483"/>
      <c r="E18" s="442">
        <v>1</v>
      </c>
      <c r="F18" s="442"/>
      <c r="G18" s="442"/>
      <c r="H18" s="442"/>
      <c r="I18" s="442"/>
    </row>
    <row r="19" spans="1:12" x14ac:dyDescent="0.25">
      <c r="A19" s="9"/>
      <c r="B19" s="10"/>
      <c r="C19" s="10"/>
      <c r="D19" s="10"/>
      <c r="E19" s="10"/>
      <c r="F19" s="10"/>
      <c r="G19" s="10"/>
      <c r="H19" s="9"/>
      <c r="I19" s="11"/>
    </row>
    <row r="20" spans="1:12" x14ac:dyDescent="0.25">
      <c r="A20" s="482" t="s">
        <v>577</v>
      </c>
      <c r="B20" s="482"/>
      <c r="C20" s="482"/>
      <c r="D20" s="482"/>
      <c r="E20" s="482"/>
      <c r="F20" s="482"/>
      <c r="G20" s="482"/>
      <c r="H20" s="482"/>
      <c r="I20" s="482"/>
    </row>
    <row r="21" spans="1:12" x14ac:dyDescent="0.25">
      <c r="A21" s="8">
        <v>1</v>
      </c>
      <c r="B21" s="452" t="s">
        <v>578</v>
      </c>
      <c r="C21" s="452"/>
      <c r="D21" s="452"/>
      <c r="E21" s="452"/>
      <c r="F21" s="452"/>
      <c r="G21" s="452"/>
      <c r="H21" s="442"/>
      <c r="I21" s="442"/>
    </row>
    <row r="22" spans="1:12" x14ac:dyDescent="0.25">
      <c r="A22" s="8">
        <v>2</v>
      </c>
      <c r="B22" s="452" t="s">
        <v>579</v>
      </c>
      <c r="C22" s="452"/>
      <c r="D22" s="452"/>
      <c r="E22" s="452"/>
      <c r="F22" s="452"/>
      <c r="G22" s="452"/>
      <c r="H22" s="480">
        <v>951105</v>
      </c>
      <c r="I22" s="480"/>
    </row>
    <row r="23" spans="1:12" x14ac:dyDescent="0.25">
      <c r="A23" s="8">
        <v>3</v>
      </c>
      <c r="B23" s="452" t="s">
        <v>743</v>
      </c>
      <c r="C23" s="452"/>
      <c r="D23" s="452"/>
      <c r="E23" s="452"/>
      <c r="F23" s="452"/>
      <c r="G23" s="452"/>
      <c r="H23" s="481">
        <v>1786.76</v>
      </c>
      <c r="I23" s="480"/>
    </row>
    <row r="24" spans="1:12" x14ac:dyDescent="0.25">
      <c r="A24" s="8">
        <v>4</v>
      </c>
      <c r="B24" s="452" t="s">
        <v>580</v>
      </c>
      <c r="C24" s="452"/>
      <c r="D24" s="452"/>
      <c r="E24" s="452"/>
      <c r="F24" s="452"/>
      <c r="G24" s="452"/>
      <c r="H24" s="453"/>
      <c r="I24" s="453"/>
    </row>
    <row r="25" spans="1:12" x14ac:dyDescent="0.25">
      <c r="A25" s="8">
        <v>5</v>
      </c>
      <c r="B25" s="452" t="s">
        <v>581</v>
      </c>
      <c r="C25" s="452"/>
      <c r="D25" s="452"/>
      <c r="E25" s="452"/>
      <c r="F25" s="452"/>
      <c r="G25" s="452"/>
      <c r="H25" s="479">
        <v>43525</v>
      </c>
      <c r="I25" s="442"/>
    </row>
    <row r="26" spans="1:12" x14ac:dyDescent="0.25">
      <c r="A26" s="421"/>
      <c r="B26" s="421"/>
      <c r="C26" s="421"/>
      <c r="D26" s="421"/>
      <c r="E26" s="421"/>
      <c r="F26" s="421"/>
      <c r="G26" s="421"/>
      <c r="H26" s="421"/>
      <c r="I26" s="421"/>
    </row>
    <row r="27" spans="1:12" x14ac:dyDescent="0.25">
      <c r="A27" s="465" t="s">
        <v>582</v>
      </c>
      <c r="B27" s="465"/>
      <c r="C27" s="465"/>
      <c r="D27" s="465"/>
      <c r="E27" s="465"/>
      <c r="F27" s="465"/>
      <c r="G27" s="465"/>
      <c r="H27" s="465"/>
      <c r="I27" s="465"/>
      <c r="K27" s="12" t="s">
        <v>583</v>
      </c>
      <c r="L27" s="12" t="s">
        <v>584</v>
      </c>
    </row>
    <row r="28" spans="1:12" x14ac:dyDescent="0.25">
      <c r="A28" s="13">
        <v>1</v>
      </c>
      <c r="B28" s="453" t="s">
        <v>585</v>
      </c>
      <c r="C28" s="453"/>
      <c r="D28" s="453"/>
      <c r="E28" s="453"/>
      <c r="F28" s="453"/>
      <c r="G28" s="453"/>
      <c r="H28" s="13" t="s">
        <v>586</v>
      </c>
      <c r="I28" s="14" t="s">
        <v>587</v>
      </c>
      <c r="K28" s="15"/>
      <c r="L28" s="16" t="s">
        <v>588</v>
      </c>
    </row>
    <row r="29" spans="1:12" x14ac:dyDescent="0.25">
      <c r="A29" s="13" t="s">
        <v>562</v>
      </c>
      <c r="B29" s="452" t="s">
        <v>744</v>
      </c>
      <c r="C29" s="452"/>
      <c r="D29" s="452"/>
      <c r="E29" s="452"/>
      <c r="F29" s="452"/>
      <c r="G29" s="452"/>
      <c r="H29" s="15"/>
      <c r="I29" s="17">
        <v>1786.76</v>
      </c>
      <c r="K29" s="15"/>
      <c r="L29" s="15"/>
    </row>
    <row r="30" spans="1:12" x14ac:dyDescent="0.25">
      <c r="A30" s="13" t="s">
        <v>564</v>
      </c>
      <c r="B30" s="452" t="s">
        <v>589</v>
      </c>
      <c r="C30" s="452"/>
      <c r="D30" s="452"/>
      <c r="E30" s="452"/>
      <c r="F30" s="452"/>
      <c r="G30" s="452"/>
      <c r="H30" s="18"/>
      <c r="I30" s="19">
        <f>I29*0.3</f>
        <v>536.02800000000002</v>
      </c>
      <c r="K30" s="15"/>
      <c r="L30" s="15"/>
    </row>
    <row r="31" spans="1:12" x14ac:dyDescent="0.25">
      <c r="A31" s="13" t="s">
        <v>567</v>
      </c>
      <c r="B31" s="452" t="s">
        <v>590</v>
      </c>
      <c r="C31" s="452"/>
      <c r="D31" s="452"/>
      <c r="E31" s="452"/>
      <c r="F31" s="452"/>
      <c r="G31" s="452"/>
      <c r="H31" s="18"/>
      <c r="I31" s="19">
        <f>H31*I29</f>
        <v>0</v>
      </c>
      <c r="K31" s="15"/>
      <c r="L31" s="15"/>
    </row>
    <row r="32" spans="1:12" x14ac:dyDescent="0.25">
      <c r="A32" s="13" t="s">
        <v>570</v>
      </c>
      <c r="B32" s="452" t="s">
        <v>591</v>
      </c>
      <c r="C32" s="452"/>
      <c r="D32" s="452"/>
      <c r="E32" s="452"/>
      <c r="F32" s="452"/>
      <c r="G32" s="452"/>
      <c r="H32" s="18"/>
      <c r="I32" s="19">
        <v>0</v>
      </c>
      <c r="K32" s="15"/>
      <c r="L32" s="15"/>
    </row>
    <row r="33" spans="1:12" x14ac:dyDescent="0.25">
      <c r="A33" s="20" t="s">
        <v>592</v>
      </c>
      <c r="B33" s="452" t="s">
        <v>593</v>
      </c>
      <c r="C33" s="452"/>
      <c r="D33" s="452"/>
      <c r="E33" s="452"/>
      <c r="F33" s="452"/>
      <c r="G33" s="452"/>
      <c r="H33" s="21"/>
      <c r="I33" s="19">
        <v>0</v>
      </c>
      <c r="K33" s="15"/>
      <c r="L33" s="15"/>
    </row>
    <row r="34" spans="1:12" x14ac:dyDescent="0.25">
      <c r="A34" s="20" t="s">
        <v>594</v>
      </c>
      <c r="B34" s="452" t="s">
        <v>595</v>
      </c>
      <c r="C34" s="452"/>
      <c r="D34" s="452"/>
      <c r="E34" s="452"/>
      <c r="F34" s="452"/>
      <c r="G34" s="452"/>
      <c r="H34" s="18"/>
      <c r="I34" s="19">
        <v>0</v>
      </c>
      <c r="K34" s="15"/>
      <c r="L34" s="15"/>
    </row>
    <row r="35" spans="1:12" x14ac:dyDescent="0.25">
      <c r="A35" s="453" t="s">
        <v>596</v>
      </c>
      <c r="B35" s="453"/>
      <c r="C35" s="453"/>
      <c r="D35" s="453"/>
      <c r="E35" s="453"/>
      <c r="F35" s="453"/>
      <c r="G35" s="453"/>
      <c r="H35" s="453"/>
      <c r="I35" s="22">
        <f>TRUNC(SUM(I29:I34),2)</f>
        <v>2322.7800000000002</v>
      </c>
      <c r="K35" s="15"/>
      <c r="L35" s="15"/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4"/>
      <c r="J36" s="25"/>
    </row>
    <row r="37" spans="1:12" x14ac:dyDescent="0.25">
      <c r="A37" s="465" t="s">
        <v>597</v>
      </c>
      <c r="B37" s="465"/>
      <c r="C37" s="465"/>
      <c r="D37" s="465"/>
      <c r="E37" s="465"/>
      <c r="F37" s="465"/>
      <c r="G37" s="465"/>
      <c r="H37" s="465"/>
      <c r="I37" s="465"/>
      <c r="J37" s="25"/>
    </row>
    <row r="38" spans="1:12" x14ac:dyDescent="0.25">
      <c r="A38" s="453" t="s">
        <v>598</v>
      </c>
      <c r="B38" s="453"/>
      <c r="C38" s="453"/>
      <c r="D38" s="453"/>
      <c r="E38" s="453"/>
      <c r="F38" s="453"/>
      <c r="G38" s="453"/>
      <c r="H38" s="13" t="s">
        <v>586</v>
      </c>
      <c r="I38" s="14" t="s">
        <v>587</v>
      </c>
      <c r="J38" s="25"/>
    </row>
    <row r="39" spans="1:12" ht="38.25" x14ac:dyDescent="0.25">
      <c r="A39" s="13" t="s">
        <v>562</v>
      </c>
      <c r="B39" s="452" t="s">
        <v>599</v>
      </c>
      <c r="C39" s="452"/>
      <c r="D39" s="452"/>
      <c r="E39" s="452"/>
      <c r="F39" s="452"/>
      <c r="G39" s="452"/>
      <c r="H39" s="26">
        <v>8.3299999999999999E-2</v>
      </c>
      <c r="I39" s="19">
        <f>$I$35*H39</f>
        <v>193.48757400000002</v>
      </c>
      <c r="J39" s="25"/>
      <c r="K39" s="15"/>
      <c r="L39" s="27" t="s">
        <v>600</v>
      </c>
    </row>
    <row r="40" spans="1:12" ht="38.25" x14ac:dyDescent="0.25">
      <c r="A40" s="13" t="s">
        <v>564</v>
      </c>
      <c r="B40" s="452" t="s">
        <v>601</v>
      </c>
      <c r="C40" s="452"/>
      <c r="D40" s="452"/>
      <c r="E40" s="452"/>
      <c r="F40" s="452"/>
      <c r="G40" s="452"/>
      <c r="H40" s="28">
        <v>0.121</v>
      </c>
      <c r="I40" s="19">
        <f>H40*I35</f>
        <v>281.05637999999999</v>
      </c>
      <c r="J40" s="25"/>
      <c r="K40" s="29" t="s">
        <v>602</v>
      </c>
      <c r="L40" s="27" t="s">
        <v>603</v>
      </c>
    </row>
    <row r="41" spans="1:12" x14ac:dyDescent="0.25">
      <c r="A41" s="453" t="s">
        <v>604</v>
      </c>
      <c r="B41" s="453"/>
      <c r="C41" s="453"/>
      <c r="D41" s="453"/>
      <c r="E41" s="453"/>
      <c r="F41" s="453"/>
      <c r="G41" s="453"/>
      <c r="H41" s="30">
        <f>TRUNC(SUM(H39:H40),4)</f>
        <v>0.20430000000000001</v>
      </c>
      <c r="I41" s="22">
        <f>TRUNC(SUM(I39:I40),2)</f>
        <v>474.54</v>
      </c>
      <c r="J41" s="25"/>
    </row>
    <row r="42" spans="1:12" x14ac:dyDescent="0.25">
      <c r="A42" s="476"/>
      <c r="B42" s="477"/>
      <c r="C42" s="477"/>
      <c r="D42" s="477"/>
      <c r="E42" s="477"/>
      <c r="F42" s="477"/>
      <c r="G42" s="477"/>
      <c r="H42" s="477"/>
      <c r="I42" s="477"/>
    </row>
    <row r="43" spans="1:12" x14ac:dyDescent="0.25">
      <c r="A43" s="31"/>
      <c r="B43" s="31"/>
      <c r="C43" s="31"/>
      <c r="D43" s="31"/>
      <c r="E43" s="31"/>
      <c r="F43" s="31"/>
      <c r="G43" s="31"/>
      <c r="H43" s="32" t="s">
        <v>605</v>
      </c>
      <c r="I43" s="33">
        <f>I35+I41</f>
        <v>2797.32</v>
      </c>
      <c r="J43" s="34"/>
    </row>
    <row r="44" spans="1:12" x14ac:dyDescent="0.25">
      <c r="A44" s="31"/>
      <c r="B44" s="31"/>
      <c r="C44" s="31"/>
      <c r="D44" s="31"/>
      <c r="E44" s="31"/>
      <c r="F44" s="31"/>
      <c r="G44" s="31"/>
      <c r="H44" s="31"/>
      <c r="I44" s="35"/>
      <c r="J44" s="34"/>
    </row>
    <row r="45" spans="1:12" x14ac:dyDescent="0.25">
      <c r="A45" s="453" t="s">
        <v>606</v>
      </c>
      <c r="B45" s="453"/>
      <c r="C45" s="453"/>
      <c r="D45" s="453"/>
      <c r="E45" s="453"/>
      <c r="F45" s="453"/>
      <c r="G45" s="453"/>
      <c r="H45" s="13" t="s">
        <v>586</v>
      </c>
      <c r="I45" s="14" t="s">
        <v>587</v>
      </c>
      <c r="J45" s="25"/>
    </row>
    <row r="46" spans="1:12" x14ac:dyDescent="0.25">
      <c r="A46" s="13" t="s">
        <v>562</v>
      </c>
      <c r="B46" s="452" t="s">
        <v>607</v>
      </c>
      <c r="C46" s="452"/>
      <c r="D46" s="452"/>
      <c r="E46" s="452"/>
      <c r="F46" s="452"/>
      <c r="G46" s="452"/>
      <c r="H46" s="26">
        <v>0.2</v>
      </c>
      <c r="I46" s="19">
        <f t="shared" ref="I46:I53" si="0">H46*$I$43</f>
        <v>559.46400000000006</v>
      </c>
      <c r="J46" s="25"/>
      <c r="K46" s="15"/>
      <c r="L46" s="36" t="s">
        <v>608</v>
      </c>
    </row>
    <row r="47" spans="1:12" x14ac:dyDescent="0.25">
      <c r="A47" s="13" t="s">
        <v>564</v>
      </c>
      <c r="B47" s="452" t="s">
        <v>609</v>
      </c>
      <c r="C47" s="452"/>
      <c r="D47" s="452"/>
      <c r="E47" s="452"/>
      <c r="F47" s="452"/>
      <c r="G47" s="452"/>
      <c r="H47" s="26">
        <v>2.5000000000000001E-2</v>
      </c>
      <c r="I47" s="19">
        <f t="shared" si="0"/>
        <v>69.933000000000007</v>
      </c>
      <c r="J47" s="25"/>
      <c r="K47" s="15"/>
      <c r="L47" s="36" t="s">
        <v>610</v>
      </c>
    </row>
    <row r="48" spans="1:12" x14ac:dyDescent="0.25">
      <c r="A48" s="13" t="s">
        <v>567</v>
      </c>
      <c r="B48" s="452" t="s">
        <v>611</v>
      </c>
      <c r="C48" s="452"/>
      <c r="D48" s="452"/>
      <c r="E48" s="452"/>
      <c r="F48" s="452"/>
      <c r="G48" s="452"/>
      <c r="H48" s="26">
        <v>0.03</v>
      </c>
      <c r="I48" s="19">
        <f t="shared" si="0"/>
        <v>83.919600000000003</v>
      </c>
      <c r="J48" s="25"/>
      <c r="K48" s="29" t="s">
        <v>612</v>
      </c>
      <c r="L48" s="36" t="s">
        <v>613</v>
      </c>
    </row>
    <row r="49" spans="1:12" x14ac:dyDescent="0.25">
      <c r="A49" s="13" t="s">
        <v>570</v>
      </c>
      <c r="B49" s="452" t="s">
        <v>614</v>
      </c>
      <c r="C49" s="452"/>
      <c r="D49" s="452"/>
      <c r="E49" s="452"/>
      <c r="F49" s="452"/>
      <c r="G49" s="452"/>
      <c r="H49" s="26">
        <v>1.4999999999999999E-2</v>
      </c>
      <c r="I49" s="19">
        <f t="shared" si="0"/>
        <v>41.959800000000001</v>
      </c>
      <c r="J49" s="25"/>
      <c r="K49" s="15"/>
      <c r="L49" s="36" t="s">
        <v>615</v>
      </c>
    </row>
    <row r="50" spans="1:12" x14ac:dyDescent="0.25">
      <c r="A50" s="13" t="s">
        <v>592</v>
      </c>
      <c r="B50" s="452" t="s">
        <v>616</v>
      </c>
      <c r="C50" s="452"/>
      <c r="D50" s="452"/>
      <c r="E50" s="452"/>
      <c r="F50" s="452"/>
      <c r="G50" s="452"/>
      <c r="H50" s="26">
        <v>0.01</v>
      </c>
      <c r="I50" s="19">
        <f t="shared" si="0"/>
        <v>27.973200000000002</v>
      </c>
      <c r="J50" s="25"/>
      <c r="K50" s="15"/>
      <c r="L50" s="36" t="s">
        <v>617</v>
      </c>
    </row>
    <row r="51" spans="1:12" x14ac:dyDescent="0.25">
      <c r="A51" s="13" t="s">
        <v>594</v>
      </c>
      <c r="B51" s="452" t="s">
        <v>618</v>
      </c>
      <c r="C51" s="452"/>
      <c r="D51" s="452"/>
      <c r="E51" s="452"/>
      <c r="F51" s="452"/>
      <c r="G51" s="452"/>
      <c r="H51" s="26">
        <v>6.0000000000000001E-3</v>
      </c>
      <c r="I51" s="19">
        <f t="shared" si="0"/>
        <v>16.783920000000002</v>
      </c>
      <c r="J51" s="25"/>
      <c r="K51" s="15"/>
      <c r="L51" s="37" t="s">
        <v>619</v>
      </c>
    </row>
    <row r="52" spans="1:12" x14ac:dyDescent="0.25">
      <c r="A52" s="13" t="s">
        <v>620</v>
      </c>
      <c r="B52" s="452" t="s">
        <v>621</v>
      </c>
      <c r="C52" s="452"/>
      <c r="D52" s="452"/>
      <c r="E52" s="452"/>
      <c r="F52" s="452"/>
      <c r="G52" s="452"/>
      <c r="H52" s="26">
        <v>2E-3</v>
      </c>
      <c r="I52" s="19">
        <f t="shared" si="0"/>
        <v>5.5946400000000001</v>
      </c>
      <c r="J52" s="25"/>
      <c r="K52" s="15"/>
      <c r="L52" s="36" t="s">
        <v>617</v>
      </c>
    </row>
    <row r="53" spans="1:12" x14ac:dyDescent="0.25">
      <c r="A53" s="13" t="s">
        <v>622</v>
      </c>
      <c r="B53" s="452" t="s">
        <v>623</v>
      </c>
      <c r="C53" s="452"/>
      <c r="D53" s="452"/>
      <c r="E53" s="452"/>
      <c r="F53" s="452"/>
      <c r="G53" s="452"/>
      <c r="H53" s="26">
        <v>0.08</v>
      </c>
      <c r="I53" s="19">
        <f t="shared" si="0"/>
        <v>223.78560000000002</v>
      </c>
      <c r="J53" s="25"/>
      <c r="K53" s="15"/>
      <c r="L53" s="36" t="s">
        <v>624</v>
      </c>
    </row>
    <row r="54" spans="1:12" x14ac:dyDescent="0.25">
      <c r="A54" s="453" t="s">
        <v>625</v>
      </c>
      <c r="B54" s="453"/>
      <c r="C54" s="453"/>
      <c r="D54" s="453"/>
      <c r="E54" s="453"/>
      <c r="F54" s="453"/>
      <c r="G54" s="453"/>
      <c r="H54" s="30">
        <f>SUM(H46:H53)</f>
        <v>0.36800000000000005</v>
      </c>
      <c r="I54" s="22">
        <f>TRUNC(SUM(I46:I53),2)</f>
        <v>1029.4100000000001</v>
      </c>
      <c r="J54" s="25"/>
    </row>
    <row r="55" spans="1:12" x14ac:dyDescent="0.25">
      <c r="A55" s="474"/>
      <c r="B55" s="474"/>
      <c r="C55" s="474"/>
      <c r="D55" s="474"/>
      <c r="E55" s="474"/>
      <c r="F55" s="474"/>
      <c r="G55" s="474"/>
      <c r="H55" s="474"/>
      <c r="I55" s="475"/>
      <c r="J55" s="25"/>
    </row>
    <row r="56" spans="1:12" x14ac:dyDescent="0.25">
      <c r="A56" s="453" t="s">
        <v>626</v>
      </c>
      <c r="B56" s="453"/>
      <c r="C56" s="453"/>
      <c r="D56" s="453"/>
      <c r="E56" s="453"/>
      <c r="F56" s="453"/>
      <c r="G56" s="453"/>
      <c r="H56" s="30"/>
      <c r="I56" s="14" t="s">
        <v>587</v>
      </c>
      <c r="J56" s="25"/>
    </row>
    <row r="57" spans="1:12" x14ac:dyDescent="0.25">
      <c r="A57" s="13" t="s">
        <v>562</v>
      </c>
      <c r="B57" s="462" t="s">
        <v>627</v>
      </c>
      <c r="C57" s="462"/>
      <c r="D57" s="462"/>
      <c r="E57" s="462"/>
      <c r="F57" s="462"/>
      <c r="G57" s="462"/>
      <c r="H57" s="8" t="s">
        <v>628</v>
      </c>
      <c r="I57" s="38">
        <f>(4.05*2*22)-(I29*0.06)</f>
        <v>70.994399999999999</v>
      </c>
      <c r="J57" s="25"/>
      <c r="K57" s="39" t="s">
        <v>629</v>
      </c>
      <c r="L57" s="39" t="s">
        <v>630</v>
      </c>
    </row>
    <row r="58" spans="1:12" x14ac:dyDescent="0.25">
      <c r="A58" s="13" t="s">
        <v>564</v>
      </c>
      <c r="B58" s="462" t="s">
        <v>631</v>
      </c>
      <c r="C58" s="462"/>
      <c r="D58" s="462"/>
      <c r="E58" s="462"/>
      <c r="F58" s="462"/>
      <c r="G58" s="462"/>
      <c r="H58" s="8" t="s">
        <v>628</v>
      </c>
      <c r="I58" s="40">
        <f>(14*22)-10%*(14*22)</f>
        <v>277.2</v>
      </c>
      <c r="J58" s="25"/>
      <c r="K58" s="16" t="s">
        <v>632</v>
      </c>
      <c r="L58" s="16" t="s">
        <v>588</v>
      </c>
    </row>
    <row r="59" spans="1:12" x14ac:dyDescent="0.25">
      <c r="A59" s="13" t="s">
        <v>567</v>
      </c>
      <c r="B59" s="462" t="s">
        <v>633</v>
      </c>
      <c r="C59" s="462"/>
      <c r="D59" s="462"/>
      <c r="E59" s="462"/>
      <c r="F59" s="462"/>
      <c r="G59" s="462"/>
      <c r="H59" s="8" t="s">
        <v>628</v>
      </c>
      <c r="I59" s="41"/>
      <c r="J59" s="25"/>
      <c r="K59" s="15"/>
      <c r="L59" s="16" t="s">
        <v>588</v>
      </c>
    </row>
    <row r="60" spans="1:12" x14ac:dyDescent="0.25">
      <c r="A60" s="13" t="s">
        <v>592</v>
      </c>
      <c r="B60" s="431" t="s">
        <v>634</v>
      </c>
      <c r="C60" s="432"/>
      <c r="D60" s="432"/>
      <c r="E60" s="432"/>
      <c r="F60" s="432"/>
      <c r="G60" s="433"/>
      <c r="H60" s="8" t="s">
        <v>628</v>
      </c>
      <c r="I60" s="38">
        <v>0</v>
      </c>
      <c r="J60" s="25"/>
      <c r="K60" s="15"/>
      <c r="L60" s="15"/>
    </row>
    <row r="61" spans="1:12" x14ac:dyDescent="0.25">
      <c r="A61" s="13" t="s">
        <v>620</v>
      </c>
      <c r="B61" s="462" t="s">
        <v>635</v>
      </c>
      <c r="C61" s="462"/>
      <c r="D61" s="462"/>
      <c r="E61" s="462"/>
      <c r="F61" s="462"/>
      <c r="G61" s="462"/>
      <c r="H61" s="8" t="s">
        <v>628</v>
      </c>
      <c r="I61" s="38">
        <v>0</v>
      </c>
      <c r="J61" s="25"/>
      <c r="K61" s="15"/>
      <c r="L61" s="15"/>
    </row>
    <row r="62" spans="1:12" x14ac:dyDescent="0.25">
      <c r="A62" s="453" t="s">
        <v>636</v>
      </c>
      <c r="B62" s="453"/>
      <c r="C62" s="453"/>
      <c r="D62" s="453"/>
      <c r="E62" s="453"/>
      <c r="F62" s="453"/>
      <c r="G62" s="453"/>
      <c r="H62" s="453"/>
      <c r="I62" s="22">
        <f>SUM(I57:I61)</f>
        <v>348.19439999999997</v>
      </c>
      <c r="J62" s="25"/>
    </row>
    <row r="63" spans="1:12" x14ac:dyDescent="0.25">
      <c r="A63" s="474"/>
      <c r="B63" s="474"/>
      <c r="C63" s="474"/>
      <c r="D63" s="474"/>
      <c r="E63" s="474"/>
      <c r="F63" s="474"/>
      <c r="G63" s="474"/>
      <c r="H63" s="474"/>
      <c r="I63" s="475"/>
      <c r="J63" s="25"/>
    </row>
    <row r="64" spans="1:12" x14ac:dyDescent="0.25">
      <c r="A64" s="459" t="s">
        <v>637</v>
      </c>
      <c r="B64" s="459"/>
      <c r="C64" s="459"/>
      <c r="D64" s="459"/>
      <c r="E64" s="459"/>
      <c r="F64" s="459"/>
      <c r="G64" s="459"/>
      <c r="H64" s="459"/>
      <c r="I64" s="459"/>
      <c r="J64" s="25"/>
    </row>
    <row r="65" spans="1:12" x14ac:dyDescent="0.25">
      <c r="A65" s="453" t="s">
        <v>638</v>
      </c>
      <c r="B65" s="453"/>
      <c r="C65" s="453"/>
      <c r="D65" s="453"/>
      <c r="E65" s="453"/>
      <c r="F65" s="453"/>
      <c r="G65" s="453"/>
      <c r="H65" s="453"/>
      <c r="I65" s="14" t="s">
        <v>587</v>
      </c>
      <c r="J65" s="25"/>
    </row>
    <row r="66" spans="1:12" x14ac:dyDescent="0.25">
      <c r="A66" s="13" t="s">
        <v>639</v>
      </c>
      <c r="B66" s="442" t="s">
        <v>640</v>
      </c>
      <c r="C66" s="442"/>
      <c r="D66" s="442"/>
      <c r="E66" s="442"/>
      <c r="F66" s="442"/>
      <c r="G66" s="442"/>
      <c r="H66" s="442"/>
      <c r="I66" s="19">
        <f>I41</f>
        <v>474.54</v>
      </c>
      <c r="J66" s="25"/>
    </row>
    <row r="67" spans="1:12" x14ac:dyDescent="0.25">
      <c r="A67" s="20" t="s">
        <v>641</v>
      </c>
      <c r="B67" s="442" t="s">
        <v>642</v>
      </c>
      <c r="C67" s="442"/>
      <c r="D67" s="442"/>
      <c r="E67" s="442"/>
      <c r="F67" s="442"/>
      <c r="G67" s="442"/>
      <c r="H67" s="442"/>
      <c r="I67" s="42">
        <f>I54</f>
        <v>1029.4100000000001</v>
      </c>
      <c r="J67" s="25"/>
    </row>
    <row r="68" spans="1:12" x14ac:dyDescent="0.25">
      <c r="A68" s="20" t="s">
        <v>643</v>
      </c>
      <c r="B68" s="442" t="s">
        <v>644</v>
      </c>
      <c r="C68" s="442"/>
      <c r="D68" s="442"/>
      <c r="E68" s="442"/>
      <c r="F68" s="442"/>
      <c r="G68" s="442"/>
      <c r="H68" s="442"/>
      <c r="I68" s="42">
        <f>I62</f>
        <v>348.19439999999997</v>
      </c>
      <c r="J68" s="25"/>
    </row>
    <row r="69" spans="1:12" x14ac:dyDescent="0.25">
      <c r="A69" s="453" t="s">
        <v>645</v>
      </c>
      <c r="B69" s="453"/>
      <c r="C69" s="453"/>
      <c r="D69" s="453"/>
      <c r="E69" s="453"/>
      <c r="F69" s="453"/>
      <c r="G69" s="453"/>
      <c r="H69" s="453"/>
      <c r="I69" s="43">
        <f>TRUNC(SUM(I66:I68),2)</f>
        <v>1852.14</v>
      </c>
      <c r="J69" s="25"/>
    </row>
    <row r="70" spans="1:12" x14ac:dyDescent="0.25">
      <c r="A70" s="463"/>
      <c r="B70" s="464"/>
      <c r="C70" s="464"/>
      <c r="D70" s="464"/>
      <c r="E70" s="464"/>
      <c r="F70" s="464"/>
      <c r="G70" s="464"/>
      <c r="H70" s="464"/>
      <c r="I70" s="464"/>
      <c r="J70" s="25"/>
    </row>
    <row r="71" spans="1:12" x14ac:dyDescent="0.25">
      <c r="A71" s="465" t="s">
        <v>646</v>
      </c>
      <c r="B71" s="465"/>
      <c r="C71" s="465"/>
      <c r="D71" s="465"/>
      <c r="E71" s="465"/>
      <c r="F71" s="465"/>
      <c r="G71" s="465"/>
      <c r="H71" s="465"/>
      <c r="I71" s="465"/>
      <c r="J71" s="25"/>
    </row>
    <row r="72" spans="1:12" x14ac:dyDescent="0.25">
      <c r="A72" s="13">
        <v>3</v>
      </c>
      <c r="B72" s="453" t="s">
        <v>647</v>
      </c>
      <c r="C72" s="453"/>
      <c r="D72" s="453"/>
      <c r="E72" s="453"/>
      <c r="F72" s="453"/>
      <c r="G72" s="453"/>
      <c r="H72" s="13" t="s">
        <v>586</v>
      </c>
      <c r="I72" s="14" t="s">
        <v>587</v>
      </c>
      <c r="J72" s="25"/>
    </row>
    <row r="73" spans="1:12" ht="26.25" customHeight="1" x14ac:dyDescent="0.25">
      <c r="A73" s="13" t="s">
        <v>562</v>
      </c>
      <c r="B73" s="469" t="s">
        <v>648</v>
      </c>
      <c r="C73" s="469"/>
      <c r="D73" s="469"/>
      <c r="E73" s="469"/>
      <c r="F73" s="469"/>
      <c r="G73" s="469"/>
      <c r="H73" s="44">
        <v>4.1999999999999997E-3</v>
      </c>
      <c r="I73" s="42">
        <f>$I$35*H73</f>
        <v>9.7556760000000011</v>
      </c>
      <c r="J73" s="25"/>
      <c r="K73" s="45" t="s">
        <v>649</v>
      </c>
      <c r="L73" s="45" t="s">
        <v>650</v>
      </c>
    </row>
    <row r="74" spans="1:12" x14ac:dyDescent="0.25">
      <c r="A74" s="13" t="s">
        <v>564</v>
      </c>
      <c r="B74" s="452" t="s">
        <v>651</v>
      </c>
      <c r="C74" s="452"/>
      <c r="D74" s="452"/>
      <c r="E74" s="452"/>
      <c r="F74" s="452"/>
      <c r="G74" s="452"/>
      <c r="H74" s="46">
        <f>0.08*H73</f>
        <v>3.3599999999999998E-4</v>
      </c>
      <c r="I74" s="19">
        <f>H74*I35</f>
        <v>0.78045408000000005</v>
      </c>
      <c r="J74" s="25"/>
      <c r="K74" s="45" t="s">
        <v>652</v>
      </c>
      <c r="L74" s="45" t="s">
        <v>653</v>
      </c>
    </row>
    <row r="75" spans="1:12" ht="25.5" x14ac:dyDescent="0.25">
      <c r="A75" s="13" t="s">
        <v>567</v>
      </c>
      <c r="B75" s="452" t="s">
        <v>654</v>
      </c>
      <c r="C75" s="452"/>
      <c r="D75" s="452"/>
      <c r="E75" s="452"/>
      <c r="F75" s="452"/>
      <c r="G75" s="452"/>
      <c r="H75" s="26">
        <v>1.9400000000000001E-2</v>
      </c>
      <c r="I75" s="19">
        <f>$I$35*H75</f>
        <v>45.061932000000006</v>
      </c>
      <c r="J75" s="25"/>
      <c r="K75" s="45" t="s">
        <v>655</v>
      </c>
      <c r="L75" s="45" t="s">
        <v>656</v>
      </c>
    </row>
    <row r="76" spans="1:12" x14ac:dyDescent="0.25">
      <c r="A76" s="13" t="s">
        <v>570</v>
      </c>
      <c r="B76" s="452" t="s">
        <v>657</v>
      </c>
      <c r="C76" s="452"/>
      <c r="D76" s="452"/>
      <c r="E76" s="452"/>
      <c r="F76" s="452"/>
      <c r="G76" s="452"/>
      <c r="H76" s="28">
        <f>H54*H75</f>
        <v>7.1392000000000009E-3</v>
      </c>
      <c r="I76" s="19">
        <f>$I$35*H76</f>
        <v>16.582790976000002</v>
      </c>
      <c r="J76" s="25"/>
      <c r="K76" s="45" t="s">
        <v>658</v>
      </c>
    </row>
    <row r="77" spans="1:12" ht="38.25" customHeight="1" x14ac:dyDescent="0.25">
      <c r="A77" s="279" t="s">
        <v>592</v>
      </c>
      <c r="B77" s="495" t="s">
        <v>659</v>
      </c>
      <c r="C77" s="495"/>
      <c r="D77" s="495"/>
      <c r="E77" s="495"/>
      <c r="F77" s="495"/>
      <c r="G77" s="495"/>
      <c r="H77" s="278">
        <v>0.04</v>
      </c>
      <c r="I77" s="19">
        <f>$I$35*H77</f>
        <v>92.911200000000008</v>
      </c>
      <c r="J77" s="25"/>
      <c r="K77" s="45" t="s">
        <v>660</v>
      </c>
      <c r="L77" s="27" t="s">
        <v>661</v>
      </c>
    </row>
    <row r="78" spans="1:12" x14ac:dyDescent="0.25">
      <c r="A78" s="453" t="s">
        <v>662</v>
      </c>
      <c r="B78" s="453"/>
      <c r="C78" s="453"/>
      <c r="D78" s="453"/>
      <c r="E78" s="453"/>
      <c r="F78" s="453"/>
      <c r="G78" s="453"/>
      <c r="H78" s="30">
        <f>TRUNC(SUM(H73:H77),4)</f>
        <v>7.0999999999999994E-2</v>
      </c>
      <c r="I78" s="22">
        <f>TRUNC(SUM(I73:I77),2)</f>
        <v>165.09</v>
      </c>
      <c r="J78" s="25"/>
    </row>
    <row r="79" spans="1:12" x14ac:dyDescent="0.25">
      <c r="A79" s="435"/>
      <c r="B79" s="472"/>
      <c r="C79" s="472"/>
      <c r="D79" s="472"/>
      <c r="E79" s="472"/>
      <c r="F79" s="472"/>
      <c r="G79" s="472"/>
      <c r="H79" s="472"/>
      <c r="I79" s="472"/>
      <c r="J79" s="25"/>
    </row>
    <row r="80" spans="1:12" x14ac:dyDescent="0.25">
      <c r="A80" s="465" t="s">
        <v>663</v>
      </c>
      <c r="B80" s="465"/>
      <c r="C80" s="465"/>
      <c r="D80" s="465"/>
      <c r="E80" s="465"/>
      <c r="F80" s="465"/>
      <c r="G80" s="465"/>
      <c r="H80" s="465"/>
      <c r="I80" s="465"/>
      <c r="J80" s="25"/>
    </row>
    <row r="81" spans="1:12" x14ac:dyDescent="0.25">
      <c r="A81" s="453" t="s">
        <v>664</v>
      </c>
      <c r="B81" s="453"/>
      <c r="C81" s="453"/>
      <c r="D81" s="453"/>
      <c r="E81" s="453"/>
      <c r="F81" s="453"/>
      <c r="G81" s="453"/>
      <c r="H81" s="13" t="s">
        <v>586</v>
      </c>
      <c r="I81" s="14" t="s">
        <v>587</v>
      </c>
      <c r="J81" s="25"/>
    </row>
    <row r="82" spans="1:12" ht="33" customHeight="1" x14ac:dyDescent="0.25">
      <c r="A82" s="13" t="s">
        <v>562</v>
      </c>
      <c r="B82" s="469" t="s">
        <v>665</v>
      </c>
      <c r="C82" s="469"/>
      <c r="D82" s="469"/>
      <c r="E82" s="469"/>
      <c r="F82" s="469"/>
      <c r="G82" s="469"/>
      <c r="H82" s="26">
        <f>1/12/12+1/12/12+1/12/12/3</f>
        <v>1.6203703703703703E-2</v>
      </c>
      <c r="I82" s="19">
        <f t="shared" ref="I82:I87" si="1">$I$35*H82</f>
        <v>37.637638888888887</v>
      </c>
      <c r="J82" s="25"/>
      <c r="K82" s="45" t="s">
        <v>666</v>
      </c>
      <c r="L82" s="45" t="s">
        <v>667</v>
      </c>
    </row>
    <row r="83" spans="1:12" x14ac:dyDescent="0.25">
      <c r="A83" s="20" t="s">
        <v>564</v>
      </c>
      <c r="B83" s="469" t="s">
        <v>668</v>
      </c>
      <c r="C83" s="469"/>
      <c r="D83" s="469"/>
      <c r="E83" s="469"/>
      <c r="F83" s="469"/>
      <c r="G83" s="469"/>
      <c r="H83" s="44">
        <f>1/30/12</f>
        <v>2.7777777777777779E-3</v>
      </c>
      <c r="I83" s="42">
        <f t="shared" si="1"/>
        <v>6.4521666666666677</v>
      </c>
      <c r="J83" s="25"/>
      <c r="K83" s="45" t="s">
        <v>669</v>
      </c>
      <c r="L83" s="45" t="s">
        <v>670</v>
      </c>
    </row>
    <row r="84" spans="1:12" ht="38.25" x14ac:dyDescent="0.25">
      <c r="A84" s="20" t="s">
        <v>567</v>
      </c>
      <c r="B84" s="469" t="s">
        <v>671</v>
      </c>
      <c r="C84" s="469"/>
      <c r="D84" s="469"/>
      <c r="E84" s="469"/>
      <c r="F84" s="469"/>
      <c r="G84" s="469"/>
      <c r="H84" s="47">
        <f>5/30/12*0.015</f>
        <v>2.0833333333333332E-4</v>
      </c>
      <c r="I84" s="42">
        <f t="shared" si="1"/>
        <v>0.48391250000000002</v>
      </c>
      <c r="J84" s="25"/>
      <c r="K84" s="45" t="s">
        <v>672</v>
      </c>
      <c r="L84" s="27" t="s">
        <v>673</v>
      </c>
    </row>
    <row r="85" spans="1:12" ht="38.25" x14ac:dyDescent="0.25">
      <c r="A85" s="20" t="s">
        <v>570</v>
      </c>
      <c r="B85" s="469" t="s">
        <v>674</v>
      </c>
      <c r="C85" s="469"/>
      <c r="D85" s="469"/>
      <c r="E85" s="469"/>
      <c r="F85" s="469"/>
      <c r="G85" s="469"/>
      <c r="H85" s="44">
        <f>15/30/12*0.08</f>
        <v>3.3333333333333331E-3</v>
      </c>
      <c r="I85" s="42">
        <f t="shared" si="1"/>
        <v>7.7426000000000004</v>
      </c>
      <c r="J85" s="25"/>
      <c r="K85" s="45" t="s">
        <v>675</v>
      </c>
      <c r="L85" s="27" t="s">
        <v>676</v>
      </c>
    </row>
    <row r="86" spans="1:12" ht="39.75" customHeight="1" x14ac:dyDescent="0.25">
      <c r="A86" s="20" t="s">
        <v>592</v>
      </c>
      <c r="B86" s="469" t="s">
        <v>677</v>
      </c>
      <c r="C86" s="469"/>
      <c r="D86" s="469"/>
      <c r="E86" s="469"/>
      <c r="F86" s="469"/>
      <c r="G86" s="469"/>
      <c r="H86" s="44">
        <f>((4*8.33%)+(4*2.78%))/12*2%</f>
        <v>7.4066666666666671E-4</v>
      </c>
      <c r="I86" s="42">
        <f t="shared" si="1"/>
        <v>1.7204057200000002</v>
      </c>
      <c r="J86" s="25"/>
      <c r="K86" s="45" t="s">
        <v>678</v>
      </c>
      <c r="L86" s="27" t="s">
        <v>679</v>
      </c>
    </row>
    <row r="87" spans="1:12" x14ac:dyDescent="0.25">
      <c r="A87" s="13" t="s">
        <v>594</v>
      </c>
      <c r="B87" s="469" t="s">
        <v>680</v>
      </c>
      <c r="C87" s="469"/>
      <c r="D87" s="469"/>
      <c r="E87" s="469"/>
      <c r="F87" s="469"/>
      <c r="G87" s="469"/>
      <c r="H87" s="44">
        <v>0</v>
      </c>
      <c r="I87" s="42">
        <f t="shared" si="1"/>
        <v>0</v>
      </c>
      <c r="J87" s="25"/>
      <c r="K87" s="15"/>
      <c r="L87" s="15"/>
    </row>
    <row r="88" spans="1:12" x14ac:dyDescent="0.25">
      <c r="A88" s="453" t="s">
        <v>681</v>
      </c>
      <c r="B88" s="453"/>
      <c r="C88" s="453"/>
      <c r="D88" s="453"/>
      <c r="E88" s="453"/>
      <c r="F88" s="453"/>
      <c r="G88" s="453"/>
      <c r="H88" s="30">
        <f>TRUNC(SUM(H82:H87),4)</f>
        <v>2.3199999999999998E-2</v>
      </c>
      <c r="I88" s="22">
        <f>TRUNC(SUM(I82:I87),2)</f>
        <v>54.03</v>
      </c>
      <c r="J88" s="25"/>
    </row>
    <row r="89" spans="1:12" x14ac:dyDescent="0.25">
      <c r="A89" s="470"/>
      <c r="B89" s="471"/>
      <c r="C89" s="471"/>
      <c r="D89" s="471"/>
      <c r="E89" s="471"/>
      <c r="F89" s="471"/>
      <c r="G89" s="471"/>
      <c r="H89" s="471"/>
      <c r="I89" s="471"/>
      <c r="J89" s="25"/>
    </row>
    <row r="90" spans="1:12" x14ac:dyDescent="0.25">
      <c r="A90" s="453" t="s">
        <v>682</v>
      </c>
      <c r="B90" s="453"/>
      <c r="C90" s="453"/>
      <c r="D90" s="453"/>
      <c r="E90" s="453"/>
      <c r="F90" s="453"/>
      <c r="G90" s="453"/>
      <c r="H90" s="13" t="s">
        <v>586</v>
      </c>
      <c r="I90" s="14" t="s">
        <v>587</v>
      </c>
      <c r="J90" s="25"/>
    </row>
    <row r="91" spans="1:12" x14ac:dyDescent="0.25">
      <c r="A91" s="13" t="s">
        <v>562</v>
      </c>
      <c r="B91" s="466" t="s">
        <v>683</v>
      </c>
      <c r="C91" s="452"/>
      <c r="D91" s="452"/>
      <c r="E91" s="452"/>
      <c r="F91" s="452"/>
      <c r="G91" s="452"/>
      <c r="H91" s="26">
        <v>0</v>
      </c>
      <c r="I91" s="19">
        <f>$I$35*H91</f>
        <v>0</v>
      </c>
      <c r="J91" s="25"/>
    </row>
    <row r="92" spans="1:12" x14ac:dyDescent="0.25">
      <c r="A92" s="453" t="s">
        <v>684</v>
      </c>
      <c r="B92" s="453"/>
      <c r="C92" s="453"/>
      <c r="D92" s="453"/>
      <c r="E92" s="453"/>
      <c r="F92" s="453"/>
      <c r="G92" s="453"/>
      <c r="H92" s="30">
        <f>TRUNC(SUM(H91),4)</f>
        <v>0</v>
      </c>
      <c r="I92" s="22">
        <f>TRUNC(SUM(I91),2)</f>
        <v>0</v>
      </c>
      <c r="J92" s="25"/>
    </row>
    <row r="93" spans="1:12" x14ac:dyDescent="0.25">
      <c r="A93" s="467"/>
      <c r="B93" s="468"/>
      <c r="C93" s="468"/>
      <c r="D93" s="468"/>
      <c r="E93" s="468"/>
      <c r="F93" s="468"/>
      <c r="G93" s="468"/>
      <c r="H93" s="468"/>
      <c r="I93" s="468"/>
      <c r="J93" s="25"/>
    </row>
    <row r="94" spans="1:12" x14ac:dyDescent="0.25">
      <c r="A94" s="459" t="s">
        <v>685</v>
      </c>
      <c r="B94" s="459"/>
      <c r="C94" s="459"/>
      <c r="D94" s="459"/>
      <c r="E94" s="459"/>
      <c r="F94" s="459"/>
      <c r="G94" s="459"/>
      <c r="H94" s="459"/>
      <c r="I94" s="459"/>
      <c r="J94" s="25"/>
    </row>
    <row r="95" spans="1:12" x14ac:dyDescent="0.25">
      <c r="A95" s="453" t="s">
        <v>686</v>
      </c>
      <c r="B95" s="453"/>
      <c r="C95" s="453"/>
      <c r="D95" s="453"/>
      <c r="E95" s="453"/>
      <c r="F95" s="453"/>
      <c r="G95" s="453"/>
      <c r="H95" s="453"/>
      <c r="I95" s="14" t="s">
        <v>587</v>
      </c>
      <c r="J95" s="25"/>
    </row>
    <row r="96" spans="1:12" x14ac:dyDescent="0.25">
      <c r="A96" s="13" t="s">
        <v>687</v>
      </c>
      <c r="B96" s="442" t="s">
        <v>688</v>
      </c>
      <c r="C96" s="442"/>
      <c r="D96" s="442"/>
      <c r="E96" s="442"/>
      <c r="F96" s="442"/>
      <c r="G96" s="442"/>
      <c r="H96" s="442"/>
      <c r="I96" s="19">
        <f>I88</f>
        <v>54.03</v>
      </c>
      <c r="J96" s="25"/>
    </row>
    <row r="97" spans="1:16" x14ac:dyDescent="0.25">
      <c r="A97" s="20" t="s">
        <v>689</v>
      </c>
      <c r="B97" s="442" t="s">
        <v>690</v>
      </c>
      <c r="C97" s="442"/>
      <c r="D97" s="442"/>
      <c r="E97" s="442"/>
      <c r="F97" s="442"/>
      <c r="G97" s="442"/>
      <c r="H97" s="442"/>
      <c r="I97" s="42">
        <f>I92</f>
        <v>0</v>
      </c>
      <c r="J97" s="25"/>
    </row>
    <row r="98" spans="1:16" x14ac:dyDescent="0.25">
      <c r="A98" s="453" t="s">
        <v>691</v>
      </c>
      <c r="B98" s="453"/>
      <c r="C98" s="453"/>
      <c r="D98" s="453"/>
      <c r="E98" s="453"/>
      <c r="F98" s="453"/>
      <c r="G98" s="453"/>
      <c r="H98" s="453"/>
      <c r="I98" s="43">
        <f>TRUNC(SUM(I96:I97),2)</f>
        <v>54.03</v>
      </c>
      <c r="J98" s="25"/>
    </row>
    <row r="99" spans="1:16" x14ac:dyDescent="0.25">
      <c r="A99" s="463"/>
      <c r="B99" s="464"/>
      <c r="C99" s="464"/>
      <c r="D99" s="464"/>
      <c r="E99" s="464"/>
      <c r="F99" s="464"/>
      <c r="G99" s="464"/>
      <c r="H99" s="464"/>
      <c r="I99" s="464"/>
      <c r="J99" s="25"/>
    </row>
    <row r="100" spans="1:16" x14ac:dyDescent="0.25">
      <c r="A100" s="465" t="s">
        <v>692</v>
      </c>
      <c r="B100" s="465"/>
      <c r="C100" s="465"/>
      <c r="D100" s="465"/>
      <c r="E100" s="465"/>
      <c r="F100" s="465"/>
      <c r="G100" s="465"/>
      <c r="H100" s="465"/>
      <c r="I100" s="465"/>
      <c r="J100" s="25"/>
    </row>
    <row r="101" spans="1:16" x14ac:dyDescent="0.25">
      <c r="A101" s="13">
        <v>5</v>
      </c>
      <c r="B101" s="453" t="s">
        <v>693</v>
      </c>
      <c r="C101" s="453"/>
      <c r="D101" s="453"/>
      <c r="E101" s="453"/>
      <c r="F101" s="453"/>
      <c r="G101" s="453"/>
      <c r="H101" s="13"/>
      <c r="I101" s="14" t="s">
        <v>587</v>
      </c>
      <c r="J101" s="25"/>
    </row>
    <row r="102" spans="1:16" x14ac:dyDescent="0.25">
      <c r="A102" s="13" t="s">
        <v>562</v>
      </c>
      <c r="B102" s="462" t="s">
        <v>694</v>
      </c>
      <c r="C102" s="462"/>
      <c r="D102" s="462"/>
      <c r="E102" s="462"/>
      <c r="F102" s="462"/>
      <c r="G102" s="462"/>
      <c r="H102" s="26" t="s">
        <v>628</v>
      </c>
      <c r="I102" s="48">
        <f>'B.III-Uniformes'!E14</f>
        <v>75.988968253968252</v>
      </c>
      <c r="J102" s="25"/>
      <c r="K102" s="15" t="s">
        <v>695</v>
      </c>
      <c r="L102" s="15"/>
    </row>
    <row r="103" spans="1:16" x14ac:dyDescent="0.25">
      <c r="A103" s="13" t="s">
        <v>564</v>
      </c>
      <c r="B103" s="462" t="s">
        <v>696</v>
      </c>
      <c r="C103" s="462"/>
      <c r="D103" s="462"/>
      <c r="E103" s="462"/>
      <c r="F103" s="462"/>
      <c r="G103" s="462"/>
      <c r="H103" s="49" t="s">
        <v>628</v>
      </c>
      <c r="I103" s="42">
        <f>[3]Materiais!G15</f>
        <v>0</v>
      </c>
      <c r="J103" s="25"/>
      <c r="K103" s="15" t="s">
        <v>695</v>
      </c>
      <c r="L103" s="15"/>
    </row>
    <row r="104" spans="1:16" x14ac:dyDescent="0.25">
      <c r="A104" s="50" t="s">
        <v>567</v>
      </c>
      <c r="B104" s="462" t="s">
        <v>957</v>
      </c>
      <c r="C104" s="462"/>
      <c r="D104" s="462"/>
      <c r="E104" s="462"/>
      <c r="F104" s="462"/>
      <c r="G104" s="462"/>
      <c r="H104" s="8" t="s">
        <v>628</v>
      </c>
      <c r="I104" s="42">
        <f>'B.II-Equipamentos e Ferramentas'!F98</f>
        <v>63.899040740740737</v>
      </c>
      <c r="J104" s="25"/>
      <c r="K104" s="15"/>
      <c r="L104" s="15"/>
    </row>
    <row r="105" spans="1:16" x14ac:dyDescent="0.25">
      <c r="A105" s="50" t="s">
        <v>570</v>
      </c>
      <c r="B105" s="462" t="s">
        <v>635</v>
      </c>
      <c r="C105" s="462"/>
      <c r="D105" s="462"/>
      <c r="E105" s="462"/>
      <c r="F105" s="462"/>
      <c r="G105" s="462"/>
      <c r="H105" s="8" t="s">
        <v>628</v>
      </c>
      <c r="I105" s="42">
        <v>0</v>
      </c>
      <c r="J105" s="25"/>
      <c r="P105" s="51"/>
    </row>
    <row r="106" spans="1:16" x14ac:dyDescent="0.25">
      <c r="A106" s="453" t="s">
        <v>697</v>
      </c>
      <c r="B106" s="453"/>
      <c r="C106" s="453"/>
      <c r="D106" s="453"/>
      <c r="E106" s="453"/>
      <c r="F106" s="453"/>
      <c r="G106" s="453"/>
      <c r="H106" s="30" t="s">
        <v>628</v>
      </c>
      <c r="I106" s="22">
        <f>TRUNC(SUM(I102:I105),2)</f>
        <v>139.88</v>
      </c>
      <c r="J106" s="25"/>
    </row>
    <row r="107" spans="1:16" x14ac:dyDescent="0.25">
      <c r="A107" s="463"/>
      <c r="B107" s="464"/>
      <c r="C107" s="464"/>
      <c r="D107" s="464"/>
      <c r="E107" s="464"/>
      <c r="F107" s="464"/>
      <c r="G107" s="464"/>
      <c r="H107" s="464"/>
      <c r="I107" s="464"/>
      <c r="J107" s="25"/>
    </row>
    <row r="108" spans="1:16" x14ac:dyDescent="0.25">
      <c r="A108" s="465" t="s">
        <v>698</v>
      </c>
      <c r="B108" s="465"/>
      <c r="C108" s="465"/>
      <c r="D108" s="465"/>
      <c r="E108" s="465"/>
      <c r="F108" s="465"/>
      <c r="G108" s="465"/>
      <c r="H108" s="465"/>
      <c r="I108" s="465"/>
      <c r="J108" s="25"/>
    </row>
    <row r="109" spans="1:16" x14ac:dyDescent="0.25">
      <c r="A109" s="13">
        <v>6</v>
      </c>
      <c r="B109" s="453" t="s">
        <v>699</v>
      </c>
      <c r="C109" s="453"/>
      <c r="D109" s="453"/>
      <c r="E109" s="453"/>
      <c r="F109" s="453"/>
      <c r="G109" s="453"/>
      <c r="H109" s="13" t="s">
        <v>586</v>
      </c>
      <c r="I109" s="14" t="s">
        <v>587</v>
      </c>
      <c r="J109" s="25"/>
    </row>
    <row r="110" spans="1:16" x14ac:dyDescent="0.25">
      <c r="A110" s="13" t="s">
        <v>562</v>
      </c>
      <c r="B110" s="452" t="s">
        <v>700</v>
      </c>
      <c r="C110" s="452"/>
      <c r="D110" s="452"/>
      <c r="E110" s="452"/>
      <c r="F110" s="452"/>
      <c r="G110" s="452"/>
      <c r="H110" s="52">
        <v>0.05</v>
      </c>
      <c r="I110" s="19">
        <f>TRUNC(H110*I127,2)</f>
        <v>226.69</v>
      </c>
      <c r="J110" s="25"/>
      <c r="K110" s="15" t="s">
        <v>701</v>
      </c>
      <c r="L110" s="15"/>
    </row>
    <row r="111" spans="1:16" x14ac:dyDescent="0.25">
      <c r="A111" s="20" t="s">
        <v>564</v>
      </c>
      <c r="B111" s="452" t="s">
        <v>702</v>
      </c>
      <c r="C111" s="452"/>
      <c r="D111" s="452"/>
      <c r="E111" s="452"/>
      <c r="F111" s="452"/>
      <c r="G111" s="452"/>
      <c r="H111" s="53">
        <v>6.7900000000000002E-2</v>
      </c>
      <c r="I111" s="19">
        <f>TRUNC(H111*(I110+I127),2)</f>
        <v>323.24</v>
      </c>
      <c r="J111" s="25"/>
      <c r="K111" s="15" t="s">
        <v>703</v>
      </c>
      <c r="L111" s="15"/>
    </row>
    <row r="112" spans="1:16" x14ac:dyDescent="0.25">
      <c r="A112" s="13" t="s">
        <v>567</v>
      </c>
      <c r="B112" s="460" t="s">
        <v>704</v>
      </c>
      <c r="C112" s="460"/>
      <c r="D112" s="460"/>
      <c r="E112" s="460"/>
      <c r="F112" s="460"/>
      <c r="G112" s="460"/>
      <c r="H112" s="18"/>
      <c r="I112" s="54"/>
      <c r="J112" s="25"/>
      <c r="K112" s="25"/>
      <c r="L112" s="25"/>
    </row>
    <row r="113" spans="1:12" x14ac:dyDescent="0.25">
      <c r="A113" s="20" t="s">
        <v>705</v>
      </c>
      <c r="B113" s="452" t="s">
        <v>706</v>
      </c>
      <c r="C113" s="452"/>
      <c r="D113" s="452"/>
      <c r="E113" s="452"/>
      <c r="F113" s="452"/>
      <c r="G113" s="452"/>
      <c r="H113" s="281">
        <v>6.4999999999999997E-3</v>
      </c>
      <c r="I113" s="42">
        <f>H113*(I127+I110+I111)/(1-H116)</f>
        <v>36.174083196496987</v>
      </c>
      <c r="J113" s="25"/>
      <c r="K113" s="15" t="s">
        <v>707</v>
      </c>
      <c r="L113" s="15"/>
    </row>
    <row r="114" spans="1:12" x14ac:dyDescent="0.25">
      <c r="A114" s="20" t="s">
        <v>708</v>
      </c>
      <c r="B114" s="452" t="s">
        <v>709</v>
      </c>
      <c r="C114" s="452"/>
      <c r="D114" s="452"/>
      <c r="E114" s="452"/>
      <c r="F114" s="452"/>
      <c r="G114" s="452"/>
      <c r="H114" s="282">
        <v>0.03</v>
      </c>
      <c r="I114" s="42">
        <f>H114*(I127+I110+I111)/(1-H116)</f>
        <v>166.95730706075531</v>
      </c>
      <c r="J114" s="25"/>
      <c r="K114" s="15" t="s">
        <v>710</v>
      </c>
      <c r="L114" s="15"/>
    </row>
    <row r="115" spans="1:12" x14ac:dyDescent="0.25">
      <c r="A115" s="20" t="s">
        <v>711</v>
      </c>
      <c r="B115" s="452" t="s">
        <v>712</v>
      </c>
      <c r="C115" s="452"/>
      <c r="D115" s="452"/>
      <c r="E115" s="452"/>
      <c r="F115" s="452"/>
      <c r="G115" s="452"/>
      <c r="H115" s="56">
        <v>0.05</v>
      </c>
      <c r="I115" s="42">
        <f>H115*(I127+I110+I111)/(1-H116)</f>
        <v>278.26217843459222</v>
      </c>
      <c r="J115" s="25"/>
      <c r="K115" s="15" t="s">
        <v>713</v>
      </c>
      <c r="L115" s="15"/>
    </row>
    <row r="116" spans="1:12" x14ac:dyDescent="0.25">
      <c r="A116" s="20"/>
      <c r="B116" s="443"/>
      <c r="C116" s="456"/>
      <c r="D116" s="456"/>
      <c r="E116" s="456"/>
      <c r="F116" s="456"/>
      <c r="G116" s="457"/>
      <c r="H116" s="57">
        <f>TRUNC(H113+H114+H115,4)</f>
        <v>8.6499999999999994E-2</v>
      </c>
      <c r="I116" s="42"/>
      <c r="J116" s="25"/>
      <c r="K116" s="25"/>
      <c r="L116" s="25"/>
    </row>
    <row r="117" spans="1:12" x14ac:dyDescent="0.25">
      <c r="A117" s="453" t="s">
        <v>714</v>
      </c>
      <c r="B117" s="453"/>
      <c r="C117" s="453"/>
      <c r="D117" s="453"/>
      <c r="E117" s="453"/>
      <c r="F117" s="453"/>
      <c r="G117" s="453"/>
      <c r="H117" s="55"/>
      <c r="I117" s="43">
        <f>TRUNC(SUM(I110:I115),2)</f>
        <v>1031.32</v>
      </c>
      <c r="J117" s="25"/>
      <c r="K117" s="25"/>
      <c r="L117" s="25"/>
    </row>
    <row r="118" spans="1:12" x14ac:dyDescent="0.25">
      <c r="A118" s="9"/>
      <c r="B118" s="458"/>
      <c r="C118" s="458"/>
      <c r="D118" s="458"/>
      <c r="E118" s="458"/>
      <c r="F118" s="458"/>
      <c r="G118" s="458"/>
      <c r="H118" s="458"/>
      <c r="I118" s="458"/>
    </row>
    <row r="119" spans="1:12" x14ac:dyDescent="0.25">
      <c r="A119" s="9"/>
      <c r="B119" s="9"/>
      <c r="C119" s="9"/>
      <c r="D119" s="9"/>
      <c r="E119" s="9"/>
      <c r="F119" s="9"/>
      <c r="G119" s="9"/>
      <c r="H119" s="9"/>
      <c r="I119" s="58"/>
    </row>
    <row r="120" spans="1:12" x14ac:dyDescent="0.25">
      <c r="A120" s="459" t="s">
        <v>715</v>
      </c>
      <c r="B120" s="459"/>
      <c r="C120" s="459"/>
      <c r="D120" s="459"/>
      <c r="E120" s="459"/>
      <c r="F120" s="459"/>
      <c r="G120" s="459"/>
      <c r="H120" s="459"/>
      <c r="I120" s="459"/>
    </row>
    <row r="121" spans="1:12" x14ac:dyDescent="0.25">
      <c r="A121" s="453" t="s">
        <v>716</v>
      </c>
      <c r="B121" s="453"/>
      <c r="C121" s="453"/>
      <c r="D121" s="453"/>
      <c r="E121" s="453"/>
      <c r="F121" s="453"/>
      <c r="G121" s="453"/>
      <c r="H121" s="453"/>
      <c r="I121" s="14" t="s">
        <v>587</v>
      </c>
    </row>
    <row r="122" spans="1:12" x14ac:dyDescent="0.25">
      <c r="A122" s="8" t="s">
        <v>562</v>
      </c>
      <c r="B122" s="452" t="str">
        <f>A27</f>
        <v>MÓDULO 1 - COMPOSIÇÃO DA REMUNERAÇÃO</v>
      </c>
      <c r="C122" s="452"/>
      <c r="D122" s="452"/>
      <c r="E122" s="452"/>
      <c r="F122" s="452"/>
      <c r="G122" s="452"/>
      <c r="H122" s="452"/>
      <c r="I122" s="19">
        <f>I35</f>
        <v>2322.7800000000002</v>
      </c>
    </row>
    <row r="123" spans="1:12" x14ac:dyDescent="0.25">
      <c r="A123" s="59" t="s">
        <v>564</v>
      </c>
      <c r="B123" s="452" t="str">
        <f>A37</f>
        <v>MÓDULO 2 – ENCARGOS E BENEFÍCIOS ANUAIS, MENSAIS E DIÁRIOS</v>
      </c>
      <c r="C123" s="452"/>
      <c r="D123" s="452"/>
      <c r="E123" s="452"/>
      <c r="F123" s="452"/>
      <c r="G123" s="452"/>
      <c r="H123" s="452"/>
      <c r="I123" s="42">
        <f>I69</f>
        <v>1852.14</v>
      </c>
    </row>
    <row r="124" spans="1:12" x14ac:dyDescent="0.25">
      <c r="A124" s="59" t="s">
        <v>567</v>
      </c>
      <c r="B124" s="452" t="str">
        <f>A71</f>
        <v>MÓDULO 3 – PROVISÃO PARA RESCISÃO</v>
      </c>
      <c r="C124" s="452"/>
      <c r="D124" s="452"/>
      <c r="E124" s="452"/>
      <c r="F124" s="452"/>
      <c r="G124" s="452"/>
      <c r="H124" s="452"/>
      <c r="I124" s="42">
        <f>I78</f>
        <v>165.09</v>
      </c>
    </row>
    <row r="125" spans="1:12" x14ac:dyDescent="0.25">
      <c r="A125" s="8" t="s">
        <v>570</v>
      </c>
      <c r="B125" s="452" t="str">
        <f>A80</f>
        <v>MÓDULO 4 – CUSTO DE REPOSIÇÃO DO PROFISSIONAL AUSENTE</v>
      </c>
      <c r="C125" s="452"/>
      <c r="D125" s="452"/>
      <c r="E125" s="452"/>
      <c r="F125" s="452"/>
      <c r="G125" s="452"/>
      <c r="H125" s="452"/>
      <c r="I125" s="42">
        <f>I98</f>
        <v>54.03</v>
      </c>
    </row>
    <row r="126" spans="1:12" x14ac:dyDescent="0.25">
      <c r="A126" s="59" t="s">
        <v>592</v>
      </c>
      <c r="B126" s="452" t="str">
        <f>A100</f>
        <v>MÓDULO 5 – INSUMOS DIVERSOS</v>
      </c>
      <c r="C126" s="452"/>
      <c r="D126" s="452"/>
      <c r="E126" s="452"/>
      <c r="F126" s="452"/>
      <c r="G126" s="452"/>
      <c r="H126" s="452"/>
      <c r="I126" s="42">
        <f>I106</f>
        <v>139.88</v>
      </c>
    </row>
    <row r="127" spans="1:12" x14ac:dyDescent="0.25">
      <c r="A127" s="20"/>
      <c r="B127" s="453" t="s">
        <v>717</v>
      </c>
      <c r="C127" s="453"/>
      <c r="D127" s="453"/>
      <c r="E127" s="453"/>
      <c r="F127" s="453"/>
      <c r="G127" s="453"/>
      <c r="H127" s="453"/>
      <c r="I127" s="43">
        <f>TRUNC(SUM(I122:I126),2)</f>
        <v>4533.92</v>
      </c>
    </row>
    <row r="128" spans="1:12" x14ac:dyDescent="0.25">
      <c r="A128" s="8" t="s">
        <v>594</v>
      </c>
      <c r="B128" s="452" t="str">
        <f>A108</f>
        <v>MÓDULO 6 – CUSTOS INDIRETOS, TRIBUTOS E LUCRO</v>
      </c>
      <c r="C128" s="452"/>
      <c r="D128" s="452"/>
      <c r="E128" s="452"/>
      <c r="F128" s="452"/>
      <c r="G128" s="452"/>
      <c r="H128" s="452"/>
      <c r="I128" s="19">
        <f>I117</f>
        <v>1031.32</v>
      </c>
    </row>
    <row r="129" spans="1:9" x14ac:dyDescent="0.25">
      <c r="A129" s="453" t="s">
        <v>718</v>
      </c>
      <c r="B129" s="453"/>
      <c r="C129" s="453"/>
      <c r="D129" s="453"/>
      <c r="E129" s="453"/>
      <c r="F129" s="453"/>
      <c r="G129" s="453"/>
      <c r="H129" s="453"/>
      <c r="I129" s="43">
        <f>TRUNC(SUM(I127:I128),2)</f>
        <v>5565.24</v>
      </c>
    </row>
    <row r="130" spans="1:9" ht="15" x14ac:dyDescent="0.25">
      <c r="A130"/>
      <c r="B130"/>
      <c r="C130"/>
      <c r="D130"/>
      <c r="E130"/>
      <c r="F130"/>
      <c r="G130"/>
      <c r="H130"/>
      <c r="I130"/>
    </row>
    <row r="131" spans="1:9" hidden="1" x14ac:dyDescent="0.25">
      <c r="A131" s="9"/>
      <c r="B131" s="421" t="s">
        <v>719</v>
      </c>
      <c r="C131" s="421"/>
      <c r="D131" s="421"/>
      <c r="E131" s="421"/>
      <c r="F131" s="421"/>
      <c r="G131" s="421"/>
      <c r="H131" s="23"/>
      <c r="I131" s="60"/>
    </row>
    <row r="132" spans="1:9" ht="40.5" hidden="1" customHeight="1" thickBot="1" x14ac:dyDescent="0.3">
      <c r="A132" s="454" t="s">
        <v>720</v>
      </c>
      <c r="B132" s="455"/>
      <c r="C132" s="454" t="s">
        <v>721</v>
      </c>
      <c r="D132" s="455"/>
      <c r="E132" s="454" t="s">
        <v>722</v>
      </c>
      <c r="F132" s="455"/>
      <c r="G132" s="61" t="s">
        <v>723</v>
      </c>
      <c r="H132" s="62" t="s">
        <v>724</v>
      </c>
      <c r="I132" s="63" t="s">
        <v>587</v>
      </c>
    </row>
    <row r="133" spans="1:9" hidden="1" x14ac:dyDescent="0.25">
      <c r="A133" s="446" t="s">
        <v>725</v>
      </c>
      <c r="B133" s="447"/>
      <c r="C133" s="448" t="s">
        <v>726</v>
      </c>
      <c r="D133" s="449"/>
      <c r="E133" s="450"/>
      <c r="F133" s="451"/>
      <c r="G133" s="64" t="s">
        <v>726</v>
      </c>
      <c r="H133" s="65"/>
      <c r="I133" s="66">
        <v>0</v>
      </c>
    </row>
    <row r="134" spans="1:9" hidden="1" x14ac:dyDescent="0.25">
      <c r="A134" s="442" t="s">
        <v>727</v>
      </c>
      <c r="B134" s="443"/>
      <c r="C134" s="444" t="s">
        <v>726</v>
      </c>
      <c r="D134" s="445"/>
      <c r="E134" s="436"/>
      <c r="F134" s="437"/>
      <c r="G134" s="67" t="s">
        <v>726</v>
      </c>
      <c r="H134" s="68"/>
      <c r="I134" s="69">
        <v>0</v>
      </c>
    </row>
    <row r="135" spans="1:9" hidden="1" x14ac:dyDescent="0.25">
      <c r="A135" s="442" t="s">
        <v>728</v>
      </c>
      <c r="B135" s="443"/>
      <c r="C135" s="444" t="s">
        <v>726</v>
      </c>
      <c r="D135" s="445"/>
      <c r="E135" s="436"/>
      <c r="F135" s="437"/>
      <c r="G135" s="67" t="s">
        <v>726</v>
      </c>
      <c r="H135" s="68"/>
      <c r="I135" s="69">
        <v>0</v>
      </c>
    </row>
    <row r="136" spans="1:9" hidden="1" x14ac:dyDescent="0.25">
      <c r="A136" s="442" t="s">
        <v>729</v>
      </c>
      <c r="B136" s="443"/>
      <c r="C136" s="444" t="s">
        <v>726</v>
      </c>
      <c r="D136" s="445"/>
      <c r="E136" s="436"/>
      <c r="F136" s="437"/>
      <c r="G136" s="67" t="s">
        <v>726</v>
      </c>
      <c r="H136" s="68"/>
      <c r="I136" s="69">
        <v>0</v>
      </c>
    </row>
    <row r="137" spans="1:9" hidden="1" x14ac:dyDescent="0.25">
      <c r="A137" s="434"/>
      <c r="B137" s="435"/>
      <c r="C137" s="436"/>
      <c r="D137" s="437"/>
      <c r="E137" s="436"/>
      <c r="F137" s="437"/>
      <c r="G137" s="70"/>
      <c r="H137" s="71"/>
      <c r="I137" s="69"/>
    </row>
    <row r="138" spans="1:9" ht="13.5" hidden="1" thickBot="1" x14ac:dyDescent="0.3">
      <c r="A138" s="438"/>
      <c r="B138" s="439"/>
      <c r="C138" s="440"/>
      <c r="D138" s="441"/>
      <c r="E138" s="440"/>
      <c r="F138" s="441"/>
      <c r="G138" s="72"/>
      <c r="H138" s="73"/>
      <c r="I138" s="74"/>
    </row>
    <row r="139" spans="1:9" ht="13.5" hidden="1" thickBot="1" x14ac:dyDescent="0.3">
      <c r="A139" s="418" t="s">
        <v>730</v>
      </c>
      <c r="B139" s="419"/>
      <c r="C139" s="419"/>
      <c r="D139" s="419"/>
      <c r="E139" s="419"/>
      <c r="F139" s="419"/>
      <c r="G139" s="419"/>
      <c r="H139" s="420"/>
      <c r="I139" s="75">
        <f>SUM(I137:I138)</f>
        <v>0</v>
      </c>
    </row>
    <row r="140" spans="1:9" hidden="1" x14ac:dyDescent="0.25"/>
    <row r="141" spans="1:9" hidden="1" x14ac:dyDescent="0.25">
      <c r="A141" s="9" t="s">
        <v>731</v>
      </c>
      <c r="B141" s="421" t="s">
        <v>732</v>
      </c>
      <c r="C141" s="421"/>
      <c r="D141" s="421"/>
      <c r="E141" s="421"/>
      <c r="F141" s="421"/>
      <c r="G141" s="421"/>
      <c r="H141" s="23"/>
      <c r="I141" s="60"/>
    </row>
    <row r="142" spans="1:9" ht="13.5" hidden="1" thickBot="1" x14ac:dyDescent="0.3">
      <c r="A142" s="422" t="s">
        <v>733</v>
      </c>
      <c r="B142" s="423"/>
      <c r="C142" s="423"/>
      <c r="D142" s="423"/>
      <c r="E142" s="423"/>
      <c r="F142" s="423"/>
      <c r="G142" s="423"/>
      <c r="H142" s="423"/>
      <c r="I142" s="424"/>
    </row>
    <row r="143" spans="1:9" ht="13.5" hidden="1" thickBot="1" x14ac:dyDescent="0.3">
      <c r="A143" s="77"/>
      <c r="B143" s="425" t="s">
        <v>264</v>
      </c>
      <c r="C143" s="426"/>
      <c r="D143" s="426"/>
      <c r="E143" s="426"/>
      <c r="F143" s="426"/>
      <c r="G143" s="426"/>
      <c r="H143" s="427"/>
      <c r="I143" s="63" t="s">
        <v>587</v>
      </c>
    </row>
    <row r="144" spans="1:9" hidden="1" x14ac:dyDescent="0.25">
      <c r="A144" s="78" t="s">
        <v>562</v>
      </c>
      <c r="B144" s="428" t="s">
        <v>734</v>
      </c>
      <c r="C144" s="429"/>
      <c r="D144" s="429"/>
      <c r="E144" s="429"/>
      <c r="F144" s="429"/>
      <c r="G144" s="429"/>
      <c r="H144" s="430"/>
      <c r="I144" s="79">
        <f>I113</f>
        <v>36.174083196496987</v>
      </c>
    </row>
    <row r="145" spans="1:9" hidden="1" x14ac:dyDescent="0.25">
      <c r="A145" s="80" t="s">
        <v>564</v>
      </c>
      <c r="B145" s="431" t="s">
        <v>735</v>
      </c>
      <c r="C145" s="432"/>
      <c r="D145" s="432"/>
      <c r="E145" s="432"/>
      <c r="F145" s="432"/>
      <c r="G145" s="432"/>
      <c r="H145" s="433"/>
      <c r="I145" s="81" t="e">
        <f>#REF!</f>
        <v>#REF!</v>
      </c>
    </row>
    <row r="146" spans="1:9" ht="13.5" hidden="1" thickBot="1" x14ac:dyDescent="0.3">
      <c r="A146" s="80" t="s">
        <v>567</v>
      </c>
      <c r="B146" s="412" t="s">
        <v>736</v>
      </c>
      <c r="C146" s="413"/>
      <c r="D146" s="413"/>
      <c r="E146" s="413"/>
      <c r="F146" s="413"/>
      <c r="G146" s="413"/>
      <c r="H146" s="414"/>
      <c r="I146" s="81">
        <f>I117</f>
        <v>1031.32</v>
      </c>
    </row>
    <row r="147" spans="1:9" ht="13.5" hidden="1" thickBot="1" x14ac:dyDescent="0.3">
      <c r="A147" s="415" t="s">
        <v>737</v>
      </c>
      <c r="B147" s="416"/>
      <c r="C147" s="416"/>
      <c r="D147" s="416"/>
      <c r="E147" s="416"/>
      <c r="F147" s="416"/>
      <c r="G147" s="416"/>
      <c r="H147" s="417"/>
      <c r="I147" s="75" t="e">
        <f>SUM(I144:I146)</f>
        <v>#REF!</v>
      </c>
    </row>
    <row r="148" spans="1:9" hidden="1" x14ac:dyDescent="0.25">
      <c r="A148" s="82" t="s">
        <v>738</v>
      </c>
      <c r="B148" s="7" t="s">
        <v>739</v>
      </c>
    </row>
    <row r="149" spans="1:9" hidden="1" x14ac:dyDescent="0.25"/>
    <row r="150" spans="1:9" hidden="1" x14ac:dyDescent="0.25"/>
    <row r="151" spans="1:9" x14ac:dyDescent="0.25">
      <c r="A151" s="83" t="s">
        <v>740</v>
      </c>
      <c r="B151" s="83">
        <f>I129/I29</f>
        <v>3.1147104255747835</v>
      </c>
    </row>
    <row r="152" spans="1:9" x14ac:dyDescent="0.25">
      <c r="A152" s="84"/>
      <c r="B152" s="83"/>
      <c r="E152" s="85"/>
    </row>
    <row r="153" spans="1:9" x14ac:dyDescent="0.25">
      <c r="A153" s="83"/>
      <c r="B153" s="83"/>
      <c r="C153" s="84"/>
    </row>
    <row r="154" spans="1:9" x14ac:dyDescent="0.25">
      <c r="A154" s="83"/>
      <c r="B154" s="83"/>
      <c r="C154" s="84"/>
    </row>
    <row r="155" spans="1:9" x14ac:dyDescent="0.25">
      <c r="A155" s="85"/>
    </row>
    <row r="156" spans="1:9" x14ac:dyDescent="0.25">
      <c r="A156" s="85"/>
    </row>
  </sheetData>
  <mergeCells count="166">
    <mergeCell ref="B1:I1"/>
    <mergeCell ref="A2:I2"/>
    <mergeCell ref="A3:I3"/>
    <mergeCell ref="A4:I4"/>
    <mergeCell ref="A5:I5"/>
    <mergeCell ref="A6:I6"/>
    <mergeCell ref="B12:G12"/>
    <mergeCell ref="H12:I12"/>
    <mergeCell ref="B13:G13"/>
    <mergeCell ref="H13:I13"/>
    <mergeCell ref="B14:G14"/>
    <mergeCell ref="H14:I14"/>
    <mergeCell ref="A7:I7"/>
    <mergeCell ref="A8:I8"/>
    <mergeCell ref="A9:I9"/>
    <mergeCell ref="A10:I10"/>
    <mergeCell ref="B11:G11"/>
    <mergeCell ref="H11:I11"/>
    <mergeCell ref="A20:I20"/>
    <mergeCell ref="B21:G21"/>
    <mergeCell ref="H21:I21"/>
    <mergeCell ref="B22:G22"/>
    <mergeCell ref="H22:I22"/>
    <mergeCell ref="B23:G23"/>
    <mergeCell ref="H23:I23"/>
    <mergeCell ref="A16:I16"/>
    <mergeCell ref="A17:B17"/>
    <mergeCell ref="C17:D17"/>
    <mergeCell ref="E17:I17"/>
    <mergeCell ref="A18:B18"/>
    <mergeCell ref="C18:D18"/>
    <mergeCell ref="E18:I18"/>
    <mergeCell ref="B28:G28"/>
    <mergeCell ref="B29:G29"/>
    <mergeCell ref="B30:G30"/>
    <mergeCell ref="B31:G31"/>
    <mergeCell ref="B32:G32"/>
    <mergeCell ref="B33:G33"/>
    <mergeCell ref="B24:G24"/>
    <mergeCell ref="H24:I24"/>
    <mergeCell ref="B25:G25"/>
    <mergeCell ref="H25:I25"/>
    <mergeCell ref="A26:I26"/>
    <mergeCell ref="A27:I27"/>
    <mergeCell ref="A41:G41"/>
    <mergeCell ref="A42:I42"/>
    <mergeCell ref="A45:G45"/>
    <mergeCell ref="B46:G46"/>
    <mergeCell ref="B47:G47"/>
    <mergeCell ref="B48:G48"/>
    <mergeCell ref="B34:G34"/>
    <mergeCell ref="A35:H35"/>
    <mergeCell ref="A37:I37"/>
    <mergeCell ref="A38:G38"/>
    <mergeCell ref="B39:G39"/>
    <mergeCell ref="B40:G40"/>
    <mergeCell ref="A55:I55"/>
    <mergeCell ref="A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A54:G54"/>
    <mergeCell ref="B67:H67"/>
    <mergeCell ref="B68:H68"/>
    <mergeCell ref="A69:H69"/>
    <mergeCell ref="A70:I70"/>
    <mergeCell ref="A71:I71"/>
    <mergeCell ref="B72:G72"/>
    <mergeCell ref="B61:G61"/>
    <mergeCell ref="A62:H62"/>
    <mergeCell ref="A63:I63"/>
    <mergeCell ref="A64:I64"/>
    <mergeCell ref="A65:H65"/>
    <mergeCell ref="B66:H66"/>
    <mergeCell ref="A79:I79"/>
    <mergeCell ref="A80:I80"/>
    <mergeCell ref="A81:G81"/>
    <mergeCell ref="B82:G82"/>
    <mergeCell ref="B83:G83"/>
    <mergeCell ref="B84:G84"/>
    <mergeCell ref="B73:G73"/>
    <mergeCell ref="B74:G74"/>
    <mergeCell ref="B75:G75"/>
    <mergeCell ref="B76:G76"/>
    <mergeCell ref="B77:G77"/>
    <mergeCell ref="A78:G78"/>
    <mergeCell ref="B91:G91"/>
    <mergeCell ref="A92:G92"/>
    <mergeCell ref="A93:I93"/>
    <mergeCell ref="A94:I94"/>
    <mergeCell ref="A95:H95"/>
    <mergeCell ref="B96:H96"/>
    <mergeCell ref="B85:G85"/>
    <mergeCell ref="B86:G86"/>
    <mergeCell ref="B87:G87"/>
    <mergeCell ref="A88:G88"/>
    <mergeCell ref="A89:I89"/>
    <mergeCell ref="A90:G90"/>
    <mergeCell ref="B103:G103"/>
    <mergeCell ref="B104:G104"/>
    <mergeCell ref="B105:G105"/>
    <mergeCell ref="A106:G106"/>
    <mergeCell ref="A107:I107"/>
    <mergeCell ref="A108:I108"/>
    <mergeCell ref="B97:H97"/>
    <mergeCell ref="A98:H98"/>
    <mergeCell ref="A99:I99"/>
    <mergeCell ref="A100:I100"/>
    <mergeCell ref="B101:G101"/>
    <mergeCell ref="B102:G102"/>
    <mergeCell ref="B115:G115"/>
    <mergeCell ref="B116:G116"/>
    <mergeCell ref="A117:G117"/>
    <mergeCell ref="B118:I118"/>
    <mergeCell ref="A120:I120"/>
    <mergeCell ref="A121:H121"/>
    <mergeCell ref="B109:G109"/>
    <mergeCell ref="B110:G110"/>
    <mergeCell ref="B111:G111"/>
    <mergeCell ref="B112:G112"/>
    <mergeCell ref="B113:G113"/>
    <mergeCell ref="B114:G114"/>
    <mergeCell ref="B128:H128"/>
    <mergeCell ref="A129:H129"/>
    <mergeCell ref="B131:G131"/>
    <mergeCell ref="A132:B132"/>
    <mergeCell ref="C132:D132"/>
    <mergeCell ref="E132:F132"/>
    <mergeCell ref="B122:H122"/>
    <mergeCell ref="B123:H123"/>
    <mergeCell ref="B124:H124"/>
    <mergeCell ref="B125:H125"/>
    <mergeCell ref="B126:H126"/>
    <mergeCell ref="B127:H127"/>
    <mergeCell ref="A135:B135"/>
    <mergeCell ref="C135:D135"/>
    <mergeCell ref="E135:F135"/>
    <mergeCell ref="A136:B136"/>
    <mergeCell ref="C136:D136"/>
    <mergeCell ref="E136:F136"/>
    <mergeCell ref="A133:B133"/>
    <mergeCell ref="C133:D133"/>
    <mergeCell ref="E133:F133"/>
    <mergeCell ref="A134:B134"/>
    <mergeCell ref="C134:D134"/>
    <mergeCell ref="E134:F134"/>
    <mergeCell ref="B146:H146"/>
    <mergeCell ref="A147:H147"/>
    <mergeCell ref="A139:H139"/>
    <mergeCell ref="B141:G141"/>
    <mergeCell ref="A142:I142"/>
    <mergeCell ref="B143:H143"/>
    <mergeCell ref="B144:H144"/>
    <mergeCell ref="B145:H145"/>
    <mergeCell ref="A137:B137"/>
    <mergeCell ref="C137:D137"/>
    <mergeCell ref="E137:F137"/>
    <mergeCell ref="A138:B138"/>
    <mergeCell ref="C138:D138"/>
    <mergeCell ref="E138:F138"/>
  </mergeCells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  <rowBreaks count="1" manualBreakCount="1">
    <brk id="119" max="8" man="1"/>
  </rowBreaks>
  <colBreaks count="1" manualBreakCount="1">
    <brk id="9" max="158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1FFA5-1569-436C-8D68-A35AED5C3783}">
  <sheetPr>
    <tabColor theme="0" tint="-0.249977111117893"/>
  </sheetPr>
  <dimension ref="A1:P156"/>
  <sheetViews>
    <sheetView showGridLines="0" tabSelected="1" zoomScaleNormal="100" zoomScaleSheetLayoutView="90" workbookViewId="0">
      <selection activeCell="B1" sqref="B1:G18"/>
    </sheetView>
  </sheetViews>
  <sheetFormatPr defaultRowHeight="12.75" x14ac:dyDescent="0.25"/>
  <cols>
    <col min="1" max="1" width="12.140625" style="7" customWidth="1"/>
    <col min="2" max="2" width="28.7109375" style="7" customWidth="1"/>
    <col min="3" max="3" width="15" style="7" bestFit="1" customWidth="1"/>
    <col min="4" max="4" width="9.140625" style="7"/>
    <col min="5" max="5" width="10.85546875" style="7" bestFit="1" customWidth="1"/>
    <col min="6" max="6" width="9.140625" style="7"/>
    <col min="7" max="7" width="15.28515625" style="7" customWidth="1"/>
    <col min="8" max="8" width="9.140625" style="7" customWidth="1"/>
    <col min="9" max="9" width="13.85546875" style="76" customWidth="1"/>
    <col min="10" max="10" width="7.85546875" style="7" customWidth="1"/>
    <col min="11" max="11" width="44.85546875" style="7" customWidth="1"/>
    <col min="12" max="12" width="52.5703125" style="7" customWidth="1"/>
    <col min="13" max="16384" width="9.140625" style="7"/>
  </cols>
  <sheetData>
    <row r="1" spans="1:9" ht="51.75" customHeight="1" x14ac:dyDescent="0.25">
      <c r="B1" s="487" t="s">
        <v>555</v>
      </c>
      <c r="C1" s="487"/>
      <c r="D1" s="487"/>
      <c r="E1" s="487"/>
      <c r="F1" s="487"/>
      <c r="G1" s="487"/>
      <c r="H1" s="487"/>
      <c r="I1" s="487"/>
    </row>
    <row r="2" spans="1:9" x14ac:dyDescent="0.25">
      <c r="A2" s="484"/>
      <c r="B2" s="484"/>
      <c r="C2" s="484"/>
      <c r="D2" s="484"/>
      <c r="E2" s="484"/>
      <c r="F2" s="484"/>
      <c r="G2" s="484"/>
      <c r="H2" s="484"/>
      <c r="I2" s="484"/>
    </row>
    <row r="3" spans="1:9" x14ac:dyDescent="0.25">
      <c r="A3" s="488" t="s">
        <v>556</v>
      </c>
      <c r="B3" s="488"/>
      <c r="C3" s="488"/>
      <c r="D3" s="488"/>
      <c r="E3" s="488"/>
      <c r="F3" s="488"/>
      <c r="G3" s="488"/>
      <c r="H3" s="488"/>
      <c r="I3" s="488"/>
    </row>
    <row r="4" spans="1:9" x14ac:dyDescent="0.2">
      <c r="A4" s="489" t="s">
        <v>557</v>
      </c>
      <c r="B4" s="489"/>
      <c r="C4" s="489"/>
      <c r="D4" s="489"/>
      <c r="E4" s="489"/>
      <c r="F4" s="489"/>
      <c r="G4" s="489"/>
      <c r="H4" s="489"/>
      <c r="I4" s="489"/>
    </row>
    <row r="5" spans="1:9" x14ac:dyDescent="0.2">
      <c r="A5" s="489" t="s">
        <v>558</v>
      </c>
      <c r="B5" s="489"/>
      <c r="C5" s="489"/>
      <c r="D5" s="489"/>
      <c r="E5" s="489"/>
      <c r="F5" s="489"/>
      <c r="G5" s="489"/>
      <c r="H5" s="489"/>
      <c r="I5" s="489"/>
    </row>
    <row r="6" spans="1:9" x14ac:dyDescent="0.2">
      <c r="A6" s="490" t="s">
        <v>559</v>
      </c>
      <c r="B6" s="490"/>
      <c r="C6" s="490"/>
      <c r="D6" s="490"/>
      <c r="E6" s="490"/>
      <c r="F6" s="490"/>
      <c r="G6" s="490"/>
      <c r="H6" s="490"/>
      <c r="I6" s="490"/>
    </row>
    <row r="7" spans="1:9" x14ac:dyDescent="0.25">
      <c r="A7" s="484"/>
      <c r="B7" s="484"/>
      <c r="C7" s="484"/>
      <c r="D7" s="484"/>
      <c r="E7" s="484"/>
      <c r="F7" s="484"/>
      <c r="G7" s="484"/>
      <c r="H7" s="484"/>
      <c r="I7" s="484"/>
    </row>
    <row r="8" spans="1:9" x14ac:dyDescent="0.25">
      <c r="A8" s="485" t="s">
        <v>759</v>
      </c>
      <c r="B8" s="485"/>
      <c r="C8" s="485"/>
      <c r="D8" s="485"/>
      <c r="E8" s="485"/>
      <c r="F8" s="485"/>
      <c r="G8" s="485"/>
      <c r="H8" s="485"/>
      <c r="I8" s="485"/>
    </row>
    <row r="9" spans="1:9" x14ac:dyDescent="0.25">
      <c r="A9" s="486"/>
      <c r="B9" s="486"/>
      <c r="C9" s="486"/>
      <c r="D9" s="486"/>
      <c r="E9" s="486"/>
      <c r="F9" s="486"/>
      <c r="G9" s="486"/>
      <c r="H9" s="486"/>
      <c r="I9" s="486"/>
    </row>
    <row r="10" spans="1:9" x14ac:dyDescent="0.25">
      <c r="A10" s="482" t="s">
        <v>561</v>
      </c>
      <c r="B10" s="482"/>
      <c r="C10" s="482"/>
      <c r="D10" s="482"/>
      <c r="E10" s="482"/>
      <c r="F10" s="482"/>
      <c r="G10" s="482"/>
      <c r="H10" s="482"/>
      <c r="I10" s="482"/>
    </row>
    <row r="11" spans="1:9" x14ac:dyDescent="0.25">
      <c r="A11" s="8" t="s">
        <v>562</v>
      </c>
      <c r="B11" s="452" t="s">
        <v>563</v>
      </c>
      <c r="C11" s="452"/>
      <c r="D11" s="452"/>
      <c r="E11" s="452"/>
      <c r="F11" s="452"/>
      <c r="G11" s="452"/>
      <c r="H11" s="479"/>
      <c r="I11" s="442"/>
    </row>
    <row r="12" spans="1:9" x14ac:dyDescent="0.25">
      <c r="A12" s="8" t="s">
        <v>564</v>
      </c>
      <c r="B12" s="452" t="s">
        <v>565</v>
      </c>
      <c r="C12" s="452"/>
      <c r="D12" s="452"/>
      <c r="E12" s="452"/>
      <c r="F12" s="452"/>
      <c r="G12" s="452"/>
      <c r="H12" s="442" t="s">
        <v>566</v>
      </c>
      <c r="I12" s="442"/>
    </row>
    <row r="13" spans="1:9" ht="41.25" customHeight="1" x14ac:dyDescent="0.25">
      <c r="A13" s="8" t="s">
        <v>567</v>
      </c>
      <c r="B13" s="452" t="s">
        <v>568</v>
      </c>
      <c r="C13" s="452"/>
      <c r="D13" s="452"/>
      <c r="E13" s="452"/>
      <c r="F13" s="452"/>
      <c r="G13" s="452"/>
      <c r="H13" s="494" t="s">
        <v>757</v>
      </c>
      <c r="I13" s="442"/>
    </row>
    <row r="14" spans="1:9" x14ac:dyDescent="0.25">
      <c r="A14" s="8" t="s">
        <v>570</v>
      </c>
      <c r="B14" s="452" t="s">
        <v>571</v>
      </c>
      <c r="C14" s="452"/>
      <c r="D14" s="452"/>
      <c r="E14" s="452"/>
      <c r="F14" s="452"/>
      <c r="G14" s="452"/>
      <c r="H14" s="442">
        <v>12</v>
      </c>
      <c r="I14" s="442"/>
    </row>
    <row r="15" spans="1:9" x14ac:dyDescent="0.25">
      <c r="A15" s="9"/>
      <c r="B15" s="10"/>
      <c r="C15" s="10"/>
      <c r="D15" s="10"/>
      <c r="E15" s="10"/>
      <c r="F15" s="10"/>
      <c r="G15" s="10"/>
      <c r="H15" s="9"/>
      <c r="I15" s="11"/>
    </row>
    <row r="16" spans="1:9" x14ac:dyDescent="0.25">
      <c r="A16" s="482" t="s">
        <v>572</v>
      </c>
      <c r="B16" s="482"/>
      <c r="C16" s="482"/>
      <c r="D16" s="482"/>
      <c r="E16" s="482"/>
      <c r="F16" s="482"/>
      <c r="G16" s="482"/>
      <c r="H16" s="482"/>
      <c r="I16" s="482"/>
    </row>
    <row r="17" spans="1:12" x14ac:dyDescent="0.25">
      <c r="A17" s="442" t="s">
        <v>573</v>
      </c>
      <c r="B17" s="442"/>
      <c r="C17" s="442" t="s">
        <v>574</v>
      </c>
      <c r="D17" s="442"/>
      <c r="E17" s="442" t="s">
        <v>575</v>
      </c>
      <c r="F17" s="442"/>
      <c r="G17" s="442"/>
      <c r="H17" s="442"/>
      <c r="I17" s="442"/>
    </row>
    <row r="18" spans="1:12" x14ac:dyDescent="0.25">
      <c r="A18" s="499" t="s">
        <v>958</v>
      </c>
      <c r="B18" s="499"/>
      <c r="C18" s="483" t="s">
        <v>753</v>
      </c>
      <c r="D18" s="483"/>
      <c r="E18" s="442">
        <v>1</v>
      </c>
      <c r="F18" s="442"/>
      <c r="G18" s="442"/>
      <c r="H18" s="442"/>
      <c r="I18" s="442"/>
    </row>
    <row r="19" spans="1:12" x14ac:dyDescent="0.25">
      <c r="A19" s="9"/>
      <c r="B19" s="10"/>
      <c r="C19" s="10"/>
      <c r="D19" s="10"/>
      <c r="E19" s="10"/>
      <c r="F19" s="10"/>
      <c r="G19" s="10"/>
      <c r="H19" s="9"/>
      <c r="I19" s="11"/>
    </row>
    <row r="20" spans="1:12" x14ac:dyDescent="0.25">
      <c r="A20" s="482" t="s">
        <v>577</v>
      </c>
      <c r="B20" s="482"/>
      <c r="C20" s="482"/>
      <c r="D20" s="482"/>
      <c r="E20" s="482"/>
      <c r="F20" s="482"/>
      <c r="G20" s="482"/>
      <c r="H20" s="482"/>
      <c r="I20" s="482"/>
    </row>
    <row r="21" spans="1:12" x14ac:dyDescent="0.25">
      <c r="A21" s="8">
        <v>1</v>
      </c>
      <c r="B21" s="452" t="s">
        <v>578</v>
      </c>
      <c r="C21" s="452"/>
      <c r="D21" s="452"/>
      <c r="E21" s="452"/>
      <c r="F21" s="452"/>
      <c r="G21" s="452"/>
      <c r="H21" s="442"/>
      <c r="I21" s="442"/>
    </row>
    <row r="22" spans="1:12" x14ac:dyDescent="0.25">
      <c r="A22" s="8">
        <v>2</v>
      </c>
      <c r="B22" s="452" t="s">
        <v>579</v>
      </c>
      <c r="C22" s="452"/>
      <c r="D22" s="452"/>
      <c r="E22" s="452"/>
      <c r="F22" s="452"/>
      <c r="G22" s="452"/>
      <c r="H22" s="496">
        <v>313315</v>
      </c>
      <c r="I22" s="496"/>
    </row>
    <row r="23" spans="1:12" x14ac:dyDescent="0.25">
      <c r="A23" s="8">
        <v>3</v>
      </c>
      <c r="B23" s="452" t="s">
        <v>743</v>
      </c>
      <c r="C23" s="452"/>
      <c r="D23" s="452"/>
      <c r="E23" s="452"/>
      <c r="F23" s="452"/>
      <c r="G23" s="452"/>
      <c r="H23" s="497">
        <v>2386.54</v>
      </c>
      <c r="I23" s="498"/>
    </row>
    <row r="24" spans="1:12" x14ac:dyDescent="0.25">
      <c r="A24" s="8">
        <v>4</v>
      </c>
      <c r="B24" s="452" t="s">
        <v>580</v>
      </c>
      <c r="C24" s="452"/>
      <c r="D24" s="452"/>
      <c r="E24" s="452"/>
      <c r="F24" s="452"/>
      <c r="G24" s="452"/>
      <c r="H24" s="453"/>
      <c r="I24" s="453"/>
    </row>
    <row r="25" spans="1:12" x14ac:dyDescent="0.25">
      <c r="A25" s="8">
        <v>5</v>
      </c>
      <c r="B25" s="452" t="s">
        <v>581</v>
      </c>
      <c r="C25" s="452"/>
      <c r="D25" s="452"/>
      <c r="E25" s="452"/>
      <c r="F25" s="452"/>
      <c r="G25" s="452"/>
      <c r="H25" s="479">
        <v>43525</v>
      </c>
      <c r="I25" s="442"/>
    </row>
    <row r="26" spans="1:12" x14ac:dyDescent="0.25">
      <c r="A26" s="421"/>
      <c r="B26" s="421"/>
      <c r="C26" s="421"/>
      <c r="D26" s="421"/>
      <c r="E26" s="421"/>
      <c r="F26" s="421"/>
      <c r="G26" s="421"/>
      <c r="H26" s="421"/>
      <c r="I26" s="421"/>
    </row>
    <row r="27" spans="1:12" x14ac:dyDescent="0.25">
      <c r="A27" s="465" t="s">
        <v>582</v>
      </c>
      <c r="B27" s="465"/>
      <c r="C27" s="465"/>
      <c r="D27" s="465"/>
      <c r="E27" s="465"/>
      <c r="F27" s="465"/>
      <c r="G27" s="465"/>
      <c r="H27" s="465"/>
      <c r="I27" s="465"/>
      <c r="K27" s="12" t="s">
        <v>583</v>
      </c>
      <c r="L27" s="12" t="s">
        <v>584</v>
      </c>
    </row>
    <row r="28" spans="1:12" x14ac:dyDescent="0.25">
      <c r="A28" s="13">
        <v>1</v>
      </c>
      <c r="B28" s="453" t="s">
        <v>585</v>
      </c>
      <c r="C28" s="453"/>
      <c r="D28" s="453"/>
      <c r="E28" s="453"/>
      <c r="F28" s="453"/>
      <c r="G28" s="453"/>
      <c r="H28" s="13" t="s">
        <v>586</v>
      </c>
      <c r="I28" s="14" t="s">
        <v>587</v>
      </c>
      <c r="K28" s="15"/>
      <c r="L28" s="16" t="s">
        <v>588</v>
      </c>
    </row>
    <row r="29" spans="1:12" x14ac:dyDescent="0.25">
      <c r="A29" s="13" t="s">
        <v>562</v>
      </c>
      <c r="B29" s="452" t="s">
        <v>744</v>
      </c>
      <c r="C29" s="452"/>
      <c r="D29" s="452"/>
      <c r="E29" s="452"/>
      <c r="F29" s="452"/>
      <c r="G29" s="452"/>
      <c r="H29" s="15"/>
      <c r="I29" s="17">
        <v>2386.54</v>
      </c>
      <c r="K29" s="15"/>
      <c r="L29" s="15"/>
    </row>
    <row r="30" spans="1:12" x14ac:dyDescent="0.25">
      <c r="A30" s="13" t="s">
        <v>564</v>
      </c>
      <c r="B30" s="452" t="s">
        <v>589</v>
      </c>
      <c r="C30" s="452"/>
      <c r="D30" s="452"/>
      <c r="E30" s="452"/>
      <c r="F30" s="452"/>
      <c r="G30" s="452"/>
      <c r="H30" s="18"/>
      <c r="I30" s="19">
        <v>0</v>
      </c>
      <c r="K30" s="15"/>
      <c r="L30" s="15"/>
    </row>
    <row r="31" spans="1:12" x14ac:dyDescent="0.25">
      <c r="A31" s="13" t="s">
        <v>567</v>
      </c>
      <c r="B31" s="452" t="s">
        <v>590</v>
      </c>
      <c r="C31" s="452"/>
      <c r="D31" s="452"/>
      <c r="E31" s="452"/>
      <c r="F31" s="452"/>
      <c r="G31" s="452"/>
      <c r="H31" s="18"/>
      <c r="I31" s="19">
        <f>H31*I29</f>
        <v>0</v>
      </c>
      <c r="K31" s="15"/>
      <c r="L31" s="15"/>
    </row>
    <row r="32" spans="1:12" x14ac:dyDescent="0.25">
      <c r="A32" s="13" t="s">
        <v>570</v>
      </c>
      <c r="B32" s="452" t="s">
        <v>591</v>
      </c>
      <c r="C32" s="452"/>
      <c r="D32" s="452"/>
      <c r="E32" s="452"/>
      <c r="F32" s="452"/>
      <c r="G32" s="452"/>
      <c r="H32" s="18"/>
      <c r="I32" s="19">
        <v>0</v>
      </c>
      <c r="K32" s="15"/>
      <c r="L32" s="15"/>
    </row>
    <row r="33" spans="1:12" x14ac:dyDescent="0.25">
      <c r="A33" s="20" t="s">
        <v>592</v>
      </c>
      <c r="B33" s="452" t="s">
        <v>593</v>
      </c>
      <c r="C33" s="452"/>
      <c r="D33" s="452"/>
      <c r="E33" s="452"/>
      <c r="F33" s="452"/>
      <c r="G33" s="452"/>
      <c r="H33" s="21"/>
      <c r="I33" s="19">
        <v>0</v>
      </c>
      <c r="K33" s="15"/>
      <c r="L33" s="15"/>
    </row>
    <row r="34" spans="1:12" x14ac:dyDescent="0.25">
      <c r="A34" s="20" t="s">
        <v>594</v>
      </c>
      <c r="B34" s="452" t="s">
        <v>595</v>
      </c>
      <c r="C34" s="452"/>
      <c r="D34" s="452"/>
      <c r="E34" s="452"/>
      <c r="F34" s="452"/>
      <c r="G34" s="452"/>
      <c r="H34" s="18"/>
      <c r="I34" s="19">
        <v>0</v>
      </c>
      <c r="K34" s="15"/>
      <c r="L34" s="15"/>
    </row>
    <row r="35" spans="1:12" x14ac:dyDescent="0.25">
      <c r="A35" s="453" t="s">
        <v>596</v>
      </c>
      <c r="B35" s="453"/>
      <c r="C35" s="453"/>
      <c r="D35" s="453"/>
      <c r="E35" s="453"/>
      <c r="F35" s="453"/>
      <c r="G35" s="453"/>
      <c r="H35" s="453"/>
      <c r="I35" s="22">
        <f>TRUNC(SUM(I29:I34),2)</f>
        <v>2386.54</v>
      </c>
      <c r="K35" s="15"/>
      <c r="L35" s="15"/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4"/>
      <c r="J36" s="25"/>
    </row>
    <row r="37" spans="1:12" x14ac:dyDescent="0.25">
      <c r="A37" s="465" t="s">
        <v>597</v>
      </c>
      <c r="B37" s="465"/>
      <c r="C37" s="465"/>
      <c r="D37" s="465"/>
      <c r="E37" s="465"/>
      <c r="F37" s="465"/>
      <c r="G37" s="465"/>
      <c r="H37" s="465"/>
      <c r="I37" s="465"/>
      <c r="J37" s="25"/>
    </row>
    <row r="38" spans="1:12" x14ac:dyDescent="0.25">
      <c r="A38" s="453" t="s">
        <v>598</v>
      </c>
      <c r="B38" s="453"/>
      <c r="C38" s="453"/>
      <c r="D38" s="453"/>
      <c r="E38" s="453"/>
      <c r="F38" s="453"/>
      <c r="G38" s="453"/>
      <c r="H38" s="13" t="s">
        <v>586</v>
      </c>
      <c r="I38" s="14" t="s">
        <v>587</v>
      </c>
      <c r="J38" s="25"/>
    </row>
    <row r="39" spans="1:12" ht="38.25" x14ac:dyDescent="0.25">
      <c r="A39" s="13" t="s">
        <v>562</v>
      </c>
      <c r="B39" s="452" t="s">
        <v>599</v>
      </c>
      <c r="C39" s="452"/>
      <c r="D39" s="452"/>
      <c r="E39" s="452"/>
      <c r="F39" s="452"/>
      <c r="G39" s="452"/>
      <c r="H39" s="26">
        <v>8.3299999999999999E-2</v>
      </c>
      <c r="I39" s="19">
        <f>$I$35*H39</f>
        <v>198.79878199999999</v>
      </c>
      <c r="J39" s="25"/>
      <c r="K39" s="15"/>
      <c r="L39" s="27" t="s">
        <v>600</v>
      </c>
    </row>
    <row r="40" spans="1:12" ht="38.25" x14ac:dyDescent="0.25">
      <c r="A40" s="13" t="s">
        <v>564</v>
      </c>
      <c r="B40" s="452" t="s">
        <v>601</v>
      </c>
      <c r="C40" s="452"/>
      <c r="D40" s="452"/>
      <c r="E40" s="452"/>
      <c r="F40" s="452"/>
      <c r="G40" s="452"/>
      <c r="H40" s="28">
        <v>0.121</v>
      </c>
      <c r="I40" s="19">
        <f>H40*I35</f>
        <v>288.77134000000001</v>
      </c>
      <c r="J40" s="25"/>
      <c r="K40" s="29" t="s">
        <v>602</v>
      </c>
      <c r="L40" s="27" t="s">
        <v>603</v>
      </c>
    </row>
    <row r="41" spans="1:12" x14ac:dyDescent="0.25">
      <c r="A41" s="453" t="s">
        <v>604</v>
      </c>
      <c r="B41" s="453"/>
      <c r="C41" s="453"/>
      <c r="D41" s="453"/>
      <c r="E41" s="453"/>
      <c r="F41" s="453"/>
      <c r="G41" s="453"/>
      <c r="H41" s="30">
        <f>TRUNC(SUM(H39:H40),4)</f>
        <v>0.20430000000000001</v>
      </c>
      <c r="I41" s="22">
        <f>TRUNC(SUM(I39:I40),2)</f>
        <v>487.57</v>
      </c>
      <c r="J41" s="25"/>
    </row>
    <row r="42" spans="1:12" x14ac:dyDescent="0.25">
      <c r="A42" s="476"/>
      <c r="B42" s="477"/>
      <c r="C42" s="477"/>
      <c r="D42" s="477"/>
      <c r="E42" s="477"/>
      <c r="F42" s="477"/>
      <c r="G42" s="477"/>
      <c r="H42" s="477"/>
      <c r="I42" s="477"/>
    </row>
    <row r="43" spans="1:12" x14ac:dyDescent="0.25">
      <c r="A43" s="31"/>
      <c r="B43" s="31"/>
      <c r="C43" s="31"/>
      <c r="D43" s="31"/>
      <c r="E43" s="31"/>
      <c r="F43" s="31"/>
      <c r="G43" s="31"/>
      <c r="H43" s="32" t="s">
        <v>605</v>
      </c>
      <c r="I43" s="33">
        <f>I35+I41</f>
        <v>2874.11</v>
      </c>
      <c r="J43" s="34"/>
    </row>
    <row r="44" spans="1:12" x14ac:dyDescent="0.25">
      <c r="A44" s="31"/>
      <c r="B44" s="31"/>
      <c r="C44" s="31"/>
      <c r="D44" s="31"/>
      <c r="E44" s="31"/>
      <c r="F44" s="31"/>
      <c r="G44" s="31"/>
      <c r="H44" s="31"/>
      <c r="I44" s="35"/>
      <c r="J44" s="34"/>
    </row>
    <row r="45" spans="1:12" x14ac:dyDescent="0.25">
      <c r="A45" s="453" t="s">
        <v>606</v>
      </c>
      <c r="B45" s="453"/>
      <c r="C45" s="453"/>
      <c r="D45" s="453"/>
      <c r="E45" s="453"/>
      <c r="F45" s="453"/>
      <c r="G45" s="453"/>
      <c r="H45" s="13" t="s">
        <v>586</v>
      </c>
      <c r="I45" s="14" t="s">
        <v>587</v>
      </c>
      <c r="J45" s="25"/>
    </row>
    <row r="46" spans="1:12" x14ac:dyDescent="0.25">
      <c r="A46" s="13" t="s">
        <v>562</v>
      </c>
      <c r="B46" s="452" t="s">
        <v>607</v>
      </c>
      <c r="C46" s="452"/>
      <c r="D46" s="452"/>
      <c r="E46" s="452"/>
      <c r="F46" s="452"/>
      <c r="G46" s="452"/>
      <c r="H46" s="26">
        <v>0.2</v>
      </c>
      <c r="I46" s="19">
        <f t="shared" ref="I46:I53" si="0">H46*$I$43</f>
        <v>574.822</v>
      </c>
      <c r="J46" s="25"/>
      <c r="K46" s="15"/>
      <c r="L46" s="36" t="s">
        <v>608</v>
      </c>
    </row>
    <row r="47" spans="1:12" x14ac:dyDescent="0.25">
      <c r="A47" s="13" t="s">
        <v>564</v>
      </c>
      <c r="B47" s="452" t="s">
        <v>609</v>
      </c>
      <c r="C47" s="452"/>
      <c r="D47" s="452"/>
      <c r="E47" s="452"/>
      <c r="F47" s="452"/>
      <c r="G47" s="452"/>
      <c r="H47" s="26">
        <v>2.5000000000000001E-2</v>
      </c>
      <c r="I47" s="19">
        <f t="shared" si="0"/>
        <v>71.85275</v>
      </c>
      <c r="J47" s="25"/>
      <c r="K47" s="15"/>
      <c r="L47" s="36" t="s">
        <v>610</v>
      </c>
    </row>
    <row r="48" spans="1:12" x14ac:dyDescent="0.25">
      <c r="A48" s="13" t="s">
        <v>567</v>
      </c>
      <c r="B48" s="452" t="s">
        <v>611</v>
      </c>
      <c r="C48" s="452"/>
      <c r="D48" s="452"/>
      <c r="E48" s="452"/>
      <c r="F48" s="452"/>
      <c r="G48" s="452"/>
      <c r="H48" s="26">
        <v>0.03</v>
      </c>
      <c r="I48" s="19">
        <f t="shared" si="0"/>
        <v>86.223299999999995</v>
      </c>
      <c r="J48" s="25"/>
      <c r="K48" s="29" t="s">
        <v>612</v>
      </c>
      <c r="L48" s="36" t="s">
        <v>613</v>
      </c>
    </row>
    <row r="49" spans="1:12" x14ac:dyDescent="0.25">
      <c r="A49" s="13" t="s">
        <v>570</v>
      </c>
      <c r="B49" s="452" t="s">
        <v>614</v>
      </c>
      <c r="C49" s="452"/>
      <c r="D49" s="452"/>
      <c r="E49" s="452"/>
      <c r="F49" s="452"/>
      <c r="G49" s="452"/>
      <c r="H49" s="26">
        <v>1.4999999999999999E-2</v>
      </c>
      <c r="I49" s="19">
        <f t="shared" si="0"/>
        <v>43.111649999999997</v>
      </c>
      <c r="J49" s="25"/>
      <c r="K49" s="15"/>
      <c r="L49" s="36" t="s">
        <v>615</v>
      </c>
    </row>
    <row r="50" spans="1:12" x14ac:dyDescent="0.25">
      <c r="A50" s="13" t="s">
        <v>592</v>
      </c>
      <c r="B50" s="452" t="s">
        <v>616</v>
      </c>
      <c r="C50" s="452"/>
      <c r="D50" s="452"/>
      <c r="E50" s="452"/>
      <c r="F50" s="452"/>
      <c r="G50" s="452"/>
      <c r="H50" s="26">
        <v>0.01</v>
      </c>
      <c r="I50" s="19">
        <f t="shared" si="0"/>
        <v>28.741100000000003</v>
      </c>
      <c r="J50" s="25"/>
      <c r="K50" s="15"/>
      <c r="L50" s="36" t="s">
        <v>617</v>
      </c>
    </row>
    <row r="51" spans="1:12" x14ac:dyDescent="0.25">
      <c r="A51" s="13" t="s">
        <v>594</v>
      </c>
      <c r="B51" s="452" t="s">
        <v>618</v>
      </c>
      <c r="C51" s="452"/>
      <c r="D51" s="452"/>
      <c r="E51" s="452"/>
      <c r="F51" s="452"/>
      <c r="G51" s="452"/>
      <c r="H51" s="26">
        <v>6.0000000000000001E-3</v>
      </c>
      <c r="I51" s="19">
        <f t="shared" si="0"/>
        <v>17.24466</v>
      </c>
      <c r="J51" s="25"/>
      <c r="K51" s="15"/>
      <c r="L51" s="37" t="s">
        <v>619</v>
      </c>
    </row>
    <row r="52" spans="1:12" x14ac:dyDescent="0.25">
      <c r="A52" s="13" t="s">
        <v>620</v>
      </c>
      <c r="B52" s="452" t="s">
        <v>621</v>
      </c>
      <c r="C52" s="452"/>
      <c r="D52" s="452"/>
      <c r="E52" s="452"/>
      <c r="F52" s="452"/>
      <c r="G52" s="452"/>
      <c r="H52" s="26">
        <v>2E-3</v>
      </c>
      <c r="I52" s="19">
        <f t="shared" si="0"/>
        <v>5.7482200000000008</v>
      </c>
      <c r="J52" s="25"/>
      <c r="K52" s="15"/>
      <c r="L52" s="36" t="s">
        <v>617</v>
      </c>
    </row>
    <row r="53" spans="1:12" x14ac:dyDescent="0.25">
      <c r="A53" s="13" t="s">
        <v>622</v>
      </c>
      <c r="B53" s="452" t="s">
        <v>623</v>
      </c>
      <c r="C53" s="452"/>
      <c r="D53" s="452"/>
      <c r="E53" s="452"/>
      <c r="F53" s="452"/>
      <c r="G53" s="452"/>
      <c r="H53" s="26">
        <v>0.08</v>
      </c>
      <c r="I53" s="19">
        <f t="shared" si="0"/>
        <v>229.92880000000002</v>
      </c>
      <c r="J53" s="25"/>
      <c r="K53" s="15"/>
      <c r="L53" s="36" t="s">
        <v>624</v>
      </c>
    </row>
    <row r="54" spans="1:12" x14ac:dyDescent="0.25">
      <c r="A54" s="453" t="s">
        <v>625</v>
      </c>
      <c r="B54" s="453"/>
      <c r="C54" s="453"/>
      <c r="D54" s="453"/>
      <c r="E54" s="453"/>
      <c r="F54" s="453"/>
      <c r="G54" s="453"/>
      <c r="H54" s="30">
        <f>SUM(H46:H53)</f>
        <v>0.36800000000000005</v>
      </c>
      <c r="I54" s="22">
        <f>TRUNC(SUM(I46:I53),2)</f>
        <v>1057.67</v>
      </c>
      <c r="J54" s="25"/>
    </row>
    <row r="55" spans="1:12" x14ac:dyDescent="0.25">
      <c r="A55" s="474"/>
      <c r="B55" s="474"/>
      <c r="C55" s="474"/>
      <c r="D55" s="474"/>
      <c r="E55" s="474"/>
      <c r="F55" s="474"/>
      <c r="G55" s="474"/>
      <c r="H55" s="474"/>
      <c r="I55" s="475"/>
      <c r="J55" s="25"/>
    </row>
    <row r="56" spans="1:12" x14ac:dyDescent="0.25">
      <c r="A56" s="453" t="s">
        <v>626</v>
      </c>
      <c r="B56" s="453"/>
      <c r="C56" s="453"/>
      <c r="D56" s="453"/>
      <c r="E56" s="453"/>
      <c r="F56" s="453"/>
      <c r="G56" s="453"/>
      <c r="H56" s="30"/>
      <c r="I56" s="14" t="s">
        <v>587</v>
      </c>
      <c r="J56" s="25"/>
    </row>
    <row r="57" spans="1:12" x14ac:dyDescent="0.25">
      <c r="A57" s="13" t="s">
        <v>562</v>
      </c>
      <c r="B57" s="462" t="s">
        <v>627</v>
      </c>
      <c r="C57" s="462"/>
      <c r="D57" s="462"/>
      <c r="E57" s="462"/>
      <c r="F57" s="462"/>
      <c r="G57" s="462"/>
      <c r="H57" s="8" t="s">
        <v>628</v>
      </c>
      <c r="I57" s="38">
        <f>(4.05*2*22)-(I29*0.06)</f>
        <v>35.007599999999996</v>
      </c>
      <c r="J57" s="25"/>
      <c r="K57" s="39" t="s">
        <v>629</v>
      </c>
      <c r="L57" s="39" t="s">
        <v>630</v>
      </c>
    </row>
    <row r="58" spans="1:12" x14ac:dyDescent="0.25">
      <c r="A58" s="13" t="s">
        <v>564</v>
      </c>
      <c r="B58" s="462" t="s">
        <v>631</v>
      </c>
      <c r="C58" s="462"/>
      <c r="D58" s="462"/>
      <c r="E58" s="462"/>
      <c r="F58" s="462"/>
      <c r="G58" s="462"/>
      <c r="H58" s="8" t="s">
        <v>628</v>
      </c>
      <c r="I58" s="40">
        <f>(14*22)-10%*(14*22)</f>
        <v>277.2</v>
      </c>
      <c r="J58" s="25"/>
      <c r="K58" s="16" t="s">
        <v>632</v>
      </c>
      <c r="L58" s="16" t="s">
        <v>588</v>
      </c>
    </row>
    <row r="59" spans="1:12" x14ac:dyDescent="0.25">
      <c r="A59" s="13" t="s">
        <v>567</v>
      </c>
      <c r="B59" s="462" t="s">
        <v>633</v>
      </c>
      <c r="C59" s="462"/>
      <c r="D59" s="462"/>
      <c r="E59" s="462"/>
      <c r="F59" s="462"/>
      <c r="G59" s="462"/>
      <c r="H59" s="8" t="s">
        <v>628</v>
      </c>
      <c r="I59" s="41"/>
      <c r="J59" s="25"/>
      <c r="K59" s="15"/>
      <c r="L59" s="16" t="s">
        <v>588</v>
      </c>
    </row>
    <row r="60" spans="1:12" x14ac:dyDescent="0.25">
      <c r="A60" s="13" t="s">
        <v>592</v>
      </c>
      <c r="B60" s="431" t="s">
        <v>634</v>
      </c>
      <c r="C60" s="432"/>
      <c r="D60" s="432"/>
      <c r="E60" s="432"/>
      <c r="F60" s="432"/>
      <c r="G60" s="433"/>
      <c r="H60" s="8" t="s">
        <v>628</v>
      </c>
      <c r="I60" s="38">
        <v>0</v>
      </c>
      <c r="J60" s="25"/>
      <c r="K60" s="15"/>
      <c r="L60" s="15"/>
    </row>
    <row r="61" spans="1:12" x14ac:dyDescent="0.25">
      <c r="A61" s="13" t="s">
        <v>620</v>
      </c>
      <c r="B61" s="462" t="s">
        <v>635</v>
      </c>
      <c r="C61" s="462"/>
      <c r="D61" s="462"/>
      <c r="E61" s="462"/>
      <c r="F61" s="462"/>
      <c r="G61" s="462"/>
      <c r="H61" s="8" t="s">
        <v>628</v>
      </c>
      <c r="I61" s="38">
        <v>0</v>
      </c>
      <c r="J61" s="25"/>
      <c r="K61" s="15"/>
      <c r="L61" s="15"/>
    </row>
    <row r="62" spans="1:12" x14ac:dyDescent="0.25">
      <c r="A62" s="453" t="s">
        <v>636</v>
      </c>
      <c r="B62" s="453"/>
      <c r="C62" s="453"/>
      <c r="D62" s="453"/>
      <c r="E62" s="453"/>
      <c r="F62" s="453"/>
      <c r="G62" s="453"/>
      <c r="H62" s="453"/>
      <c r="I62" s="22">
        <f>SUM(I57:I61)</f>
        <v>312.20759999999996</v>
      </c>
      <c r="J62" s="25"/>
    </row>
    <row r="63" spans="1:12" x14ac:dyDescent="0.25">
      <c r="A63" s="474"/>
      <c r="B63" s="474"/>
      <c r="C63" s="474"/>
      <c r="D63" s="474"/>
      <c r="E63" s="474"/>
      <c r="F63" s="474"/>
      <c r="G63" s="474"/>
      <c r="H63" s="474"/>
      <c r="I63" s="475"/>
      <c r="J63" s="25"/>
    </row>
    <row r="64" spans="1:12" x14ac:dyDescent="0.25">
      <c r="A64" s="459" t="s">
        <v>637</v>
      </c>
      <c r="B64" s="459"/>
      <c r="C64" s="459"/>
      <c r="D64" s="459"/>
      <c r="E64" s="459"/>
      <c r="F64" s="459"/>
      <c r="G64" s="459"/>
      <c r="H64" s="459"/>
      <c r="I64" s="459"/>
      <c r="J64" s="25"/>
    </row>
    <row r="65" spans="1:12" x14ac:dyDescent="0.25">
      <c r="A65" s="453" t="s">
        <v>638</v>
      </c>
      <c r="B65" s="453"/>
      <c r="C65" s="453"/>
      <c r="D65" s="453"/>
      <c r="E65" s="453"/>
      <c r="F65" s="453"/>
      <c r="G65" s="453"/>
      <c r="H65" s="453"/>
      <c r="I65" s="14" t="s">
        <v>587</v>
      </c>
      <c r="J65" s="25"/>
    </row>
    <row r="66" spans="1:12" x14ac:dyDescent="0.25">
      <c r="A66" s="13" t="s">
        <v>639</v>
      </c>
      <c r="B66" s="442" t="s">
        <v>640</v>
      </c>
      <c r="C66" s="442"/>
      <c r="D66" s="442"/>
      <c r="E66" s="442"/>
      <c r="F66" s="442"/>
      <c r="G66" s="442"/>
      <c r="H66" s="442"/>
      <c r="I66" s="19">
        <f>I41</f>
        <v>487.57</v>
      </c>
      <c r="J66" s="25"/>
    </row>
    <row r="67" spans="1:12" x14ac:dyDescent="0.25">
      <c r="A67" s="20" t="s">
        <v>641</v>
      </c>
      <c r="B67" s="442" t="s">
        <v>642</v>
      </c>
      <c r="C67" s="442"/>
      <c r="D67" s="442"/>
      <c r="E67" s="442"/>
      <c r="F67" s="442"/>
      <c r="G67" s="442"/>
      <c r="H67" s="442"/>
      <c r="I67" s="42">
        <f>I54</f>
        <v>1057.67</v>
      </c>
      <c r="J67" s="25"/>
    </row>
    <row r="68" spans="1:12" x14ac:dyDescent="0.25">
      <c r="A68" s="20" t="s">
        <v>643</v>
      </c>
      <c r="B68" s="442" t="s">
        <v>644</v>
      </c>
      <c r="C68" s="442"/>
      <c r="D68" s="442"/>
      <c r="E68" s="442"/>
      <c r="F68" s="442"/>
      <c r="G68" s="442"/>
      <c r="H68" s="442"/>
      <c r="I68" s="42">
        <f>I62</f>
        <v>312.20759999999996</v>
      </c>
      <c r="J68" s="25"/>
    </row>
    <row r="69" spans="1:12" x14ac:dyDescent="0.25">
      <c r="A69" s="453" t="s">
        <v>645</v>
      </c>
      <c r="B69" s="453"/>
      <c r="C69" s="453"/>
      <c r="D69" s="453"/>
      <c r="E69" s="453"/>
      <c r="F69" s="453"/>
      <c r="G69" s="453"/>
      <c r="H69" s="453"/>
      <c r="I69" s="43">
        <f>TRUNC(SUM(I66:I68),2)</f>
        <v>1857.44</v>
      </c>
      <c r="J69" s="25"/>
    </row>
    <row r="70" spans="1:12" x14ac:dyDescent="0.25">
      <c r="A70" s="463"/>
      <c r="B70" s="464"/>
      <c r="C70" s="464"/>
      <c r="D70" s="464"/>
      <c r="E70" s="464"/>
      <c r="F70" s="464"/>
      <c r="G70" s="464"/>
      <c r="H70" s="464"/>
      <c r="I70" s="464"/>
      <c r="J70" s="25"/>
    </row>
    <row r="71" spans="1:12" x14ac:dyDescent="0.25">
      <c r="A71" s="465" t="s">
        <v>646</v>
      </c>
      <c r="B71" s="465"/>
      <c r="C71" s="465"/>
      <c r="D71" s="465"/>
      <c r="E71" s="465"/>
      <c r="F71" s="465"/>
      <c r="G71" s="465"/>
      <c r="H71" s="465"/>
      <c r="I71" s="465"/>
      <c r="J71" s="25"/>
    </row>
    <row r="72" spans="1:12" x14ac:dyDescent="0.25">
      <c r="A72" s="13">
        <v>3</v>
      </c>
      <c r="B72" s="453" t="s">
        <v>647</v>
      </c>
      <c r="C72" s="453"/>
      <c r="D72" s="453"/>
      <c r="E72" s="453"/>
      <c r="F72" s="453"/>
      <c r="G72" s="453"/>
      <c r="H72" s="13" t="s">
        <v>586</v>
      </c>
      <c r="I72" s="14" t="s">
        <v>587</v>
      </c>
      <c r="J72" s="25"/>
    </row>
    <row r="73" spans="1:12" ht="26.25" customHeight="1" x14ac:dyDescent="0.25">
      <c r="A73" s="13" t="s">
        <v>562</v>
      </c>
      <c r="B73" s="469" t="s">
        <v>648</v>
      </c>
      <c r="C73" s="469"/>
      <c r="D73" s="469"/>
      <c r="E73" s="469"/>
      <c r="F73" s="469"/>
      <c r="G73" s="469"/>
      <c r="H73" s="44">
        <v>4.1999999999999997E-3</v>
      </c>
      <c r="I73" s="42">
        <f>$I$35*H73</f>
        <v>10.023467999999999</v>
      </c>
      <c r="J73" s="25"/>
      <c r="K73" s="45" t="s">
        <v>649</v>
      </c>
      <c r="L73" s="45" t="s">
        <v>650</v>
      </c>
    </row>
    <row r="74" spans="1:12" x14ac:dyDescent="0.25">
      <c r="A74" s="13" t="s">
        <v>564</v>
      </c>
      <c r="B74" s="452" t="s">
        <v>651</v>
      </c>
      <c r="C74" s="452"/>
      <c r="D74" s="452"/>
      <c r="E74" s="452"/>
      <c r="F74" s="452"/>
      <c r="G74" s="452"/>
      <c r="H74" s="46">
        <f>0.08*H73</f>
        <v>3.3599999999999998E-4</v>
      </c>
      <c r="I74" s="19">
        <f>H74*I35</f>
        <v>0.80187743999999994</v>
      </c>
      <c r="J74" s="25"/>
      <c r="K74" s="45" t="s">
        <v>652</v>
      </c>
      <c r="L74" s="45" t="s">
        <v>653</v>
      </c>
    </row>
    <row r="75" spans="1:12" ht="25.5" x14ac:dyDescent="0.25">
      <c r="A75" s="13" t="s">
        <v>567</v>
      </c>
      <c r="B75" s="452" t="s">
        <v>654</v>
      </c>
      <c r="C75" s="452"/>
      <c r="D75" s="452"/>
      <c r="E75" s="452"/>
      <c r="F75" s="452"/>
      <c r="G75" s="452"/>
      <c r="H75" s="26">
        <v>1.9400000000000001E-2</v>
      </c>
      <c r="I75" s="19">
        <f>$I$35*H75</f>
        <v>46.298876</v>
      </c>
      <c r="J75" s="25"/>
      <c r="K75" s="45" t="s">
        <v>655</v>
      </c>
      <c r="L75" s="45" t="s">
        <v>656</v>
      </c>
    </row>
    <row r="76" spans="1:12" x14ac:dyDescent="0.25">
      <c r="A76" s="13" t="s">
        <v>570</v>
      </c>
      <c r="B76" s="452" t="s">
        <v>657</v>
      </c>
      <c r="C76" s="452"/>
      <c r="D76" s="452"/>
      <c r="E76" s="452"/>
      <c r="F76" s="452"/>
      <c r="G76" s="452"/>
      <c r="H76" s="28">
        <f>H54*H75</f>
        <v>7.1392000000000009E-3</v>
      </c>
      <c r="I76" s="19">
        <f>$I$35*H76</f>
        <v>17.037986368000002</v>
      </c>
      <c r="J76" s="25"/>
      <c r="K76" s="45" t="s">
        <v>658</v>
      </c>
    </row>
    <row r="77" spans="1:12" ht="38.25" customHeight="1" x14ac:dyDescent="0.25">
      <c r="A77" s="13" t="s">
        <v>592</v>
      </c>
      <c r="B77" s="492" t="s">
        <v>659</v>
      </c>
      <c r="C77" s="492"/>
      <c r="D77" s="492"/>
      <c r="E77" s="492"/>
      <c r="F77" s="492"/>
      <c r="G77" s="492"/>
      <c r="H77" s="280">
        <v>0.04</v>
      </c>
      <c r="I77" s="19">
        <f>$I$35*H77</f>
        <v>95.461600000000004</v>
      </c>
      <c r="J77" s="25"/>
      <c r="K77" s="45" t="s">
        <v>660</v>
      </c>
      <c r="L77" s="27" t="s">
        <v>661</v>
      </c>
    </row>
    <row r="78" spans="1:12" x14ac:dyDescent="0.25">
      <c r="A78" s="453" t="s">
        <v>662</v>
      </c>
      <c r="B78" s="453"/>
      <c r="C78" s="453"/>
      <c r="D78" s="453"/>
      <c r="E78" s="453"/>
      <c r="F78" s="453"/>
      <c r="G78" s="453"/>
      <c r="H78" s="30">
        <f>TRUNC(SUM(H73:H77),4)</f>
        <v>7.0999999999999994E-2</v>
      </c>
      <c r="I78" s="22">
        <f>TRUNC(SUM(I73:I77),2)</f>
        <v>169.62</v>
      </c>
      <c r="J78" s="25"/>
    </row>
    <row r="79" spans="1:12" x14ac:dyDescent="0.25">
      <c r="A79" s="435"/>
      <c r="B79" s="472"/>
      <c r="C79" s="472"/>
      <c r="D79" s="472"/>
      <c r="E79" s="472"/>
      <c r="F79" s="472"/>
      <c r="G79" s="472"/>
      <c r="H79" s="472"/>
      <c r="I79" s="472"/>
      <c r="J79" s="25"/>
    </row>
    <row r="80" spans="1:12" x14ac:dyDescent="0.25">
      <c r="A80" s="465" t="s">
        <v>663</v>
      </c>
      <c r="B80" s="465"/>
      <c r="C80" s="465"/>
      <c r="D80" s="465"/>
      <c r="E80" s="465"/>
      <c r="F80" s="465"/>
      <c r="G80" s="465"/>
      <c r="H80" s="465"/>
      <c r="I80" s="465"/>
      <c r="J80" s="25"/>
    </row>
    <row r="81" spans="1:12" x14ac:dyDescent="0.25">
      <c r="A81" s="453" t="s">
        <v>664</v>
      </c>
      <c r="B81" s="453"/>
      <c r="C81" s="453"/>
      <c r="D81" s="453"/>
      <c r="E81" s="453"/>
      <c r="F81" s="453"/>
      <c r="G81" s="453"/>
      <c r="H81" s="13" t="s">
        <v>586</v>
      </c>
      <c r="I81" s="14" t="s">
        <v>587</v>
      </c>
      <c r="J81" s="25"/>
    </row>
    <row r="82" spans="1:12" ht="33" customHeight="1" x14ac:dyDescent="0.25">
      <c r="A82" s="13" t="s">
        <v>562</v>
      </c>
      <c r="B82" s="469" t="s">
        <v>665</v>
      </c>
      <c r="C82" s="469"/>
      <c r="D82" s="469"/>
      <c r="E82" s="469"/>
      <c r="F82" s="469"/>
      <c r="G82" s="469"/>
      <c r="H82" s="26">
        <f>1/12/12+1/12/12+1/12/12/3</f>
        <v>1.6203703703703703E-2</v>
      </c>
      <c r="I82" s="19">
        <f t="shared" ref="I82:I87" si="1">$I$35*H82</f>
        <v>38.670787037037037</v>
      </c>
      <c r="J82" s="25"/>
      <c r="K82" s="45" t="s">
        <v>666</v>
      </c>
      <c r="L82" s="45" t="s">
        <v>667</v>
      </c>
    </row>
    <row r="83" spans="1:12" x14ac:dyDescent="0.25">
      <c r="A83" s="20" t="s">
        <v>564</v>
      </c>
      <c r="B83" s="469" t="s">
        <v>668</v>
      </c>
      <c r="C83" s="469"/>
      <c r="D83" s="469"/>
      <c r="E83" s="469"/>
      <c r="F83" s="469"/>
      <c r="G83" s="469"/>
      <c r="H83" s="44">
        <f>1/30/12</f>
        <v>2.7777777777777779E-3</v>
      </c>
      <c r="I83" s="42">
        <f t="shared" si="1"/>
        <v>6.6292777777777783</v>
      </c>
      <c r="J83" s="25"/>
      <c r="K83" s="45" t="s">
        <v>669</v>
      </c>
      <c r="L83" s="45" t="s">
        <v>670</v>
      </c>
    </row>
    <row r="84" spans="1:12" ht="38.25" x14ac:dyDescent="0.25">
      <c r="A84" s="20" t="s">
        <v>567</v>
      </c>
      <c r="B84" s="469" t="s">
        <v>671</v>
      </c>
      <c r="C84" s="469"/>
      <c r="D84" s="469"/>
      <c r="E84" s="469"/>
      <c r="F84" s="469"/>
      <c r="G84" s="469"/>
      <c r="H84" s="47">
        <f>5/30/12*0.015</f>
        <v>2.0833333333333332E-4</v>
      </c>
      <c r="I84" s="42">
        <f t="shared" si="1"/>
        <v>0.49719583333333328</v>
      </c>
      <c r="J84" s="25"/>
      <c r="K84" s="45" t="s">
        <v>672</v>
      </c>
      <c r="L84" s="27" t="s">
        <v>673</v>
      </c>
    </row>
    <row r="85" spans="1:12" ht="38.25" x14ac:dyDescent="0.25">
      <c r="A85" s="20" t="s">
        <v>570</v>
      </c>
      <c r="B85" s="469" t="s">
        <v>674</v>
      </c>
      <c r="C85" s="469"/>
      <c r="D85" s="469"/>
      <c r="E85" s="469"/>
      <c r="F85" s="469"/>
      <c r="G85" s="469"/>
      <c r="H85" s="44">
        <f>15/30/12*0.08</f>
        <v>3.3333333333333331E-3</v>
      </c>
      <c r="I85" s="42">
        <f t="shared" si="1"/>
        <v>7.9551333333333325</v>
      </c>
      <c r="J85" s="25"/>
      <c r="K85" s="45" t="s">
        <v>675</v>
      </c>
      <c r="L85" s="27" t="s">
        <v>676</v>
      </c>
    </row>
    <row r="86" spans="1:12" ht="39.75" customHeight="1" x14ac:dyDescent="0.25">
      <c r="A86" s="20" t="s">
        <v>592</v>
      </c>
      <c r="B86" s="469" t="s">
        <v>677</v>
      </c>
      <c r="C86" s="469"/>
      <c r="D86" s="469"/>
      <c r="E86" s="469"/>
      <c r="F86" s="469"/>
      <c r="G86" s="469"/>
      <c r="H86" s="44">
        <f>((4*8.33%)+(4*2.78%))/12*2%</f>
        <v>7.4066666666666671E-4</v>
      </c>
      <c r="I86" s="42">
        <f t="shared" si="1"/>
        <v>1.7676306266666668</v>
      </c>
      <c r="J86" s="25"/>
      <c r="K86" s="45" t="s">
        <v>678</v>
      </c>
      <c r="L86" s="27" t="s">
        <v>679</v>
      </c>
    </row>
    <row r="87" spans="1:12" x14ac:dyDescent="0.25">
      <c r="A87" s="13" t="s">
        <v>594</v>
      </c>
      <c r="B87" s="469" t="s">
        <v>680</v>
      </c>
      <c r="C87" s="469"/>
      <c r="D87" s="469"/>
      <c r="E87" s="469"/>
      <c r="F87" s="469"/>
      <c r="G87" s="469"/>
      <c r="H87" s="44">
        <v>0</v>
      </c>
      <c r="I87" s="42">
        <f t="shared" si="1"/>
        <v>0</v>
      </c>
      <c r="J87" s="25"/>
      <c r="K87" s="15"/>
      <c r="L87" s="15"/>
    </row>
    <row r="88" spans="1:12" x14ac:dyDescent="0.25">
      <c r="A88" s="453" t="s">
        <v>681</v>
      </c>
      <c r="B88" s="453"/>
      <c r="C88" s="453"/>
      <c r="D88" s="453"/>
      <c r="E88" s="453"/>
      <c r="F88" s="453"/>
      <c r="G88" s="453"/>
      <c r="H88" s="30">
        <f>TRUNC(SUM(H82:H87),4)</f>
        <v>2.3199999999999998E-2</v>
      </c>
      <c r="I88" s="22">
        <f>TRUNC(SUM(I82:I87),2)</f>
        <v>55.52</v>
      </c>
      <c r="J88" s="25"/>
    </row>
    <row r="89" spans="1:12" x14ac:dyDescent="0.25">
      <c r="A89" s="470"/>
      <c r="B89" s="471"/>
      <c r="C89" s="471"/>
      <c r="D89" s="471"/>
      <c r="E89" s="471"/>
      <c r="F89" s="471"/>
      <c r="G89" s="471"/>
      <c r="H89" s="471"/>
      <c r="I89" s="471"/>
      <c r="J89" s="25"/>
    </row>
    <row r="90" spans="1:12" x14ac:dyDescent="0.25">
      <c r="A90" s="453" t="s">
        <v>682</v>
      </c>
      <c r="B90" s="453"/>
      <c r="C90" s="453"/>
      <c r="D90" s="453"/>
      <c r="E90" s="453"/>
      <c r="F90" s="453"/>
      <c r="G90" s="453"/>
      <c r="H90" s="13" t="s">
        <v>586</v>
      </c>
      <c r="I90" s="14" t="s">
        <v>587</v>
      </c>
      <c r="J90" s="25"/>
    </row>
    <row r="91" spans="1:12" x14ac:dyDescent="0.25">
      <c r="A91" s="13" t="s">
        <v>562</v>
      </c>
      <c r="B91" s="466" t="s">
        <v>683</v>
      </c>
      <c r="C91" s="452"/>
      <c r="D91" s="452"/>
      <c r="E91" s="452"/>
      <c r="F91" s="452"/>
      <c r="G91" s="452"/>
      <c r="H91" s="26">
        <v>0</v>
      </c>
      <c r="I91" s="19">
        <f>$I$35*H91</f>
        <v>0</v>
      </c>
      <c r="J91" s="25"/>
    </row>
    <row r="92" spans="1:12" x14ac:dyDescent="0.25">
      <c r="A92" s="453" t="s">
        <v>684</v>
      </c>
      <c r="B92" s="453"/>
      <c r="C92" s="453"/>
      <c r="D92" s="453"/>
      <c r="E92" s="453"/>
      <c r="F92" s="453"/>
      <c r="G92" s="453"/>
      <c r="H92" s="30">
        <f>TRUNC(SUM(H91),4)</f>
        <v>0</v>
      </c>
      <c r="I92" s="22">
        <f>TRUNC(SUM(I91),2)</f>
        <v>0</v>
      </c>
      <c r="J92" s="25"/>
    </row>
    <row r="93" spans="1:12" x14ac:dyDescent="0.25">
      <c r="A93" s="467"/>
      <c r="B93" s="468"/>
      <c r="C93" s="468"/>
      <c r="D93" s="468"/>
      <c r="E93" s="468"/>
      <c r="F93" s="468"/>
      <c r="G93" s="468"/>
      <c r="H93" s="468"/>
      <c r="I93" s="468"/>
      <c r="J93" s="25"/>
    </row>
    <row r="94" spans="1:12" x14ac:dyDescent="0.25">
      <c r="A94" s="459" t="s">
        <v>685</v>
      </c>
      <c r="B94" s="459"/>
      <c r="C94" s="459"/>
      <c r="D94" s="459"/>
      <c r="E94" s="459"/>
      <c r="F94" s="459"/>
      <c r="G94" s="459"/>
      <c r="H94" s="459"/>
      <c r="I94" s="459"/>
      <c r="J94" s="25"/>
    </row>
    <row r="95" spans="1:12" x14ac:dyDescent="0.25">
      <c r="A95" s="453" t="s">
        <v>686</v>
      </c>
      <c r="B95" s="453"/>
      <c r="C95" s="453"/>
      <c r="D95" s="453"/>
      <c r="E95" s="453"/>
      <c r="F95" s="453"/>
      <c r="G95" s="453"/>
      <c r="H95" s="453"/>
      <c r="I95" s="14" t="s">
        <v>587</v>
      </c>
      <c r="J95" s="25"/>
    </row>
    <row r="96" spans="1:12" x14ac:dyDescent="0.25">
      <c r="A96" s="13" t="s">
        <v>687</v>
      </c>
      <c r="B96" s="442" t="s">
        <v>688</v>
      </c>
      <c r="C96" s="442"/>
      <c r="D96" s="442"/>
      <c r="E96" s="442"/>
      <c r="F96" s="442"/>
      <c r="G96" s="442"/>
      <c r="H96" s="442"/>
      <c r="I96" s="19">
        <f>I88</f>
        <v>55.52</v>
      </c>
      <c r="J96" s="25"/>
    </row>
    <row r="97" spans="1:16" x14ac:dyDescent="0.25">
      <c r="A97" s="20" t="s">
        <v>689</v>
      </c>
      <c r="B97" s="442" t="s">
        <v>690</v>
      </c>
      <c r="C97" s="442"/>
      <c r="D97" s="442"/>
      <c r="E97" s="442"/>
      <c r="F97" s="442"/>
      <c r="G97" s="442"/>
      <c r="H97" s="442"/>
      <c r="I97" s="42">
        <f>I92</f>
        <v>0</v>
      </c>
      <c r="J97" s="25"/>
    </row>
    <row r="98" spans="1:16" x14ac:dyDescent="0.25">
      <c r="A98" s="453" t="s">
        <v>691</v>
      </c>
      <c r="B98" s="453"/>
      <c r="C98" s="453"/>
      <c r="D98" s="453"/>
      <c r="E98" s="453"/>
      <c r="F98" s="453"/>
      <c r="G98" s="453"/>
      <c r="H98" s="453"/>
      <c r="I98" s="43">
        <f>TRUNC(SUM(I96:I97),2)</f>
        <v>55.52</v>
      </c>
      <c r="J98" s="25"/>
    </row>
    <row r="99" spans="1:16" x14ac:dyDescent="0.25">
      <c r="A99" s="463"/>
      <c r="B99" s="464"/>
      <c r="C99" s="464"/>
      <c r="D99" s="464"/>
      <c r="E99" s="464"/>
      <c r="F99" s="464"/>
      <c r="G99" s="464"/>
      <c r="H99" s="464"/>
      <c r="I99" s="464"/>
      <c r="J99" s="25"/>
    </row>
    <row r="100" spans="1:16" x14ac:dyDescent="0.25">
      <c r="A100" s="465" t="s">
        <v>692</v>
      </c>
      <c r="B100" s="465"/>
      <c r="C100" s="465"/>
      <c r="D100" s="465"/>
      <c r="E100" s="465"/>
      <c r="F100" s="465"/>
      <c r="G100" s="465"/>
      <c r="H100" s="465"/>
      <c r="I100" s="465"/>
      <c r="J100" s="25"/>
    </row>
    <row r="101" spans="1:16" x14ac:dyDescent="0.25">
      <c r="A101" s="13">
        <v>5</v>
      </c>
      <c r="B101" s="453" t="s">
        <v>693</v>
      </c>
      <c r="C101" s="453"/>
      <c r="D101" s="453"/>
      <c r="E101" s="453"/>
      <c r="F101" s="453"/>
      <c r="G101" s="453"/>
      <c r="H101" s="13"/>
      <c r="I101" s="14" t="s">
        <v>587</v>
      </c>
      <c r="J101" s="25"/>
    </row>
    <row r="102" spans="1:16" x14ac:dyDescent="0.25">
      <c r="A102" s="13" t="s">
        <v>562</v>
      </c>
      <c r="B102" s="462" t="s">
        <v>694</v>
      </c>
      <c r="C102" s="462"/>
      <c r="D102" s="462"/>
      <c r="E102" s="462"/>
      <c r="F102" s="462"/>
      <c r="G102" s="462"/>
      <c r="H102" s="26" t="s">
        <v>628</v>
      </c>
      <c r="I102" s="48">
        <f>'B.III-Uniformes'!E14</f>
        <v>75.988968253968252</v>
      </c>
      <c r="J102" s="25"/>
      <c r="K102" s="15" t="s">
        <v>695</v>
      </c>
      <c r="L102" s="15"/>
    </row>
    <row r="103" spans="1:16" x14ac:dyDescent="0.25">
      <c r="A103" s="13" t="s">
        <v>564</v>
      </c>
      <c r="B103" s="462" t="s">
        <v>696</v>
      </c>
      <c r="C103" s="462"/>
      <c r="D103" s="462"/>
      <c r="E103" s="462"/>
      <c r="F103" s="462"/>
      <c r="G103" s="462"/>
      <c r="H103" s="49" t="s">
        <v>628</v>
      </c>
      <c r="I103" s="42">
        <f>[3]Materiais!G15</f>
        <v>0</v>
      </c>
      <c r="J103" s="25"/>
      <c r="K103" s="15" t="s">
        <v>695</v>
      </c>
      <c r="L103" s="15"/>
    </row>
    <row r="104" spans="1:16" x14ac:dyDescent="0.25">
      <c r="A104" s="50" t="s">
        <v>567</v>
      </c>
      <c r="B104" s="462" t="s">
        <v>957</v>
      </c>
      <c r="C104" s="462"/>
      <c r="D104" s="462"/>
      <c r="E104" s="462"/>
      <c r="F104" s="462"/>
      <c r="G104" s="462"/>
      <c r="H104" s="8" t="s">
        <v>628</v>
      </c>
      <c r="I104" s="42">
        <f>'B.II-Equipamentos e Ferramentas'!F98</f>
        <v>63.899040740740737</v>
      </c>
      <c r="J104" s="25"/>
      <c r="K104" s="15"/>
      <c r="L104" s="15"/>
    </row>
    <row r="105" spans="1:16" x14ac:dyDescent="0.25">
      <c r="A105" s="50" t="s">
        <v>570</v>
      </c>
      <c r="B105" s="462" t="s">
        <v>635</v>
      </c>
      <c r="C105" s="462"/>
      <c r="D105" s="462"/>
      <c r="E105" s="462"/>
      <c r="F105" s="462"/>
      <c r="G105" s="462"/>
      <c r="H105" s="8" t="s">
        <v>628</v>
      </c>
      <c r="I105" s="42">
        <v>0</v>
      </c>
      <c r="J105" s="25"/>
      <c r="P105" s="51"/>
    </row>
    <row r="106" spans="1:16" x14ac:dyDescent="0.25">
      <c r="A106" s="453" t="s">
        <v>697</v>
      </c>
      <c r="B106" s="453"/>
      <c r="C106" s="453"/>
      <c r="D106" s="453"/>
      <c r="E106" s="453"/>
      <c r="F106" s="453"/>
      <c r="G106" s="453"/>
      <c r="H106" s="30" t="s">
        <v>628</v>
      </c>
      <c r="I106" s="22">
        <f>TRUNC(SUM(I102:I105),2)</f>
        <v>139.88</v>
      </c>
      <c r="J106" s="25"/>
    </row>
    <row r="107" spans="1:16" x14ac:dyDescent="0.25">
      <c r="A107" s="463"/>
      <c r="B107" s="464"/>
      <c r="C107" s="464"/>
      <c r="D107" s="464"/>
      <c r="E107" s="464"/>
      <c r="F107" s="464"/>
      <c r="G107" s="464"/>
      <c r="H107" s="464"/>
      <c r="I107" s="464"/>
      <c r="J107" s="25"/>
    </row>
    <row r="108" spans="1:16" x14ac:dyDescent="0.25">
      <c r="A108" s="465" t="s">
        <v>698</v>
      </c>
      <c r="B108" s="465"/>
      <c r="C108" s="465"/>
      <c r="D108" s="465"/>
      <c r="E108" s="465"/>
      <c r="F108" s="465"/>
      <c r="G108" s="465"/>
      <c r="H108" s="465"/>
      <c r="I108" s="465"/>
      <c r="J108" s="25"/>
    </row>
    <row r="109" spans="1:16" x14ac:dyDescent="0.25">
      <c r="A109" s="13">
        <v>6</v>
      </c>
      <c r="B109" s="453" t="s">
        <v>699</v>
      </c>
      <c r="C109" s="453"/>
      <c r="D109" s="453"/>
      <c r="E109" s="453"/>
      <c r="F109" s="453"/>
      <c r="G109" s="453"/>
      <c r="H109" s="13" t="s">
        <v>586</v>
      </c>
      <c r="I109" s="14" t="s">
        <v>587</v>
      </c>
      <c r="J109" s="25"/>
    </row>
    <row r="110" spans="1:16" x14ac:dyDescent="0.25">
      <c r="A110" s="13" t="s">
        <v>562</v>
      </c>
      <c r="B110" s="452" t="s">
        <v>700</v>
      </c>
      <c r="C110" s="452"/>
      <c r="D110" s="452"/>
      <c r="E110" s="452"/>
      <c r="F110" s="452"/>
      <c r="G110" s="452"/>
      <c r="H110" s="52">
        <v>0.05</v>
      </c>
      <c r="I110" s="19">
        <f>TRUNC(H110*I127,2)</f>
        <v>230.45</v>
      </c>
      <c r="J110" s="25"/>
      <c r="K110" s="15" t="s">
        <v>701</v>
      </c>
      <c r="L110" s="15"/>
    </row>
    <row r="111" spans="1:16" x14ac:dyDescent="0.25">
      <c r="A111" s="20" t="s">
        <v>564</v>
      </c>
      <c r="B111" s="452" t="s">
        <v>702</v>
      </c>
      <c r="C111" s="452"/>
      <c r="D111" s="452"/>
      <c r="E111" s="452"/>
      <c r="F111" s="452"/>
      <c r="G111" s="452"/>
      <c r="H111" s="53">
        <v>6.7900000000000002E-2</v>
      </c>
      <c r="I111" s="19">
        <f>TRUNC(H111*(I110+I127),2)</f>
        <v>328.59</v>
      </c>
      <c r="J111" s="25"/>
      <c r="K111" s="15" t="s">
        <v>703</v>
      </c>
      <c r="L111" s="15"/>
    </row>
    <row r="112" spans="1:16" x14ac:dyDescent="0.25">
      <c r="A112" s="13" t="s">
        <v>567</v>
      </c>
      <c r="B112" s="460" t="s">
        <v>704</v>
      </c>
      <c r="C112" s="460"/>
      <c r="D112" s="460"/>
      <c r="E112" s="460"/>
      <c r="F112" s="460"/>
      <c r="G112" s="460"/>
      <c r="H112" s="18"/>
      <c r="I112" s="54"/>
      <c r="J112" s="25"/>
      <c r="K112" s="25"/>
      <c r="L112" s="25"/>
    </row>
    <row r="113" spans="1:12" x14ac:dyDescent="0.25">
      <c r="A113" s="20" t="s">
        <v>705</v>
      </c>
      <c r="B113" s="452" t="s">
        <v>706</v>
      </c>
      <c r="C113" s="452"/>
      <c r="D113" s="452"/>
      <c r="E113" s="452"/>
      <c r="F113" s="452"/>
      <c r="G113" s="452"/>
      <c r="H113" s="281">
        <v>6.4999999999999997E-3</v>
      </c>
      <c r="I113" s="42">
        <f>H113*(I127+I110+I111)/(1-H116)</f>
        <v>36.773136288998352</v>
      </c>
      <c r="J113" s="25"/>
      <c r="K113" s="15" t="s">
        <v>707</v>
      </c>
      <c r="L113" s="15"/>
    </row>
    <row r="114" spans="1:12" x14ac:dyDescent="0.25">
      <c r="A114" s="20" t="s">
        <v>708</v>
      </c>
      <c r="B114" s="452" t="s">
        <v>709</v>
      </c>
      <c r="C114" s="452"/>
      <c r="D114" s="452"/>
      <c r="E114" s="452"/>
      <c r="F114" s="452"/>
      <c r="G114" s="452"/>
      <c r="H114" s="282">
        <v>0.03</v>
      </c>
      <c r="I114" s="42">
        <f>H114*(I127+I110+I111)/(1-H116)</f>
        <v>169.72216748768474</v>
      </c>
      <c r="J114" s="25"/>
      <c r="K114" s="15" t="s">
        <v>710</v>
      </c>
      <c r="L114" s="15"/>
    </row>
    <row r="115" spans="1:12" x14ac:dyDescent="0.25">
      <c r="A115" s="20" t="s">
        <v>711</v>
      </c>
      <c r="B115" s="452" t="s">
        <v>712</v>
      </c>
      <c r="C115" s="452"/>
      <c r="D115" s="452"/>
      <c r="E115" s="452"/>
      <c r="F115" s="452"/>
      <c r="G115" s="452"/>
      <c r="H115" s="56">
        <v>0.05</v>
      </c>
      <c r="I115" s="42">
        <f>H115*(I127+I110+I111)/(1-H116)</f>
        <v>282.87027914614123</v>
      </c>
      <c r="J115" s="25"/>
      <c r="K115" s="15" t="s">
        <v>713</v>
      </c>
      <c r="L115" s="15"/>
    </row>
    <row r="116" spans="1:12" x14ac:dyDescent="0.25">
      <c r="A116" s="20"/>
      <c r="B116" s="443"/>
      <c r="C116" s="456"/>
      <c r="D116" s="456"/>
      <c r="E116" s="456"/>
      <c r="F116" s="456"/>
      <c r="G116" s="457"/>
      <c r="H116" s="57">
        <f>TRUNC(H113+H114+H115,4)</f>
        <v>8.6499999999999994E-2</v>
      </c>
      <c r="I116" s="42"/>
      <c r="J116" s="25"/>
      <c r="K116" s="25"/>
      <c r="L116" s="25"/>
    </row>
    <row r="117" spans="1:12" x14ac:dyDescent="0.25">
      <c r="A117" s="453" t="s">
        <v>714</v>
      </c>
      <c r="B117" s="453"/>
      <c r="C117" s="453"/>
      <c r="D117" s="453"/>
      <c r="E117" s="453"/>
      <c r="F117" s="453"/>
      <c r="G117" s="453"/>
      <c r="H117" s="55"/>
      <c r="I117" s="43">
        <f>TRUNC(SUM(I110:I115),2)</f>
        <v>1048.4000000000001</v>
      </c>
      <c r="J117" s="25"/>
      <c r="K117" s="25"/>
      <c r="L117" s="25"/>
    </row>
    <row r="118" spans="1:12" x14ac:dyDescent="0.25">
      <c r="A118" s="9"/>
      <c r="B118" s="458"/>
      <c r="C118" s="458"/>
      <c r="D118" s="458"/>
      <c r="E118" s="458"/>
      <c r="F118" s="458"/>
      <c r="G118" s="458"/>
      <c r="H118" s="458"/>
      <c r="I118" s="458"/>
    </row>
    <row r="119" spans="1:12" x14ac:dyDescent="0.25">
      <c r="A119" s="9"/>
      <c r="B119" s="9"/>
      <c r="C119" s="9"/>
      <c r="D119" s="9"/>
      <c r="E119" s="9"/>
      <c r="F119" s="9"/>
      <c r="G119" s="9"/>
      <c r="H119" s="9"/>
      <c r="I119" s="58"/>
    </row>
    <row r="120" spans="1:12" x14ac:dyDescent="0.25">
      <c r="A120" s="459" t="s">
        <v>715</v>
      </c>
      <c r="B120" s="459"/>
      <c r="C120" s="459"/>
      <c r="D120" s="459"/>
      <c r="E120" s="459"/>
      <c r="F120" s="459"/>
      <c r="G120" s="459"/>
      <c r="H120" s="459"/>
      <c r="I120" s="459"/>
    </row>
    <row r="121" spans="1:12" x14ac:dyDescent="0.25">
      <c r="A121" s="453" t="s">
        <v>716</v>
      </c>
      <c r="B121" s="453"/>
      <c r="C121" s="453"/>
      <c r="D121" s="453"/>
      <c r="E121" s="453"/>
      <c r="F121" s="453"/>
      <c r="G121" s="453"/>
      <c r="H121" s="453"/>
      <c r="I121" s="14" t="s">
        <v>587</v>
      </c>
    </row>
    <row r="122" spans="1:12" x14ac:dyDescent="0.25">
      <c r="A122" s="8" t="s">
        <v>562</v>
      </c>
      <c r="B122" s="452" t="str">
        <f>A27</f>
        <v>MÓDULO 1 - COMPOSIÇÃO DA REMUNERAÇÃO</v>
      </c>
      <c r="C122" s="452"/>
      <c r="D122" s="452"/>
      <c r="E122" s="452"/>
      <c r="F122" s="452"/>
      <c r="G122" s="452"/>
      <c r="H122" s="452"/>
      <c r="I122" s="19">
        <f>I35</f>
        <v>2386.54</v>
      </c>
    </row>
    <row r="123" spans="1:12" x14ac:dyDescent="0.25">
      <c r="A123" s="59" t="s">
        <v>564</v>
      </c>
      <c r="B123" s="452" t="str">
        <f>A37</f>
        <v>MÓDULO 2 – ENCARGOS E BENEFÍCIOS ANUAIS, MENSAIS E DIÁRIOS</v>
      </c>
      <c r="C123" s="452"/>
      <c r="D123" s="452"/>
      <c r="E123" s="452"/>
      <c r="F123" s="452"/>
      <c r="G123" s="452"/>
      <c r="H123" s="452"/>
      <c r="I123" s="42">
        <f>I69</f>
        <v>1857.44</v>
      </c>
    </row>
    <row r="124" spans="1:12" x14ac:dyDescent="0.25">
      <c r="A124" s="59" t="s">
        <v>567</v>
      </c>
      <c r="B124" s="452" t="str">
        <f>A71</f>
        <v>MÓDULO 3 – PROVISÃO PARA RESCISÃO</v>
      </c>
      <c r="C124" s="452"/>
      <c r="D124" s="452"/>
      <c r="E124" s="452"/>
      <c r="F124" s="452"/>
      <c r="G124" s="452"/>
      <c r="H124" s="452"/>
      <c r="I124" s="42">
        <f>I78</f>
        <v>169.62</v>
      </c>
    </row>
    <row r="125" spans="1:12" x14ac:dyDescent="0.25">
      <c r="A125" s="8" t="s">
        <v>570</v>
      </c>
      <c r="B125" s="452" t="str">
        <f>A80</f>
        <v>MÓDULO 4 – CUSTO DE REPOSIÇÃO DO PROFISSIONAL AUSENTE</v>
      </c>
      <c r="C125" s="452"/>
      <c r="D125" s="452"/>
      <c r="E125" s="452"/>
      <c r="F125" s="452"/>
      <c r="G125" s="452"/>
      <c r="H125" s="452"/>
      <c r="I125" s="42">
        <f>I98</f>
        <v>55.52</v>
      </c>
    </row>
    <row r="126" spans="1:12" x14ac:dyDescent="0.25">
      <c r="A126" s="59" t="s">
        <v>592</v>
      </c>
      <c r="B126" s="452" t="str">
        <f>A100</f>
        <v>MÓDULO 5 – INSUMOS DIVERSOS</v>
      </c>
      <c r="C126" s="452"/>
      <c r="D126" s="452"/>
      <c r="E126" s="452"/>
      <c r="F126" s="452"/>
      <c r="G126" s="452"/>
      <c r="H126" s="452"/>
      <c r="I126" s="42">
        <f>I106</f>
        <v>139.88</v>
      </c>
    </row>
    <row r="127" spans="1:12" x14ac:dyDescent="0.25">
      <c r="A127" s="20"/>
      <c r="B127" s="453" t="s">
        <v>717</v>
      </c>
      <c r="C127" s="453"/>
      <c r="D127" s="453"/>
      <c r="E127" s="453"/>
      <c r="F127" s="453"/>
      <c r="G127" s="453"/>
      <c r="H127" s="453"/>
      <c r="I127" s="43">
        <f>TRUNC(SUM(I122:I126),2)</f>
        <v>4609</v>
      </c>
    </row>
    <row r="128" spans="1:12" x14ac:dyDescent="0.25">
      <c r="A128" s="8" t="s">
        <v>594</v>
      </c>
      <c r="B128" s="452" t="str">
        <f>A108</f>
        <v>MÓDULO 6 – CUSTOS INDIRETOS, TRIBUTOS E LUCRO</v>
      </c>
      <c r="C128" s="452"/>
      <c r="D128" s="452"/>
      <c r="E128" s="452"/>
      <c r="F128" s="452"/>
      <c r="G128" s="452"/>
      <c r="H128" s="452"/>
      <c r="I128" s="19">
        <f>I117</f>
        <v>1048.4000000000001</v>
      </c>
    </row>
    <row r="129" spans="1:9" x14ac:dyDescent="0.25">
      <c r="A129" s="453" t="s">
        <v>718</v>
      </c>
      <c r="B129" s="453"/>
      <c r="C129" s="453"/>
      <c r="D129" s="453"/>
      <c r="E129" s="453"/>
      <c r="F129" s="453"/>
      <c r="G129" s="453"/>
      <c r="H129" s="453"/>
      <c r="I129" s="43">
        <f>TRUNC(SUM(I127:I128),2)</f>
        <v>5657.4</v>
      </c>
    </row>
    <row r="130" spans="1:9" ht="15" x14ac:dyDescent="0.25">
      <c r="A130"/>
      <c r="B130"/>
      <c r="C130"/>
      <c r="D130"/>
      <c r="E130"/>
      <c r="F130"/>
      <c r="G130"/>
      <c r="H130"/>
      <c r="I130"/>
    </row>
    <row r="131" spans="1:9" hidden="1" x14ac:dyDescent="0.25">
      <c r="A131" s="9"/>
      <c r="B131" s="421" t="s">
        <v>719</v>
      </c>
      <c r="C131" s="421"/>
      <c r="D131" s="421"/>
      <c r="E131" s="421"/>
      <c r="F131" s="421"/>
      <c r="G131" s="421"/>
      <c r="H131" s="23"/>
      <c r="I131" s="60"/>
    </row>
    <row r="132" spans="1:9" ht="40.5" hidden="1" customHeight="1" thickBot="1" x14ac:dyDescent="0.3">
      <c r="A132" s="454" t="s">
        <v>720</v>
      </c>
      <c r="B132" s="455"/>
      <c r="C132" s="454" t="s">
        <v>721</v>
      </c>
      <c r="D132" s="455"/>
      <c r="E132" s="454" t="s">
        <v>722</v>
      </c>
      <c r="F132" s="455"/>
      <c r="G132" s="61" t="s">
        <v>723</v>
      </c>
      <c r="H132" s="62" t="s">
        <v>724</v>
      </c>
      <c r="I132" s="63" t="s">
        <v>587</v>
      </c>
    </row>
    <row r="133" spans="1:9" hidden="1" x14ac:dyDescent="0.25">
      <c r="A133" s="446" t="s">
        <v>725</v>
      </c>
      <c r="B133" s="447"/>
      <c r="C133" s="448" t="s">
        <v>726</v>
      </c>
      <c r="D133" s="449"/>
      <c r="E133" s="450"/>
      <c r="F133" s="451"/>
      <c r="G133" s="64" t="s">
        <v>726</v>
      </c>
      <c r="H133" s="65"/>
      <c r="I133" s="66">
        <v>0</v>
      </c>
    </row>
    <row r="134" spans="1:9" hidden="1" x14ac:dyDescent="0.25">
      <c r="A134" s="442" t="s">
        <v>727</v>
      </c>
      <c r="B134" s="443"/>
      <c r="C134" s="444" t="s">
        <v>726</v>
      </c>
      <c r="D134" s="445"/>
      <c r="E134" s="436"/>
      <c r="F134" s="437"/>
      <c r="G134" s="67" t="s">
        <v>726</v>
      </c>
      <c r="H134" s="68"/>
      <c r="I134" s="69">
        <v>0</v>
      </c>
    </row>
    <row r="135" spans="1:9" hidden="1" x14ac:dyDescent="0.25">
      <c r="A135" s="442" t="s">
        <v>728</v>
      </c>
      <c r="B135" s="443"/>
      <c r="C135" s="444" t="s">
        <v>726</v>
      </c>
      <c r="D135" s="445"/>
      <c r="E135" s="436"/>
      <c r="F135" s="437"/>
      <c r="G135" s="67" t="s">
        <v>726</v>
      </c>
      <c r="H135" s="68"/>
      <c r="I135" s="69">
        <v>0</v>
      </c>
    </row>
    <row r="136" spans="1:9" hidden="1" x14ac:dyDescent="0.25">
      <c r="A136" s="442" t="s">
        <v>729</v>
      </c>
      <c r="B136" s="443"/>
      <c r="C136" s="444" t="s">
        <v>726</v>
      </c>
      <c r="D136" s="445"/>
      <c r="E136" s="436"/>
      <c r="F136" s="437"/>
      <c r="G136" s="67" t="s">
        <v>726</v>
      </c>
      <c r="H136" s="68"/>
      <c r="I136" s="69">
        <v>0</v>
      </c>
    </row>
    <row r="137" spans="1:9" hidden="1" x14ac:dyDescent="0.25">
      <c r="A137" s="434"/>
      <c r="B137" s="435"/>
      <c r="C137" s="436"/>
      <c r="D137" s="437"/>
      <c r="E137" s="436"/>
      <c r="F137" s="437"/>
      <c r="G137" s="70"/>
      <c r="H137" s="71"/>
      <c r="I137" s="69"/>
    </row>
    <row r="138" spans="1:9" ht="13.5" hidden="1" thickBot="1" x14ac:dyDescent="0.3">
      <c r="A138" s="438"/>
      <c r="B138" s="439"/>
      <c r="C138" s="440"/>
      <c r="D138" s="441"/>
      <c r="E138" s="440"/>
      <c r="F138" s="441"/>
      <c r="G138" s="72"/>
      <c r="H138" s="73"/>
      <c r="I138" s="74"/>
    </row>
    <row r="139" spans="1:9" ht="13.5" hidden="1" thickBot="1" x14ac:dyDescent="0.3">
      <c r="A139" s="418" t="s">
        <v>730</v>
      </c>
      <c r="B139" s="419"/>
      <c r="C139" s="419"/>
      <c r="D139" s="419"/>
      <c r="E139" s="419"/>
      <c r="F139" s="419"/>
      <c r="G139" s="419"/>
      <c r="H139" s="420"/>
      <c r="I139" s="75">
        <f>SUM(I137:I138)</f>
        <v>0</v>
      </c>
    </row>
    <row r="140" spans="1:9" hidden="1" x14ac:dyDescent="0.25"/>
    <row r="141" spans="1:9" hidden="1" x14ac:dyDescent="0.25">
      <c r="A141" s="9" t="s">
        <v>731</v>
      </c>
      <c r="B141" s="421" t="s">
        <v>732</v>
      </c>
      <c r="C141" s="421"/>
      <c r="D141" s="421"/>
      <c r="E141" s="421"/>
      <c r="F141" s="421"/>
      <c r="G141" s="421"/>
      <c r="H141" s="23"/>
      <c r="I141" s="60"/>
    </row>
    <row r="142" spans="1:9" ht="13.5" hidden="1" thickBot="1" x14ac:dyDescent="0.3">
      <c r="A142" s="422" t="s">
        <v>733</v>
      </c>
      <c r="B142" s="423"/>
      <c r="C142" s="423"/>
      <c r="D142" s="423"/>
      <c r="E142" s="423"/>
      <c r="F142" s="423"/>
      <c r="G142" s="423"/>
      <c r="H142" s="423"/>
      <c r="I142" s="424"/>
    </row>
    <row r="143" spans="1:9" ht="13.5" hidden="1" thickBot="1" x14ac:dyDescent="0.3">
      <c r="A143" s="77"/>
      <c r="B143" s="425" t="s">
        <v>264</v>
      </c>
      <c r="C143" s="426"/>
      <c r="D143" s="426"/>
      <c r="E143" s="426"/>
      <c r="F143" s="426"/>
      <c r="G143" s="426"/>
      <c r="H143" s="427"/>
      <c r="I143" s="63" t="s">
        <v>587</v>
      </c>
    </row>
    <row r="144" spans="1:9" hidden="1" x14ac:dyDescent="0.25">
      <c r="A144" s="78" t="s">
        <v>562</v>
      </c>
      <c r="B144" s="428" t="s">
        <v>734</v>
      </c>
      <c r="C144" s="429"/>
      <c r="D144" s="429"/>
      <c r="E144" s="429"/>
      <c r="F144" s="429"/>
      <c r="G144" s="429"/>
      <c r="H144" s="430"/>
      <c r="I144" s="79">
        <f>I113</f>
        <v>36.773136288998352</v>
      </c>
    </row>
    <row r="145" spans="1:9" hidden="1" x14ac:dyDescent="0.25">
      <c r="A145" s="80" t="s">
        <v>564</v>
      </c>
      <c r="B145" s="431" t="s">
        <v>735</v>
      </c>
      <c r="C145" s="432"/>
      <c r="D145" s="432"/>
      <c r="E145" s="432"/>
      <c r="F145" s="432"/>
      <c r="G145" s="432"/>
      <c r="H145" s="433"/>
      <c r="I145" s="81" t="e">
        <f>#REF!</f>
        <v>#REF!</v>
      </c>
    </row>
    <row r="146" spans="1:9" ht="13.5" hidden="1" thickBot="1" x14ac:dyDescent="0.3">
      <c r="A146" s="80" t="s">
        <v>567</v>
      </c>
      <c r="B146" s="412" t="s">
        <v>736</v>
      </c>
      <c r="C146" s="413"/>
      <c r="D146" s="413"/>
      <c r="E146" s="413"/>
      <c r="F146" s="413"/>
      <c r="G146" s="413"/>
      <c r="H146" s="414"/>
      <c r="I146" s="81">
        <f>I117</f>
        <v>1048.4000000000001</v>
      </c>
    </row>
    <row r="147" spans="1:9" ht="13.5" hidden="1" thickBot="1" x14ac:dyDescent="0.3">
      <c r="A147" s="415" t="s">
        <v>737</v>
      </c>
      <c r="B147" s="416"/>
      <c r="C147" s="416"/>
      <c r="D147" s="416"/>
      <c r="E147" s="416"/>
      <c r="F147" s="416"/>
      <c r="G147" s="416"/>
      <c r="H147" s="417"/>
      <c r="I147" s="75" t="e">
        <f>SUM(I144:I146)</f>
        <v>#REF!</v>
      </c>
    </row>
    <row r="148" spans="1:9" hidden="1" x14ac:dyDescent="0.25">
      <c r="A148" s="82" t="s">
        <v>738</v>
      </c>
      <c r="B148" s="7" t="s">
        <v>739</v>
      </c>
    </row>
    <row r="149" spans="1:9" hidden="1" x14ac:dyDescent="0.25"/>
    <row r="150" spans="1:9" hidden="1" x14ac:dyDescent="0.25"/>
    <row r="151" spans="1:9" x14ac:dyDescent="0.25">
      <c r="A151" s="83" t="s">
        <v>740</v>
      </c>
      <c r="B151" s="83">
        <f>I129/I29</f>
        <v>2.3705448054505687</v>
      </c>
    </row>
    <row r="152" spans="1:9" x14ac:dyDescent="0.25">
      <c r="A152" s="84"/>
      <c r="B152" s="83"/>
      <c r="E152" s="85"/>
    </row>
    <row r="153" spans="1:9" x14ac:dyDescent="0.25">
      <c r="A153" s="83"/>
      <c r="B153" s="83"/>
      <c r="C153" s="84"/>
    </row>
    <row r="154" spans="1:9" x14ac:dyDescent="0.25">
      <c r="A154" s="83"/>
      <c r="B154" s="83"/>
      <c r="C154" s="84"/>
    </row>
    <row r="155" spans="1:9" x14ac:dyDescent="0.25">
      <c r="A155" s="85"/>
    </row>
    <row r="156" spans="1:9" x14ac:dyDescent="0.25">
      <c r="A156" s="85"/>
    </row>
  </sheetData>
  <mergeCells count="166">
    <mergeCell ref="B1:I1"/>
    <mergeCell ref="A2:I2"/>
    <mergeCell ref="A3:I3"/>
    <mergeCell ref="A4:I4"/>
    <mergeCell ref="A5:I5"/>
    <mergeCell ref="A6:I6"/>
    <mergeCell ref="B12:G12"/>
    <mergeCell ref="H12:I12"/>
    <mergeCell ref="B13:G13"/>
    <mergeCell ref="H13:I13"/>
    <mergeCell ref="B14:G14"/>
    <mergeCell ref="H14:I14"/>
    <mergeCell ref="A7:I7"/>
    <mergeCell ref="A8:I8"/>
    <mergeCell ref="A9:I9"/>
    <mergeCell ref="A10:I10"/>
    <mergeCell ref="B11:G11"/>
    <mergeCell ref="H11:I11"/>
    <mergeCell ref="A20:I20"/>
    <mergeCell ref="B21:G21"/>
    <mergeCell ref="H21:I21"/>
    <mergeCell ref="B22:G22"/>
    <mergeCell ref="H22:I22"/>
    <mergeCell ref="B23:G23"/>
    <mergeCell ref="H23:I23"/>
    <mergeCell ref="A16:I16"/>
    <mergeCell ref="A17:B17"/>
    <mergeCell ref="C17:D17"/>
    <mergeCell ref="E17:I17"/>
    <mergeCell ref="A18:B18"/>
    <mergeCell ref="C18:D18"/>
    <mergeCell ref="E18:I18"/>
    <mergeCell ref="B28:G28"/>
    <mergeCell ref="B29:G29"/>
    <mergeCell ref="B30:G30"/>
    <mergeCell ref="B31:G31"/>
    <mergeCell ref="B32:G32"/>
    <mergeCell ref="B33:G33"/>
    <mergeCell ref="B24:G24"/>
    <mergeCell ref="H24:I24"/>
    <mergeCell ref="B25:G25"/>
    <mergeCell ref="H25:I25"/>
    <mergeCell ref="A26:I26"/>
    <mergeCell ref="A27:I27"/>
    <mergeCell ref="A41:G41"/>
    <mergeCell ref="A42:I42"/>
    <mergeCell ref="A45:G45"/>
    <mergeCell ref="B46:G46"/>
    <mergeCell ref="B47:G47"/>
    <mergeCell ref="B48:G48"/>
    <mergeCell ref="B34:G34"/>
    <mergeCell ref="A35:H35"/>
    <mergeCell ref="A37:I37"/>
    <mergeCell ref="A38:G38"/>
    <mergeCell ref="B39:G39"/>
    <mergeCell ref="B40:G40"/>
    <mergeCell ref="A55:I55"/>
    <mergeCell ref="A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A54:G54"/>
    <mergeCell ref="B67:H67"/>
    <mergeCell ref="B68:H68"/>
    <mergeCell ref="A69:H69"/>
    <mergeCell ref="A70:I70"/>
    <mergeCell ref="A71:I71"/>
    <mergeCell ref="B72:G72"/>
    <mergeCell ref="B61:G61"/>
    <mergeCell ref="A62:H62"/>
    <mergeCell ref="A63:I63"/>
    <mergeCell ref="A64:I64"/>
    <mergeCell ref="A65:H65"/>
    <mergeCell ref="B66:H66"/>
    <mergeCell ref="A79:I79"/>
    <mergeCell ref="A80:I80"/>
    <mergeCell ref="A81:G81"/>
    <mergeCell ref="B82:G82"/>
    <mergeCell ref="B83:G83"/>
    <mergeCell ref="B84:G84"/>
    <mergeCell ref="B73:G73"/>
    <mergeCell ref="B74:G74"/>
    <mergeCell ref="B75:G75"/>
    <mergeCell ref="B76:G76"/>
    <mergeCell ref="B77:G77"/>
    <mergeCell ref="A78:G78"/>
    <mergeCell ref="B91:G91"/>
    <mergeCell ref="A92:G92"/>
    <mergeCell ref="A93:I93"/>
    <mergeCell ref="A94:I94"/>
    <mergeCell ref="A95:H95"/>
    <mergeCell ref="B96:H96"/>
    <mergeCell ref="B85:G85"/>
    <mergeCell ref="B86:G86"/>
    <mergeCell ref="B87:G87"/>
    <mergeCell ref="A88:G88"/>
    <mergeCell ref="A89:I89"/>
    <mergeCell ref="A90:G90"/>
    <mergeCell ref="B103:G103"/>
    <mergeCell ref="B104:G104"/>
    <mergeCell ref="B105:G105"/>
    <mergeCell ref="A106:G106"/>
    <mergeCell ref="A107:I107"/>
    <mergeCell ref="A108:I108"/>
    <mergeCell ref="B97:H97"/>
    <mergeCell ref="A98:H98"/>
    <mergeCell ref="A99:I99"/>
    <mergeCell ref="A100:I100"/>
    <mergeCell ref="B101:G101"/>
    <mergeCell ref="B102:G102"/>
    <mergeCell ref="B115:G115"/>
    <mergeCell ref="B116:G116"/>
    <mergeCell ref="A117:G117"/>
    <mergeCell ref="B118:I118"/>
    <mergeCell ref="A120:I120"/>
    <mergeCell ref="A121:H121"/>
    <mergeCell ref="B109:G109"/>
    <mergeCell ref="B110:G110"/>
    <mergeCell ref="B111:G111"/>
    <mergeCell ref="B112:G112"/>
    <mergeCell ref="B113:G113"/>
    <mergeCell ref="B114:G114"/>
    <mergeCell ref="B128:H128"/>
    <mergeCell ref="A129:H129"/>
    <mergeCell ref="B131:G131"/>
    <mergeCell ref="A132:B132"/>
    <mergeCell ref="C132:D132"/>
    <mergeCell ref="E132:F132"/>
    <mergeCell ref="B122:H122"/>
    <mergeCell ref="B123:H123"/>
    <mergeCell ref="B124:H124"/>
    <mergeCell ref="B125:H125"/>
    <mergeCell ref="B126:H126"/>
    <mergeCell ref="B127:H127"/>
    <mergeCell ref="A135:B135"/>
    <mergeCell ref="C135:D135"/>
    <mergeCell ref="E135:F135"/>
    <mergeCell ref="A136:B136"/>
    <mergeCell ref="C136:D136"/>
    <mergeCell ref="E136:F136"/>
    <mergeCell ref="A133:B133"/>
    <mergeCell ref="C133:D133"/>
    <mergeCell ref="E133:F133"/>
    <mergeCell ref="A134:B134"/>
    <mergeCell ref="C134:D134"/>
    <mergeCell ref="E134:F134"/>
    <mergeCell ref="B146:H146"/>
    <mergeCell ref="A147:H147"/>
    <mergeCell ref="A139:H139"/>
    <mergeCell ref="B141:G141"/>
    <mergeCell ref="A142:I142"/>
    <mergeCell ref="B143:H143"/>
    <mergeCell ref="B144:H144"/>
    <mergeCell ref="B145:H145"/>
    <mergeCell ref="A137:B137"/>
    <mergeCell ref="C137:D137"/>
    <mergeCell ref="E137:F137"/>
    <mergeCell ref="A138:B138"/>
    <mergeCell ref="C138:D138"/>
    <mergeCell ref="E138:F138"/>
  </mergeCells>
  <pageMargins left="0.39370078740157483" right="0.19685039370078741" top="0.59055118110236227" bottom="0.39370078740157483" header="0.15748031496062992" footer="0.15748031496062992"/>
  <pageSetup paperSize="9" scale="78" firstPageNumber="0" orientation="portrait" horizontalDpi="300" verticalDpi="300" r:id="rId1"/>
  <headerFooter alignWithMargins="0"/>
  <rowBreaks count="1" manualBreakCount="1">
    <brk id="119" max="8" man="1"/>
  </rowBreaks>
  <colBreaks count="1" manualBreakCount="1">
    <brk id="9" max="158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B987-E9CF-4E30-BB51-BC06886C7ADA}">
  <sheetPr>
    <tabColor rgb="FFFF00FF"/>
  </sheetPr>
  <dimension ref="A1:P156"/>
  <sheetViews>
    <sheetView showGridLines="0" tabSelected="1" zoomScaleNormal="100" zoomScaleSheetLayoutView="90" workbookViewId="0">
      <selection activeCell="B1" sqref="B1:G18"/>
    </sheetView>
  </sheetViews>
  <sheetFormatPr defaultRowHeight="12.75" x14ac:dyDescent="0.25"/>
  <cols>
    <col min="1" max="1" width="12.140625" style="7" customWidth="1"/>
    <col min="2" max="2" width="9.140625" style="7"/>
    <col min="3" max="3" width="15" style="7" bestFit="1" customWidth="1"/>
    <col min="4" max="4" width="9.140625" style="7"/>
    <col min="5" max="5" width="10.85546875" style="7" bestFit="1" customWidth="1"/>
    <col min="6" max="6" width="9.140625" style="7"/>
    <col min="7" max="7" width="19.140625" style="7" customWidth="1"/>
    <col min="8" max="8" width="9.140625" style="7" customWidth="1"/>
    <col min="9" max="9" width="13.85546875" style="76" customWidth="1"/>
    <col min="10" max="10" width="7.85546875" style="7" customWidth="1"/>
    <col min="11" max="11" width="44.85546875" style="7" customWidth="1"/>
    <col min="12" max="12" width="52.5703125" style="7" customWidth="1"/>
    <col min="13" max="16384" width="9.140625" style="7"/>
  </cols>
  <sheetData>
    <row r="1" spans="1:9" ht="51.75" customHeight="1" x14ac:dyDescent="0.25">
      <c r="B1" s="487" t="s">
        <v>555</v>
      </c>
      <c r="C1" s="487"/>
      <c r="D1" s="487"/>
      <c r="E1" s="487"/>
      <c r="F1" s="487"/>
      <c r="G1" s="487"/>
      <c r="H1" s="487"/>
      <c r="I1" s="487"/>
    </row>
    <row r="2" spans="1:9" x14ac:dyDescent="0.25">
      <c r="A2" s="484"/>
      <c r="B2" s="484"/>
      <c r="C2" s="484"/>
      <c r="D2" s="484"/>
      <c r="E2" s="484"/>
      <c r="F2" s="484"/>
      <c r="G2" s="484"/>
      <c r="H2" s="484"/>
      <c r="I2" s="484"/>
    </row>
    <row r="3" spans="1:9" x14ac:dyDescent="0.25">
      <c r="A3" s="488" t="s">
        <v>556</v>
      </c>
      <c r="B3" s="488"/>
      <c r="C3" s="488"/>
      <c r="D3" s="488"/>
      <c r="E3" s="488"/>
      <c r="F3" s="488"/>
      <c r="G3" s="488"/>
      <c r="H3" s="488"/>
      <c r="I3" s="488"/>
    </row>
    <row r="4" spans="1:9" x14ac:dyDescent="0.2">
      <c r="A4" s="489" t="s">
        <v>557</v>
      </c>
      <c r="B4" s="489"/>
      <c r="C4" s="489"/>
      <c r="D4" s="489"/>
      <c r="E4" s="489"/>
      <c r="F4" s="489"/>
      <c r="G4" s="489"/>
      <c r="H4" s="489"/>
      <c r="I4" s="489"/>
    </row>
    <row r="5" spans="1:9" x14ac:dyDescent="0.2">
      <c r="A5" s="489" t="s">
        <v>558</v>
      </c>
      <c r="B5" s="489"/>
      <c r="C5" s="489"/>
      <c r="D5" s="489"/>
      <c r="E5" s="489"/>
      <c r="F5" s="489"/>
      <c r="G5" s="489"/>
      <c r="H5" s="489"/>
      <c r="I5" s="489"/>
    </row>
    <row r="6" spans="1:9" x14ac:dyDescent="0.2">
      <c r="A6" s="490" t="s">
        <v>559</v>
      </c>
      <c r="B6" s="490"/>
      <c r="C6" s="490"/>
      <c r="D6" s="490"/>
      <c r="E6" s="490"/>
      <c r="F6" s="490"/>
      <c r="G6" s="490"/>
      <c r="H6" s="490"/>
      <c r="I6" s="490"/>
    </row>
    <row r="7" spans="1:9" x14ac:dyDescent="0.25">
      <c r="A7" s="484"/>
      <c r="B7" s="484"/>
      <c r="C7" s="484"/>
      <c r="D7" s="484"/>
      <c r="E7" s="484"/>
      <c r="F7" s="484"/>
      <c r="G7" s="484"/>
      <c r="H7" s="484"/>
      <c r="I7" s="484"/>
    </row>
    <row r="8" spans="1:9" x14ac:dyDescent="0.25">
      <c r="A8" s="485" t="s">
        <v>760</v>
      </c>
      <c r="B8" s="485"/>
      <c r="C8" s="485"/>
      <c r="D8" s="485"/>
      <c r="E8" s="485"/>
      <c r="F8" s="485"/>
      <c r="G8" s="485"/>
      <c r="H8" s="485"/>
      <c r="I8" s="485"/>
    </row>
    <row r="9" spans="1:9" x14ac:dyDescent="0.25">
      <c r="A9" s="486"/>
      <c r="B9" s="486"/>
      <c r="C9" s="486"/>
      <c r="D9" s="486"/>
      <c r="E9" s="486"/>
      <c r="F9" s="486"/>
      <c r="G9" s="486"/>
      <c r="H9" s="486"/>
      <c r="I9" s="486"/>
    </row>
    <row r="10" spans="1:9" x14ac:dyDescent="0.25">
      <c r="A10" s="482" t="s">
        <v>561</v>
      </c>
      <c r="B10" s="482"/>
      <c r="C10" s="482"/>
      <c r="D10" s="482"/>
      <c r="E10" s="482"/>
      <c r="F10" s="482"/>
      <c r="G10" s="482"/>
      <c r="H10" s="482"/>
      <c r="I10" s="482"/>
    </row>
    <row r="11" spans="1:9" x14ac:dyDescent="0.25">
      <c r="A11" s="8" t="s">
        <v>562</v>
      </c>
      <c r="B11" s="452" t="s">
        <v>563</v>
      </c>
      <c r="C11" s="452"/>
      <c r="D11" s="452"/>
      <c r="E11" s="452"/>
      <c r="F11" s="452"/>
      <c r="G11" s="452"/>
      <c r="H11" s="479"/>
      <c r="I11" s="442"/>
    </row>
    <row r="12" spans="1:9" x14ac:dyDescent="0.25">
      <c r="A12" s="8" t="s">
        <v>564</v>
      </c>
      <c r="B12" s="452" t="s">
        <v>565</v>
      </c>
      <c r="C12" s="452"/>
      <c r="D12" s="452"/>
      <c r="E12" s="452"/>
      <c r="F12" s="452"/>
      <c r="G12" s="452"/>
      <c r="H12" s="442" t="s">
        <v>566</v>
      </c>
      <c r="I12" s="442"/>
    </row>
    <row r="13" spans="1:9" ht="41.25" customHeight="1" x14ac:dyDescent="0.25">
      <c r="A13" s="8" t="s">
        <v>567</v>
      </c>
      <c r="B13" s="452" t="s">
        <v>568</v>
      </c>
      <c r="C13" s="452"/>
      <c r="D13" s="452"/>
      <c r="E13" s="452"/>
      <c r="F13" s="452"/>
      <c r="G13" s="452"/>
      <c r="H13" s="494" t="s">
        <v>757</v>
      </c>
      <c r="I13" s="442"/>
    </row>
    <row r="14" spans="1:9" x14ac:dyDescent="0.25">
      <c r="A14" s="8" t="s">
        <v>570</v>
      </c>
      <c r="B14" s="452" t="s">
        <v>571</v>
      </c>
      <c r="C14" s="452"/>
      <c r="D14" s="452"/>
      <c r="E14" s="452"/>
      <c r="F14" s="452"/>
      <c r="G14" s="452"/>
      <c r="H14" s="442">
        <v>12</v>
      </c>
      <c r="I14" s="442"/>
    </row>
    <row r="15" spans="1:9" x14ac:dyDescent="0.25">
      <c r="A15" s="9"/>
      <c r="B15" s="10"/>
      <c r="C15" s="10"/>
      <c r="D15" s="10"/>
      <c r="E15" s="10"/>
      <c r="F15" s="10"/>
      <c r="G15" s="10"/>
      <c r="H15" s="9"/>
      <c r="I15" s="11"/>
    </row>
    <row r="16" spans="1:9" x14ac:dyDescent="0.25">
      <c r="A16" s="482" t="s">
        <v>572</v>
      </c>
      <c r="B16" s="482"/>
      <c r="C16" s="482"/>
      <c r="D16" s="482"/>
      <c r="E16" s="482"/>
      <c r="F16" s="482"/>
      <c r="G16" s="482"/>
      <c r="H16" s="482"/>
      <c r="I16" s="482"/>
    </row>
    <row r="17" spans="1:12" x14ac:dyDescent="0.25">
      <c r="A17" s="442" t="s">
        <v>573</v>
      </c>
      <c r="B17" s="442"/>
      <c r="C17" s="442" t="s">
        <v>574</v>
      </c>
      <c r="D17" s="442"/>
      <c r="E17" s="442" t="s">
        <v>575</v>
      </c>
      <c r="F17" s="442"/>
      <c r="G17" s="442"/>
      <c r="H17" s="442"/>
      <c r="I17" s="442"/>
    </row>
    <row r="18" spans="1:12" x14ac:dyDescent="0.25">
      <c r="A18" s="493" t="s">
        <v>959</v>
      </c>
      <c r="B18" s="493"/>
      <c r="C18" s="483" t="s">
        <v>753</v>
      </c>
      <c r="D18" s="483"/>
      <c r="E18" s="442">
        <v>1</v>
      </c>
      <c r="F18" s="442"/>
      <c r="G18" s="442"/>
      <c r="H18" s="442"/>
      <c r="I18" s="442"/>
    </row>
    <row r="19" spans="1:12" x14ac:dyDescent="0.25">
      <c r="A19" s="9"/>
      <c r="B19" s="10"/>
      <c r="C19" s="10"/>
      <c r="D19" s="10"/>
      <c r="E19" s="10"/>
      <c r="F19" s="10"/>
      <c r="G19" s="10"/>
      <c r="H19" s="9"/>
      <c r="I19" s="11"/>
    </row>
    <row r="20" spans="1:12" x14ac:dyDescent="0.25">
      <c r="A20" s="482" t="s">
        <v>577</v>
      </c>
      <c r="B20" s="482"/>
      <c r="C20" s="482"/>
      <c r="D20" s="482"/>
      <c r="E20" s="482"/>
      <c r="F20" s="482"/>
      <c r="G20" s="482"/>
      <c r="H20" s="482"/>
      <c r="I20" s="482"/>
    </row>
    <row r="21" spans="1:12" x14ac:dyDescent="0.25">
      <c r="A21" s="8">
        <v>1</v>
      </c>
      <c r="B21" s="452" t="s">
        <v>578</v>
      </c>
      <c r="C21" s="452"/>
      <c r="D21" s="452"/>
      <c r="E21" s="452"/>
      <c r="F21" s="452"/>
      <c r="G21" s="452"/>
      <c r="H21" s="442" t="s">
        <v>761</v>
      </c>
      <c r="I21" s="442"/>
    </row>
    <row r="22" spans="1:12" x14ac:dyDescent="0.25">
      <c r="A22" s="8">
        <v>2</v>
      </c>
      <c r="B22" s="452" t="s">
        <v>579</v>
      </c>
      <c r="C22" s="452"/>
      <c r="D22" s="452"/>
      <c r="E22" s="452"/>
      <c r="F22" s="452"/>
      <c r="G22" s="452"/>
      <c r="H22" s="500">
        <v>313315</v>
      </c>
      <c r="I22" s="500"/>
    </row>
    <row r="23" spans="1:12" x14ac:dyDescent="0.25">
      <c r="A23" s="8">
        <v>3</v>
      </c>
      <c r="B23" s="452" t="s">
        <v>743</v>
      </c>
      <c r="C23" s="452"/>
      <c r="D23" s="452"/>
      <c r="E23" s="452"/>
      <c r="F23" s="452"/>
      <c r="G23" s="452"/>
      <c r="H23" s="481">
        <v>1212.0999999999999</v>
      </c>
      <c r="I23" s="480"/>
    </row>
    <row r="24" spans="1:12" x14ac:dyDescent="0.25">
      <c r="A24" s="8">
        <v>4</v>
      </c>
      <c r="B24" s="452" t="s">
        <v>580</v>
      </c>
      <c r="C24" s="452"/>
      <c r="D24" s="452"/>
      <c r="E24" s="452"/>
      <c r="F24" s="452"/>
      <c r="G24" s="452"/>
      <c r="H24" s="453"/>
      <c r="I24" s="453"/>
    </row>
    <row r="25" spans="1:12" x14ac:dyDescent="0.25">
      <c r="A25" s="8">
        <v>5</v>
      </c>
      <c r="B25" s="452" t="s">
        <v>581</v>
      </c>
      <c r="C25" s="452"/>
      <c r="D25" s="452"/>
      <c r="E25" s="452"/>
      <c r="F25" s="452"/>
      <c r="G25" s="452"/>
      <c r="H25" s="479">
        <v>43525</v>
      </c>
      <c r="I25" s="442"/>
    </row>
    <row r="26" spans="1:12" x14ac:dyDescent="0.25">
      <c r="A26" s="421"/>
      <c r="B26" s="421"/>
      <c r="C26" s="421"/>
      <c r="D26" s="421"/>
      <c r="E26" s="421"/>
      <c r="F26" s="421"/>
      <c r="G26" s="421"/>
      <c r="H26" s="421"/>
      <c r="I26" s="421"/>
    </row>
    <row r="27" spans="1:12" x14ac:dyDescent="0.25">
      <c r="A27" s="465" t="s">
        <v>582</v>
      </c>
      <c r="B27" s="465"/>
      <c r="C27" s="465"/>
      <c r="D27" s="465"/>
      <c r="E27" s="465"/>
      <c r="F27" s="465"/>
      <c r="G27" s="465"/>
      <c r="H27" s="465"/>
      <c r="I27" s="465"/>
      <c r="K27" s="12" t="s">
        <v>583</v>
      </c>
      <c r="L27" s="12" t="s">
        <v>584</v>
      </c>
    </row>
    <row r="28" spans="1:12" x14ac:dyDescent="0.25">
      <c r="A28" s="13">
        <v>1</v>
      </c>
      <c r="B28" s="453" t="s">
        <v>585</v>
      </c>
      <c r="C28" s="453"/>
      <c r="D28" s="453"/>
      <c r="E28" s="453"/>
      <c r="F28" s="453"/>
      <c r="G28" s="453"/>
      <c r="H28" s="13" t="s">
        <v>586</v>
      </c>
      <c r="I28" s="14" t="s">
        <v>587</v>
      </c>
      <c r="K28" s="15"/>
      <c r="L28" s="16" t="s">
        <v>588</v>
      </c>
    </row>
    <row r="29" spans="1:12" x14ac:dyDescent="0.25">
      <c r="A29" s="13" t="s">
        <v>562</v>
      </c>
      <c r="B29" s="452" t="s">
        <v>744</v>
      </c>
      <c r="C29" s="452"/>
      <c r="D29" s="452"/>
      <c r="E29" s="452"/>
      <c r="F29" s="452"/>
      <c r="G29" s="452"/>
      <c r="H29" s="15"/>
      <c r="I29" s="17">
        <v>1212.0999999999999</v>
      </c>
      <c r="K29" s="15"/>
      <c r="L29" s="15"/>
    </row>
    <row r="30" spans="1:12" x14ac:dyDescent="0.25">
      <c r="A30" s="13" t="s">
        <v>564</v>
      </c>
      <c r="B30" s="452" t="s">
        <v>589</v>
      </c>
      <c r="C30" s="452"/>
      <c r="D30" s="452"/>
      <c r="E30" s="452"/>
      <c r="F30" s="452"/>
      <c r="G30" s="452"/>
      <c r="H30" s="18"/>
      <c r="I30" s="19">
        <v>0</v>
      </c>
      <c r="K30" s="15"/>
      <c r="L30" s="15"/>
    </row>
    <row r="31" spans="1:12" x14ac:dyDescent="0.25">
      <c r="A31" s="13" t="s">
        <v>567</v>
      </c>
      <c r="B31" s="452" t="s">
        <v>590</v>
      </c>
      <c r="C31" s="452"/>
      <c r="D31" s="452"/>
      <c r="E31" s="452"/>
      <c r="F31" s="452"/>
      <c r="G31" s="452"/>
      <c r="H31" s="18"/>
      <c r="I31" s="19">
        <f>H31*I29</f>
        <v>0</v>
      </c>
      <c r="K31" s="15"/>
      <c r="L31" s="15"/>
    </row>
    <row r="32" spans="1:12" x14ac:dyDescent="0.25">
      <c r="A32" s="13" t="s">
        <v>570</v>
      </c>
      <c r="B32" s="452" t="s">
        <v>591</v>
      </c>
      <c r="C32" s="452"/>
      <c r="D32" s="452"/>
      <c r="E32" s="452"/>
      <c r="F32" s="452"/>
      <c r="G32" s="452"/>
      <c r="H32" s="18"/>
      <c r="I32" s="19">
        <v>0</v>
      </c>
      <c r="K32" s="15"/>
      <c r="L32" s="15"/>
    </row>
    <row r="33" spans="1:12" x14ac:dyDescent="0.25">
      <c r="A33" s="20" t="s">
        <v>592</v>
      </c>
      <c r="B33" s="452" t="s">
        <v>593</v>
      </c>
      <c r="C33" s="452"/>
      <c r="D33" s="452"/>
      <c r="E33" s="452"/>
      <c r="F33" s="452"/>
      <c r="G33" s="452"/>
      <c r="H33" s="21"/>
      <c r="I33" s="19">
        <v>0</v>
      </c>
      <c r="K33" s="15"/>
      <c r="L33" s="15"/>
    </row>
    <row r="34" spans="1:12" x14ac:dyDescent="0.25">
      <c r="A34" s="20" t="s">
        <v>594</v>
      </c>
      <c r="B34" s="452" t="s">
        <v>595</v>
      </c>
      <c r="C34" s="452"/>
      <c r="D34" s="452"/>
      <c r="E34" s="452"/>
      <c r="F34" s="452"/>
      <c r="G34" s="452"/>
      <c r="H34" s="18"/>
      <c r="I34" s="19">
        <v>0</v>
      </c>
      <c r="K34" s="15"/>
      <c r="L34" s="15"/>
    </row>
    <row r="35" spans="1:12" x14ac:dyDescent="0.25">
      <c r="A35" s="453" t="s">
        <v>596</v>
      </c>
      <c r="B35" s="453"/>
      <c r="C35" s="453"/>
      <c r="D35" s="453"/>
      <c r="E35" s="453"/>
      <c r="F35" s="453"/>
      <c r="G35" s="453"/>
      <c r="H35" s="453"/>
      <c r="I35" s="22">
        <f>TRUNC(SUM(I29:I34),2)</f>
        <v>1212.0999999999999</v>
      </c>
      <c r="K35" s="15"/>
      <c r="L35" s="15"/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4"/>
      <c r="J36" s="25"/>
    </row>
    <row r="37" spans="1:12" x14ac:dyDescent="0.25">
      <c r="A37" s="465" t="s">
        <v>597</v>
      </c>
      <c r="B37" s="465"/>
      <c r="C37" s="465"/>
      <c r="D37" s="465"/>
      <c r="E37" s="465"/>
      <c r="F37" s="465"/>
      <c r="G37" s="465"/>
      <c r="H37" s="465"/>
      <c r="I37" s="465"/>
      <c r="J37" s="25"/>
    </row>
    <row r="38" spans="1:12" x14ac:dyDescent="0.25">
      <c r="A38" s="453" t="s">
        <v>598</v>
      </c>
      <c r="B38" s="453"/>
      <c r="C38" s="453"/>
      <c r="D38" s="453"/>
      <c r="E38" s="453"/>
      <c r="F38" s="453"/>
      <c r="G38" s="453"/>
      <c r="H38" s="13" t="s">
        <v>586</v>
      </c>
      <c r="I38" s="14" t="s">
        <v>587</v>
      </c>
      <c r="J38" s="25"/>
    </row>
    <row r="39" spans="1:12" ht="38.25" x14ac:dyDescent="0.25">
      <c r="A39" s="13" t="s">
        <v>562</v>
      </c>
      <c r="B39" s="452" t="s">
        <v>599</v>
      </c>
      <c r="C39" s="452"/>
      <c r="D39" s="452"/>
      <c r="E39" s="452"/>
      <c r="F39" s="452"/>
      <c r="G39" s="452"/>
      <c r="H39" s="26">
        <v>8.3299999999999999E-2</v>
      </c>
      <c r="I39" s="19">
        <f>$I$35*H39</f>
        <v>100.96793</v>
      </c>
      <c r="J39" s="25"/>
      <c r="K39" s="15"/>
      <c r="L39" s="27" t="s">
        <v>600</v>
      </c>
    </row>
    <row r="40" spans="1:12" ht="38.25" x14ac:dyDescent="0.25">
      <c r="A40" s="13" t="s">
        <v>564</v>
      </c>
      <c r="B40" s="452" t="s">
        <v>601</v>
      </c>
      <c r="C40" s="452"/>
      <c r="D40" s="452"/>
      <c r="E40" s="452"/>
      <c r="F40" s="452"/>
      <c r="G40" s="452"/>
      <c r="H40" s="28">
        <v>0.121</v>
      </c>
      <c r="I40" s="19">
        <f>H40*I35</f>
        <v>146.66409999999999</v>
      </c>
      <c r="J40" s="25"/>
      <c r="K40" s="29" t="s">
        <v>602</v>
      </c>
      <c r="L40" s="27" t="s">
        <v>603</v>
      </c>
    </row>
    <row r="41" spans="1:12" x14ac:dyDescent="0.25">
      <c r="A41" s="453" t="s">
        <v>604</v>
      </c>
      <c r="B41" s="453"/>
      <c r="C41" s="453"/>
      <c r="D41" s="453"/>
      <c r="E41" s="453"/>
      <c r="F41" s="453"/>
      <c r="G41" s="453"/>
      <c r="H41" s="30">
        <f>TRUNC(SUM(H39:H40),4)</f>
        <v>0.20430000000000001</v>
      </c>
      <c r="I41" s="22">
        <f>TRUNC(SUM(I39:I40),2)</f>
        <v>247.63</v>
      </c>
      <c r="J41" s="25"/>
    </row>
    <row r="42" spans="1:12" x14ac:dyDescent="0.25">
      <c r="A42" s="476"/>
      <c r="B42" s="477"/>
      <c r="C42" s="477"/>
      <c r="D42" s="477"/>
      <c r="E42" s="477"/>
      <c r="F42" s="477"/>
      <c r="G42" s="477"/>
      <c r="H42" s="477"/>
      <c r="I42" s="477"/>
    </row>
    <row r="43" spans="1:12" x14ac:dyDescent="0.25">
      <c r="A43" s="31"/>
      <c r="B43" s="31"/>
      <c r="C43" s="31"/>
      <c r="D43" s="31"/>
      <c r="E43" s="31"/>
      <c r="F43" s="31"/>
      <c r="G43" s="31"/>
      <c r="H43" s="32" t="s">
        <v>605</v>
      </c>
      <c r="I43" s="33">
        <f>I35+I41</f>
        <v>1459.73</v>
      </c>
      <c r="J43" s="34"/>
    </row>
    <row r="44" spans="1:12" x14ac:dyDescent="0.25">
      <c r="A44" s="31"/>
      <c r="B44" s="31"/>
      <c r="C44" s="31"/>
      <c r="D44" s="31"/>
      <c r="E44" s="31"/>
      <c r="F44" s="31"/>
      <c r="G44" s="31"/>
      <c r="H44" s="31"/>
      <c r="I44" s="35"/>
      <c r="J44" s="34"/>
    </row>
    <row r="45" spans="1:12" x14ac:dyDescent="0.25">
      <c r="A45" s="453" t="s">
        <v>606</v>
      </c>
      <c r="B45" s="453"/>
      <c r="C45" s="453"/>
      <c r="D45" s="453"/>
      <c r="E45" s="453"/>
      <c r="F45" s="453"/>
      <c r="G45" s="453"/>
      <c r="H45" s="13" t="s">
        <v>586</v>
      </c>
      <c r="I45" s="14" t="s">
        <v>587</v>
      </c>
      <c r="J45" s="25"/>
    </row>
    <row r="46" spans="1:12" x14ac:dyDescent="0.25">
      <c r="A46" s="13" t="s">
        <v>562</v>
      </c>
      <c r="B46" s="452" t="s">
        <v>607</v>
      </c>
      <c r="C46" s="452"/>
      <c r="D46" s="452"/>
      <c r="E46" s="452"/>
      <c r="F46" s="452"/>
      <c r="G46" s="452"/>
      <c r="H46" s="26">
        <v>0.2</v>
      </c>
      <c r="I46" s="19">
        <f t="shared" ref="I46:I53" si="0">H46*$I$43</f>
        <v>291.94600000000003</v>
      </c>
      <c r="J46" s="25"/>
      <c r="K46" s="15"/>
      <c r="L46" s="36" t="s">
        <v>608</v>
      </c>
    </row>
    <row r="47" spans="1:12" x14ac:dyDescent="0.25">
      <c r="A47" s="13" t="s">
        <v>564</v>
      </c>
      <c r="B47" s="452" t="s">
        <v>609</v>
      </c>
      <c r="C47" s="452"/>
      <c r="D47" s="452"/>
      <c r="E47" s="452"/>
      <c r="F47" s="452"/>
      <c r="G47" s="452"/>
      <c r="H47" s="26">
        <v>2.5000000000000001E-2</v>
      </c>
      <c r="I47" s="19">
        <f t="shared" si="0"/>
        <v>36.493250000000003</v>
      </c>
      <c r="J47" s="25"/>
      <c r="K47" s="15"/>
      <c r="L47" s="36" t="s">
        <v>610</v>
      </c>
    </row>
    <row r="48" spans="1:12" x14ac:dyDescent="0.25">
      <c r="A48" s="13" t="s">
        <v>567</v>
      </c>
      <c r="B48" s="452" t="s">
        <v>611</v>
      </c>
      <c r="C48" s="452"/>
      <c r="D48" s="452"/>
      <c r="E48" s="452"/>
      <c r="F48" s="452"/>
      <c r="G48" s="452"/>
      <c r="H48" s="26">
        <v>0.03</v>
      </c>
      <c r="I48" s="19">
        <f t="shared" si="0"/>
        <v>43.791899999999998</v>
      </c>
      <c r="J48" s="25"/>
      <c r="K48" s="29" t="s">
        <v>612</v>
      </c>
      <c r="L48" s="36" t="s">
        <v>613</v>
      </c>
    </row>
    <row r="49" spans="1:12" x14ac:dyDescent="0.25">
      <c r="A49" s="13" t="s">
        <v>570</v>
      </c>
      <c r="B49" s="452" t="s">
        <v>614</v>
      </c>
      <c r="C49" s="452"/>
      <c r="D49" s="452"/>
      <c r="E49" s="452"/>
      <c r="F49" s="452"/>
      <c r="G49" s="452"/>
      <c r="H49" s="26">
        <v>1.4999999999999999E-2</v>
      </c>
      <c r="I49" s="19">
        <f t="shared" si="0"/>
        <v>21.895949999999999</v>
      </c>
      <c r="J49" s="25"/>
      <c r="K49" s="15"/>
      <c r="L49" s="36" t="s">
        <v>615</v>
      </c>
    </row>
    <row r="50" spans="1:12" x14ac:dyDescent="0.25">
      <c r="A50" s="13" t="s">
        <v>592</v>
      </c>
      <c r="B50" s="452" t="s">
        <v>616</v>
      </c>
      <c r="C50" s="452"/>
      <c r="D50" s="452"/>
      <c r="E50" s="452"/>
      <c r="F50" s="452"/>
      <c r="G50" s="452"/>
      <c r="H50" s="26">
        <v>0.01</v>
      </c>
      <c r="I50" s="19">
        <f t="shared" si="0"/>
        <v>14.597300000000001</v>
      </c>
      <c r="J50" s="25"/>
      <c r="K50" s="15"/>
      <c r="L50" s="36" t="s">
        <v>617</v>
      </c>
    </row>
    <row r="51" spans="1:12" x14ac:dyDescent="0.25">
      <c r="A51" s="13" t="s">
        <v>594</v>
      </c>
      <c r="B51" s="452" t="s">
        <v>618</v>
      </c>
      <c r="C51" s="452"/>
      <c r="D51" s="452"/>
      <c r="E51" s="452"/>
      <c r="F51" s="452"/>
      <c r="G51" s="452"/>
      <c r="H51" s="26">
        <v>6.0000000000000001E-3</v>
      </c>
      <c r="I51" s="19">
        <f t="shared" si="0"/>
        <v>8.7583800000000007</v>
      </c>
      <c r="J51" s="25"/>
      <c r="K51" s="15"/>
      <c r="L51" s="37" t="s">
        <v>619</v>
      </c>
    </row>
    <row r="52" spans="1:12" x14ac:dyDescent="0.25">
      <c r="A52" s="13" t="s">
        <v>620</v>
      </c>
      <c r="B52" s="452" t="s">
        <v>621</v>
      </c>
      <c r="C52" s="452"/>
      <c r="D52" s="452"/>
      <c r="E52" s="452"/>
      <c r="F52" s="452"/>
      <c r="G52" s="452"/>
      <c r="H52" s="26">
        <v>2E-3</v>
      </c>
      <c r="I52" s="19">
        <f t="shared" si="0"/>
        <v>2.9194599999999999</v>
      </c>
      <c r="J52" s="25"/>
      <c r="K52" s="15"/>
      <c r="L52" s="36" t="s">
        <v>617</v>
      </c>
    </row>
    <row r="53" spans="1:12" x14ac:dyDescent="0.25">
      <c r="A53" s="13" t="s">
        <v>622</v>
      </c>
      <c r="B53" s="452" t="s">
        <v>623</v>
      </c>
      <c r="C53" s="452"/>
      <c r="D53" s="452"/>
      <c r="E53" s="452"/>
      <c r="F53" s="452"/>
      <c r="G53" s="452"/>
      <c r="H53" s="26">
        <v>0.08</v>
      </c>
      <c r="I53" s="19">
        <f t="shared" si="0"/>
        <v>116.7784</v>
      </c>
      <c r="J53" s="25"/>
      <c r="K53" s="15"/>
      <c r="L53" s="36" t="s">
        <v>624</v>
      </c>
    </row>
    <row r="54" spans="1:12" x14ac:dyDescent="0.25">
      <c r="A54" s="453" t="s">
        <v>625</v>
      </c>
      <c r="B54" s="453"/>
      <c r="C54" s="453"/>
      <c r="D54" s="453"/>
      <c r="E54" s="453"/>
      <c r="F54" s="453"/>
      <c r="G54" s="453"/>
      <c r="H54" s="30">
        <f>SUM(H46:H53)</f>
        <v>0.36800000000000005</v>
      </c>
      <c r="I54" s="22">
        <f>TRUNC(SUM(I46:I53),2)</f>
        <v>537.17999999999995</v>
      </c>
      <c r="J54" s="25"/>
    </row>
    <row r="55" spans="1:12" x14ac:dyDescent="0.25">
      <c r="A55" s="474"/>
      <c r="B55" s="474"/>
      <c r="C55" s="474"/>
      <c r="D55" s="474"/>
      <c r="E55" s="474"/>
      <c r="F55" s="474"/>
      <c r="G55" s="474"/>
      <c r="H55" s="474"/>
      <c r="I55" s="475"/>
      <c r="J55" s="25"/>
    </row>
    <row r="56" spans="1:12" x14ac:dyDescent="0.25">
      <c r="A56" s="453" t="s">
        <v>626</v>
      </c>
      <c r="B56" s="453"/>
      <c r="C56" s="453"/>
      <c r="D56" s="453"/>
      <c r="E56" s="453"/>
      <c r="F56" s="453"/>
      <c r="G56" s="453"/>
      <c r="H56" s="30"/>
      <c r="I56" s="14" t="s">
        <v>587</v>
      </c>
      <c r="J56" s="25"/>
    </row>
    <row r="57" spans="1:12" x14ac:dyDescent="0.25">
      <c r="A57" s="13" t="s">
        <v>562</v>
      </c>
      <c r="B57" s="462" t="s">
        <v>627</v>
      </c>
      <c r="C57" s="462"/>
      <c r="D57" s="462"/>
      <c r="E57" s="462"/>
      <c r="F57" s="462"/>
      <c r="G57" s="462"/>
      <c r="H57" s="8" t="s">
        <v>628</v>
      </c>
      <c r="I57" s="38">
        <f>(4.05*2*22)-(I29*0.06)</f>
        <v>105.474</v>
      </c>
      <c r="J57" s="25"/>
      <c r="K57" s="39" t="s">
        <v>629</v>
      </c>
      <c r="L57" s="39" t="s">
        <v>630</v>
      </c>
    </row>
    <row r="58" spans="1:12" x14ac:dyDescent="0.25">
      <c r="A58" s="13" t="s">
        <v>564</v>
      </c>
      <c r="B58" s="462" t="s">
        <v>631</v>
      </c>
      <c r="C58" s="462"/>
      <c r="D58" s="462"/>
      <c r="E58" s="462"/>
      <c r="F58" s="462"/>
      <c r="G58" s="462"/>
      <c r="H58" s="8" t="s">
        <v>628</v>
      </c>
      <c r="I58" s="40">
        <f>(14*22)-10%*(14*22)</f>
        <v>277.2</v>
      </c>
      <c r="J58" s="25"/>
      <c r="K58" s="16" t="s">
        <v>632</v>
      </c>
      <c r="L58" s="16" t="s">
        <v>588</v>
      </c>
    </row>
    <row r="59" spans="1:12" x14ac:dyDescent="0.25">
      <c r="A59" s="13" t="s">
        <v>567</v>
      </c>
      <c r="B59" s="462" t="s">
        <v>633</v>
      </c>
      <c r="C59" s="462"/>
      <c r="D59" s="462"/>
      <c r="E59" s="462"/>
      <c r="F59" s="462"/>
      <c r="G59" s="462"/>
      <c r="H59" s="8" t="s">
        <v>628</v>
      </c>
      <c r="I59" s="41"/>
      <c r="J59" s="25"/>
      <c r="K59" s="15"/>
      <c r="L59" s="16" t="s">
        <v>588</v>
      </c>
    </row>
    <row r="60" spans="1:12" x14ac:dyDescent="0.25">
      <c r="A60" s="13" t="s">
        <v>592</v>
      </c>
      <c r="B60" s="431" t="s">
        <v>634</v>
      </c>
      <c r="C60" s="432"/>
      <c r="D60" s="432"/>
      <c r="E60" s="432"/>
      <c r="F60" s="432"/>
      <c r="G60" s="433"/>
      <c r="H60" s="8" t="s">
        <v>628</v>
      </c>
      <c r="I60" s="38">
        <v>0</v>
      </c>
      <c r="J60" s="25"/>
      <c r="K60" s="15"/>
      <c r="L60" s="15"/>
    </row>
    <row r="61" spans="1:12" x14ac:dyDescent="0.25">
      <c r="A61" s="13" t="s">
        <v>620</v>
      </c>
      <c r="B61" s="462" t="s">
        <v>635</v>
      </c>
      <c r="C61" s="462"/>
      <c r="D61" s="462"/>
      <c r="E61" s="462"/>
      <c r="F61" s="462"/>
      <c r="G61" s="462"/>
      <c r="H61" s="8" t="s">
        <v>628</v>
      </c>
      <c r="I61" s="38">
        <v>0</v>
      </c>
      <c r="J61" s="25"/>
      <c r="K61" s="15"/>
      <c r="L61" s="15"/>
    </row>
    <row r="62" spans="1:12" x14ac:dyDescent="0.25">
      <c r="A62" s="453" t="s">
        <v>636</v>
      </c>
      <c r="B62" s="453"/>
      <c r="C62" s="453"/>
      <c r="D62" s="453"/>
      <c r="E62" s="453"/>
      <c r="F62" s="453"/>
      <c r="G62" s="453"/>
      <c r="H62" s="453"/>
      <c r="I62" s="22">
        <f>SUM(I57:I61)</f>
        <v>382.67399999999998</v>
      </c>
      <c r="J62" s="25"/>
    </row>
    <row r="63" spans="1:12" x14ac:dyDescent="0.25">
      <c r="A63" s="474"/>
      <c r="B63" s="474"/>
      <c r="C63" s="474"/>
      <c r="D63" s="474"/>
      <c r="E63" s="474"/>
      <c r="F63" s="474"/>
      <c r="G63" s="474"/>
      <c r="H63" s="474"/>
      <c r="I63" s="475"/>
      <c r="J63" s="25"/>
    </row>
    <row r="64" spans="1:12" x14ac:dyDescent="0.25">
      <c r="A64" s="459" t="s">
        <v>637</v>
      </c>
      <c r="B64" s="459"/>
      <c r="C64" s="459"/>
      <c r="D64" s="459"/>
      <c r="E64" s="459"/>
      <c r="F64" s="459"/>
      <c r="G64" s="459"/>
      <c r="H64" s="459"/>
      <c r="I64" s="459"/>
      <c r="J64" s="25"/>
    </row>
    <row r="65" spans="1:12" x14ac:dyDescent="0.25">
      <c r="A65" s="453" t="s">
        <v>638</v>
      </c>
      <c r="B65" s="453"/>
      <c r="C65" s="453"/>
      <c r="D65" s="453"/>
      <c r="E65" s="453"/>
      <c r="F65" s="453"/>
      <c r="G65" s="453"/>
      <c r="H65" s="453"/>
      <c r="I65" s="14" t="s">
        <v>587</v>
      </c>
      <c r="J65" s="25"/>
    </row>
    <row r="66" spans="1:12" x14ac:dyDescent="0.25">
      <c r="A66" s="13" t="s">
        <v>639</v>
      </c>
      <c r="B66" s="442" t="s">
        <v>640</v>
      </c>
      <c r="C66" s="442"/>
      <c r="D66" s="442"/>
      <c r="E66" s="442"/>
      <c r="F66" s="442"/>
      <c r="G66" s="442"/>
      <c r="H66" s="442"/>
      <c r="I66" s="19">
        <f>I41</f>
        <v>247.63</v>
      </c>
      <c r="J66" s="25"/>
    </row>
    <row r="67" spans="1:12" x14ac:dyDescent="0.25">
      <c r="A67" s="20" t="s">
        <v>641</v>
      </c>
      <c r="B67" s="442" t="s">
        <v>642</v>
      </c>
      <c r="C67" s="442"/>
      <c r="D67" s="442"/>
      <c r="E67" s="442"/>
      <c r="F67" s="442"/>
      <c r="G67" s="442"/>
      <c r="H67" s="442"/>
      <c r="I67" s="42">
        <f>I54</f>
        <v>537.17999999999995</v>
      </c>
      <c r="J67" s="25"/>
    </row>
    <row r="68" spans="1:12" x14ac:dyDescent="0.25">
      <c r="A68" s="20" t="s">
        <v>643</v>
      </c>
      <c r="B68" s="442" t="s">
        <v>644</v>
      </c>
      <c r="C68" s="442"/>
      <c r="D68" s="442"/>
      <c r="E68" s="442"/>
      <c r="F68" s="442"/>
      <c r="G68" s="442"/>
      <c r="H68" s="442"/>
      <c r="I68" s="42">
        <f>I62</f>
        <v>382.67399999999998</v>
      </c>
      <c r="J68" s="25"/>
    </row>
    <row r="69" spans="1:12" x14ac:dyDescent="0.25">
      <c r="A69" s="453" t="s">
        <v>645</v>
      </c>
      <c r="B69" s="453"/>
      <c r="C69" s="453"/>
      <c r="D69" s="453"/>
      <c r="E69" s="453"/>
      <c r="F69" s="453"/>
      <c r="G69" s="453"/>
      <c r="H69" s="453"/>
      <c r="I69" s="43">
        <f>TRUNC(SUM(I66:I68),2)</f>
        <v>1167.48</v>
      </c>
      <c r="J69" s="25"/>
    </row>
    <row r="70" spans="1:12" x14ac:dyDescent="0.25">
      <c r="A70" s="463"/>
      <c r="B70" s="464"/>
      <c r="C70" s="464"/>
      <c r="D70" s="464"/>
      <c r="E70" s="464"/>
      <c r="F70" s="464"/>
      <c r="G70" s="464"/>
      <c r="H70" s="464"/>
      <c r="I70" s="464"/>
      <c r="J70" s="25"/>
    </row>
    <row r="71" spans="1:12" x14ac:dyDescent="0.25">
      <c r="A71" s="465" t="s">
        <v>646</v>
      </c>
      <c r="B71" s="465"/>
      <c r="C71" s="465"/>
      <c r="D71" s="465"/>
      <c r="E71" s="465"/>
      <c r="F71" s="465"/>
      <c r="G71" s="465"/>
      <c r="H71" s="465"/>
      <c r="I71" s="465"/>
      <c r="J71" s="25"/>
    </row>
    <row r="72" spans="1:12" x14ac:dyDescent="0.25">
      <c r="A72" s="13">
        <v>3</v>
      </c>
      <c r="B72" s="453" t="s">
        <v>647</v>
      </c>
      <c r="C72" s="453"/>
      <c r="D72" s="453"/>
      <c r="E72" s="453"/>
      <c r="F72" s="453"/>
      <c r="G72" s="453"/>
      <c r="H72" s="13" t="s">
        <v>586</v>
      </c>
      <c r="I72" s="14" t="s">
        <v>587</v>
      </c>
      <c r="J72" s="25"/>
    </row>
    <row r="73" spans="1:12" ht="26.25" customHeight="1" x14ac:dyDescent="0.25">
      <c r="A73" s="13" t="s">
        <v>562</v>
      </c>
      <c r="B73" s="469" t="s">
        <v>648</v>
      </c>
      <c r="C73" s="469"/>
      <c r="D73" s="469"/>
      <c r="E73" s="469"/>
      <c r="F73" s="469"/>
      <c r="G73" s="469"/>
      <c r="H73" s="44">
        <v>4.1999999999999997E-3</v>
      </c>
      <c r="I73" s="42">
        <f>$I$35*H73</f>
        <v>5.090819999999999</v>
      </c>
      <c r="J73" s="25"/>
      <c r="K73" s="45" t="s">
        <v>649</v>
      </c>
      <c r="L73" s="45" t="s">
        <v>650</v>
      </c>
    </row>
    <row r="74" spans="1:12" x14ac:dyDescent="0.25">
      <c r="A74" s="13" t="s">
        <v>564</v>
      </c>
      <c r="B74" s="452" t="s">
        <v>651</v>
      </c>
      <c r="C74" s="452"/>
      <c r="D74" s="452"/>
      <c r="E74" s="452"/>
      <c r="F74" s="452"/>
      <c r="G74" s="452"/>
      <c r="H74" s="46">
        <f>0.08*H73</f>
        <v>3.3599999999999998E-4</v>
      </c>
      <c r="I74" s="19">
        <f>H74*I35</f>
        <v>0.40726559999999995</v>
      </c>
      <c r="J74" s="25"/>
      <c r="K74" s="45" t="s">
        <v>652</v>
      </c>
      <c r="L74" s="45" t="s">
        <v>653</v>
      </c>
    </row>
    <row r="75" spans="1:12" ht="25.5" x14ac:dyDescent="0.25">
      <c r="A75" s="13" t="s">
        <v>567</v>
      </c>
      <c r="B75" s="452" t="s">
        <v>654</v>
      </c>
      <c r="C75" s="452"/>
      <c r="D75" s="452"/>
      <c r="E75" s="452"/>
      <c r="F75" s="452"/>
      <c r="G75" s="452"/>
      <c r="H75" s="26">
        <v>1.9400000000000001E-2</v>
      </c>
      <c r="I75" s="19">
        <f>$I$35*H75</f>
        <v>23.51474</v>
      </c>
      <c r="J75" s="25"/>
      <c r="K75" s="45" t="s">
        <v>655</v>
      </c>
      <c r="L75" s="45" t="s">
        <v>656</v>
      </c>
    </row>
    <row r="76" spans="1:12" x14ac:dyDescent="0.25">
      <c r="A76" s="13" t="s">
        <v>570</v>
      </c>
      <c r="B76" s="452" t="s">
        <v>657</v>
      </c>
      <c r="C76" s="452"/>
      <c r="D76" s="452"/>
      <c r="E76" s="452"/>
      <c r="F76" s="452"/>
      <c r="G76" s="452"/>
      <c r="H76" s="28">
        <f>H54*H75</f>
        <v>7.1392000000000009E-3</v>
      </c>
      <c r="I76" s="19">
        <f>$I$35*H76</f>
        <v>8.6534243200000009</v>
      </c>
      <c r="J76" s="25"/>
      <c r="K76" s="45" t="s">
        <v>658</v>
      </c>
    </row>
    <row r="77" spans="1:12" ht="38.25" customHeight="1" x14ac:dyDescent="0.25">
      <c r="A77" s="13" t="s">
        <v>592</v>
      </c>
      <c r="B77" s="473" t="s">
        <v>659</v>
      </c>
      <c r="C77" s="473"/>
      <c r="D77" s="473"/>
      <c r="E77" s="473"/>
      <c r="F77" s="473"/>
      <c r="G77" s="473"/>
      <c r="H77" s="280">
        <v>0.04</v>
      </c>
      <c r="I77" s="19">
        <f>$I$35*H77</f>
        <v>48.483999999999995</v>
      </c>
      <c r="J77" s="25"/>
      <c r="K77" s="45" t="s">
        <v>660</v>
      </c>
      <c r="L77" s="27" t="s">
        <v>661</v>
      </c>
    </row>
    <row r="78" spans="1:12" x14ac:dyDescent="0.25">
      <c r="A78" s="453" t="s">
        <v>662</v>
      </c>
      <c r="B78" s="453"/>
      <c r="C78" s="453"/>
      <c r="D78" s="453"/>
      <c r="E78" s="453"/>
      <c r="F78" s="453"/>
      <c r="G78" s="453"/>
      <c r="H78" s="30">
        <f>TRUNC(SUM(H73:H77),4)</f>
        <v>7.0999999999999994E-2</v>
      </c>
      <c r="I78" s="22">
        <f>TRUNC(SUM(I73:I77),2)</f>
        <v>86.15</v>
      </c>
      <c r="J78" s="25"/>
    </row>
    <row r="79" spans="1:12" x14ac:dyDescent="0.25">
      <c r="A79" s="435"/>
      <c r="B79" s="472"/>
      <c r="C79" s="472"/>
      <c r="D79" s="472"/>
      <c r="E79" s="472"/>
      <c r="F79" s="472"/>
      <c r="G79" s="472"/>
      <c r="H79" s="472"/>
      <c r="I79" s="472"/>
      <c r="J79" s="25"/>
    </row>
    <row r="80" spans="1:12" x14ac:dyDescent="0.25">
      <c r="A80" s="465" t="s">
        <v>663</v>
      </c>
      <c r="B80" s="465"/>
      <c r="C80" s="465"/>
      <c r="D80" s="465"/>
      <c r="E80" s="465"/>
      <c r="F80" s="465"/>
      <c r="G80" s="465"/>
      <c r="H80" s="465"/>
      <c r="I80" s="465"/>
      <c r="J80" s="25"/>
    </row>
    <row r="81" spans="1:12" x14ac:dyDescent="0.25">
      <c r="A81" s="453" t="s">
        <v>664</v>
      </c>
      <c r="B81" s="453"/>
      <c r="C81" s="453"/>
      <c r="D81" s="453"/>
      <c r="E81" s="453"/>
      <c r="F81" s="453"/>
      <c r="G81" s="453"/>
      <c r="H81" s="13" t="s">
        <v>586</v>
      </c>
      <c r="I81" s="14" t="s">
        <v>587</v>
      </c>
      <c r="J81" s="25"/>
    </row>
    <row r="82" spans="1:12" ht="33" customHeight="1" x14ac:dyDescent="0.25">
      <c r="A82" s="13" t="s">
        <v>562</v>
      </c>
      <c r="B82" s="469" t="s">
        <v>665</v>
      </c>
      <c r="C82" s="469"/>
      <c r="D82" s="469"/>
      <c r="E82" s="469"/>
      <c r="F82" s="469"/>
      <c r="G82" s="469"/>
      <c r="H82" s="26">
        <f>1/12/12+1/12/12+1/12/12/3</f>
        <v>1.6203703703703703E-2</v>
      </c>
      <c r="I82" s="19">
        <f t="shared" ref="I82:I87" si="1">$I$35*H82</f>
        <v>19.640509259259257</v>
      </c>
      <c r="J82" s="25"/>
      <c r="K82" s="45" t="s">
        <v>666</v>
      </c>
      <c r="L82" s="45" t="s">
        <v>667</v>
      </c>
    </row>
    <row r="83" spans="1:12" x14ac:dyDescent="0.25">
      <c r="A83" s="20" t="s">
        <v>564</v>
      </c>
      <c r="B83" s="469" t="s">
        <v>668</v>
      </c>
      <c r="C83" s="469"/>
      <c r="D83" s="469"/>
      <c r="E83" s="469"/>
      <c r="F83" s="469"/>
      <c r="G83" s="469"/>
      <c r="H83" s="44">
        <f>1/30/12</f>
        <v>2.7777777777777779E-3</v>
      </c>
      <c r="I83" s="42">
        <f t="shared" si="1"/>
        <v>3.3669444444444445</v>
      </c>
      <c r="J83" s="25"/>
      <c r="K83" s="45" t="s">
        <v>669</v>
      </c>
      <c r="L83" s="45" t="s">
        <v>670</v>
      </c>
    </row>
    <row r="84" spans="1:12" ht="38.25" x14ac:dyDescent="0.25">
      <c r="A84" s="20" t="s">
        <v>567</v>
      </c>
      <c r="B84" s="469" t="s">
        <v>671</v>
      </c>
      <c r="C84" s="469"/>
      <c r="D84" s="469"/>
      <c r="E84" s="469"/>
      <c r="F84" s="469"/>
      <c r="G84" s="469"/>
      <c r="H84" s="47">
        <f>5/30/12*0.015</f>
        <v>2.0833333333333332E-4</v>
      </c>
      <c r="I84" s="42">
        <f t="shared" si="1"/>
        <v>0.25252083333333331</v>
      </c>
      <c r="J84" s="25"/>
      <c r="K84" s="45" t="s">
        <v>672</v>
      </c>
      <c r="L84" s="27" t="s">
        <v>673</v>
      </c>
    </row>
    <row r="85" spans="1:12" ht="38.25" x14ac:dyDescent="0.25">
      <c r="A85" s="20" t="s">
        <v>570</v>
      </c>
      <c r="B85" s="469" t="s">
        <v>674</v>
      </c>
      <c r="C85" s="469"/>
      <c r="D85" s="469"/>
      <c r="E85" s="469"/>
      <c r="F85" s="469"/>
      <c r="G85" s="469"/>
      <c r="H85" s="44">
        <f>15/30/12*0.08</f>
        <v>3.3333333333333331E-3</v>
      </c>
      <c r="I85" s="42">
        <f t="shared" si="1"/>
        <v>4.0403333333333329</v>
      </c>
      <c r="J85" s="25"/>
      <c r="K85" s="45" t="s">
        <v>675</v>
      </c>
      <c r="L85" s="27" t="s">
        <v>676</v>
      </c>
    </row>
    <row r="86" spans="1:12" ht="39.75" customHeight="1" x14ac:dyDescent="0.25">
      <c r="A86" s="20" t="s">
        <v>592</v>
      </c>
      <c r="B86" s="469" t="s">
        <v>677</v>
      </c>
      <c r="C86" s="469"/>
      <c r="D86" s="469"/>
      <c r="E86" s="469"/>
      <c r="F86" s="469"/>
      <c r="G86" s="469"/>
      <c r="H86" s="44">
        <f>((4*8.33%)+(4*2.78%))/12*2%</f>
        <v>7.4066666666666671E-4</v>
      </c>
      <c r="I86" s="42">
        <f t="shared" si="1"/>
        <v>0.89776206666666669</v>
      </c>
      <c r="J86" s="25"/>
      <c r="K86" s="45" t="s">
        <v>678</v>
      </c>
      <c r="L86" s="27" t="s">
        <v>679</v>
      </c>
    </row>
    <row r="87" spans="1:12" x14ac:dyDescent="0.25">
      <c r="A87" s="13" t="s">
        <v>594</v>
      </c>
      <c r="B87" s="469" t="s">
        <v>680</v>
      </c>
      <c r="C87" s="469"/>
      <c r="D87" s="469"/>
      <c r="E87" s="469"/>
      <c r="F87" s="469"/>
      <c r="G87" s="469"/>
      <c r="H87" s="44">
        <v>0</v>
      </c>
      <c r="I87" s="42">
        <f t="shared" si="1"/>
        <v>0</v>
      </c>
      <c r="J87" s="25"/>
      <c r="K87" s="15"/>
      <c r="L87" s="15"/>
    </row>
    <row r="88" spans="1:12" x14ac:dyDescent="0.25">
      <c r="A88" s="453" t="s">
        <v>681</v>
      </c>
      <c r="B88" s="453"/>
      <c r="C88" s="453"/>
      <c r="D88" s="453"/>
      <c r="E88" s="453"/>
      <c r="F88" s="453"/>
      <c r="G88" s="453"/>
      <c r="H88" s="30">
        <f>TRUNC(SUM(H82:H87),4)</f>
        <v>2.3199999999999998E-2</v>
      </c>
      <c r="I88" s="22">
        <f>TRUNC(SUM(I82:I87),2)</f>
        <v>28.19</v>
      </c>
      <c r="J88" s="25"/>
    </row>
    <row r="89" spans="1:12" x14ac:dyDescent="0.25">
      <c r="A89" s="470"/>
      <c r="B89" s="471"/>
      <c r="C89" s="471"/>
      <c r="D89" s="471"/>
      <c r="E89" s="471"/>
      <c r="F89" s="471"/>
      <c r="G89" s="471"/>
      <c r="H89" s="471"/>
      <c r="I89" s="471"/>
      <c r="J89" s="25"/>
    </row>
    <row r="90" spans="1:12" x14ac:dyDescent="0.25">
      <c r="A90" s="453" t="s">
        <v>682</v>
      </c>
      <c r="B90" s="453"/>
      <c r="C90" s="453"/>
      <c r="D90" s="453"/>
      <c r="E90" s="453"/>
      <c r="F90" s="453"/>
      <c r="G90" s="453"/>
      <c r="H90" s="13" t="s">
        <v>586</v>
      </c>
      <c r="I90" s="14" t="s">
        <v>587</v>
      </c>
      <c r="J90" s="25"/>
    </row>
    <row r="91" spans="1:12" x14ac:dyDescent="0.25">
      <c r="A91" s="13" t="s">
        <v>562</v>
      </c>
      <c r="B91" s="466" t="s">
        <v>683</v>
      </c>
      <c r="C91" s="452"/>
      <c r="D91" s="452"/>
      <c r="E91" s="452"/>
      <c r="F91" s="452"/>
      <c r="G91" s="452"/>
      <c r="H91" s="26">
        <v>0</v>
      </c>
      <c r="I91" s="19">
        <f>$I$35*H91</f>
        <v>0</v>
      </c>
      <c r="J91" s="25"/>
    </row>
    <row r="92" spans="1:12" x14ac:dyDescent="0.25">
      <c r="A92" s="453" t="s">
        <v>684</v>
      </c>
      <c r="B92" s="453"/>
      <c r="C92" s="453"/>
      <c r="D92" s="453"/>
      <c r="E92" s="453"/>
      <c r="F92" s="453"/>
      <c r="G92" s="453"/>
      <c r="H92" s="30">
        <f>TRUNC(SUM(H91),4)</f>
        <v>0</v>
      </c>
      <c r="I92" s="22">
        <f>TRUNC(SUM(I91),2)</f>
        <v>0</v>
      </c>
      <c r="J92" s="25"/>
    </row>
    <row r="93" spans="1:12" x14ac:dyDescent="0.25">
      <c r="A93" s="467"/>
      <c r="B93" s="468"/>
      <c r="C93" s="468"/>
      <c r="D93" s="468"/>
      <c r="E93" s="468"/>
      <c r="F93" s="468"/>
      <c r="G93" s="468"/>
      <c r="H93" s="468"/>
      <c r="I93" s="468"/>
      <c r="J93" s="25"/>
    </row>
    <row r="94" spans="1:12" x14ac:dyDescent="0.25">
      <c r="A94" s="459" t="s">
        <v>685</v>
      </c>
      <c r="B94" s="459"/>
      <c r="C94" s="459"/>
      <c r="D94" s="459"/>
      <c r="E94" s="459"/>
      <c r="F94" s="459"/>
      <c r="G94" s="459"/>
      <c r="H94" s="459"/>
      <c r="I94" s="459"/>
      <c r="J94" s="25"/>
    </row>
    <row r="95" spans="1:12" x14ac:dyDescent="0.25">
      <c r="A95" s="453" t="s">
        <v>686</v>
      </c>
      <c r="B95" s="453"/>
      <c r="C95" s="453"/>
      <c r="D95" s="453"/>
      <c r="E95" s="453"/>
      <c r="F95" s="453"/>
      <c r="G95" s="453"/>
      <c r="H95" s="453"/>
      <c r="I95" s="14" t="s">
        <v>587</v>
      </c>
      <c r="J95" s="25"/>
    </row>
    <row r="96" spans="1:12" x14ac:dyDescent="0.25">
      <c r="A96" s="13" t="s">
        <v>687</v>
      </c>
      <c r="B96" s="442" t="s">
        <v>688</v>
      </c>
      <c r="C96" s="442"/>
      <c r="D96" s="442"/>
      <c r="E96" s="442"/>
      <c r="F96" s="442"/>
      <c r="G96" s="442"/>
      <c r="H96" s="442"/>
      <c r="I96" s="19">
        <f>I88</f>
        <v>28.19</v>
      </c>
      <c r="J96" s="25"/>
    </row>
    <row r="97" spans="1:16" x14ac:dyDescent="0.25">
      <c r="A97" s="20" t="s">
        <v>689</v>
      </c>
      <c r="B97" s="442" t="s">
        <v>690</v>
      </c>
      <c r="C97" s="442"/>
      <c r="D97" s="442"/>
      <c r="E97" s="442"/>
      <c r="F97" s="442"/>
      <c r="G97" s="442"/>
      <c r="H97" s="442"/>
      <c r="I97" s="42">
        <f>I92</f>
        <v>0</v>
      </c>
      <c r="J97" s="25"/>
    </row>
    <row r="98" spans="1:16" x14ac:dyDescent="0.25">
      <c r="A98" s="453" t="s">
        <v>691</v>
      </c>
      <c r="B98" s="453"/>
      <c r="C98" s="453"/>
      <c r="D98" s="453"/>
      <c r="E98" s="453"/>
      <c r="F98" s="453"/>
      <c r="G98" s="453"/>
      <c r="H98" s="453"/>
      <c r="I98" s="43">
        <f>TRUNC(SUM(I96:I97),2)</f>
        <v>28.19</v>
      </c>
      <c r="J98" s="25"/>
    </row>
    <row r="99" spans="1:16" x14ac:dyDescent="0.25">
      <c r="A99" s="463"/>
      <c r="B99" s="464"/>
      <c r="C99" s="464"/>
      <c r="D99" s="464"/>
      <c r="E99" s="464"/>
      <c r="F99" s="464"/>
      <c r="G99" s="464"/>
      <c r="H99" s="464"/>
      <c r="I99" s="464"/>
      <c r="J99" s="25"/>
    </row>
    <row r="100" spans="1:16" x14ac:dyDescent="0.25">
      <c r="A100" s="465" t="s">
        <v>692</v>
      </c>
      <c r="B100" s="465"/>
      <c r="C100" s="465"/>
      <c r="D100" s="465"/>
      <c r="E100" s="465"/>
      <c r="F100" s="465"/>
      <c r="G100" s="465"/>
      <c r="H100" s="465"/>
      <c r="I100" s="465"/>
      <c r="J100" s="25"/>
    </row>
    <row r="101" spans="1:16" x14ac:dyDescent="0.25">
      <c r="A101" s="13">
        <v>5</v>
      </c>
      <c r="B101" s="453" t="s">
        <v>693</v>
      </c>
      <c r="C101" s="453"/>
      <c r="D101" s="453"/>
      <c r="E101" s="453"/>
      <c r="F101" s="453"/>
      <c r="G101" s="453"/>
      <c r="H101" s="13"/>
      <c r="I101" s="14" t="s">
        <v>587</v>
      </c>
      <c r="J101" s="25"/>
    </row>
    <row r="102" spans="1:16" x14ac:dyDescent="0.25">
      <c r="A102" s="13" t="s">
        <v>562</v>
      </c>
      <c r="B102" s="462" t="s">
        <v>694</v>
      </c>
      <c r="C102" s="462"/>
      <c r="D102" s="462"/>
      <c r="E102" s="462"/>
      <c r="F102" s="462"/>
      <c r="G102" s="462"/>
      <c r="H102" s="26" t="s">
        <v>628</v>
      </c>
      <c r="I102" s="48">
        <f>'B.III-Uniformes'!E14</f>
        <v>75.988968253968252</v>
      </c>
      <c r="J102" s="25"/>
      <c r="K102" s="15" t="s">
        <v>695</v>
      </c>
      <c r="L102" s="15"/>
    </row>
    <row r="103" spans="1:16" x14ac:dyDescent="0.25">
      <c r="A103" s="13" t="s">
        <v>564</v>
      </c>
      <c r="B103" s="462" t="s">
        <v>696</v>
      </c>
      <c r="C103" s="462"/>
      <c r="D103" s="462"/>
      <c r="E103" s="462"/>
      <c r="F103" s="462"/>
      <c r="G103" s="462"/>
      <c r="H103" s="49" t="s">
        <v>628</v>
      </c>
      <c r="I103" s="42">
        <f>[3]Materiais!G15</f>
        <v>0</v>
      </c>
      <c r="J103" s="25"/>
      <c r="K103" s="15" t="s">
        <v>695</v>
      </c>
      <c r="L103" s="15"/>
    </row>
    <row r="104" spans="1:16" x14ac:dyDescent="0.25">
      <c r="A104" s="50" t="s">
        <v>567</v>
      </c>
      <c r="B104" s="462" t="s">
        <v>957</v>
      </c>
      <c r="C104" s="462"/>
      <c r="D104" s="462"/>
      <c r="E104" s="462"/>
      <c r="F104" s="462"/>
      <c r="G104" s="462"/>
      <c r="H104" s="8" t="s">
        <v>628</v>
      </c>
      <c r="I104" s="42">
        <f>'B.II-Equipamentos e Ferramentas'!F98</f>
        <v>63.899040740740737</v>
      </c>
      <c r="J104" s="25"/>
      <c r="K104" s="15"/>
      <c r="L104" s="15"/>
    </row>
    <row r="105" spans="1:16" x14ac:dyDescent="0.25">
      <c r="A105" s="50" t="s">
        <v>570</v>
      </c>
      <c r="B105" s="462" t="s">
        <v>635</v>
      </c>
      <c r="C105" s="462"/>
      <c r="D105" s="462"/>
      <c r="E105" s="462"/>
      <c r="F105" s="462"/>
      <c r="G105" s="462"/>
      <c r="H105" s="8" t="s">
        <v>628</v>
      </c>
      <c r="I105" s="42">
        <v>0</v>
      </c>
      <c r="J105" s="25"/>
      <c r="P105" s="51"/>
    </row>
    <row r="106" spans="1:16" x14ac:dyDescent="0.25">
      <c r="A106" s="453" t="s">
        <v>697</v>
      </c>
      <c r="B106" s="453"/>
      <c r="C106" s="453"/>
      <c r="D106" s="453"/>
      <c r="E106" s="453"/>
      <c r="F106" s="453"/>
      <c r="G106" s="453"/>
      <c r="H106" s="30" t="s">
        <v>628</v>
      </c>
      <c r="I106" s="22">
        <f>TRUNC(SUM(I102:I105),2)</f>
        <v>139.88</v>
      </c>
      <c r="J106" s="25"/>
    </row>
    <row r="107" spans="1:16" x14ac:dyDescent="0.25">
      <c r="A107" s="463"/>
      <c r="B107" s="464"/>
      <c r="C107" s="464"/>
      <c r="D107" s="464"/>
      <c r="E107" s="464"/>
      <c r="F107" s="464"/>
      <c r="G107" s="464"/>
      <c r="H107" s="464"/>
      <c r="I107" s="464"/>
      <c r="J107" s="25"/>
    </row>
    <row r="108" spans="1:16" x14ac:dyDescent="0.25">
      <c r="A108" s="465" t="s">
        <v>698</v>
      </c>
      <c r="B108" s="465"/>
      <c r="C108" s="465"/>
      <c r="D108" s="465"/>
      <c r="E108" s="465"/>
      <c r="F108" s="465"/>
      <c r="G108" s="465"/>
      <c r="H108" s="465"/>
      <c r="I108" s="465"/>
      <c r="J108" s="25"/>
    </row>
    <row r="109" spans="1:16" x14ac:dyDescent="0.25">
      <c r="A109" s="13">
        <v>6</v>
      </c>
      <c r="B109" s="453" t="s">
        <v>699</v>
      </c>
      <c r="C109" s="453"/>
      <c r="D109" s="453"/>
      <c r="E109" s="453"/>
      <c r="F109" s="453"/>
      <c r="G109" s="453"/>
      <c r="H109" s="13" t="s">
        <v>586</v>
      </c>
      <c r="I109" s="14" t="s">
        <v>587</v>
      </c>
      <c r="J109" s="25"/>
    </row>
    <row r="110" spans="1:16" x14ac:dyDescent="0.25">
      <c r="A110" s="13" t="s">
        <v>562</v>
      </c>
      <c r="B110" s="452" t="s">
        <v>700</v>
      </c>
      <c r="C110" s="452"/>
      <c r="D110" s="452"/>
      <c r="E110" s="452"/>
      <c r="F110" s="452"/>
      <c r="G110" s="452"/>
      <c r="H110" s="52">
        <v>0.05</v>
      </c>
      <c r="I110" s="19">
        <f>TRUNC(H110*I127,2)</f>
        <v>131.69</v>
      </c>
      <c r="J110" s="25"/>
      <c r="K110" s="15" t="s">
        <v>701</v>
      </c>
      <c r="L110" s="15"/>
    </row>
    <row r="111" spans="1:16" x14ac:dyDescent="0.25">
      <c r="A111" s="20" t="s">
        <v>564</v>
      </c>
      <c r="B111" s="452" t="s">
        <v>702</v>
      </c>
      <c r="C111" s="452"/>
      <c r="D111" s="452"/>
      <c r="E111" s="452"/>
      <c r="F111" s="452"/>
      <c r="G111" s="452"/>
      <c r="H111" s="53">
        <v>6.7900000000000002E-2</v>
      </c>
      <c r="I111" s="19">
        <f>TRUNC(H111*(I110+I127),2)</f>
        <v>187.77</v>
      </c>
      <c r="J111" s="25"/>
      <c r="K111" s="15" t="s">
        <v>703</v>
      </c>
      <c r="L111" s="15"/>
    </row>
    <row r="112" spans="1:16" x14ac:dyDescent="0.25">
      <c r="A112" s="13" t="s">
        <v>567</v>
      </c>
      <c r="B112" s="460" t="s">
        <v>704</v>
      </c>
      <c r="C112" s="460"/>
      <c r="D112" s="460"/>
      <c r="E112" s="460"/>
      <c r="F112" s="460"/>
      <c r="G112" s="460"/>
      <c r="H112" s="18"/>
      <c r="I112" s="54"/>
      <c r="J112" s="25"/>
      <c r="K112" s="25"/>
      <c r="L112" s="25"/>
    </row>
    <row r="113" spans="1:12" x14ac:dyDescent="0.25">
      <c r="A113" s="20" t="s">
        <v>705</v>
      </c>
      <c r="B113" s="452" t="s">
        <v>706</v>
      </c>
      <c r="C113" s="452"/>
      <c r="D113" s="452"/>
      <c r="E113" s="452"/>
      <c r="F113" s="452"/>
      <c r="G113" s="452"/>
      <c r="H113" s="281">
        <v>6.4999999999999997E-3</v>
      </c>
      <c r="I113" s="42">
        <f>H113*(I127+I110+I111)/(1-H116)</f>
        <v>21.013891625615766</v>
      </c>
      <c r="J113" s="25"/>
      <c r="K113" s="15" t="s">
        <v>707</v>
      </c>
      <c r="L113" s="15"/>
    </row>
    <row r="114" spans="1:12" x14ac:dyDescent="0.25">
      <c r="A114" s="20" t="s">
        <v>708</v>
      </c>
      <c r="B114" s="452" t="s">
        <v>709</v>
      </c>
      <c r="C114" s="452"/>
      <c r="D114" s="452"/>
      <c r="E114" s="452"/>
      <c r="F114" s="452"/>
      <c r="G114" s="452"/>
      <c r="H114" s="282">
        <v>0.03</v>
      </c>
      <c r="I114" s="42">
        <f>H114*(I127+I110+I111)/(1-H116)</f>
        <v>96.987192118226616</v>
      </c>
      <c r="J114" s="25"/>
      <c r="K114" s="15" t="s">
        <v>710</v>
      </c>
      <c r="L114" s="15"/>
    </row>
    <row r="115" spans="1:12" x14ac:dyDescent="0.25">
      <c r="A115" s="20" t="s">
        <v>711</v>
      </c>
      <c r="B115" s="452" t="s">
        <v>712</v>
      </c>
      <c r="C115" s="452"/>
      <c r="D115" s="452"/>
      <c r="E115" s="452"/>
      <c r="F115" s="452"/>
      <c r="G115" s="452"/>
      <c r="H115" s="56">
        <v>0.05</v>
      </c>
      <c r="I115" s="42">
        <f>H115*(I127+I110+I111)/(1-H116)</f>
        <v>161.64532019704436</v>
      </c>
      <c r="J115" s="25"/>
      <c r="K115" s="15" t="s">
        <v>713</v>
      </c>
      <c r="L115" s="15"/>
    </row>
    <row r="116" spans="1:12" x14ac:dyDescent="0.25">
      <c r="A116" s="20"/>
      <c r="B116" s="443"/>
      <c r="C116" s="456"/>
      <c r="D116" s="456"/>
      <c r="E116" s="456"/>
      <c r="F116" s="456"/>
      <c r="G116" s="457"/>
      <c r="H116" s="57">
        <f>TRUNC(H113+H114+H115,4)</f>
        <v>8.6499999999999994E-2</v>
      </c>
      <c r="I116" s="42"/>
      <c r="J116" s="25"/>
      <c r="K116" s="25"/>
      <c r="L116" s="25"/>
    </row>
    <row r="117" spans="1:12" x14ac:dyDescent="0.25">
      <c r="A117" s="453" t="s">
        <v>714</v>
      </c>
      <c r="B117" s="453"/>
      <c r="C117" s="453"/>
      <c r="D117" s="453"/>
      <c r="E117" s="453"/>
      <c r="F117" s="453"/>
      <c r="G117" s="453"/>
      <c r="H117" s="55"/>
      <c r="I117" s="43">
        <f>TRUNC(SUM(I110:I115),2)</f>
        <v>599.1</v>
      </c>
      <c r="J117" s="25"/>
      <c r="K117" s="25"/>
      <c r="L117" s="25"/>
    </row>
    <row r="118" spans="1:12" x14ac:dyDescent="0.25">
      <c r="A118" s="9"/>
      <c r="B118" s="458"/>
      <c r="C118" s="458"/>
      <c r="D118" s="458"/>
      <c r="E118" s="458"/>
      <c r="F118" s="458"/>
      <c r="G118" s="458"/>
      <c r="H118" s="458"/>
      <c r="I118" s="458"/>
    </row>
    <row r="119" spans="1:12" x14ac:dyDescent="0.25">
      <c r="A119" s="9"/>
      <c r="B119" s="9"/>
      <c r="C119" s="9"/>
      <c r="D119" s="9"/>
      <c r="E119" s="9"/>
      <c r="F119" s="9"/>
      <c r="G119" s="9"/>
      <c r="H119" s="9"/>
      <c r="I119" s="58"/>
    </row>
    <row r="120" spans="1:12" x14ac:dyDescent="0.25">
      <c r="A120" s="459" t="s">
        <v>715</v>
      </c>
      <c r="B120" s="459"/>
      <c r="C120" s="459"/>
      <c r="D120" s="459"/>
      <c r="E120" s="459"/>
      <c r="F120" s="459"/>
      <c r="G120" s="459"/>
      <c r="H120" s="459"/>
      <c r="I120" s="459"/>
    </row>
    <row r="121" spans="1:12" x14ac:dyDescent="0.25">
      <c r="A121" s="453" t="s">
        <v>716</v>
      </c>
      <c r="B121" s="453"/>
      <c r="C121" s="453"/>
      <c r="D121" s="453"/>
      <c r="E121" s="453"/>
      <c r="F121" s="453"/>
      <c r="G121" s="453"/>
      <c r="H121" s="453"/>
      <c r="I121" s="14" t="s">
        <v>587</v>
      </c>
    </row>
    <row r="122" spans="1:12" x14ac:dyDescent="0.25">
      <c r="A122" s="8" t="s">
        <v>562</v>
      </c>
      <c r="B122" s="452" t="str">
        <f>A27</f>
        <v>MÓDULO 1 - COMPOSIÇÃO DA REMUNERAÇÃO</v>
      </c>
      <c r="C122" s="452"/>
      <c r="D122" s="452"/>
      <c r="E122" s="452"/>
      <c r="F122" s="452"/>
      <c r="G122" s="452"/>
      <c r="H122" s="452"/>
      <c r="I122" s="19">
        <f>I35</f>
        <v>1212.0999999999999</v>
      </c>
    </row>
    <row r="123" spans="1:12" x14ac:dyDescent="0.25">
      <c r="A123" s="59" t="s">
        <v>564</v>
      </c>
      <c r="B123" s="452" t="str">
        <f>A37</f>
        <v>MÓDULO 2 – ENCARGOS E BENEFÍCIOS ANUAIS, MENSAIS E DIÁRIOS</v>
      </c>
      <c r="C123" s="452"/>
      <c r="D123" s="452"/>
      <c r="E123" s="452"/>
      <c r="F123" s="452"/>
      <c r="G123" s="452"/>
      <c r="H123" s="452"/>
      <c r="I123" s="42">
        <f>I69</f>
        <v>1167.48</v>
      </c>
    </row>
    <row r="124" spans="1:12" x14ac:dyDescent="0.25">
      <c r="A124" s="59" t="s">
        <v>567</v>
      </c>
      <c r="B124" s="452" t="str">
        <f>A71</f>
        <v>MÓDULO 3 – PROVISÃO PARA RESCISÃO</v>
      </c>
      <c r="C124" s="452"/>
      <c r="D124" s="452"/>
      <c r="E124" s="452"/>
      <c r="F124" s="452"/>
      <c r="G124" s="452"/>
      <c r="H124" s="452"/>
      <c r="I124" s="42">
        <f>I78</f>
        <v>86.15</v>
      </c>
    </row>
    <row r="125" spans="1:12" x14ac:dyDescent="0.25">
      <c r="A125" s="8" t="s">
        <v>570</v>
      </c>
      <c r="B125" s="452" t="str">
        <f>A80</f>
        <v>MÓDULO 4 – CUSTO DE REPOSIÇÃO DO PROFISSIONAL AUSENTE</v>
      </c>
      <c r="C125" s="452"/>
      <c r="D125" s="452"/>
      <c r="E125" s="452"/>
      <c r="F125" s="452"/>
      <c r="G125" s="452"/>
      <c r="H125" s="452"/>
      <c r="I125" s="42">
        <f>I98</f>
        <v>28.19</v>
      </c>
    </row>
    <row r="126" spans="1:12" x14ac:dyDescent="0.25">
      <c r="A126" s="59" t="s">
        <v>592</v>
      </c>
      <c r="B126" s="452" t="str">
        <f>A100</f>
        <v>MÓDULO 5 – INSUMOS DIVERSOS</v>
      </c>
      <c r="C126" s="452"/>
      <c r="D126" s="452"/>
      <c r="E126" s="452"/>
      <c r="F126" s="452"/>
      <c r="G126" s="452"/>
      <c r="H126" s="452"/>
      <c r="I126" s="42">
        <f>I106</f>
        <v>139.88</v>
      </c>
    </row>
    <row r="127" spans="1:12" x14ac:dyDescent="0.25">
      <c r="A127" s="20"/>
      <c r="B127" s="453" t="s">
        <v>717</v>
      </c>
      <c r="C127" s="453"/>
      <c r="D127" s="453"/>
      <c r="E127" s="453"/>
      <c r="F127" s="453"/>
      <c r="G127" s="453"/>
      <c r="H127" s="453"/>
      <c r="I127" s="43">
        <f>TRUNC(SUM(I122:I126),2)</f>
        <v>2633.8</v>
      </c>
    </row>
    <row r="128" spans="1:12" x14ac:dyDescent="0.25">
      <c r="A128" s="8" t="s">
        <v>594</v>
      </c>
      <c r="B128" s="452" t="str">
        <f>A108</f>
        <v>MÓDULO 6 – CUSTOS INDIRETOS, TRIBUTOS E LUCRO</v>
      </c>
      <c r="C128" s="452"/>
      <c r="D128" s="452"/>
      <c r="E128" s="452"/>
      <c r="F128" s="452"/>
      <c r="G128" s="452"/>
      <c r="H128" s="452"/>
      <c r="I128" s="19">
        <f>I117</f>
        <v>599.1</v>
      </c>
    </row>
    <row r="129" spans="1:9" x14ac:dyDescent="0.25">
      <c r="A129" s="453" t="s">
        <v>718</v>
      </c>
      <c r="B129" s="453"/>
      <c r="C129" s="453"/>
      <c r="D129" s="453"/>
      <c r="E129" s="453"/>
      <c r="F129" s="453"/>
      <c r="G129" s="453"/>
      <c r="H129" s="453"/>
      <c r="I129" s="43">
        <f>TRUNC(SUM(I127:I128),2)</f>
        <v>3232.9</v>
      </c>
    </row>
    <row r="130" spans="1:9" ht="15" x14ac:dyDescent="0.25">
      <c r="A130"/>
      <c r="B130"/>
      <c r="C130"/>
      <c r="D130"/>
      <c r="E130"/>
      <c r="F130"/>
      <c r="G130"/>
      <c r="H130"/>
      <c r="I130"/>
    </row>
    <row r="131" spans="1:9" hidden="1" x14ac:dyDescent="0.25">
      <c r="A131" s="9"/>
      <c r="B131" s="421" t="s">
        <v>719</v>
      </c>
      <c r="C131" s="421"/>
      <c r="D131" s="421"/>
      <c r="E131" s="421"/>
      <c r="F131" s="421"/>
      <c r="G131" s="421"/>
      <c r="H131" s="23"/>
      <c r="I131" s="60"/>
    </row>
    <row r="132" spans="1:9" ht="40.5" hidden="1" customHeight="1" thickBot="1" x14ac:dyDescent="0.3">
      <c r="A132" s="454" t="s">
        <v>720</v>
      </c>
      <c r="B132" s="455"/>
      <c r="C132" s="454" t="s">
        <v>721</v>
      </c>
      <c r="D132" s="455"/>
      <c r="E132" s="454" t="s">
        <v>722</v>
      </c>
      <c r="F132" s="455"/>
      <c r="G132" s="61" t="s">
        <v>723</v>
      </c>
      <c r="H132" s="62" t="s">
        <v>724</v>
      </c>
      <c r="I132" s="63" t="s">
        <v>587</v>
      </c>
    </row>
    <row r="133" spans="1:9" hidden="1" x14ac:dyDescent="0.25">
      <c r="A133" s="446" t="s">
        <v>725</v>
      </c>
      <c r="B133" s="447"/>
      <c r="C133" s="448" t="s">
        <v>726</v>
      </c>
      <c r="D133" s="449"/>
      <c r="E133" s="450"/>
      <c r="F133" s="451"/>
      <c r="G133" s="64" t="s">
        <v>726</v>
      </c>
      <c r="H133" s="65"/>
      <c r="I133" s="66">
        <v>0</v>
      </c>
    </row>
    <row r="134" spans="1:9" hidden="1" x14ac:dyDescent="0.25">
      <c r="A134" s="442" t="s">
        <v>727</v>
      </c>
      <c r="B134" s="443"/>
      <c r="C134" s="444" t="s">
        <v>726</v>
      </c>
      <c r="D134" s="445"/>
      <c r="E134" s="436"/>
      <c r="F134" s="437"/>
      <c r="G134" s="67" t="s">
        <v>726</v>
      </c>
      <c r="H134" s="68"/>
      <c r="I134" s="69">
        <v>0</v>
      </c>
    </row>
    <row r="135" spans="1:9" hidden="1" x14ac:dyDescent="0.25">
      <c r="A135" s="442" t="s">
        <v>728</v>
      </c>
      <c r="B135" s="443"/>
      <c r="C135" s="444" t="s">
        <v>726</v>
      </c>
      <c r="D135" s="445"/>
      <c r="E135" s="436"/>
      <c r="F135" s="437"/>
      <c r="G135" s="67" t="s">
        <v>726</v>
      </c>
      <c r="H135" s="68"/>
      <c r="I135" s="69">
        <v>0</v>
      </c>
    </row>
    <row r="136" spans="1:9" hidden="1" x14ac:dyDescent="0.25">
      <c r="A136" s="442" t="s">
        <v>729</v>
      </c>
      <c r="B136" s="443"/>
      <c r="C136" s="444" t="s">
        <v>726</v>
      </c>
      <c r="D136" s="445"/>
      <c r="E136" s="436"/>
      <c r="F136" s="437"/>
      <c r="G136" s="67" t="s">
        <v>726</v>
      </c>
      <c r="H136" s="68"/>
      <c r="I136" s="69">
        <v>0</v>
      </c>
    </row>
    <row r="137" spans="1:9" hidden="1" x14ac:dyDescent="0.25">
      <c r="A137" s="434"/>
      <c r="B137" s="435"/>
      <c r="C137" s="436"/>
      <c r="D137" s="437"/>
      <c r="E137" s="436"/>
      <c r="F137" s="437"/>
      <c r="G137" s="70"/>
      <c r="H137" s="71"/>
      <c r="I137" s="69"/>
    </row>
    <row r="138" spans="1:9" ht="13.5" hidden="1" thickBot="1" x14ac:dyDescent="0.3">
      <c r="A138" s="438"/>
      <c r="B138" s="439"/>
      <c r="C138" s="440"/>
      <c r="D138" s="441"/>
      <c r="E138" s="440"/>
      <c r="F138" s="441"/>
      <c r="G138" s="72"/>
      <c r="H138" s="73"/>
      <c r="I138" s="74"/>
    </row>
    <row r="139" spans="1:9" ht="13.5" hidden="1" thickBot="1" x14ac:dyDescent="0.3">
      <c r="A139" s="418" t="s">
        <v>730</v>
      </c>
      <c r="B139" s="419"/>
      <c r="C139" s="419"/>
      <c r="D139" s="419"/>
      <c r="E139" s="419"/>
      <c r="F139" s="419"/>
      <c r="G139" s="419"/>
      <c r="H139" s="420"/>
      <c r="I139" s="75">
        <f>SUM(I137:I138)</f>
        <v>0</v>
      </c>
    </row>
    <row r="140" spans="1:9" hidden="1" x14ac:dyDescent="0.25"/>
    <row r="141" spans="1:9" hidden="1" x14ac:dyDescent="0.25">
      <c r="A141" s="9" t="s">
        <v>731</v>
      </c>
      <c r="B141" s="421" t="s">
        <v>732</v>
      </c>
      <c r="C141" s="421"/>
      <c r="D141" s="421"/>
      <c r="E141" s="421"/>
      <c r="F141" s="421"/>
      <c r="G141" s="421"/>
      <c r="H141" s="23"/>
      <c r="I141" s="60"/>
    </row>
    <row r="142" spans="1:9" ht="13.5" hidden="1" thickBot="1" x14ac:dyDescent="0.3">
      <c r="A142" s="422" t="s">
        <v>733</v>
      </c>
      <c r="B142" s="423"/>
      <c r="C142" s="423"/>
      <c r="D142" s="423"/>
      <c r="E142" s="423"/>
      <c r="F142" s="423"/>
      <c r="G142" s="423"/>
      <c r="H142" s="423"/>
      <c r="I142" s="424"/>
    </row>
    <row r="143" spans="1:9" ht="13.5" hidden="1" thickBot="1" x14ac:dyDescent="0.3">
      <c r="A143" s="77"/>
      <c r="B143" s="425" t="s">
        <v>264</v>
      </c>
      <c r="C143" s="426"/>
      <c r="D143" s="426"/>
      <c r="E143" s="426"/>
      <c r="F143" s="426"/>
      <c r="G143" s="426"/>
      <c r="H143" s="427"/>
      <c r="I143" s="63" t="s">
        <v>587</v>
      </c>
    </row>
    <row r="144" spans="1:9" hidden="1" x14ac:dyDescent="0.25">
      <c r="A144" s="78" t="s">
        <v>562</v>
      </c>
      <c r="B144" s="428" t="s">
        <v>734</v>
      </c>
      <c r="C144" s="429"/>
      <c r="D144" s="429"/>
      <c r="E144" s="429"/>
      <c r="F144" s="429"/>
      <c r="G144" s="429"/>
      <c r="H144" s="430"/>
      <c r="I144" s="79">
        <f>I113</f>
        <v>21.013891625615766</v>
      </c>
    </row>
    <row r="145" spans="1:9" hidden="1" x14ac:dyDescent="0.25">
      <c r="A145" s="80" t="s">
        <v>564</v>
      </c>
      <c r="B145" s="431" t="s">
        <v>735</v>
      </c>
      <c r="C145" s="432"/>
      <c r="D145" s="432"/>
      <c r="E145" s="432"/>
      <c r="F145" s="432"/>
      <c r="G145" s="432"/>
      <c r="H145" s="433"/>
      <c r="I145" s="81" t="e">
        <f>#REF!</f>
        <v>#REF!</v>
      </c>
    </row>
    <row r="146" spans="1:9" ht="13.5" hidden="1" thickBot="1" x14ac:dyDescent="0.3">
      <c r="A146" s="80" t="s">
        <v>567</v>
      </c>
      <c r="B146" s="412" t="s">
        <v>736</v>
      </c>
      <c r="C146" s="413"/>
      <c r="D146" s="413"/>
      <c r="E146" s="413"/>
      <c r="F146" s="413"/>
      <c r="G146" s="413"/>
      <c r="H146" s="414"/>
      <c r="I146" s="81">
        <f>I117</f>
        <v>599.1</v>
      </c>
    </row>
    <row r="147" spans="1:9" ht="13.5" hidden="1" thickBot="1" x14ac:dyDescent="0.3">
      <c r="A147" s="415" t="s">
        <v>737</v>
      </c>
      <c r="B147" s="416"/>
      <c r="C147" s="416"/>
      <c r="D147" s="416"/>
      <c r="E147" s="416"/>
      <c r="F147" s="416"/>
      <c r="G147" s="416"/>
      <c r="H147" s="417"/>
      <c r="I147" s="75" t="e">
        <f>SUM(I144:I146)</f>
        <v>#REF!</v>
      </c>
    </row>
    <row r="148" spans="1:9" hidden="1" x14ac:dyDescent="0.25">
      <c r="A148" s="82" t="s">
        <v>738</v>
      </c>
      <c r="B148" s="7" t="s">
        <v>739</v>
      </c>
    </row>
    <row r="149" spans="1:9" hidden="1" x14ac:dyDescent="0.25"/>
    <row r="150" spans="1:9" hidden="1" x14ac:dyDescent="0.25"/>
    <row r="151" spans="1:9" x14ac:dyDescent="0.25">
      <c r="A151" s="83" t="s">
        <v>740</v>
      </c>
      <c r="B151" s="83">
        <f>I129/I29</f>
        <v>2.6671891758105768</v>
      </c>
    </row>
    <row r="152" spans="1:9" x14ac:dyDescent="0.25">
      <c r="A152" s="84"/>
      <c r="B152" s="83"/>
      <c r="E152" s="85"/>
    </row>
    <row r="153" spans="1:9" x14ac:dyDescent="0.25">
      <c r="A153" s="83"/>
      <c r="B153" s="83"/>
      <c r="C153" s="84"/>
    </row>
    <row r="154" spans="1:9" x14ac:dyDescent="0.25">
      <c r="A154" s="83"/>
      <c r="B154" s="83"/>
      <c r="C154" s="84"/>
    </row>
    <row r="155" spans="1:9" x14ac:dyDescent="0.25">
      <c r="A155" s="85"/>
    </row>
    <row r="156" spans="1:9" x14ac:dyDescent="0.25">
      <c r="A156" s="85"/>
    </row>
  </sheetData>
  <mergeCells count="166">
    <mergeCell ref="B1:I1"/>
    <mergeCell ref="A2:I2"/>
    <mergeCell ref="A3:I3"/>
    <mergeCell ref="A4:I4"/>
    <mergeCell ref="A5:I5"/>
    <mergeCell ref="A6:I6"/>
    <mergeCell ref="B12:G12"/>
    <mergeCell ref="H12:I12"/>
    <mergeCell ref="B13:G13"/>
    <mergeCell ref="H13:I13"/>
    <mergeCell ref="B14:G14"/>
    <mergeCell ref="H14:I14"/>
    <mergeCell ref="A7:I7"/>
    <mergeCell ref="A8:I8"/>
    <mergeCell ref="A9:I9"/>
    <mergeCell ref="A10:I10"/>
    <mergeCell ref="B11:G11"/>
    <mergeCell ref="H11:I11"/>
    <mergeCell ref="A20:I20"/>
    <mergeCell ref="B21:G21"/>
    <mergeCell ref="H21:I21"/>
    <mergeCell ref="B22:G22"/>
    <mergeCell ref="H22:I22"/>
    <mergeCell ref="B23:G23"/>
    <mergeCell ref="H23:I23"/>
    <mergeCell ref="A16:I16"/>
    <mergeCell ref="A17:B17"/>
    <mergeCell ref="C17:D17"/>
    <mergeCell ref="E17:I17"/>
    <mergeCell ref="A18:B18"/>
    <mergeCell ref="C18:D18"/>
    <mergeCell ref="E18:I18"/>
    <mergeCell ref="B28:G28"/>
    <mergeCell ref="B29:G29"/>
    <mergeCell ref="B30:G30"/>
    <mergeCell ref="B31:G31"/>
    <mergeCell ref="B32:G32"/>
    <mergeCell ref="B33:G33"/>
    <mergeCell ref="B24:G24"/>
    <mergeCell ref="H24:I24"/>
    <mergeCell ref="B25:G25"/>
    <mergeCell ref="H25:I25"/>
    <mergeCell ref="A26:I26"/>
    <mergeCell ref="A27:I27"/>
    <mergeCell ref="A41:G41"/>
    <mergeCell ref="A42:I42"/>
    <mergeCell ref="A45:G45"/>
    <mergeCell ref="B46:G46"/>
    <mergeCell ref="B47:G47"/>
    <mergeCell ref="B48:G48"/>
    <mergeCell ref="B34:G34"/>
    <mergeCell ref="A35:H35"/>
    <mergeCell ref="A37:I37"/>
    <mergeCell ref="A38:G38"/>
    <mergeCell ref="B39:G39"/>
    <mergeCell ref="B40:G40"/>
    <mergeCell ref="A55:I55"/>
    <mergeCell ref="A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A54:G54"/>
    <mergeCell ref="B67:H67"/>
    <mergeCell ref="B68:H68"/>
    <mergeCell ref="A69:H69"/>
    <mergeCell ref="A70:I70"/>
    <mergeCell ref="A71:I71"/>
    <mergeCell ref="B72:G72"/>
    <mergeCell ref="B61:G61"/>
    <mergeCell ref="A62:H62"/>
    <mergeCell ref="A63:I63"/>
    <mergeCell ref="A64:I64"/>
    <mergeCell ref="A65:H65"/>
    <mergeCell ref="B66:H66"/>
    <mergeCell ref="A79:I79"/>
    <mergeCell ref="A80:I80"/>
    <mergeCell ref="A81:G81"/>
    <mergeCell ref="B82:G82"/>
    <mergeCell ref="B83:G83"/>
    <mergeCell ref="B84:G84"/>
    <mergeCell ref="B73:G73"/>
    <mergeCell ref="B74:G74"/>
    <mergeCell ref="B75:G75"/>
    <mergeCell ref="B76:G76"/>
    <mergeCell ref="B77:G77"/>
    <mergeCell ref="A78:G78"/>
    <mergeCell ref="B91:G91"/>
    <mergeCell ref="A92:G92"/>
    <mergeCell ref="A93:I93"/>
    <mergeCell ref="A94:I94"/>
    <mergeCell ref="A95:H95"/>
    <mergeCell ref="B96:H96"/>
    <mergeCell ref="B85:G85"/>
    <mergeCell ref="B86:G86"/>
    <mergeCell ref="B87:G87"/>
    <mergeCell ref="A88:G88"/>
    <mergeCell ref="A89:I89"/>
    <mergeCell ref="A90:G90"/>
    <mergeCell ref="B103:G103"/>
    <mergeCell ref="B104:G104"/>
    <mergeCell ref="B105:G105"/>
    <mergeCell ref="A106:G106"/>
    <mergeCell ref="A107:I107"/>
    <mergeCell ref="A108:I108"/>
    <mergeCell ref="B97:H97"/>
    <mergeCell ref="A98:H98"/>
    <mergeCell ref="A99:I99"/>
    <mergeCell ref="A100:I100"/>
    <mergeCell ref="B101:G101"/>
    <mergeCell ref="B102:G102"/>
    <mergeCell ref="B115:G115"/>
    <mergeCell ref="B116:G116"/>
    <mergeCell ref="A117:G117"/>
    <mergeCell ref="B118:I118"/>
    <mergeCell ref="A120:I120"/>
    <mergeCell ref="A121:H121"/>
    <mergeCell ref="B109:G109"/>
    <mergeCell ref="B110:G110"/>
    <mergeCell ref="B111:G111"/>
    <mergeCell ref="B112:G112"/>
    <mergeCell ref="B113:G113"/>
    <mergeCell ref="B114:G114"/>
    <mergeCell ref="B128:H128"/>
    <mergeCell ref="A129:H129"/>
    <mergeCell ref="B131:G131"/>
    <mergeCell ref="A132:B132"/>
    <mergeCell ref="C132:D132"/>
    <mergeCell ref="E132:F132"/>
    <mergeCell ref="B122:H122"/>
    <mergeCell ref="B123:H123"/>
    <mergeCell ref="B124:H124"/>
    <mergeCell ref="B125:H125"/>
    <mergeCell ref="B126:H126"/>
    <mergeCell ref="B127:H127"/>
    <mergeCell ref="A135:B135"/>
    <mergeCell ref="C135:D135"/>
    <mergeCell ref="E135:F135"/>
    <mergeCell ref="A136:B136"/>
    <mergeCell ref="C136:D136"/>
    <mergeCell ref="E136:F136"/>
    <mergeCell ref="A133:B133"/>
    <mergeCell ref="C133:D133"/>
    <mergeCell ref="E133:F133"/>
    <mergeCell ref="A134:B134"/>
    <mergeCell ref="C134:D134"/>
    <mergeCell ref="E134:F134"/>
    <mergeCell ref="B146:H146"/>
    <mergeCell ref="A147:H147"/>
    <mergeCell ref="A139:H139"/>
    <mergeCell ref="B141:G141"/>
    <mergeCell ref="A142:I142"/>
    <mergeCell ref="B143:H143"/>
    <mergeCell ref="B144:H144"/>
    <mergeCell ref="B145:H145"/>
    <mergeCell ref="A137:B137"/>
    <mergeCell ref="C137:D137"/>
    <mergeCell ref="E137:F137"/>
    <mergeCell ref="A138:B138"/>
    <mergeCell ref="C138:D138"/>
    <mergeCell ref="E138:F138"/>
  </mergeCells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  <rowBreaks count="1" manualBreakCount="1">
    <brk id="119" max="8" man="1"/>
  </rowBreaks>
  <colBreaks count="1" manualBreakCount="1">
    <brk id="9" max="15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840A5-3E5A-4D09-B033-4BD84BCACA4E}">
  <dimension ref="B1:G21"/>
  <sheetViews>
    <sheetView showGridLines="0" tabSelected="1" zoomScaleNormal="100" workbookViewId="0">
      <selection activeCell="B1" sqref="B1:G18"/>
    </sheetView>
  </sheetViews>
  <sheetFormatPr defaultRowHeight="15" x14ac:dyDescent="0.25"/>
  <cols>
    <col min="2" max="2" width="56.7109375" style="2" customWidth="1"/>
    <col min="3" max="3" width="13.28515625" style="2" customWidth="1"/>
    <col min="4" max="4" width="15.85546875" style="2" customWidth="1"/>
    <col min="5" max="5" width="12.28515625" customWidth="1"/>
    <col min="6" max="6" width="14.42578125" customWidth="1"/>
    <col min="7" max="7" width="18.28515625" customWidth="1"/>
    <col min="11" max="11" width="24" customWidth="1"/>
  </cols>
  <sheetData>
    <row r="1" spans="2:7" ht="33.75" customHeight="1" x14ac:dyDescent="0.25">
      <c r="B1" s="340" t="s">
        <v>955</v>
      </c>
      <c r="C1" s="340"/>
      <c r="D1" s="340"/>
      <c r="E1" s="340"/>
      <c r="F1" s="340"/>
      <c r="G1" s="340"/>
    </row>
    <row r="2" spans="2:7" x14ac:dyDescent="0.25">
      <c r="B2" s="343" t="s">
        <v>337</v>
      </c>
      <c r="C2" s="344"/>
      <c r="D2" s="344"/>
      <c r="E2" s="344"/>
      <c r="F2" s="344"/>
      <c r="G2" s="344"/>
    </row>
    <row r="3" spans="2:7" ht="30" x14ac:dyDescent="0.25">
      <c r="B3" s="235" t="s">
        <v>338</v>
      </c>
      <c r="C3" s="235" t="s">
        <v>339</v>
      </c>
      <c r="D3" s="235" t="s">
        <v>454</v>
      </c>
      <c r="E3" s="235" t="s">
        <v>903</v>
      </c>
      <c r="F3" s="235" t="s">
        <v>904</v>
      </c>
      <c r="G3" s="235" t="s">
        <v>906</v>
      </c>
    </row>
    <row r="4" spans="2:7" x14ac:dyDescent="0.25">
      <c r="B4" s="236" t="s">
        <v>756</v>
      </c>
      <c r="C4" s="237">
        <v>1</v>
      </c>
      <c r="D4" s="237">
        <v>44</v>
      </c>
      <c r="E4" s="238">
        <f>'Bombeiro de Manutenção'!I129</f>
        <v>4419.21</v>
      </c>
      <c r="F4" s="238">
        <f>C4*E4</f>
        <v>4419.21</v>
      </c>
      <c r="G4" s="239">
        <f>F4*12</f>
        <v>53030.520000000004</v>
      </c>
    </row>
    <row r="5" spans="2:7" x14ac:dyDescent="0.25">
      <c r="B5" s="199" t="s">
        <v>755</v>
      </c>
      <c r="C5" s="200">
        <v>2</v>
      </c>
      <c r="D5" s="200">
        <v>44</v>
      </c>
      <c r="E5" s="202">
        <f>' Eletricista de Manutenção'!I129</f>
        <v>5565.24</v>
      </c>
      <c r="F5" s="202">
        <f t="shared" ref="F5:F9" si="0">C5*E5</f>
        <v>11130.48</v>
      </c>
      <c r="G5" s="240">
        <f t="shared" ref="G5:G9" si="1">F5*12</f>
        <v>133565.76000000001</v>
      </c>
    </row>
    <row r="6" spans="2:7" x14ac:dyDescent="0.25">
      <c r="B6" s="201" t="s">
        <v>340</v>
      </c>
      <c r="C6" s="200">
        <v>1</v>
      </c>
      <c r="D6" s="200">
        <v>44</v>
      </c>
      <c r="E6" s="202">
        <f>'Encarregado Geral '!I129</f>
        <v>6905.59</v>
      </c>
      <c r="F6" s="202">
        <f t="shared" si="0"/>
        <v>6905.59</v>
      </c>
      <c r="G6" s="240">
        <f t="shared" si="1"/>
        <v>82867.08</v>
      </c>
    </row>
    <row r="7" spans="2:7" x14ac:dyDescent="0.25">
      <c r="B7" s="201" t="s">
        <v>576</v>
      </c>
      <c r="C7" s="200">
        <v>1</v>
      </c>
      <c r="D7" s="200">
        <v>20</v>
      </c>
      <c r="E7" s="202">
        <f>(Engenheiro!I129)*80</f>
        <v>6977.6</v>
      </c>
      <c r="F7" s="202">
        <f t="shared" si="0"/>
        <v>6977.6</v>
      </c>
      <c r="G7" s="240">
        <f t="shared" si="1"/>
        <v>83731.200000000012</v>
      </c>
    </row>
    <row r="8" spans="2:7" x14ac:dyDescent="0.25">
      <c r="B8" s="199" t="s">
        <v>958</v>
      </c>
      <c r="C8" s="200">
        <v>1</v>
      </c>
      <c r="D8" s="200">
        <v>44</v>
      </c>
      <c r="E8" s="202">
        <f>'Técnico de Telefonia'!I129</f>
        <v>5657.4</v>
      </c>
      <c r="F8" s="202">
        <f t="shared" si="0"/>
        <v>5657.4</v>
      </c>
      <c r="G8" s="240">
        <f t="shared" si="1"/>
        <v>67888.799999999988</v>
      </c>
    </row>
    <row r="9" spans="2:7" x14ac:dyDescent="0.25">
      <c r="B9" s="241" t="s">
        <v>959</v>
      </c>
      <c r="C9" s="242">
        <v>2</v>
      </c>
      <c r="D9" s="242">
        <v>44</v>
      </c>
      <c r="E9" s="243">
        <f>Ajudante!I129</f>
        <v>3232.9</v>
      </c>
      <c r="F9" s="243">
        <f t="shared" si="0"/>
        <v>6465.8</v>
      </c>
      <c r="G9" s="244">
        <f t="shared" si="1"/>
        <v>77589.600000000006</v>
      </c>
    </row>
    <row r="10" spans="2:7" ht="18" customHeight="1" x14ac:dyDescent="0.25">
      <c r="B10" s="245" t="s">
        <v>902</v>
      </c>
      <c r="C10" s="246">
        <f>SUM(C4:C9)</f>
        <v>8</v>
      </c>
      <c r="D10" s="345" t="s">
        <v>905</v>
      </c>
      <c r="E10" s="345"/>
      <c r="F10" s="247">
        <f>SUM(F4:F9)</f>
        <v>41556.080000000002</v>
      </c>
      <c r="G10" s="248">
        <f>SUM(G4:G9)</f>
        <v>498672.96000000008</v>
      </c>
    </row>
    <row r="11" spans="2:7" x14ac:dyDescent="0.25">
      <c r="B11" s="110"/>
      <c r="C11" s="110" t="s">
        <v>341</v>
      </c>
      <c r="D11" s="110"/>
      <c r="E11" s="133"/>
      <c r="F11" s="133"/>
    </row>
    <row r="12" spans="2:7" x14ac:dyDescent="0.25">
      <c r="B12" s="341" t="s">
        <v>954</v>
      </c>
      <c r="C12" s="341"/>
      <c r="D12" s="341"/>
      <c r="E12" s="341"/>
      <c r="F12" s="257" t="s">
        <v>916</v>
      </c>
      <c r="G12" s="257" t="s">
        <v>917</v>
      </c>
    </row>
    <row r="13" spans="2:7" s="3" customFormat="1" x14ac:dyDescent="0.25">
      <c r="B13" s="346" t="s">
        <v>452</v>
      </c>
      <c r="C13" s="347"/>
      <c r="D13" s="347"/>
      <c r="E13" s="347"/>
      <c r="F13" s="249">
        <f>'B.V-Materiais'!H259</f>
        <v>11597.884245000001</v>
      </c>
      <c r="G13" s="250">
        <f>F13*12</f>
        <v>139174.61094000001</v>
      </c>
    </row>
    <row r="14" spans="2:7" s="3" customFormat="1" x14ac:dyDescent="0.25">
      <c r="B14" s="348"/>
      <c r="C14" s="349"/>
      <c r="D14" s="349"/>
      <c r="E14" s="349"/>
      <c r="F14" s="251"/>
      <c r="G14" s="252"/>
    </row>
    <row r="15" spans="2:7" s="3" customFormat="1" x14ac:dyDescent="0.25">
      <c r="B15" s="350" t="s">
        <v>453</v>
      </c>
      <c r="C15" s="351"/>
      <c r="D15" s="351"/>
      <c r="E15" s="351"/>
      <c r="F15" s="253">
        <f>'B.VI-Serviços Eventuais'!H73</f>
        <v>16343.554290000005</v>
      </c>
      <c r="G15" s="254">
        <f>F15*12</f>
        <v>196122.65148000006</v>
      </c>
    </row>
    <row r="16" spans="2:7" s="3" customFormat="1" x14ac:dyDescent="0.25"/>
    <row r="17" spans="2:7" s="3" customFormat="1" x14ac:dyDescent="0.25">
      <c r="B17" s="342" t="s">
        <v>915</v>
      </c>
      <c r="C17" s="342"/>
      <c r="D17" s="342"/>
      <c r="E17" s="342"/>
      <c r="F17" s="255" t="s">
        <v>918</v>
      </c>
      <c r="G17" s="255" t="s">
        <v>919</v>
      </c>
    </row>
    <row r="18" spans="2:7" s="3" customFormat="1" x14ac:dyDescent="0.25">
      <c r="B18" s="342"/>
      <c r="C18" s="342"/>
      <c r="D18" s="342"/>
      <c r="E18" s="342"/>
      <c r="F18" s="256">
        <f>SUM(F10,F13,F14,F15)</f>
        <v>69497.51853500001</v>
      </c>
      <c r="G18" s="256">
        <f>F18*12</f>
        <v>833970.22242000012</v>
      </c>
    </row>
    <row r="19" spans="2:7" s="3" customFormat="1" x14ac:dyDescent="0.25">
      <c r="C19" s="4"/>
    </row>
    <row r="20" spans="2:7" s="3" customFormat="1" x14ac:dyDescent="0.25"/>
    <row r="21" spans="2:7" s="3" customFormat="1" x14ac:dyDescent="0.25"/>
  </sheetData>
  <mergeCells count="8">
    <mergeCell ref="B1:G1"/>
    <mergeCell ref="B12:E12"/>
    <mergeCell ref="B17:E18"/>
    <mergeCell ref="B2:G2"/>
    <mergeCell ref="D10:E10"/>
    <mergeCell ref="B13:E13"/>
    <mergeCell ref="B14:E14"/>
    <mergeCell ref="B15:E15"/>
  </mergeCells>
  <pageMargins left="0.511811024" right="0.511811024" top="0.78740157499999996" bottom="0.78740157499999996" header="0.31496062000000002" footer="0.31496062000000002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E8F0-2731-497D-9267-C7A098788F88}">
  <sheetPr>
    <tabColor rgb="FFC00000"/>
  </sheetPr>
  <dimension ref="B2:O101"/>
  <sheetViews>
    <sheetView showGridLines="0" tabSelected="1" view="pageBreakPreview" zoomScale="60" zoomScaleNormal="100" workbookViewId="0">
      <pane xSplit="6" ySplit="3" topLeftCell="G36" activePane="bottomRight" state="frozen"/>
      <selection activeCell="B1" sqref="B1:G18"/>
      <selection pane="topRight" activeCell="B1" sqref="B1:G18"/>
      <selection pane="bottomLeft" activeCell="B1" sqref="B1:G18"/>
      <selection pane="bottomRight" activeCell="B1" sqref="B1:G18"/>
    </sheetView>
  </sheetViews>
  <sheetFormatPr defaultRowHeight="30" customHeight="1" x14ac:dyDescent="0.25"/>
  <cols>
    <col min="1" max="1" width="9.85546875" customWidth="1"/>
    <col min="2" max="2" width="9.7109375" bestFit="1" customWidth="1"/>
    <col min="3" max="3" width="48.42578125" customWidth="1"/>
    <col min="4" max="4" width="16" bestFit="1" customWidth="1"/>
    <col min="5" max="5" width="19.28515625" style="158" customWidth="1"/>
    <col min="6" max="6" width="10.5703125" style="158" bestFit="1" customWidth="1"/>
    <col min="7" max="7" width="32.7109375" style="3" customWidth="1"/>
    <col min="8" max="8" width="10.7109375" style="287" customWidth="1"/>
    <col min="9" max="9" width="31.28515625" style="285" customWidth="1"/>
    <col min="10" max="10" width="32.7109375" style="3" customWidth="1"/>
    <col min="11" max="11" width="10.7109375" style="313" customWidth="1"/>
    <col min="12" max="13" width="32.7109375" style="3" customWidth="1"/>
    <col min="14" max="14" width="10.7109375" style="313" customWidth="1"/>
    <col min="15" max="15" width="32.7109375" style="285" customWidth="1"/>
  </cols>
  <sheetData>
    <row r="2" spans="2:15" ht="30" customHeight="1" x14ac:dyDescent="0.25">
      <c r="B2" s="361" t="s">
        <v>342</v>
      </c>
      <c r="C2" s="362"/>
      <c r="D2" s="362"/>
      <c r="E2" s="362"/>
      <c r="F2" s="362"/>
      <c r="G2" s="360" t="s">
        <v>894</v>
      </c>
      <c r="H2" s="360"/>
      <c r="I2" s="360"/>
      <c r="J2" s="360" t="s">
        <v>895</v>
      </c>
      <c r="K2" s="360"/>
      <c r="L2" s="360"/>
      <c r="M2" s="360" t="s">
        <v>896</v>
      </c>
      <c r="N2" s="360"/>
      <c r="O2" s="360"/>
    </row>
    <row r="3" spans="2:15" s="295" customFormat="1" ht="30" customHeight="1" x14ac:dyDescent="0.25">
      <c r="B3" s="288" t="s">
        <v>0</v>
      </c>
      <c r="C3" s="289" t="s">
        <v>264</v>
      </c>
      <c r="D3" s="289" t="s">
        <v>443</v>
      </c>
      <c r="E3" s="290" t="s">
        <v>1369</v>
      </c>
      <c r="F3" s="291" t="s">
        <v>1373</v>
      </c>
      <c r="G3" s="292" t="s">
        <v>1370</v>
      </c>
      <c r="H3" s="293" t="s">
        <v>968</v>
      </c>
      <c r="I3" s="294" t="s">
        <v>1301</v>
      </c>
      <c r="J3" s="292" t="s">
        <v>1371</v>
      </c>
      <c r="K3" s="312" t="s">
        <v>968</v>
      </c>
      <c r="L3" s="294" t="s">
        <v>1301</v>
      </c>
      <c r="M3" s="292" t="s">
        <v>1372</v>
      </c>
      <c r="N3" s="312" t="s">
        <v>968</v>
      </c>
      <c r="O3" s="294" t="s">
        <v>1301</v>
      </c>
    </row>
    <row r="4" spans="2:15" ht="15" customHeight="1" x14ac:dyDescent="0.25">
      <c r="B4" s="329">
        <v>1</v>
      </c>
      <c r="C4" s="330" t="s">
        <v>343</v>
      </c>
      <c r="D4" s="331">
        <f>VLOOKUP(C4,'[1]Planilha resumo'!B$3:I$97,8,0)</f>
        <v>2</v>
      </c>
      <c r="E4" s="296">
        <f>AVERAGE(H4,K4,N4)</f>
        <v>30.3</v>
      </c>
      <c r="F4" s="332">
        <f>D4*E4</f>
        <v>60.6</v>
      </c>
      <c r="G4" s="297" t="s">
        <v>967</v>
      </c>
      <c r="H4" s="298">
        <v>30</v>
      </c>
      <c r="I4" s="333" t="s">
        <v>1233</v>
      </c>
      <c r="J4" s="314" t="s">
        <v>1076</v>
      </c>
      <c r="K4" s="315">
        <v>30.9</v>
      </c>
      <c r="L4" s="314" t="s">
        <v>1079</v>
      </c>
      <c r="M4" s="297" t="s">
        <v>969</v>
      </c>
      <c r="N4" s="321">
        <v>30</v>
      </c>
      <c r="O4" s="322" t="s">
        <v>1350</v>
      </c>
    </row>
    <row r="5" spans="2:15" ht="15" customHeight="1" x14ac:dyDescent="0.25">
      <c r="B5" s="299">
        <v>2</v>
      </c>
      <c r="C5" s="300" t="s">
        <v>344</v>
      </c>
      <c r="D5" s="301">
        <f>VLOOKUP(C5,'[1]Planilha resumo'!B$3:I$97,8,0)</f>
        <v>1</v>
      </c>
      <c r="E5" s="296">
        <f t="shared" ref="E5:E68" si="0">AVERAGE(H5,K5,N5)</f>
        <v>108.27</v>
      </c>
      <c r="F5" s="302">
        <f t="shared" ref="F5:F68" si="1">D5*E5</f>
        <v>108.27</v>
      </c>
      <c r="G5" s="303" t="s">
        <v>971</v>
      </c>
      <c r="H5" s="304">
        <v>105</v>
      </c>
      <c r="I5" s="334" t="s">
        <v>1234</v>
      </c>
      <c r="J5" s="316" t="s">
        <v>1078</v>
      </c>
      <c r="K5" s="317">
        <v>102.9</v>
      </c>
      <c r="L5" s="316" t="s">
        <v>1080</v>
      </c>
      <c r="M5" s="303" t="s">
        <v>972</v>
      </c>
      <c r="N5" s="323">
        <v>116.91</v>
      </c>
      <c r="O5" s="325" t="s">
        <v>1351</v>
      </c>
    </row>
    <row r="6" spans="2:15" ht="15" customHeight="1" x14ac:dyDescent="0.25">
      <c r="B6" s="299">
        <v>3</v>
      </c>
      <c r="C6" s="300" t="s">
        <v>345</v>
      </c>
      <c r="D6" s="301">
        <f>VLOOKUP(C6,'[1]Planilha resumo'!B$3:I$97,8,0)</f>
        <v>1</v>
      </c>
      <c r="E6" s="296">
        <f t="shared" si="0"/>
        <v>76.429999999999993</v>
      </c>
      <c r="F6" s="302">
        <f t="shared" si="1"/>
        <v>76.429999999999993</v>
      </c>
      <c r="G6" s="303" t="s">
        <v>975</v>
      </c>
      <c r="H6" s="304">
        <v>79.39</v>
      </c>
      <c r="I6" s="334" t="s">
        <v>1235</v>
      </c>
      <c r="J6" s="316"/>
      <c r="K6" s="317">
        <v>79.989999999999995</v>
      </c>
      <c r="L6" s="316" t="s">
        <v>1081</v>
      </c>
      <c r="M6" s="303" t="s">
        <v>976</v>
      </c>
      <c r="N6" s="323">
        <v>69.91</v>
      </c>
      <c r="O6" s="325" t="s">
        <v>1352</v>
      </c>
    </row>
    <row r="7" spans="2:15" ht="15" customHeight="1" x14ac:dyDescent="0.25">
      <c r="B7" s="299">
        <v>4</v>
      </c>
      <c r="C7" s="300" t="s">
        <v>346</v>
      </c>
      <c r="D7" s="301">
        <f>VLOOKUP(C7,'[1]Planilha resumo'!B$3:I$97,8,0)</f>
        <v>2</v>
      </c>
      <c r="E7" s="296">
        <f t="shared" si="0"/>
        <v>23.50333333333333</v>
      </c>
      <c r="F7" s="302">
        <f t="shared" si="1"/>
        <v>47.006666666666661</v>
      </c>
      <c r="G7" s="303" t="s">
        <v>974</v>
      </c>
      <c r="H7" s="304">
        <v>21.9</v>
      </c>
      <c r="I7" s="334" t="s">
        <v>1236</v>
      </c>
      <c r="J7" s="316" t="s">
        <v>1078</v>
      </c>
      <c r="K7" s="317">
        <v>24.97</v>
      </c>
      <c r="L7" s="316" t="s">
        <v>1082</v>
      </c>
      <c r="M7" s="303" t="s">
        <v>973</v>
      </c>
      <c r="N7" s="323">
        <v>23.64</v>
      </c>
      <c r="O7" s="325" t="s">
        <v>1353</v>
      </c>
    </row>
    <row r="8" spans="2:15" ht="30" customHeight="1" x14ac:dyDescent="0.25">
      <c r="B8" s="299">
        <v>5</v>
      </c>
      <c r="C8" s="300" t="s">
        <v>347</v>
      </c>
      <c r="D8" s="301">
        <f>VLOOKUP(C8,'[1]Planilha resumo'!B$3:I$97,8,0)</f>
        <v>1</v>
      </c>
      <c r="E8" s="296">
        <f t="shared" si="0"/>
        <v>53.126666666666665</v>
      </c>
      <c r="F8" s="302">
        <f t="shared" si="1"/>
        <v>53.126666666666665</v>
      </c>
      <c r="G8" s="303" t="s">
        <v>1167</v>
      </c>
      <c r="H8" s="304">
        <v>49.49</v>
      </c>
      <c r="I8" s="305" t="s">
        <v>1168</v>
      </c>
      <c r="J8" s="316" t="s">
        <v>1163</v>
      </c>
      <c r="K8" s="317">
        <v>69.989999999999995</v>
      </c>
      <c r="L8" s="316" t="s">
        <v>1083</v>
      </c>
      <c r="M8" s="303" t="s">
        <v>1169</v>
      </c>
      <c r="N8" s="323">
        <v>39.9</v>
      </c>
      <c r="O8" s="326" t="s">
        <v>1170</v>
      </c>
    </row>
    <row r="9" spans="2:15" ht="15" customHeight="1" x14ac:dyDescent="0.25">
      <c r="B9" s="299">
        <v>6</v>
      </c>
      <c r="C9" s="300" t="s">
        <v>348</v>
      </c>
      <c r="D9" s="301">
        <f>VLOOKUP(C9,'[1]Planilha resumo'!B$3:I$97,8,0)</f>
        <v>2</v>
      </c>
      <c r="E9" s="296">
        <f t="shared" si="0"/>
        <v>42.353333333333332</v>
      </c>
      <c r="F9" s="302">
        <f t="shared" si="1"/>
        <v>84.706666666666663</v>
      </c>
      <c r="G9" s="303" t="s">
        <v>977</v>
      </c>
      <c r="H9" s="304">
        <v>43.15</v>
      </c>
      <c r="I9" s="334" t="s">
        <v>1237</v>
      </c>
      <c r="J9" s="316" t="s">
        <v>1164</v>
      </c>
      <c r="K9" s="317">
        <v>44.9</v>
      </c>
      <c r="L9" s="316" t="s">
        <v>1084</v>
      </c>
      <c r="M9" s="303" t="s">
        <v>978</v>
      </c>
      <c r="N9" s="323">
        <v>39.01</v>
      </c>
      <c r="O9" s="325" t="s">
        <v>1302</v>
      </c>
    </row>
    <row r="10" spans="2:15" ht="15" customHeight="1" x14ac:dyDescent="0.25">
      <c r="B10" s="299">
        <v>7</v>
      </c>
      <c r="C10" s="300" t="s">
        <v>349</v>
      </c>
      <c r="D10" s="301">
        <f>VLOOKUP(C10,'[1]Planilha resumo'!B$3:I$97,8,0)</f>
        <v>2</v>
      </c>
      <c r="E10" s="296">
        <f t="shared" si="0"/>
        <v>45.683333333333337</v>
      </c>
      <c r="F10" s="302">
        <f t="shared" si="1"/>
        <v>91.366666666666674</v>
      </c>
      <c r="G10" s="303" t="s">
        <v>979</v>
      </c>
      <c r="H10" s="304">
        <v>45</v>
      </c>
      <c r="I10" s="334" t="s">
        <v>1238</v>
      </c>
      <c r="J10" s="316" t="s">
        <v>1076</v>
      </c>
      <c r="K10" s="317">
        <v>48.9</v>
      </c>
      <c r="L10" s="316" t="s">
        <v>1085</v>
      </c>
      <c r="M10" s="303" t="s">
        <v>977</v>
      </c>
      <c r="N10" s="323">
        <v>43.15</v>
      </c>
      <c r="O10" s="325" t="s">
        <v>1303</v>
      </c>
    </row>
    <row r="11" spans="2:15" ht="15" customHeight="1" x14ac:dyDescent="0.25">
      <c r="B11" s="299">
        <v>8</v>
      </c>
      <c r="C11" s="300" t="s">
        <v>350</v>
      </c>
      <c r="D11" s="301">
        <f>VLOOKUP(C11,'[1]Planilha resumo'!B$3:I$97,8,0)</f>
        <v>2</v>
      </c>
      <c r="E11" s="296">
        <f t="shared" si="0"/>
        <v>34.31666666666667</v>
      </c>
      <c r="F11" s="302">
        <f t="shared" si="1"/>
        <v>68.63333333333334</v>
      </c>
      <c r="G11" s="303" t="s">
        <v>970</v>
      </c>
      <c r="H11" s="304">
        <v>32.96</v>
      </c>
      <c r="I11" s="334" t="s">
        <v>1239</v>
      </c>
      <c r="J11" s="316" t="s">
        <v>1078</v>
      </c>
      <c r="K11" s="317">
        <v>34.99</v>
      </c>
      <c r="L11" s="316" t="s">
        <v>1086</v>
      </c>
      <c r="M11" s="303" t="s">
        <v>980</v>
      </c>
      <c r="N11" s="323">
        <v>35</v>
      </c>
      <c r="O11" s="325" t="s">
        <v>1304</v>
      </c>
    </row>
    <row r="12" spans="2:15" ht="15" customHeight="1" x14ac:dyDescent="0.25">
      <c r="B12" s="299">
        <v>9</v>
      </c>
      <c r="C12" s="300" t="s">
        <v>351</v>
      </c>
      <c r="D12" s="301">
        <f>VLOOKUP(C12,'[1]Planilha resumo'!B$3:I$97,8,0)</f>
        <v>1</v>
      </c>
      <c r="E12" s="296">
        <f t="shared" si="0"/>
        <v>118.38333333333333</v>
      </c>
      <c r="F12" s="302">
        <f t="shared" si="1"/>
        <v>118.38333333333333</v>
      </c>
      <c r="G12" s="303" t="s">
        <v>997</v>
      </c>
      <c r="H12" s="304">
        <v>119.9</v>
      </c>
      <c r="I12" s="334" t="s">
        <v>1240</v>
      </c>
      <c r="J12" s="316" t="s">
        <v>1078</v>
      </c>
      <c r="K12" s="317">
        <v>102.34</v>
      </c>
      <c r="L12" s="316" t="s">
        <v>1087</v>
      </c>
      <c r="M12" s="303" t="s">
        <v>1231</v>
      </c>
      <c r="N12" s="323">
        <v>132.91</v>
      </c>
      <c r="O12" s="326" t="s">
        <v>1355</v>
      </c>
    </row>
    <row r="13" spans="2:15" ht="30" customHeight="1" x14ac:dyDescent="0.25">
      <c r="B13" s="299">
        <v>10</v>
      </c>
      <c r="C13" s="300" t="s">
        <v>352</v>
      </c>
      <c r="D13" s="301">
        <f>VLOOKUP(C13,'[1]Planilha resumo'!B$3:I$97,8,0)</f>
        <v>1</v>
      </c>
      <c r="E13" s="296">
        <f t="shared" si="0"/>
        <v>75.99666666666667</v>
      </c>
      <c r="F13" s="302">
        <f t="shared" si="1"/>
        <v>75.99666666666667</v>
      </c>
      <c r="G13" s="303" t="s">
        <v>1171</v>
      </c>
      <c r="H13" s="304">
        <v>70</v>
      </c>
      <c r="I13" s="305" t="s">
        <v>1172</v>
      </c>
      <c r="J13" s="316" t="s">
        <v>1077</v>
      </c>
      <c r="K13" s="317">
        <v>72.989999999999995</v>
      </c>
      <c r="L13" s="316" t="s">
        <v>1088</v>
      </c>
      <c r="M13" s="303" t="s">
        <v>1077</v>
      </c>
      <c r="N13" s="323">
        <v>85</v>
      </c>
      <c r="O13" s="326" t="s">
        <v>1173</v>
      </c>
    </row>
    <row r="14" spans="2:15" ht="15" customHeight="1" x14ac:dyDescent="0.25">
      <c r="B14" s="299">
        <v>11</v>
      </c>
      <c r="C14" s="300" t="s">
        <v>353</v>
      </c>
      <c r="D14" s="301">
        <f>VLOOKUP(C14,'[1]Planilha resumo'!B$3:I$97,8,0)</f>
        <v>2</v>
      </c>
      <c r="E14" s="296">
        <f t="shared" si="0"/>
        <v>66.00333333333333</v>
      </c>
      <c r="F14" s="302">
        <f t="shared" si="1"/>
        <v>132.00666666666666</v>
      </c>
      <c r="G14" s="303" t="s">
        <v>982</v>
      </c>
      <c r="H14" s="304">
        <v>72.41</v>
      </c>
      <c r="I14" s="334" t="s">
        <v>1241</v>
      </c>
      <c r="J14" s="316" t="s">
        <v>1078</v>
      </c>
      <c r="K14" s="317">
        <v>60.61</v>
      </c>
      <c r="L14" s="316" t="s">
        <v>1089</v>
      </c>
      <c r="M14" s="303" t="s">
        <v>1356</v>
      </c>
      <c r="N14" s="323">
        <v>64.989999999999995</v>
      </c>
      <c r="O14" s="326" t="s">
        <v>1357</v>
      </c>
    </row>
    <row r="15" spans="2:15" ht="15" customHeight="1" x14ac:dyDescent="0.25">
      <c r="B15" s="299">
        <v>12</v>
      </c>
      <c r="C15" s="300" t="s">
        <v>354</v>
      </c>
      <c r="D15" s="301">
        <f>VLOOKUP(C15,'[1]Planilha resumo'!B$3:I$97,8,0)</f>
        <v>2</v>
      </c>
      <c r="E15" s="296">
        <f t="shared" si="0"/>
        <v>35.29</v>
      </c>
      <c r="F15" s="302">
        <f t="shared" si="1"/>
        <v>70.58</v>
      </c>
      <c r="G15" s="303" t="s">
        <v>983</v>
      </c>
      <c r="H15" s="304">
        <v>35</v>
      </c>
      <c r="I15" s="334" t="s">
        <v>1242</v>
      </c>
      <c r="J15" s="316" t="s">
        <v>1078</v>
      </c>
      <c r="K15" s="317">
        <v>34.869999999999997</v>
      </c>
      <c r="L15" s="316" t="s">
        <v>1090</v>
      </c>
      <c r="M15" s="303" t="s">
        <v>981</v>
      </c>
      <c r="N15" s="323">
        <v>36</v>
      </c>
      <c r="O15" s="325" t="s">
        <v>1305</v>
      </c>
    </row>
    <row r="16" spans="2:15" ht="30" customHeight="1" x14ac:dyDescent="0.25">
      <c r="B16" s="299">
        <v>13</v>
      </c>
      <c r="C16" s="300" t="s">
        <v>355</v>
      </c>
      <c r="D16" s="301">
        <f>VLOOKUP(C16,'[1]Planilha resumo'!B$3:I$97,8,0)</f>
        <v>2</v>
      </c>
      <c r="E16" s="296">
        <f t="shared" si="0"/>
        <v>1242.5366666666666</v>
      </c>
      <c r="F16" s="302">
        <f t="shared" si="1"/>
        <v>2485.0733333333333</v>
      </c>
      <c r="G16" s="303" t="s">
        <v>1174</v>
      </c>
      <c r="H16" s="304">
        <v>1629.59</v>
      </c>
      <c r="I16" s="305" t="s">
        <v>1175</v>
      </c>
      <c r="J16" s="316" t="s">
        <v>1165</v>
      </c>
      <c r="K16" s="317">
        <v>1012.02</v>
      </c>
      <c r="L16" s="316" t="s">
        <v>1091</v>
      </c>
      <c r="M16" s="303" t="s">
        <v>1078</v>
      </c>
      <c r="N16" s="323">
        <v>1086</v>
      </c>
      <c r="O16" s="326" t="s">
        <v>1176</v>
      </c>
    </row>
    <row r="17" spans="2:15" ht="15" customHeight="1" x14ac:dyDescent="0.25">
      <c r="B17" s="299">
        <v>14</v>
      </c>
      <c r="C17" s="300" t="s">
        <v>356</v>
      </c>
      <c r="D17" s="301">
        <f>VLOOKUP(C17,'[1]Planilha resumo'!B$3:I$97,8,0)</f>
        <v>2</v>
      </c>
      <c r="E17" s="296">
        <f t="shared" si="0"/>
        <v>33.04</v>
      </c>
      <c r="F17" s="302">
        <f t="shared" si="1"/>
        <v>66.08</v>
      </c>
      <c r="G17" s="303" t="s">
        <v>1057</v>
      </c>
      <c r="H17" s="304">
        <v>27.22</v>
      </c>
      <c r="I17" s="334" t="s">
        <v>1243</v>
      </c>
      <c r="J17" s="316" t="s">
        <v>1164</v>
      </c>
      <c r="K17" s="317">
        <v>39.9</v>
      </c>
      <c r="L17" s="316" t="s">
        <v>1092</v>
      </c>
      <c r="M17" s="303" t="s">
        <v>1058</v>
      </c>
      <c r="N17" s="323">
        <v>32</v>
      </c>
      <c r="O17" s="325" t="s">
        <v>1306</v>
      </c>
    </row>
    <row r="18" spans="2:15" ht="15" customHeight="1" x14ac:dyDescent="0.25">
      <c r="B18" s="299">
        <v>15</v>
      </c>
      <c r="C18" s="300" t="s">
        <v>357</v>
      </c>
      <c r="D18" s="301">
        <f>VLOOKUP(C18,'[1]Planilha resumo'!B$3:I$97,8,0)</f>
        <v>2</v>
      </c>
      <c r="E18" s="296">
        <f t="shared" si="0"/>
        <v>64.096666666666678</v>
      </c>
      <c r="F18" s="302">
        <f t="shared" si="1"/>
        <v>128.19333333333336</v>
      </c>
      <c r="G18" s="303" t="s">
        <v>984</v>
      </c>
      <c r="H18" s="304">
        <v>71.400000000000006</v>
      </c>
      <c r="I18" s="334" t="s">
        <v>1244</v>
      </c>
      <c r="J18" s="316" t="s">
        <v>1163</v>
      </c>
      <c r="K18" s="317">
        <v>59.89</v>
      </c>
      <c r="L18" s="316" t="s">
        <v>1093</v>
      </c>
      <c r="M18" s="303" t="s">
        <v>998</v>
      </c>
      <c r="N18" s="323">
        <v>61</v>
      </c>
      <c r="O18" s="325" t="s">
        <v>1307</v>
      </c>
    </row>
    <row r="19" spans="2:15" ht="15" customHeight="1" x14ac:dyDescent="0.25">
      <c r="B19" s="299">
        <v>16</v>
      </c>
      <c r="C19" s="300" t="s">
        <v>358</v>
      </c>
      <c r="D19" s="301">
        <f>VLOOKUP(C19,'[1]Planilha resumo'!B$3:I$97,8,0)</f>
        <v>1</v>
      </c>
      <c r="E19" s="296">
        <f t="shared" si="0"/>
        <v>115.96999999999998</v>
      </c>
      <c r="F19" s="302">
        <f t="shared" si="1"/>
        <v>115.96999999999998</v>
      </c>
      <c r="G19" s="303" t="s">
        <v>972</v>
      </c>
      <c r="H19" s="304">
        <v>117.96</v>
      </c>
      <c r="I19" s="303" t="s">
        <v>1245</v>
      </c>
      <c r="J19" s="316"/>
      <c r="K19" s="317">
        <v>106.36</v>
      </c>
      <c r="L19" s="316" t="s">
        <v>1094</v>
      </c>
      <c r="M19" s="303" t="s">
        <v>987</v>
      </c>
      <c r="N19" s="323">
        <v>123.59</v>
      </c>
      <c r="O19" s="325" t="s">
        <v>1245</v>
      </c>
    </row>
    <row r="20" spans="2:15" ht="30" customHeight="1" x14ac:dyDescent="0.25">
      <c r="B20" s="299">
        <v>17</v>
      </c>
      <c r="C20" s="300" t="s">
        <v>359</v>
      </c>
      <c r="D20" s="301">
        <f>VLOOKUP(C20,'[1]Planilha resumo'!B$3:I$97,8,0)</f>
        <v>1</v>
      </c>
      <c r="E20" s="296">
        <f t="shared" si="0"/>
        <v>157.87333333333333</v>
      </c>
      <c r="F20" s="302">
        <f t="shared" si="1"/>
        <v>157.87333333333333</v>
      </c>
      <c r="G20" s="303" t="s">
        <v>1010</v>
      </c>
      <c r="H20" s="304">
        <v>160</v>
      </c>
      <c r="I20" s="303" t="s">
        <v>1246</v>
      </c>
      <c r="J20" s="316" t="s">
        <v>1078</v>
      </c>
      <c r="K20" s="317">
        <v>133.66</v>
      </c>
      <c r="L20" s="316" t="s">
        <v>1095</v>
      </c>
      <c r="M20" s="303" t="s">
        <v>1072</v>
      </c>
      <c r="N20" s="323">
        <v>179.96</v>
      </c>
      <c r="O20" s="325" t="s">
        <v>1246</v>
      </c>
    </row>
    <row r="21" spans="2:15" ht="15" customHeight="1" x14ac:dyDescent="0.25">
      <c r="B21" s="299">
        <v>18</v>
      </c>
      <c r="C21" s="300" t="s">
        <v>360</v>
      </c>
      <c r="D21" s="301">
        <f>VLOOKUP(C21,'[1]Planilha resumo'!B$3:I$97,8,0)</f>
        <v>1</v>
      </c>
      <c r="E21" s="296">
        <f t="shared" si="0"/>
        <v>16.006666666666664</v>
      </c>
      <c r="F21" s="302">
        <f t="shared" si="1"/>
        <v>16.006666666666664</v>
      </c>
      <c r="G21" s="303" t="s">
        <v>985</v>
      </c>
      <c r="H21" s="304">
        <v>17.899999999999999</v>
      </c>
      <c r="I21" s="303" t="s">
        <v>1247</v>
      </c>
      <c r="J21" s="316" t="s">
        <v>1078</v>
      </c>
      <c r="K21" s="317">
        <v>15.19</v>
      </c>
      <c r="L21" s="316" t="s">
        <v>1096</v>
      </c>
      <c r="M21" s="303" t="s">
        <v>981</v>
      </c>
      <c r="N21" s="323">
        <v>14.93</v>
      </c>
      <c r="O21" s="325" t="s">
        <v>1308</v>
      </c>
    </row>
    <row r="22" spans="2:15" ht="15" customHeight="1" x14ac:dyDescent="0.25">
      <c r="B22" s="299">
        <v>19</v>
      </c>
      <c r="C22" s="300" t="s">
        <v>361</v>
      </c>
      <c r="D22" s="301">
        <f>VLOOKUP(C22,'[1]Planilha resumo'!B$3:I$97,8,0)</f>
        <v>2</v>
      </c>
      <c r="E22" s="296">
        <f t="shared" si="0"/>
        <v>14.700000000000001</v>
      </c>
      <c r="F22" s="302">
        <f t="shared" si="1"/>
        <v>29.400000000000002</v>
      </c>
      <c r="G22" s="303" t="s">
        <v>1354</v>
      </c>
      <c r="H22" s="304">
        <v>15.44</v>
      </c>
      <c r="I22" s="303" t="s">
        <v>1248</v>
      </c>
      <c r="J22" s="316"/>
      <c r="K22" s="317">
        <v>17.760000000000002</v>
      </c>
      <c r="L22" s="318" t="s">
        <v>1097</v>
      </c>
      <c r="M22" s="303" t="s">
        <v>1166</v>
      </c>
      <c r="N22" s="323">
        <v>10.9</v>
      </c>
      <c r="O22" s="324" t="s">
        <v>1358</v>
      </c>
    </row>
    <row r="23" spans="2:15" ht="30" customHeight="1" x14ac:dyDescent="0.25">
      <c r="B23" s="299">
        <v>20</v>
      </c>
      <c r="C23" s="300" t="s">
        <v>362</v>
      </c>
      <c r="D23" s="301">
        <f>VLOOKUP(C23,'[1]Planilha resumo'!B$3:I$97,8,0)</f>
        <v>3</v>
      </c>
      <c r="E23" s="296">
        <f t="shared" si="0"/>
        <v>61.616666666666667</v>
      </c>
      <c r="F23" s="302">
        <f t="shared" si="1"/>
        <v>184.85</v>
      </c>
      <c r="G23" s="303" t="s">
        <v>1177</v>
      </c>
      <c r="H23" s="304">
        <v>86.83</v>
      </c>
      <c r="I23" s="305" t="s">
        <v>1178</v>
      </c>
      <c r="J23" s="316" t="s">
        <v>1078</v>
      </c>
      <c r="K23" s="317">
        <v>41.02</v>
      </c>
      <c r="L23" s="316" t="s">
        <v>1098</v>
      </c>
      <c r="M23" s="303" t="s">
        <v>1179</v>
      </c>
      <c r="N23" s="323">
        <v>57</v>
      </c>
      <c r="O23" s="326" t="s">
        <v>1180</v>
      </c>
    </row>
    <row r="24" spans="2:15" ht="30" customHeight="1" x14ac:dyDescent="0.25">
      <c r="B24" s="299">
        <v>21</v>
      </c>
      <c r="C24" s="300" t="s">
        <v>363</v>
      </c>
      <c r="D24" s="301">
        <f>VLOOKUP(C24,'[1]Planilha resumo'!B$3:I$97,8,0)</f>
        <v>1</v>
      </c>
      <c r="E24" s="296">
        <f t="shared" si="0"/>
        <v>1373.28</v>
      </c>
      <c r="F24" s="302">
        <f t="shared" si="1"/>
        <v>1373.28</v>
      </c>
      <c r="G24" s="303" t="s">
        <v>1181</v>
      </c>
      <c r="H24" s="304">
        <v>969.14</v>
      </c>
      <c r="I24" s="305" t="s">
        <v>1182</v>
      </c>
      <c r="J24" s="316" t="s">
        <v>1185</v>
      </c>
      <c r="K24" s="317">
        <v>1179.7</v>
      </c>
      <c r="L24" s="318" t="s">
        <v>1099</v>
      </c>
      <c r="M24" s="303" t="s">
        <v>1183</v>
      </c>
      <c r="N24" s="323">
        <v>1971</v>
      </c>
      <c r="O24" s="326" t="s">
        <v>1184</v>
      </c>
    </row>
    <row r="25" spans="2:15" ht="15" customHeight="1" x14ac:dyDescent="0.25">
      <c r="B25" s="299">
        <v>22</v>
      </c>
      <c r="C25" s="300" t="s">
        <v>364</v>
      </c>
      <c r="D25" s="301">
        <f>VLOOKUP(C25,'[1]Planilha resumo'!B$3:I$97,8,0)</f>
        <v>1</v>
      </c>
      <c r="E25" s="296">
        <f t="shared" si="0"/>
        <v>128.24333333333334</v>
      </c>
      <c r="F25" s="302">
        <f t="shared" si="1"/>
        <v>128.24333333333334</v>
      </c>
      <c r="G25" s="303" t="s">
        <v>986</v>
      </c>
      <c r="H25" s="304">
        <v>126.03</v>
      </c>
      <c r="I25" s="303" t="s">
        <v>1249</v>
      </c>
      <c r="J25" s="316" t="s">
        <v>1078</v>
      </c>
      <c r="K25" s="317">
        <v>139.9</v>
      </c>
      <c r="L25" s="316" t="s">
        <v>1100</v>
      </c>
      <c r="M25" s="303" t="s">
        <v>987</v>
      </c>
      <c r="N25" s="323">
        <v>118.8</v>
      </c>
      <c r="O25" s="325" t="s">
        <v>1309</v>
      </c>
    </row>
    <row r="26" spans="2:15" ht="15" customHeight="1" x14ac:dyDescent="0.25">
      <c r="B26" s="299">
        <v>23</v>
      </c>
      <c r="C26" s="300" t="s">
        <v>365</v>
      </c>
      <c r="D26" s="301">
        <f>VLOOKUP(C26,'[1]Planilha resumo'!B$3:I$97,8,0)</f>
        <v>2</v>
      </c>
      <c r="E26" s="296">
        <f t="shared" si="0"/>
        <v>26.656666666666666</v>
      </c>
      <c r="F26" s="302">
        <f t="shared" si="1"/>
        <v>53.313333333333333</v>
      </c>
      <c r="G26" s="303" t="s">
        <v>988</v>
      </c>
      <c r="H26" s="304">
        <v>27.98</v>
      </c>
      <c r="I26" s="303" t="s">
        <v>1250</v>
      </c>
      <c r="J26" s="316"/>
      <c r="K26" s="317">
        <v>26.99</v>
      </c>
      <c r="L26" s="316" t="s">
        <v>1101</v>
      </c>
      <c r="M26" s="303" t="s">
        <v>989</v>
      </c>
      <c r="N26" s="323">
        <v>25</v>
      </c>
      <c r="O26" s="325" t="s">
        <v>1310</v>
      </c>
    </row>
    <row r="27" spans="2:15" ht="30" customHeight="1" x14ac:dyDescent="0.25">
      <c r="B27" s="299">
        <v>24</v>
      </c>
      <c r="C27" s="300" t="s">
        <v>366</v>
      </c>
      <c r="D27" s="301">
        <f>VLOOKUP(C27,'[1]Planilha resumo'!B$3:I$97,8,0)</f>
        <v>1</v>
      </c>
      <c r="E27" s="296">
        <f t="shared" si="0"/>
        <v>16.743333333333332</v>
      </c>
      <c r="F27" s="302">
        <f t="shared" si="1"/>
        <v>16.743333333333332</v>
      </c>
      <c r="G27" s="303" t="s">
        <v>1070</v>
      </c>
      <c r="H27" s="304">
        <v>16.989999999999998</v>
      </c>
      <c r="I27" s="305" t="s">
        <v>1071</v>
      </c>
      <c r="J27" s="316"/>
      <c r="K27" s="317">
        <v>16.989999999999998</v>
      </c>
      <c r="L27" s="316" t="s">
        <v>1071</v>
      </c>
      <c r="M27" s="303" t="s">
        <v>1068</v>
      </c>
      <c r="N27" s="323">
        <v>16.25</v>
      </c>
      <c r="O27" s="326" t="s">
        <v>1069</v>
      </c>
    </row>
    <row r="28" spans="2:15" ht="15" customHeight="1" x14ac:dyDescent="0.25">
      <c r="B28" s="299">
        <v>25</v>
      </c>
      <c r="C28" s="300" t="s">
        <v>367</v>
      </c>
      <c r="D28" s="301">
        <f>VLOOKUP(C28,'[1]Planilha resumo'!B$3:I$97,8,0)</f>
        <v>2</v>
      </c>
      <c r="E28" s="296">
        <f t="shared" si="0"/>
        <v>21.09</v>
      </c>
      <c r="F28" s="302">
        <f t="shared" si="1"/>
        <v>42.18</v>
      </c>
      <c r="G28" s="303" t="s">
        <v>990</v>
      </c>
      <c r="H28" s="304">
        <v>18.25</v>
      </c>
      <c r="I28" s="303" t="s">
        <v>1251</v>
      </c>
      <c r="J28" s="316" t="s">
        <v>1078</v>
      </c>
      <c r="K28" s="317">
        <v>15.91</v>
      </c>
      <c r="L28" s="316" t="s">
        <v>1102</v>
      </c>
      <c r="M28" s="303" t="s">
        <v>1009</v>
      </c>
      <c r="N28" s="323">
        <v>29.11</v>
      </c>
      <c r="O28" s="325" t="s">
        <v>1311</v>
      </c>
    </row>
    <row r="29" spans="2:15" ht="15" customHeight="1" x14ac:dyDescent="0.25">
      <c r="B29" s="299">
        <v>26</v>
      </c>
      <c r="C29" s="300" t="s">
        <v>368</v>
      </c>
      <c r="D29" s="301">
        <f>VLOOKUP(C29,'[1]Planilha resumo'!B$3:I$97,8,0)</f>
        <v>2</v>
      </c>
      <c r="E29" s="296">
        <f t="shared" si="0"/>
        <v>22.216666666666669</v>
      </c>
      <c r="F29" s="302">
        <f t="shared" si="1"/>
        <v>44.433333333333337</v>
      </c>
      <c r="G29" s="303" t="s">
        <v>991</v>
      </c>
      <c r="H29" s="304">
        <v>21.88</v>
      </c>
      <c r="I29" s="303" t="s">
        <v>1252</v>
      </c>
      <c r="J29" s="316" t="s">
        <v>1078</v>
      </c>
      <c r="K29" s="317">
        <v>22.9</v>
      </c>
      <c r="L29" s="316" t="s">
        <v>1103</v>
      </c>
      <c r="M29" s="303" t="s">
        <v>985</v>
      </c>
      <c r="N29" s="323">
        <v>21.87</v>
      </c>
      <c r="O29" s="325" t="s">
        <v>1312</v>
      </c>
    </row>
    <row r="30" spans="2:15" ht="15" customHeight="1" x14ac:dyDescent="0.25">
      <c r="B30" s="299">
        <v>27</v>
      </c>
      <c r="C30" s="300" t="s">
        <v>369</v>
      </c>
      <c r="D30" s="301">
        <f>VLOOKUP(C30,'[1]Planilha resumo'!B$3:I$97,8,0)</f>
        <v>2</v>
      </c>
      <c r="E30" s="296">
        <f t="shared" si="0"/>
        <v>26.333333333333332</v>
      </c>
      <c r="F30" s="302">
        <f t="shared" si="1"/>
        <v>52.666666666666664</v>
      </c>
      <c r="G30" s="303" t="s">
        <v>999</v>
      </c>
      <c r="H30" s="304">
        <v>32.36</v>
      </c>
      <c r="I30" s="303" t="s">
        <v>1253</v>
      </c>
      <c r="J30" s="316" t="s">
        <v>1078</v>
      </c>
      <c r="K30" s="317">
        <v>23.54</v>
      </c>
      <c r="L30" s="316" t="s">
        <v>1104</v>
      </c>
      <c r="M30" s="303" t="s">
        <v>1000</v>
      </c>
      <c r="N30" s="323">
        <v>23.1</v>
      </c>
      <c r="O30" s="325" t="s">
        <v>1313</v>
      </c>
    </row>
    <row r="31" spans="2:15" ht="15" customHeight="1" x14ac:dyDescent="0.25">
      <c r="B31" s="299">
        <v>28</v>
      </c>
      <c r="C31" s="300" t="s">
        <v>370</v>
      </c>
      <c r="D31" s="301">
        <f>VLOOKUP(C31,'[1]Planilha resumo'!B$3:I$97,8,0)</f>
        <v>2</v>
      </c>
      <c r="E31" s="296">
        <f t="shared" si="0"/>
        <v>40</v>
      </c>
      <c r="F31" s="302">
        <f t="shared" si="1"/>
        <v>80</v>
      </c>
      <c r="G31" s="303" t="s">
        <v>1001</v>
      </c>
      <c r="H31" s="304">
        <v>31.47</v>
      </c>
      <c r="I31" s="303" t="s">
        <v>1254</v>
      </c>
      <c r="J31" s="316" t="s">
        <v>1078</v>
      </c>
      <c r="K31" s="317">
        <v>55.56</v>
      </c>
      <c r="L31" s="316" t="s">
        <v>1105</v>
      </c>
      <c r="M31" s="303" t="s">
        <v>991</v>
      </c>
      <c r="N31" s="323">
        <v>32.97</v>
      </c>
      <c r="O31" s="325" t="s">
        <v>1314</v>
      </c>
    </row>
    <row r="32" spans="2:15" ht="15" customHeight="1" x14ac:dyDescent="0.25">
      <c r="B32" s="299">
        <v>29</v>
      </c>
      <c r="C32" s="300" t="s">
        <v>371</v>
      </c>
      <c r="D32" s="301">
        <f>VLOOKUP(C32,'[1]Planilha resumo'!B$3:I$97,8,0)</f>
        <v>2</v>
      </c>
      <c r="E32" s="296">
        <f t="shared" si="0"/>
        <v>47.633333333333326</v>
      </c>
      <c r="F32" s="302">
        <f t="shared" si="1"/>
        <v>95.266666666666652</v>
      </c>
      <c r="G32" s="303" t="s">
        <v>1002</v>
      </c>
      <c r="H32" s="304">
        <v>41.8</v>
      </c>
      <c r="I32" s="303" t="s">
        <v>1255</v>
      </c>
      <c r="J32" s="316" t="s">
        <v>1078</v>
      </c>
      <c r="K32" s="317">
        <v>51.69</v>
      </c>
      <c r="L32" s="316" t="s">
        <v>1103</v>
      </c>
      <c r="M32" s="303" t="s">
        <v>1003</v>
      </c>
      <c r="N32" s="323">
        <v>49.41</v>
      </c>
      <c r="O32" s="325" t="s">
        <v>1315</v>
      </c>
    </row>
    <row r="33" spans="2:15" ht="15" customHeight="1" x14ac:dyDescent="0.25">
      <c r="B33" s="299">
        <v>30</v>
      </c>
      <c r="C33" s="300" t="s">
        <v>372</v>
      </c>
      <c r="D33" s="301">
        <f>VLOOKUP(C33,'[1]Planilha resumo'!B$3:I$97,8,0)</f>
        <v>2</v>
      </c>
      <c r="E33" s="296">
        <f t="shared" si="0"/>
        <v>90.433333333333337</v>
      </c>
      <c r="F33" s="302">
        <f t="shared" si="1"/>
        <v>180.86666666666667</v>
      </c>
      <c r="G33" s="303" t="s">
        <v>1004</v>
      </c>
      <c r="H33" s="304">
        <v>89.26</v>
      </c>
      <c r="I33" s="303" t="s">
        <v>1256</v>
      </c>
      <c r="J33" s="316" t="s">
        <v>1078</v>
      </c>
      <c r="K33" s="317">
        <v>94.83</v>
      </c>
      <c r="L33" s="316" t="s">
        <v>1106</v>
      </c>
      <c r="M33" s="303" t="s">
        <v>1003</v>
      </c>
      <c r="N33" s="323">
        <v>87.21</v>
      </c>
      <c r="O33" s="325" t="s">
        <v>1316</v>
      </c>
    </row>
    <row r="34" spans="2:15" ht="15" customHeight="1" x14ac:dyDescent="0.25">
      <c r="B34" s="299">
        <v>31</v>
      </c>
      <c r="C34" s="300" t="s">
        <v>373</v>
      </c>
      <c r="D34" s="301">
        <f>VLOOKUP(C34,'[1]Planilha resumo'!B$3:I$97,8,0)</f>
        <v>1</v>
      </c>
      <c r="E34" s="296">
        <f t="shared" si="0"/>
        <v>169.69333333333333</v>
      </c>
      <c r="F34" s="302">
        <f t="shared" si="1"/>
        <v>169.69333333333333</v>
      </c>
      <c r="G34" s="303" t="s">
        <v>972</v>
      </c>
      <c r="H34" s="304">
        <v>212.2</v>
      </c>
      <c r="I34" s="303" t="s">
        <v>1257</v>
      </c>
      <c r="J34" s="316" t="s">
        <v>1078</v>
      </c>
      <c r="K34" s="317">
        <v>158.38999999999999</v>
      </c>
      <c r="L34" s="316" t="s">
        <v>1107</v>
      </c>
      <c r="M34" s="303" t="s">
        <v>1360</v>
      </c>
      <c r="N34" s="323">
        <v>138.49</v>
      </c>
      <c r="O34" s="324" t="s">
        <v>1359</v>
      </c>
    </row>
    <row r="35" spans="2:15" ht="15" customHeight="1" x14ac:dyDescent="0.25">
      <c r="B35" s="299">
        <v>32</v>
      </c>
      <c r="C35" s="300" t="s">
        <v>374</v>
      </c>
      <c r="D35" s="301">
        <f>VLOOKUP(C35,'[1]Planilha resumo'!B$3:I$97,8,0)</f>
        <v>2</v>
      </c>
      <c r="E35" s="296">
        <f t="shared" si="0"/>
        <v>16.726666666666667</v>
      </c>
      <c r="F35" s="302">
        <f t="shared" si="1"/>
        <v>33.453333333333333</v>
      </c>
      <c r="G35" s="303" t="s">
        <v>1005</v>
      </c>
      <c r="H35" s="304">
        <v>10.28</v>
      </c>
      <c r="I35" s="303" t="s">
        <v>1258</v>
      </c>
      <c r="J35" s="316" t="s">
        <v>1164</v>
      </c>
      <c r="K35" s="317">
        <v>19.899999999999999</v>
      </c>
      <c r="L35" s="316" t="s">
        <v>1108</v>
      </c>
      <c r="M35" s="303" t="s">
        <v>1006</v>
      </c>
      <c r="N35" s="323">
        <v>20</v>
      </c>
      <c r="O35" s="325" t="s">
        <v>1317</v>
      </c>
    </row>
    <row r="36" spans="2:15" ht="15" customHeight="1" x14ac:dyDescent="0.25">
      <c r="B36" s="299">
        <v>33</v>
      </c>
      <c r="C36" s="300" t="s">
        <v>375</v>
      </c>
      <c r="D36" s="301">
        <f>VLOOKUP(C36,'[1]Planilha resumo'!B$3:I$97,8,0)</f>
        <v>1</v>
      </c>
      <c r="E36" s="296">
        <f t="shared" si="0"/>
        <v>19.069999999999997</v>
      </c>
      <c r="F36" s="302">
        <f t="shared" si="1"/>
        <v>19.069999999999997</v>
      </c>
      <c r="G36" s="303" t="s">
        <v>1007</v>
      </c>
      <c r="H36" s="304">
        <v>23.29</v>
      </c>
      <c r="I36" s="303" t="s">
        <v>1259</v>
      </c>
      <c r="J36" s="316" t="s">
        <v>1163</v>
      </c>
      <c r="K36" s="317">
        <v>14.44</v>
      </c>
      <c r="L36" s="316" t="s">
        <v>1109</v>
      </c>
      <c r="M36" s="303" t="s">
        <v>1362</v>
      </c>
      <c r="N36" s="323">
        <v>19.48</v>
      </c>
      <c r="O36" s="325" t="s">
        <v>1361</v>
      </c>
    </row>
    <row r="37" spans="2:15" ht="30" customHeight="1" x14ac:dyDescent="0.25">
      <c r="B37" s="299">
        <v>34</v>
      </c>
      <c r="C37" s="300" t="s">
        <v>376</v>
      </c>
      <c r="D37" s="301">
        <f>VLOOKUP(C37,'[1]Planilha resumo'!B$3:I$97,8,0)</f>
        <v>3</v>
      </c>
      <c r="E37" s="296">
        <f t="shared" si="0"/>
        <v>84.463333333333338</v>
      </c>
      <c r="F37" s="302">
        <f t="shared" si="1"/>
        <v>253.39000000000001</v>
      </c>
      <c r="G37" s="303" t="s">
        <v>1225</v>
      </c>
      <c r="H37" s="304">
        <v>56.49</v>
      </c>
      <c r="I37" s="305" t="s">
        <v>1224</v>
      </c>
      <c r="J37" s="316" t="s">
        <v>1208</v>
      </c>
      <c r="K37" s="317">
        <v>89.9</v>
      </c>
      <c r="L37" s="318" t="s">
        <v>1226</v>
      </c>
      <c r="M37" s="303" t="s">
        <v>1228</v>
      </c>
      <c r="N37" s="323">
        <v>107</v>
      </c>
      <c r="O37" s="326" t="s">
        <v>1227</v>
      </c>
    </row>
    <row r="38" spans="2:15" ht="15" customHeight="1" x14ac:dyDescent="0.25">
      <c r="B38" s="299">
        <v>35</v>
      </c>
      <c r="C38" s="300" t="s">
        <v>377</v>
      </c>
      <c r="D38" s="301">
        <f>VLOOKUP(C38,'[1]Planilha resumo'!B$3:I$97,8,0)</f>
        <v>2</v>
      </c>
      <c r="E38" s="296">
        <f t="shared" si="0"/>
        <v>47.99666666666667</v>
      </c>
      <c r="F38" s="302">
        <f t="shared" si="1"/>
        <v>95.993333333333339</v>
      </c>
      <c r="G38" s="303" t="s">
        <v>1008</v>
      </c>
      <c r="H38" s="304">
        <v>53.19</v>
      </c>
      <c r="I38" s="303" t="s">
        <v>1260</v>
      </c>
      <c r="J38" s="316" t="s">
        <v>1078</v>
      </c>
      <c r="K38" s="317">
        <v>44.9</v>
      </c>
      <c r="L38" s="316" t="s">
        <v>1110</v>
      </c>
      <c r="M38" s="303" t="s">
        <v>1163</v>
      </c>
      <c r="N38" s="323">
        <v>45.9</v>
      </c>
      <c r="O38" s="324" t="s">
        <v>1363</v>
      </c>
    </row>
    <row r="39" spans="2:15" ht="30" customHeight="1" x14ac:dyDescent="0.25">
      <c r="B39" s="299">
        <v>36</v>
      </c>
      <c r="C39" s="300" t="s">
        <v>378</v>
      </c>
      <c r="D39" s="301">
        <f>VLOOKUP(C39,'[1]Planilha resumo'!B$3:I$97,8,0)</f>
        <v>1</v>
      </c>
      <c r="E39" s="296">
        <f t="shared" si="0"/>
        <v>381.18333333333334</v>
      </c>
      <c r="F39" s="302">
        <f t="shared" si="1"/>
        <v>381.18333333333334</v>
      </c>
      <c r="G39" s="303" t="s">
        <v>1229</v>
      </c>
      <c r="H39" s="304">
        <v>399.9</v>
      </c>
      <c r="I39" s="305" t="s">
        <v>1230</v>
      </c>
      <c r="J39" s="316" t="s">
        <v>1078</v>
      </c>
      <c r="K39" s="317">
        <v>339.9</v>
      </c>
      <c r="L39" s="316" t="s">
        <v>1111</v>
      </c>
      <c r="M39" s="303" t="s">
        <v>1231</v>
      </c>
      <c r="N39" s="323">
        <v>403.75</v>
      </c>
      <c r="O39" s="326" t="s">
        <v>1232</v>
      </c>
    </row>
    <row r="40" spans="2:15" ht="15" customHeight="1" x14ac:dyDescent="0.25">
      <c r="B40" s="299">
        <v>37</v>
      </c>
      <c r="C40" s="300" t="s">
        <v>379</v>
      </c>
      <c r="D40" s="301">
        <f>VLOOKUP(C40,'[1]Planilha resumo'!B$3:I$97,8,0)</f>
        <v>1</v>
      </c>
      <c r="E40" s="296">
        <f t="shared" si="0"/>
        <v>95.23</v>
      </c>
      <c r="F40" s="302">
        <f t="shared" si="1"/>
        <v>95.23</v>
      </c>
      <c r="G40" s="303" t="s">
        <v>1059</v>
      </c>
      <c r="H40" s="304">
        <v>96.79</v>
      </c>
      <c r="I40" s="303" t="s">
        <v>1261</v>
      </c>
      <c r="J40" s="316" t="s">
        <v>1078</v>
      </c>
      <c r="K40" s="317">
        <v>89.9</v>
      </c>
      <c r="L40" s="316" t="s">
        <v>1112</v>
      </c>
      <c r="M40" s="303" t="s">
        <v>1067</v>
      </c>
      <c r="N40" s="323">
        <v>99</v>
      </c>
      <c r="O40" s="325" t="s">
        <v>1318</v>
      </c>
    </row>
    <row r="41" spans="2:15" ht="15" customHeight="1" x14ac:dyDescent="0.25">
      <c r="B41" s="299">
        <v>38</v>
      </c>
      <c r="C41" s="300" t="s">
        <v>380</v>
      </c>
      <c r="D41" s="301">
        <f>VLOOKUP(C41,'[1]Planilha resumo'!B$3:I$97,8,0)</f>
        <v>2</v>
      </c>
      <c r="E41" s="296">
        <f t="shared" si="0"/>
        <v>29.286666666666665</v>
      </c>
      <c r="F41" s="302">
        <f t="shared" si="1"/>
        <v>58.573333333333331</v>
      </c>
      <c r="G41" s="303" t="s">
        <v>1009</v>
      </c>
      <c r="H41" s="304">
        <v>25.97</v>
      </c>
      <c r="I41" s="303" t="s">
        <v>1262</v>
      </c>
      <c r="J41" s="316"/>
      <c r="K41" s="317">
        <v>41.28</v>
      </c>
      <c r="L41" s="316" t="s">
        <v>1113</v>
      </c>
      <c r="M41" s="303" t="s">
        <v>1010</v>
      </c>
      <c r="N41" s="323">
        <v>20.61</v>
      </c>
      <c r="O41" s="325" t="s">
        <v>1319</v>
      </c>
    </row>
    <row r="42" spans="2:15" ht="30" customHeight="1" x14ac:dyDescent="0.25">
      <c r="B42" s="299">
        <v>39</v>
      </c>
      <c r="C42" s="300" t="s">
        <v>381</v>
      </c>
      <c r="D42" s="301">
        <f>VLOOKUP(C42,'[1]Planilha resumo'!B$3:I$97,8,0)</f>
        <v>2</v>
      </c>
      <c r="E42" s="296">
        <f t="shared" si="0"/>
        <v>34.43666666666666</v>
      </c>
      <c r="F42" s="302">
        <f t="shared" si="1"/>
        <v>68.873333333333321</v>
      </c>
      <c r="G42" s="303" t="s">
        <v>1186</v>
      </c>
      <c r="H42" s="304">
        <v>53.4</v>
      </c>
      <c r="I42" s="305" t="s">
        <v>1187</v>
      </c>
      <c r="J42" s="316" t="s">
        <v>1078</v>
      </c>
      <c r="K42" s="317">
        <v>23.61</v>
      </c>
      <c r="L42" s="316" t="s">
        <v>1114</v>
      </c>
      <c r="M42" s="303" t="s">
        <v>1188</v>
      </c>
      <c r="N42" s="323">
        <v>26.3</v>
      </c>
      <c r="O42" s="326" t="s">
        <v>1189</v>
      </c>
    </row>
    <row r="43" spans="2:15" ht="30" customHeight="1" x14ac:dyDescent="0.25">
      <c r="B43" s="299">
        <v>40</v>
      </c>
      <c r="C43" s="300" t="s">
        <v>382</v>
      </c>
      <c r="D43" s="301">
        <f>VLOOKUP(C43,'[1]Planilha resumo'!B$3:I$97,8,0)</f>
        <v>2</v>
      </c>
      <c r="E43" s="296">
        <f t="shared" si="0"/>
        <v>85.09</v>
      </c>
      <c r="F43" s="302">
        <f t="shared" si="1"/>
        <v>170.18</v>
      </c>
      <c r="G43" s="303" t="s">
        <v>1186</v>
      </c>
      <c r="H43" s="304">
        <v>76.5</v>
      </c>
      <c r="I43" s="334" t="s">
        <v>1190</v>
      </c>
      <c r="J43" s="316"/>
      <c r="K43" s="317">
        <v>78.87</v>
      </c>
      <c r="L43" s="316" t="s">
        <v>1115</v>
      </c>
      <c r="M43" s="303" t="s">
        <v>1192</v>
      </c>
      <c r="N43" s="323">
        <v>99.9</v>
      </c>
      <c r="O43" s="326" t="s">
        <v>1191</v>
      </c>
    </row>
    <row r="44" spans="2:15" ht="15" customHeight="1" x14ac:dyDescent="0.25">
      <c r="B44" s="299">
        <v>41</v>
      </c>
      <c r="C44" s="300" t="s">
        <v>383</v>
      </c>
      <c r="D44" s="301">
        <f>VLOOKUP(C44,'[1]Planilha resumo'!B$3:I$97,8,0)</f>
        <v>1</v>
      </c>
      <c r="E44" s="296">
        <f t="shared" si="0"/>
        <v>157.36333333333334</v>
      </c>
      <c r="F44" s="302">
        <f t="shared" si="1"/>
        <v>157.36333333333334</v>
      </c>
      <c r="G44" s="303" t="s">
        <v>1011</v>
      </c>
      <c r="H44" s="304">
        <v>157.19999999999999</v>
      </c>
      <c r="I44" s="303" t="s">
        <v>1263</v>
      </c>
      <c r="J44" s="316" t="s">
        <v>1078</v>
      </c>
      <c r="K44" s="317">
        <v>159.9</v>
      </c>
      <c r="L44" s="316" t="s">
        <v>1116</v>
      </c>
      <c r="M44" s="303" t="s">
        <v>1066</v>
      </c>
      <c r="N44" s="323">
        <v>154.99</v>
      </c>
      <c r="O44" s="325" t="s">
        <v>1320</v>
      </c>
    </row>
    <row r="45" spans="2:15" ht="15" customHeight="1" x14ac:dyDescent="0.25">
      <c r="B45" s="299">
        <v>42</v>
      </c>
      <c r="C45" s="300" t="s">
        <v>384</v>
      </c>
      <c r="D45" s="301">
        <f>VLOOKUP(C45,'[1]Planilha resumo'!B$3:I$97,8,0)</f>
        <v>2</v>
      </c>
      <c r="E45" s="296">
        <f t="shared" si="0"/>
        <v>71.243333333333325</v>
      </c>
      <c r="F45" s="302">
        <f t="shared" si="1"/>
        <v>142.48666666666665</v>
      </c>
      <c r="G45" s="303" t="s">
        <v>1012</v>
      </c>
      <c r="H45" s="304">
        <v>65</v>
      </c>
      <c r="I45" s="303" t="s">
        <v>1264</v>
      </c>
      <c r="J45" s="316" t="s">
        <v>1078</v>
      </c>
      <c r="K45" s="317">
        <v>75.260000000000005</v>
      </c>
      <c r="L45" s="316" t="s">
        <v>1117</v>
      </c>
      <c r="M45" s="303" t="s">
        <v>1013</v>
      </c>
      <c r="N45" s="323">
        <v>73.47</v>
      </c>
      <c r="O45" s="325" t="s">
        <v>1273</v>
      </c>
    </row>
    <row r="46" spans="2:15" ht="15" customHeight="1" x14ac:dyDescent="0.25">
      <c r="B46" s="299">
        <v>43</v>
      </c>
      <c r="C46" s="300" t="s">
        <v>385</v>
      </c>
      <c r="D46" s="301">
        <f>VLOOKUP(C46,'[1]Planilha resumo'!B$3:I$97,8,0)</f>
        <v>2</v>
      </c>
      <c r="E46" s="296">
        <f t="shared" si="0"/>
        <v>29.88</v>
      </c>
      <c r="F46" s="302">
        <f t="shared" si="1"/>
        <v>59.76</v>
      </c>
      <c r="G46" s="303" t="s">
        <v>1014</v>
      </c>
      <c r="H46" s="304">
        <v>23.9</v>
      </c>
      <c r="I46" s="303" t="s">
        <v>1265</v>
      </c>
      <c r="J46" s="316" t="s">
        <v>1163</v>
      </c>
      <c r="K46" s="317">
        <v>25.9</v>
      </c>
      <c r="L46" s="316" t="s">
        <v>1118</v>
      </c>
      <c r="M46" s="303" t="s">
        <v>1065</v>
      </c>
      <c r="N46" s="323">
        <v>39.840000000000003</v>
      </c>
      <c r="O46" s="325" t="s">
        <v>1321</v>
      </c>
    </row>
    <row r="47" spans="2:15" ht="15" customHeight="1" x14ac:dyDescent="0.25">
      <c r="B47" s="299">
        <v>44</v>
      </c>
      <c r="C47" s="300" t="s">
        <v>386</v>
      </c>
      <c r="D47" s="301">
        <f>VLOOKUP(C47,'[1]Planilha resumo'!B$3:I$97,8,0)</f>
        <v>2</v>
      </c>
      <c r="E47" s="296">
        <f t="shared" si="0"/>
        <v>67.703333333333333</v>
      </c>
      <c r="F47" s="302">
        <f t="shared" si="1"/>
        <v>135.40666666666667</v>
      </c>
      <c r="G47" s="303" t="s">
        <v>1015</v>
      </c>
      <c r="H47" s="304">
        <v>58.98</v>
      </c>
      <c r="I47" s="303" t="s">
        <v>1266</v>
      </c>
      <c r="J47" s="316"/>
      <c r="K47" s="317">
        <v>99.28</v>
      </c>
      <c r="L47" s="316" t="s">
        <v>1119</v>
      </c>
      <c r="M47" s="303" t="s">
        <v>1016</v>
      </c>
      <c r="N47" s="323">
        <v>44.85</v>
      </c>
      <c r="O47" s="325" t="s">
        <v>1322</v>
      </c>
    </row>
    <row r="48" spans="2:15" ht="15" customHeight="1" x14ac:dyDescent="0.25">
      <c r="B48" s="299">
        <v>45</v>
      </c>
      <c r="C48" s="300" t="s">
        <v>387</v>
      </c>
      <c r="D48" s="301">
        <f>VLOOKUP(C48,'[1]Planilha resumo'!B$3:I$97,8,0)</f>
        <v>2</v>
      </c>
      <c r="E48" s="296">
        <f t="shared" si="0"/>
        <v>380.75666666666666</v>
      </c>
      <c r="F48" s="302">
        <f t="shared" si="1"/>
        <v>761.51333333333332</v>
      </c>
      <c r="G48" s="303" t="s">
        <v>1017</v>
      </c>
      <c r="H48" s="304">
        <v>348.97</v>
      </c>
      <c r="I48" s="303" t="s">
        <v>1267</v>
      </c>
      <c r="J48" s="316"/>
      <c r="K48" s="317">
        <v>488.3</v>
      </c>
      <c r="L48" s="316" t="s">
        <v>1120</v>
      </c>
      <c r="M48" s="303" t="s">
        <v>1018</v>
      </c>
      <c r="N48" s="323">
        <v>305</v>
      </c>
      <c r="O48" s="325" t="s">
        <v>1323</v>
      </c>
    </row>
    <row r="49" spans="2:15" ht="15" customHeight="1" x14ac:dyDescent="0.25">
      <c r="B49" s="299">
        <v>46</v>
      </c>
      <c r="C49" s="300" t="s">
        <v>388</v>
      </c>
      <c r="D49" s="301">
        <f>VLOOKUP(C49,'[1]Planilha resumo'!B$3:I$97,8,0)</f>
        <v>2</v>
      </c>
      <c r="E49" s="296">
        <f t="shared" si="0"/>
        <v>197.33666666666667</v>
      </c>
      <c r="F49" s="302">
        <f t="shared" si="1"/>
        <v>394.67333333333335</v>
      </c>
      <c r="G49" s="303" t="s">
        <v>1020</v>
      </c>
      <c r="H49" s="304">
        <v>255</v>
      </c>
      <c r="I49" s="303" t="s">
        <v>1268</v>
      </c>
      <c r="J49" s="316"/>
      <c r="K49" s="317">
        <v>161.61000000000001</v>
      </c>
      <c r="L49" s="316" t="s">
        <v>1121</v>
      </c>
      <c r="M49" s="303" t="s">
        <v>990</v>
      </c>
      <c r="N49" s="323">
        <v>175.4</v>
      </c>
      <c r="O49" s="325" t="s">
        <v>1324</v>
      </c>
    </row>
    <row r="50" spans="2:15" ht="30" customHeight="1" x14ac:dyDescent="0.25">
      <c r="B50" s="299">
        <v>47</v>
      </c>
      <c r="C50" s="300" t="s">
        <v>389</v>
      </c>
      <c r="D50" s="301">
        <f>VLOOKUP(C50,'[1]Planilha resumo'!B$3:I$97,8,0)</f>
        <v>2</v>
      </c>
      <c r="E50" s="296">
        <f t="shared" si="0"/>
        <v>76.736666666666679</v>
      </c>
      <c r="F50" s="302">
        <f t="shared" si="1"/>
        <v>153.47333333333336</v>
      </c>
      <c r="G50" s="303" t="s">
        <v>1177</v>
      </c>
      <c r="H50" s="304">
        <v>85.79</v>
      </c>
      <c r="I50" s="305" t="s">
        <v>1193</v>
      </c>
      <c r="J50" s="316" t="s">
        <v>1078</v>
      </c>
      <c r="K50" s="317">
        <v>59.5</v>
      </c>
      <c r="L50" s="316" t="s">
        <v>1122</v>
      </c>
      <c r="M50" s="303" t="s">
        <v>1194</v>
      </c>
      <c r="N50" s="323">
        <v>84.92</v>
      </c>
      <c r="O50" s="326" t="s">
        <v>1195</v>
      </c>
    </row>
    <row r="51" spans="2:15" ht="15" customHeight="1" x14ac:dyDescent="0.25">
      <c r="B51" s="299">
        <v>48</v>
      </c>
      <c r="C51" s="300" t="s">
        <v>390</v>
      </c>
      <c r="D51" s="301">
        <f>VLOOKUP(C51,'[1]Planilha resumo'!B$3:I$97,8,0)</f>
        <v>2</v>
      </c>
      <c r="E51" s="296">
        <f t="shared" si="0"/>
        <v>158.37</v>
      </c>
      <c r="F51" s="302">
        <f t="shared" si="1"/>
        <v>316.74</v>
      </c>
      <c r="G51" s="303" t="s">
        <v>992</v>
      </c>
      <c r="H51" s="304">
        <v>140</v>
      </c>
      <c r="I51" s="303" t="s">
        <v>1269</v>
      </c>
      <c r="J51" s="316" t="s">
        <v>1078</v>
      </c>
      <c r="K51" s="317">
        <v>160.12</v>
      </c>
      <c r="L51" s="316" t="s">
        <v>1123</v>
      </c>
      <c r="M51" s="303" t="s">
        <v>972</v>
      </c>
      <c r="N51" s="323">
        <v>174.99</v>
      </c>
      <c r="O51" s="325" t="s">
        <v>1303</v>
      </c>
    </row>
    <row r="52" spans="2:15" ht="30" customHeight="1" x14ac:dyDescent="0.25">
      <c r="B52" s="299">
        <v>49</v>
      </c>
      <c r="C52" s="300" t="s">
        <v>391</v>
      </c>
      <c r="D52" s="301">
        <f>VLOOKUP(C52,'[1]Planilha resumo'!B$3:I$97,8,0)</f>
        <v>2</v>
      </c>
      <c r="E52" s="296">
        <f t="shared" si="0"/>
        <v>62.666666666666664</v>
      </c>
      <c r="F52" s="302">
        <f t="shared" si="1"/>
        <v>125.33333333333333</v>
      </c>
      <c r="G52" s="303" t="s">
        <v>1078</v>
      </c>
      <c r="H52" s="304">
        <v>59.94</v>
      </c>
      <c r="I52" s="305" t="s">
        <v>1196</v>
      </c>
      <c r="J52" s="316"/>
      <c r="K52" s="317">
        <v>74.36</v>
      </c>
      <c r="L52" s="316" t="s">
        <v>1124</v>
      </c>
      <c r="M52" s="303" t="s">
        <v>1198</v>
      </c>
      <c r="N52" s="323">
        <v>53.7</v>
      </c>
      <c r="O52" s="326" t="s">
        <v>1197</v>
      </c>
    </row>
    <row r="53" spans="2:15" ht="15" customHeight="1" x14ac:dyDescent="0.25">
      <c r="B53" s="299">
        <v>50</v>
      </c>
      <c r="C53" s="300" t="s">
        <v>392</v>
      </c>
      <c r="D53" s="301">
        <f>VLOOKUP(C53,'[1]Planilha resumo'!B$3:I$97,8,0)</f>
        <v>2</v>
      </c>
      <c r="E53" s="296">
        <f t="shared" si="0"/>
        <v>29.313333333333333</v>
      </c>
      <c r="F53" s="302">
        <f t="shared" si="1"/>
        <v>58.626666666666665</v>
      </c>
      <c r="G53" s="303" t="s">
        <v>993</v>
      </c>
      <c r="H53" s="304">
        <v>27.53</v>
      </c>
      <c r="I53" s="303" t="s">
        <v>1270</v>
      </c>
      <c r="J53" s="316"/>
      <c r="K53" s="317">
        <v>31.91</v>
      </c>
      <c r="L53" s="316" t="s">
        <v>1125</v>
      </c>
      <c r="M53" s="303" t="s">
        <v>994</v>
      </c>
      <c r="N53" s="323">
        <v>28.5</v>
      </c>
      <c r="O53" s="325" t="s">
        <v>1325</v>
      </c>
    </row>
    <row r="54" spans="2:15" ht="30" customHeight="1" x14ac:dyDescent="0.25">
      <c r="B54" s="299">
        <v>51</v>
      </c>
      <c r="C54" s="300" t="s">
        <v>393</v>
      </c>
      <c r="D54" s="301">
        <f>VLOOKUP(C54,'[1]Planilha resumo'!B$3:I$97,8,0)</f>
        <v>2</v>
      </c>
      <c r="E54" s="296">
        <f t="shared" si="0"/>
        <v>34.456666666666671</v>
      </c>
      <c r="F54" s="302">
        <f t="shared" si="1"/>
        <v>68.913333333333341</v>
      </c>
      <c r="G54" s="303" t="s">
        <v>1073</v>
      </c>
      <c r="H54" s="304">
        <v>35.049999999999997</v>
      </c>
      <c r="I54" s="303" t="s">
        <v>1271</v>
      </c>
      <c r="J54" s="316" t="s">
        <v>1078</v>
      </c>
      <c r="K54" s="317">
        <v>26.4</v>
      </c>
      <c r="L54" s="316" t="s">
        <v>1126</v>
      </c>
      <c r="M54" s="303" t="s">
        <v>1074</v>
      </c>
      <c r="N54" s="323">
        <v>41.92</v>
      </c>
      <c r="O54" s="326" t="s">
        <v>1075</v>
      </c>
    </row>
    <row r="55" spans="2:15" ht="30" customHeight="1" x14ac:dyDescent="0.25">
      <c r="B55" s="299">
        <v>52</v>
      </c>
      <c r="C55" s="300" t="s">
        <v>394</v>
      </c>
      <c r="D55" s="301">
        <f>VLOOKUP(C55,'[1]Planilha resumo'!B$3:I$97,8,0)</f>
        <v>2</v>
      </c>
      <c r="E55" s="296">
        <f t="shared" si="0"/>
        <v>215.96666666666667</v>
      </c>
      <c r="F55" s="302">
        <f t="shared" si="1"/>
        <v>431.93333333333334</v>
      </c>
      <c r="G55" s="303" t="s">
        <v>1200</v>
      </c>
      <c r="H55" s="304">
        <v>119</v>
      </c>
      <c r="I55" s="305" t="s">
        <v>1199</v>
      </c>
      <c r="J55" s="316" t="s">
        <v>1078</v>
      </c>
      <c r="K55" s="317">
        <v>129.9</v>
      </c>
      <c r="L55" s="316" t="s">
        <v>1127</v>
      </c>
      <c r="M55" s="303" t="s">
        <v>1201</v>
      </c>
      <c r="N55" s="323">
        <v>399</v>
      </c>
      <c r="O55" s="326" t="s">
        <v>1202</v>
      </c>
    </row>
    <row r="56" spans="2:15" ht="15" customHeight="1" x14ac:dyDescent="0.25">
      <c r="B56" s="299">
        <v>53</v>
      </c>
      <c r="C56" s="300" t="s">
        <v>395</v>
      </c>
      <c r="D56" s="301">
        <f>VLOOKUP(C56,'[1]Planilha resumo'!B$3:I$97,8,0)</f>
        <v>2</v>
      </c>
      <c r="E56" s="296">
        <f t="shared" si="0"/>
        <v>117.25000000000001</v>
      </c>
      <c r="F56" s="302">
        <f t="shared" si="1"/>
        <v>234.50000000000003</v>
      </c>
      <c r="G56" s="303" t="s">
        <v>1021</v>
      </c>
      <c r="H56" s="304">
        <v>164.8</v>
      </c>
      <c r="I56" s="303" t="s">
        <v>1272</v>
      </c>
      <c r="J56" s="316" t="s">
        <v>1163</v>
      </c>
      <c r="K56" s="317">
        <v>92.9</v>
      </c>
      <c r="L56" s="316" t="s">
        <v>1128</v>
      </c>
      <c r="M56" s="303" t="s">
        <v>1364</v>
      </c>
      <c r="N56" s="323">
        <v>94.05</v>
      </c>
      <c r="O56" s="324" t="s">
        <v>1365</v>
      </c>
    </row>
    <row r="57" spans="2:15" ht="15" customHeight="1" x14ac:dyDescent="0.25">
      <c r="B57" s="299">
        <v>54</v>
      </c>
      <c r="C57" s="300" t="s">
        <v>396</v>
      </c>
      <c r="D57" s="301">
        <f>VLOOKUP(C57,'[1]Planilha resumo'!B$3:I$97,8,0)</f>
        <v>1</v>
      </c>
      <c r="E57" s="296">
        <f t="shared" si="0"/>
        <v>65.283333333333331</v>
      </c>
      <c r="F57" s="302">
        <f t="shared" si="1"/>
        <v>65.283333333333331</v>
      </c>
      <c r="G57" s="303" t="s">
        <v>1022</v>
      </c>
      <c r="H57" s="304">
        <v>57.83</v>
      </c>
      <c r="I57" s="303" t="s">
        <v>1273</v>
      </c>
      <c r="J57" s="316"/>
      <c r="K57" s="317">
        <v>59.99</v>
      </c>
      <c r="L57" s="316" t="s">
        <v>1129</v>
      </c>
      <c r="M57" s="303" t="s">
        <v>1023</v>
      </c>
      <c r="N57" s="323">
        <v>78.03</v>
      </c>
      <c r="O57" s="325" t="s">
        <v>1326</v>
      </c>
    </row>
    <row r="58" spans="2:15" ht="30" customHeight="1" x14ac:dyDescent="0.25">
      <c r="B58" s="299">
        <v>55</v>
      </c>
      <c r="C58" s="300" t="s">
        <v>397</v>
      </c>
      <c r="D58" s="301">
        <f>VLOOKUP(C58,'[1]Planilha resumo'!B$3:I$97,8,0)</f>
        <v>2</v>
      </c>
      <c r="E58" s="296">
        <f t="shared" si="0"/>
        <v>72.959999999999994</v>
      </c>
      <c r="F58" s="302">
        <f t="shared" si="1"/>
        <v>145.91999999999999</v>
      </c>
      <c r="G58" s="303" t="s">
        <v>1078</v>
      </c>
      <c r="H58" s="304">
        <v>62.99</v>
      </c>
      <c r="I58" s="305" t="s">
        <v>1203</v>
      </c>
      <c r="J58" s="316"/>
      <c r="K58" s="317">
        <v>99.99</v>
      </c>
      <c r="L58" s="316" t="s">
        <v>1130</v>
      </c>
      <c r="M58" s="303" t="s">
        <v>1205</v>
      </c>
      <c r="N58" s="323">
        <v>55.9</v>
      </c>
      <c r="O58" s="326" t="s">
        <v>1204</v>
      </c>
    </row>
    <row r="59" spans="2:15" ht="15" customHeight="1" x14ac:dyDescent="0.25">
      <c r="B59" s="299">
        <v>56</v>
      </c>
      <c r="C59" s="300" t="s">
        <v>398</v>
      </c>
      <c r="D59" s="301">
        <f>VLOOKUP(C59,'[1]Planilha resumo'!B$3:I$97,8,0)</f>
        <v>2</v>
      </c>
      <c r="E59" s="296">
        <f t="shared" si="0"/>
        <v>28.216666666666669</v>
      </c>
      <c r="F59" s="302">
        <f t="shared" si="1"/>
        <v>56.433333333333337</v>
      </c>
      <c r="G59" s="303" t="s">
        <v>1024</v>
      </c>
      <c r="H59" s="304">
        <v>39.99</v>
      </c>
      <c r="I59" s="303" t="s">
        <v>1274</v>
      </c>
      <c r="J59" s="316" t="s">
        <v>1163</v>
      </c>
      <c r="K59" s="317">
        <v>23.66</v>
      </c>
      <c r="L59" s="316" t="s">
        <v>1131</v>
      </c>
      <c r="M59" s="303" t="s">
        <v>1025</v>
      </c>
      <c r="N59" s="323">
        <v>21</v>
      </c>
      <c r="O59" s="325" t="s">
        <v>1327</v>
      </c>
    </row>
    <row r="60" spans="2:15" ht="30" customHeight="1" x14ac:dyDescent="0.25">
      <c r="B60" s="299">
        <v>57</v>
      </c>
      <c r="C60" s="300" t="s">
        <v>399</v>
      </c>
      <c r="D60" s="301">
        <f>VLOOKUP(C60,'[1]Planilha resumo'!B$3:I$97,8,0)</f>
        <v>1</v>
      </c>
      <c r="E60" s="296">
        <f t="shared" si="0"/>
        <v>201.1866666666667</v>
      </c>
      <c r="F60" s="302">
        <f t="shared" si="1"/>
        <v>201.1866666666667</v>
      </c>
      <c r="G60" s="303" t="s">
        <v>1206</v>
      </c>
      <c r="H60" s="304">
        <v>286.17</v>
      </c>
      <c r="I60" s="305" t="s">
        <v>1207</v>
      </c>
      <c r="J60" s="316" t="s">
        <v>1078</v>
      </c>
      <c r="K60" s="317">
        <v>159.9</v>
      </c>
      <c r="L60" s="316" t="s">
        <v>1132</v>
      </c>
      <c r="M60" s="303" t="s">
        <v>1208</v>
      </c>
      <c r="N60" s="323">
        <v>157.49</v>
      </c>
      <c r="O60" s="326" t="s">
        <v>1209</v>
      </c>
    </row>
    <row r="61" spans="2:15" ht="15" customHeight="1" x14ac:dyDescent="0.25">
      <c r="B61" s="299">
        <v>58</v>
      </c>
      <c r="C61" s="300" t="s">
        <v>400</v>
      </c>
      <c r="D61" s="301">
        <f>VLOOKUP(C61,'[1]Planilha resumo'!B$3:I$97,8,0)</f>
        <v>2</v>
      </c>
      <c r="E61" s="296">
        <f t="shared" si="0"/>
        <v>93.25333333333333</v>
      </c>
      <c r="F61" s="302">
        <f t="shared" si="1"/>
        <v>186.50666666666666</v>
      </c>
      <c r="G61" s="303" t="s">
        <v>995</v>
      </c>
      <c r="H61" s="304">
        <v>93.21</v>
      </c>
      <c r="I61" s="303" t="s">
        <v>1275</v>
      </c>
      <c r="J61" s="316"/>
      <c r="K61" s="317">
        <v>94.05</v>
      </c>
      <c r="L61" s="316" t="s">
        <v>1133</v>
      </c>
      <c r="M61" s="303" t="s">
        <v>996</v>
      </c>
      <c r="N61" s="323">
        <v>92.5</v>
      </c>
      <c r="O61" s="325" t="s">
        <v>1328</v>
      </c>
    </row>
    <row r="62" spans="2:15" ht="30" customHeight="1" x14ac:dyDescent="0.25">
      <c r="B62" s="299">
        <v>59</v>
      </c>
      <c r="C62" s="300" t="s">
        <v>401</v>
      </c>
      <c r="D62" s="301">
        <f>VLOOKUP(C62,'[1]Planilha resumo'!B$3:I$97,8,0)</f>
        <v>2</v>
      </c>
      <c r="E62" s="296">
        <f t="shared" si="0"/>
        <v>51.71</v>
      </c>
      <c r="F62" s="302">
        <f t="shared" si="1"/>
        <v>103.42</v>
      </c>
      <c r="G62" s="303" t="s">
        <v>1210</v>
      </c>
      <c r="H62" s="304">
        <v>52.04</v>
      </c>
      <c r="I62" s="305" t="s">
        <v>1211</v>
      </c>
      <c r="J62" s="316" t="s">
        <v>1078</v>
      </c>
      <c r="K62" s="317">
        <v>34.090000000000003</v>
      </c>
      <c r="L62" s="316" t="s">
        <v>1134</v>
      </c>
      <c r="M62" s="303" t="s">
        <v>1163</v>
      </c>
      <c r="N62" s="323">
        <v>69</v>
      </c>
      <c r="O62" s="326" t="s">
        <v>1212</v>
      </c>
    </row>
    <row r="63" spans="2:15" ht="15" customHeight="1" x14ac:dyDescent="0.25">
      <c r="B63" s="299">
        <v>60</v>
      </c>
      <c r="C63" s="300" t="s">
        <v>402</v>
      </c>
      <c r="D63" s="301">
        <f>VLOOKUP(C63,'[1]Planilha resumo'!B$3:I$97,8,0)</f>
        <v>2</v>
      </c>
      <c r="E63" s="296">
        <f t="shared" si="0"/>
        <v>8.9566666666666688</v>
      </c>
      <c r="F63" s="302">
        <f t="shared" si="1"/>
        <v>17.913333333333338</v>
      </c>
      <c r="G63" s="303" t="s">
        <v>972</v>
      </c>
      <c r="H63" s="304">
        <v>9</v>
      </c>
      <c r="I63" s="303" t="s">
        <v>1276</v>
      </c>
      <c r="J63" s="316"/>
      <c r="K63" s="317">
        <v>9.56</v>
      </c>
      <c r="L63" s="316" t="s">
        <v>1135</v>
      </c>
      <c r="M63" s="303" t="s">
        <v>1026</v>
      </c>
      <c r="N63" s="323">
        <v>8.31</v>
      </c>
      <c r="O63" s="325" t="s">
        <v>1329</v>
      </c>
    </row>
    <row r="64" spans="2:15" ht="15" customHeight="1" x14ac:dyDescent="0.25">
      <c r="B64" s="299">
        <v>61</v>
      </c>
      <c r="C64" s="300" t="s">
        <v>403</v>
      </c>
      <c r="D64" s="301">
        <f>VLOOKUP(C64,'[1]Planilha resumo'!B$3:I$97,8,0)</f>
        <v>2</v>
      </c>
      <c r="E64" s="296">
        <f t="shared" si="0"/>
        <v>13.243333333333334</v>
      </c>
      <c r="F64" s="302">
        <f t="shared" si="1"/>
        <v>26.486666666666668</v>
      </c>
      <c r="G64" s="303" t="s">
        <v>1027</v>
      </c>
      <c r="H64" s="304">
        <v>13.66</v>
      </c>
      <c r="I64" s="303" t="s">
        <v>1278</v>
      </c>
      <c r="J64" s="316"/>
      <c r="K64" s="317">
        <v>12.07</v>
      </c>
      <c r="L64" s="316" t="s">
        <v>1136</v>
      </c>
      <c r="M64" s="303" t="s">
        <v>1028</v>
      </c>
      <c r="N64" s="323">
        <v>14</v>
      </c>
      <c r="O64" s="325" t="s">
        <v>1330</v>
      </c>
    </row>
    <row r="65" spans="2:15" ht="15" customHeight="1" x14ac:dyDescent="0.25">
      <c r="B65" s="299">
        <v>62</v>
      </c>
      <c r="C65" s="300" t="s">
        <v>404</v>
      </c>
      <c r="D65" s="301">
        <f>VLOOKUP(C65,'[1]Planilha resumo'!B$3:I$97,8,0)</f>
        <v>2</v>
      </c>
      <c r="E65" s="296">
        <f t="shared" si="0"/>
        <v>8.7233333333333345</v>
      </c>
      <c r="F65" s="302">
        <f t="shared" si="1"/>
        <v>17.446666666666669</v>
      </c>
      <c r="G65" s="303" t="s">
        <v>1029</v>
      </c>
      <c r="H65" s="304">
        <v>7.64</v>
      </c>
      <c r="I65" s="303" t="s">
        <v>1276</v>
      </c>
      <c r="J65" s="316" t="s">
        <v>1078</v>
      </c>
      <c r="K65" s="317">
        <v>8.0399999999999991</v>
      </c>
      <c r="L65" s="316" t="s">
        <v>1137</v>
      </c>
      <c r="M65" s="303" t="s">
        <v>1030</v>
      </c>
      <c r="N65" s="323">
        <v>10.49</v>
      </c>
      <c r="O65" s="325" t="s">
        <v>1331</v>
      </c>
    </row>
    <row r="66" spans="2:15" ht="15" customHeight="1" x14ac:dyDescent="0.25">
      <c r="B66" s="299">
        <v>63</v>
      </c>
      <c r="C66" s="300" t="s">
        <v>405</v>
      </c>
      <c r="D66" s="301">
        <f>VLOOKUP(C66,'[1]Planilha resumo'!B$3:I$97,8,0)</f>
        <v>1</v>
      </c>
      <c r="E66" s="296">
        <f t="shared" si="0"/>
        <v>554.14</v>
      </c>
      <c r="F66" s="302">
        <f t="shared" si="1"/>
        <v>554.14</v>
      </c>
      <c r="G66" s="303" t="s">
        <v>1017</v>
      </c>
      <c r="H66" s="304">
        <v>700.62</v>
      </c>
      <c r="I66" s="303" t="s">
        <v>1279</v>
      </c>
      <c r="J66" s="316"/>
      <c r="K66" s="317">
        <v>531.80999999999995</v>
      </c>
      <c r="L66" s="316" t="s">
        <v>1138</v>
      </c>
      <c r="M66" s="303" t="s">
        <v>1356</v>
      </c>
      <c r="N66" s="323">
        <v>429.99</v>
      </c>
      <c r="O66" s="324" t="s">
        <v>1366</v>
      </c>
    </row>
    <row r="67" spans="2:15" ht="15" customHeight="1" x14ac:dyDescent="0.25">
      <c r="B67" s="299">
        <v>64</v>
      </c>
      <c r="C67" s="300" t="s">
        <v>406</v>
      </c>
      <c r="D67" s="301">
        <f>VLOOKUP(C67,'[1]Planilha resumo'!B$3:I$97,8,0)</f>
        <v>1</v>
      </c>
      <c r="E67" s="296">
        <f t="shared" si="0"/>
        <v>147.1</v>
      </c>
      <c r="F67" s="302">
        <f t="shared" si="1"/>
        <v>147.1</v>
      </c>
      <c r="G67" s="303" t="s">
        <v>1007</v>
      </c>
      <c r="H67" s="304">
        <v>135.99</v>
      </c>
      <c r="I67" s="303" t="s">
        <v>1280</v>
      </c>
      <c r="J67" s="316"/>
      <c r="K67" s="317">
        <v>168.82</v>
      </c>
      <c r="L67" s="316" t="s">
        <v>1139</v>
      </c>
      <c r="M67" s="303" t="s">
        <v>1031</v>
      </c>
      <c r="N67" s="323">
        <v>136.49</v>
      </c>
      <c r="O67" s="325" t="s">
        <v>1332</v>
      </c>
    </row>
    <row r="68" spans="2:15" ht="30" customHeight="1" x14ac:dyDescent="0.25">
      <c r="B68" s="299">
        <v>65</v>
      </c>
      <c r="C68" s="300" t="s">
        <v>407</v>
      </c>
      <c r="D68" s="301">
        <f>VLOOKUP(C68,'[1]Planilha resumo'!B$3:I$97,8,0)</f>
        <v>2</v>
      </c>
      <c r="E68" s="296">
        <f t="shared" si="0"/>
        <v>10.063333333333334</v>
      </c>
      <c r="F68" s="302">
        <f t="shared" si="1"/>
        <v>20.126666666666669</v>
      </c>
      <c r="G68" s="303" t="s">
        <v>1214</v>
      </c>
      <c r="H68" s="304">
        <v>12.5</v>
      </c>
      <c r="I68" s="305" t="s">
        <v>1213</v>
      </c>
      <c r="J68" s="316" t="s">
        <v>514</v>
      </c>
      <c r="K68" s="317">
        <v>9.99</v>
      </c>
      <c r="L68" s="316" t="s">
        <v>1140</v>
      </c>
      <c r="M68" s="303" t="s">
        <v>1177</v>
      </c>
      <c r="N68" s="323">
        <v>7.7</v>
      </c>
      <c r="O68" s="326" t="s">
        <v>1215</v>
      </c>
    </row>
    <row r="69" spans="2:15" ht="15" customHeight="1" x14ac:dyDescent="0.25">
      <c r="B69" s="299">
        <v>66</v>
      </c>
      <c r="C69" s="300" t="s">
        <v>408</v>
      </c>
      <c r="D69" s="301">
        <f>VLOOKUP(C69,'[1]Planilha resumo'!B$3:I$97,8,0)</f>
        <v>2</v>
      </c>
      <c r="E69" s="296">
        <f t="shared" ref="E69:E91" si="2">AVERAGE(H69,K69,N69)</f>
        <v>158.73333333333332</v>
      </c>
      <c r="F69" s="302">
        <f t="shared" ref="F69:F91" si="3">D69*E69</f>
        <v>317.46666666666664</v>
      </c>
      <c r="G69" s="303" t="s">
        <v>1032</v>
      </c>
      <c r="H69" s="304">
        <v>175.9</v>
      </c>
      <c r="I69" s="303" t="s">
        <v>1285</v>
      </c>
      <c r="J69" s="316"/>
      <c r="K69" s="317">
        <v>171</v>
      </c>
      <c r="L69" s="316" t="s">
        <v>1141</v>
      </c>
      <c r="M69" s="303" t="s">
        <v>1033</v>
      </c>
      <c r="N69" s="323">
        <v>129.30000000000001</v>
      </c>
      <c r="O69" s="325" t="s">
        <v>1333</v>
      </c>
    </row>
    <row r="70" spans="2:15" ht="15" customHeight="1" x14ac:dyDescent="0.25">
      <c r="B70" s="299">
        <v>67</v>
      </c>
      <c r="C70" s="300" t="s">
        <v>409</v>
      </c>
      <c r="D70" s="301">
        <f>VLOOKUP(C70,'[1]Planilha resumo'!B$3:I$97,8,0)</f>
        <v>1</v>
      </c>
      <c r="E70" s="296">
        <f t="shared" si="2"/>
        <v>513.01666666666665</v>
      </c>
      <c r="F70" s="302">
        <f t="shared" si="3"/>
        <v>513.01666666666665</v>
      </c>
      <c r="G70" s="303" t="s">
        <v>1064</v>
      </c>
      <c r="H70" s="304">
        <v>440</v>
      </c>
      <c r="I70" s="303" t="s">
        <v>1286</v>
      </c>
      <c r="J70" s="316" t="s">
        <v>1078</v>
      </c>
      <c r="K70" s="317">
        <v>507.05</v>
      </c>
      <c r="L70" s="316" t="s">
        <v>1142</v>
      </c>
      <c r="M70" s="303" t="s">
        <v>1003</v>
      </c>
      <c r="N70" s="323">
        <v>592</v>
      </c>
      <c r="O70" s="325" t="s">
        <v>1334</v>
      </c>
    </row>
    <row r="71" spans="2:15" ht="15" customHeight="1" x14ac:dyDescent="0.25">
      <c r="B71" s="299">
        <v>68</v>
      </c>
      <c r="C71" s="300" t="s">
        <v>410</v>
      </c>
      <c r="D71" s="301">
        <f>VLOOKUP(C71,'[1]Planilha resumo'!B$3:I$97,8,0)</f>
        <v>2</v>
      </c>
      <c r="E71" s="296">
        <f t="shared" si="2"/>
        <v>17.896666666666665</v>
      </c>
      <c r="F71" s="302">
        <f t="shared" si="3"/>
        <v>35.793333333333329</v>
      </c>
      <c r="G71" s="303" t="s">
        <v>1029</v>
      </c>
      <c r="H71" s="304">
        <v>15.6</v>
      </c>
      <c r="I71" s="303" t="s">
        <v>1287</v>
      </c>
      <c r="J71" s="316" t="s">
        <v>1078</v>
      </c>
      <c r="K71" s="317">
        <v>19.899999999999999</v>
      </c>
      <c r="L71" s="316" t="s">
        <v>1143</v>
      </c>
      <c r="M71" s="303" t="s">
        <v>1034</v>
      </c>
      <c r="N71" s="323">
        <v>18.190000000000001</v>
      </c>
      <c r="O71" s="325" t="s">
        <v>1335</v>
      </c>
    </row>
    <row r="72" spans="2:15" ht="15" customHeight="1" x14ac:dyDescent="0.25">
      <c r="B72" s="299">
        <v>69</v>
      </c>
      <c r="C72" s="300" t="s">
        <v>411</v>
      </c>
      <c r="D72" s="301">
        <f>VLOOKUP(C72,'[1]Planilha resumo'!B$3:I$97,8,0)</f>
        <v>2</v>
      </c>
      <c r="E72" s="296">
        <f t="shared" si="2"/>
        <v>51.076666666666661</v>
      </c>
      <c r="F72" s="302">
        <f t="shared" si="3"/>
        <v>102.15333333333332</v>
      </c>
      <c r="G72" s="303" t="s">
        <v>1060</v>
      </c>
      <c r="H72" s="304">
        <v>48.16</v>
      </c>
      <c r="I72" s="303" t="s">
        <v>1288</v>
      </c>
      <c r="J72" s="316" t="s">
        <v>1078</v>
      </c>
      <c r="K72" s="317">
        <v>37.799999999999997</v>
      </c>
      <c r="L72" s="316" t="s">
        <v>1144</v>
      </c>
      <c r="M72" s="303" t="s">
        <v>1061</v>
      </c>
      <c r="N72" s="323">
        <v>67.27</v>
      </c>
      <c r="O72" s="325" t="s">
        <v>1336</v>
      </c>
    </row>
    <row r="73" spans="2:15" ht="30" customHeight="1" x14ac:dyDescent="0.25">
      <c r="B73" s="299">
        <v>70</v>
      </c>
      <c r="C73" s="300" t="s">
        <v>412</v>
      </c>
      <c r="D73" s="301">
        <f>VLOOKUP(C73,'[1]Planilha resumo'!B$3:I$97,8,0)</f>
        <v>2</v>
      </c>
      <c r="E73" s="296">
        <f t="shared" si="2"/>
        <v>31.303333333333331</v>
      </c>
      <c r="F73" s="302">
        <f t="shared" si="3"/>
        <v>62.606666666666662</v>
      </c>
      <c r="G73" s="303" t="s">
        <v>1177</v>
      </c>
      <c r="H73" s="304">
        <v>37.979999999999997</v>
      </c>
      <c r="I73" s="303"/>
      <c r="J73" s="316" t="s">
        <v>1078</v>
      </c>
      <c r="K73" s="317">
        <v>26.27</v>
      </c>
      <c r="L73" s="316" t="s">
        <v>1145</v>
      </c>
      <c r="M73" s="303" t="s">
        <v>1216</v>
      </c>
      <c r="N73" s="323">
        <v>29.66</v>
      </c>
      <c r="O73" s="326" t="s">
        <v>1217</v>
      </c>
    </row>
    <row r="74" spans="2:15" ht="15" customHeight="1" x14ac:dyDescent="0.25">
      <c r="B74" s="299">
        <v>71</v>
      </c>
      <c r="C74" s="300" t="s">
        <v>413</v>
      </c>
      <c r="D74" s="301">
        <f>VLOOKUP(C74,'[1]Planilha resumo'!B$3:I$97,8,0)</f>
        <v>1</v>
      </c>
      <c r="E74" s="296">
        <f t="shared" si="2"/>
        <v>688.56666666666661</v>
      </c>
      <c r="F74" s="302">
        <f t="shared" si="3"/>
        <v>688.56666666666661</v>
      </c>
      <c r="G74" s="303" t="s">
        <v>1040</v>
      </c>
      <c r="H74" s="304">
        <v>695</v>
      </c>
      <c r="I74" s="303" t="s">
        <v>1289</v>
      </c>
      <c r="J74" s="316"/>
      <c r="K74" s="317">
        <v>690.7</v>
      </c>
      <c r="L74" s="316" t="s">
        <v>1146</v>
      </c>
      <c r="M74" s="303" t="s">
        <v>1019</v>
      </c>
      <c r="N74" s="323">
        <v>680</v>
      </c>
      <c r="O74" s="325" t="s">
        <v>1337</v>
      </c>
    </row>
    <row r="75" spans="2:15" ht="15" customHeight="1" x14ac:dyDescent="0.25">
      <c r="B75" s="299">
        <v>72</v>
      </c>
      <c r="C75" s="300" t="s">
        <v>414</v>
      </c>
      <c r="D75" s="301">
        <f>VLOOKUP(C75,'[1]Planilha resumo'!B$3:I$97,8,0)</f>
        <v>2</v>
      </c>
      <c r="E75" s="296">
        <f t="shared" si="2"/>
        <v>90.64</v>
      </c>
      <c r="F75" s="302">
        <f t="shared" si="3"/>
        <v>181.28</v>
      </c>
      <c r="G75" s="303" t="s">
        <v>1038</v>
      </c>
      <c r="H75" s="304">
        <v>92.04</v>
      </c>
      <c r="I75" s="303" t="s">
        <v>1290</v>
      </c>
      <c r="J75" s="316" t="s">
        <v>514</v>
      </c>
      <c r="K75" s="317">
        <v>94.88</v>
      </c>
      <c r="L75" s="316" t="s">
        <v>1147</v>
      </c>
      <c r="M75" s="303" t="s">
        <v>1039</v>
      </c>
      <c r="N75" s="323">
        <v>85</v>
      </c>
      <c r="O75" s="325" t="s">
        <v>1338</v>
      </c>
    </row>
    <row r="76" spans="2:15" ht="15" customHeight="1" x14ac:dyDescent="0.25">
      <c r="B76" s="299">
        <v>73</v>
      </c>
      <c r="C76" s="300" t="s">
        <v>415</v>
      </c>
      <c r="D76" s="301">
        <f>VLOOKUP(C76,'[1]Planilha resumo'!B$3:I$97,8,0)</f>
        <v>2</v>
      </c>
      <c r="E76" s="296">
        <f t="shared" si="2"/>
        <v>33.203333333333326</v>
      </c>
      <c r="F76" s="302">
        <f t="shared" si="3"/>
        <v>66.406666666666652</v>
      </c>
      <c r="G76" s="303" t="s">
        <v>1035</v>
      </c>
      <c r="H76" s="304">
        <v>33.450000000000003</v>
      </c>
      <c r="I76" s="303" t="s">
        <v>1291</v>
      </c>
      <c r="J76" s="316" t="s">
        <v>1166</v>
      </c>
      <c r="K76" s="317">
        <v>33.9</v>
      </c>
      <c r="L76" s="316" t="s">
        <v>1148</v>
      </c>
      <c r="M76" s="303" t="s">
        <v>1036</v>
      </c>
      <c r="N76" s="323">
        <v>32.26</v>
      </c>
      <c r="O76" s="325" t="s">
        <v>1339</v>
      </c>
    </row>
    <row r="77" spans="2:15" ht="15" customHeight="1" x14ac:dyDescent="0.25">
      <c r="B77" s="299">
        <v>74</v>
      </c>
      <c r="C77" s="300" t="s">
        <v>416</v>
      </c>
      <c r="D77" s="301">
        <f>VLOOKUP(C77,'[1]Planilha resumo'!B$3:I$97,8,0)</f>
        <v>1</v>
      </c>
      <c r="E77" s="296">
        <f t="shared" si="2"/>
        <v>45.79</v>
      </c>
      <c r="F77" s="302">
        <f t="shared" si="3"/>
        <v>45.79</v>
      </c>
      <c r="G77" s="303" t="s">
        <v>984</v>
      </c>
      <c r="H77" s="304">
        <v>40.99</v>
      </c>
      <c r="I77" s="303" t="s">
        <v>1292</v>
      </c>
      <c r="J77" s="316" t="s">
        <v>1163</v>
      </c>
      <c r="K77" s="317">
        <v>35</v>
      </c>
      <c r="L77" s="316" t="s">
        <v>1149</v>
      </c>
      <c r="M77" s="303" t="s">
        <v>1367</v>
      </c>
      <c r="N77" s="323">
        <v>61.38</v>
      </c>
      <c r="O77" s="324" t="s">
        <v>1368</v>
      </c>
    </row>
    <row r="78" spans="2:15" ht="15" customHeight="1" x14ac:dyDescent="0.25">
      <c r="B78" s="299">
        <v>75</v>
      </c>
      <c r="C78" s="300" t="s">
        <v>417</v>
      </c>
      <c r="D78" s="301">
        <f>VLOOKUP(C78,'[1]Planilha resumo'!B$3:I$97,8,0)</f>
        <v>2</v>
      </c>
      <c r="E78" s="296">
        <f t="shared" si="2"/>
        <v>7.5166666666666666</v>
      </c>
      <c r="F78" s="302">
        <f t="shared" si="3"/>
        <v>15.033333333333333</v>
      </c>
      <c r="G78" s="303" t="s">
        <v>1041</v>
      </c>
      <c r="H78" s="304">
        <v>8.9</v>
      </c>
      <c r="I78" s="303" t="s">
        <v>1293</v>
      </c>
      <c r="J78" s="316" t="s">
        <v>1076</v>
      </c>
      <c r="K78" s="317">
        <v>6.99</v>
      </c>
      <c r="L78" s="316" t="s">
        <v>1150</v>
      </c>
      <c r="M78" s="303" t="s">
        <v>1042</v>
      </c>
      <c r="N78" s="323">
        <v>6.66</v>
      </c>
      <c r="O78" s="325" t="s">
        <v>1340</v>
      </c>
    </row>
    <row r="79" spans="2:15" ht="15" customHeight="1" x14ac:dyDescent="0.25">
      <c r="B79" s="299">
        <v>76</v>
      </c>
      <c r="C79" s="300" t="s">
        <v>418</v>
      </c>
      <c r="D79" s="301">
        <f>VLOOKUP(C79,'[1]Planilha resumo'!B$3:I$97,8,0)</f>
        <v>1</v>
      </c>
      <c r="E79" s="296">
        <f t="shared" si="2"/>
        <v>474.63333333333338</v>
      </c>
      <c r="F79" s="302">
        <f t="shared" si="3"/>
        <v>474.63333333333338</v>
      </c>
      <c r="G79" s="303" t="s">
        <v>1043</v>
      </c>
      <c r="H79" s="304">
        <v>495</v>
      </c>
      <c r="I79" s="303" t="s">
        <v>1281</v>
      </c>
      <c r="J79" s="316"/>
      <c r="K79" s="317">
        <v>455.9</v>
      </c>
      <c r="L79" s="316" t="s">
        <v>1151</v>
      </c>
      <c r="M79" s="303" t="s">
        <v>1044</v>
      </c>
      <c r="N79" s="323">
        <v>473</v>
      </c>
      <c r="O79" s="325" t="s">
        <v>1341</v>
      </c>
    </row>
    <row r="80" spans="2:15" ht="15" customHeight="1" x14ac:dyDescent="0.25">
      <c r="B80" s="299">
        <v>77</v>
      </c>
      <c r="C80" s="300" t="s">
        <v>419</v>
      </c>
      <c r="D80" s="301">
        <f>VLOOKUP(C80,'[1]Planilha resumo'!B$3:I$97,8,0)</f>
        <v>1</v>
      </c>
      <c r="E80" s="296">
        <f t="shared" si="2"/>
        <v>475.84999999999997</v>
      </c>
      <c r="F80" s="302">
        <f t="shared" si="3"/>
        <v>475.84999999999997</v>
      </c>
      <c r="G80" s="303" t="s">
        <v>1045</v>
      </c>
      <c r="H80" s="304">
        <v>489</v>
      </c>
      <c r="I80" s="303" t="s">
        <v>1294</v>
      </c>
      <c r="J80" s="316" t="s">
        <v>1078</v>
      </c>
      <c r="K80" s="317">
        <v>486.04</v>
      </c>
      <c r="L80" s="316" t="s">
        <v>1152</v>
      </c>
      <c r="M80" s="303" t="s">
        <v>1046</v>
      </c>
      <c r="N80" s="323">
        <v>452.51</v>
      </c>
      <c r="O80" s="325" t="s">
        <v>1342</v>
      </c>
    </row>
    <row r="81" spans="2:15" ht="15" customHeight="1" x14ac:dyDescent="0.25">
      <c r="B81" s="299">
        <v>78</v>
      </c>
      <c r="C81" s="300" t="s">
        <v>420</v>
      </c>
      <c r="D81" s="301">
        <f>VLOOKUP(C81,'[1]Planilha resumo'!B$3:I$97,8,0)</f>
        <v>2</v>
      </c>
      <c r="E81" s="296">
        <f t="shared" si="2"/>
        <v>40.26</v>
      </c>
      <c r="F81" s="302">
        <f t="shared" si="3"/>
        <v>80.52</v>
      </c>
      <c r="G81" s="303" t="s">
        <v>1036</v>
      </c>
      <c r="H81" s="304">
        <v>40.81</v>
      </c>
      <c r="I81" s="303" t="s">
        <v>1295</v>
      </c>
      <c r="J81" s="316" t="s">
        <v>1078</v>
      </c>
      <c r="K81" s="317">
        <v>39.9</v>
      </c>
      <c r="L81" s="316" t="s">
        <v>1153</v>
      </c>
      <c r="M81" s="303" t="s">
        <v>1044</v>
      </c>
      <c r="N81" s="323">
        <v>40.07</v>
      </c>
      <c r="O81" s="325" t="s">
        <v>1325</v>
      </c>
    </row>
    <row r="82" spans="2:15" ht="15" customHeight="1" x14ac:dyDescent="0.25">
      <c r="B82" s="299">
        <v>79</v>
      </c>
      <c r="C82" s="300" t="s">
        <v>421</v>
      </c>
      <c r="D82" s="301">
        <f>VLOOKUP(C82,'[1]Planilha resumo'!B$3:I$97,8,0)</f>
        <v>2</v>
      </c>
      <c r="E82" s="296">
        <f t="shared" si="2"/>
        <v>20.976666666666667</v>
      </c>
      <c r="F82" s="302">
        <f t="shared" si="3"/>
        <v>41.953333333333333</v>
      </c>
      <c r="G82" s="303" t="s">
        <v>1047</v>
      </c>
      <c r="H82" s="304">
        <v>19.96</v>
      </c>
      <c r="I82" s="303" t="s">
        <v>1296</v>
      </c>
      <c r="J82" s="316"/>
      <c r="K82" s="317">
        <v>21.76</v>
      </c>
      <c r="L82" s="316" t="s">
        <v>1154</v>
      </c>
      <c r="M82" s="303" t="s">
        <v>1048</v>
      </c>
      <c r="N82" s="323">
        <v>21.21</v>
      </c>
      <c r="O82" s="325" t="s">
        <v>1343</v>
      </c>
    </row>
    <row r="83" spans="2:15" ht="15" customHeight="1" x14ac:dyDescent="0.25">
      <c r="B83" s="299">
        <v>80</v>
      </c>
      <c r="C83" s="300" t="s">
        <v>422</v>
      </c>
      <c r="D83" s="301">
        <v>2</v>
      </c>
      <c r="E83" s="296">
        <f t="shared" si="2"/>
        <v>21.556666666666668</v>
      </c>
      <c r="F83" s="302">
        <f t="shared" si="3"/>
        <v>43.113333333333337</v>
      </c>
      <c r="G83" s="303" t="s">
        <v>1049</v>
      </c>
      <c r="H83" s="304">
        <v>22.29</v>
      </c>
      <c r="I83" s="303" t="s">
        <v>1297</v>
      </c>
      <c r="J83" s="316"/>
      <c r="K83" s="317">
        <v>22.9</v>
      </c>
      <c r="L83" s="316" t="s">
        <v>1155</v>
      </c>
      <c r="M83" s="303" t="s">
        <v>1050</v>
      </c>
      <c r="N83" s="323">
        <v>19.48</v>
      </c>
      <c r="O83" s="325" t="s">
        <v>1344</v>
      </c>
    </row>
    <row r="84" spans="2:15" ht="15" customHeight="1" x14ac:dyDescent="0.25">
      <c r="B84" s="299">
        <v>81</v>
      </c>
      <c r="C84" s="300" t="s">
        <v>423</v>
      </c>
      <c r="D84" s="301">
        <f>VLOOKUP(C84,'[1]Planilha resumo'!B$3:I$97,8,0)</f>
        <v>2</v>
      </c>
      <c r="E84" s="296">
        <f t="shared" si="2"/>
        <v>26.686666666666667</v>
      </c>
      <c r="F84" s="302">
        <f t="shared" si="3"/>
        <v>53.373333333333335</v>
      </c>
      <c r="G84" s="303" t="s">
        <v>1040</v>
      </c>
      <c r="H84" s="304">
        <v>26.9</v>
      </c>
      <c r="I84" s="303" t="s">
        <v>1298</v>
      </c>
      <c r="J84" s="316"/>
      <c r="K84" s="317">
        <v>27</v>
      </c>
      <c r="L84" s="316" t="s">
        <v>1156</v>
      </c>
      <c r="M84" s="303" t="s">
        <v>1051</v>
      </c>
      <c r="N84" s="323">
        <v>26.16</v>
      </c>
      <c r="O84" s="325" t="s">
        <v>1345</v>
      </c>
    </row>
    <row r="85" spans="2:15" ht="15" customHeight="1" x14ac:dyDescent="0.25">
      <c r="B85" s="299">
        <v>82</v>
      </c>
      <c r="C85" s="300" t="s">
        <v>424</v>
      </c>
      <c r="D85" s="301">
        <f>VLOOKUP(C85,'[1]Planilha resumo'!B$3:I$97,8,0)</f>
        <v>2</v>
      </c>
      <c r="E85" s="296">
        <f t="shared" si="2"/>
        <v>41.486666666666672</v>
      </c>
      <c r="F85" s="302">
        <f t="shared" si="3"/>
        <v>82.973333333333343</v>
      </c>
      <c r="G85" s="303" t="s">
        <v>1052</v>
      </c>
      <c r="H85" s="304">
        <v>41.43</v>
      </c>
      <c r="I85" s="303" t="s">
        <v>1282</v>
      </c>
      <c r="J85" s="316"/>
      <c r="K85" s="317">
        <v>41.97</v>
      </c>
      <c r="L85" s="316" t="s">
        <v>1157</v>
      </c>
      <c r="M85" s="303" t="s">
        <v>1037</v>
      </c>
      <c r="N85" s="323">
        <v>41.06</v>
      </c>
      <c r="O85" s="325" t="s">
        <v>1277</v>
      </c>
    </row>
    <row r="86" spans="2:15" ht="15" customHeight="1" x14ac:dyDescent="0.25">
      <c r="B86" s="299">
        <v>83</v>
      </c>
      <c r="C86" s="300" t="s">
        <v>425</v>
      </c>
      <c r="D86" s="301">
        <f>VLOOKUP(C86,'[1]Planilha resumo'!B$3:I$97,8,0)</f>
        <v>2</v>
      </c>
      <c r="E86" s="296">
        <f t="shared" si="2"/>
        <v>56.360000000000007</v>
      </c>
      <c r="F86" s="302">
        <f t="shared" si="3"/>
        <v>112.72000000000001</v>
      </c>
      <c r="G86" s="303" t="s">
        <v>1053</v>
      </c>
      <c r="H86" s="304">
        <v>55.77</v>
      </c>
      <c r="I86" s="303" t="s">
        <v>1283</v>
      </c>
      <c r="J86" s="316"/>
      <c r="K86" s="317">
        <v>57</v>
      </c>
      <c r="L86" s="316" t="s">
        <v>1158</v>
      </c>
      <c r="M86" s="303" t="s">
        <v>1054</v>
      </c>
      <c r="N86" s="323">
        <v>56.31</v>
      </c>
      <c r="O86" s="325" t="s">
        <v>1346</v>
      </c>
    </row>
    <row r="87" spans="2:15" ht="15" customHeight="1" x14ac:dyDescent="0.25">
      <c r="B87" s="299">
        <v>84</v>
      </c>
      <c r="C87" s="300" t="s">
        <v>426</v>
      </c>
      <c r="D87" s="301">
        <f>VLOOKUP(C87,'[1]Planilha resumo'!B$3:I$97,8,0)</f>
        <v>2</v>
      </c>
      <c r="E87" s="296">
        <f t="shared" si="2"/>
        <v>214.16</v>
      </c>
      <c r="F87" s="302">
        <f t="shared" si="3"/>
        <v>428.32</v>
      </c>
      <c r="G87" s="303" t="s">
        <v>1055</v>
      </c>
      <c r="H87" s="304">
        <v>209.99</v>
      </c>
      <c r="I87" s="303" t="s">
        <v>1284</v>
      </c>
      <c r="J87" s="316"/>
      <c r="K87" s="317">
        <v>219.99</v>
      </c>
      <c r="L87" s="316" t="s">
        <v>1159</v>
      </c>
      <c r="M87" s="303" t="s">
        <v>1048</v>
      </c>
      <c r="N87" s="323">
        <v>212.5</v>
      </c>
      <c r="O87" s="325" t="s">
        <v>1347</v>
      </c>
    </row>
    <row r="88" spans="2:15" ht="30" customHeight="1" x14ac:dyDescent="0.25">
      <c r="B88" s="299">
        <v>85</v>
      </c>
      <c r="C88" s="300" t="s">
        <v>427</v>
      </c>
      <c r="D88" s="301">
        <f>VLOOKUP(C88,'[1]Planilha resumo'!B$3:I$97,8,0)</f>
        <v>2</v>
      </c>
      <c r="E88" s="296">
        <f t="shared" si="2"/>
        <v>50.296666666666674</v>
      </c>
      <c r="F88" s="302">
        <f t="shared" si="3"/>
        <v>100.59333333333335</v>
      </c>
      <c r="G88" s="303" t="s">
        <v>1163</v>
      </c>
      <c r="H88" s="304">
        <v>54.99</v>
      </c>
      <c r="I88" s="303"/>
      <c r="J88" s="316" t="s">
        <v>1163</v>
      </c>
      <c r="K88" s="317">
        <v>46</v>
      </c>
      <c r="L88" s="316" t="s">
        <v>1160</v>
      </c>
      <c r="M88" s="303" t="s">
        <v>1219</v>
      </c>
      <c r="N88" s="323">
        <v>49.9</v>
      </c>
      <c r="O88" s="326" t="s">
        <v>1218</v>
      </c>
    </row>
    <row r="89" spans="2:15" ht="15" customHeight="1" x14ac:dyDescent="0.25">
      <c r="B89" s="299">
        <v>86</v>
      </c>
      <c r="C89" s="300" t="s">
        <v>428</v>
      </c>
      <c r="D89" s="301">
        <f>VLOOKUP(C89,'[1]Planilha resumo'!B$3:I$97,8,0)</f>
        <v>1</v>
      </c>
      <c r="E89" s="296">
        <f t="shared" si="2"/>
        <v>27.266666666666669</v>
      </c>
      <c r="F89" s="302">
        <f t="shared" si="3"/>
        <v>27.266666666666669</v>
      </c>
      <c r="G89" s="303" t="s">
        <v>1062</v>
      </c>
      <c r="H89" s="304">
        <v>23.91</v>
      </c>
      <c r="I89" s="303" t="s">
        <v>1299</v>
      </c>
      <c r="J89" s="316"/>
      <c r="K89" s="317">
        <v>14.9</v>
      </c>
      <c r="L89" s="316" t="s">
        <v>1161</v>
      </c>
      <c r="M89" s="303" t="s">
        <v>1063</v>
      </c>
      <c r="N89" s="323">
        <v>42.99</v>
      </c>
      <c r="O89" s="325" t="s">
        <v>1348</v>
      </c>
    </row>
    <row r="90" spans="2:15" ht="30" customHeight="1" x14ac:dyDescent="0.25">
      <c r="B90" s="299">
        <v>87</v>
      </c>
      <c r="C90" s="300" t="s">
        <v>429</v>
      </c>
      <c r="D90" s="301">
        <f>VLOOKUP(C90,'[1]Planilha resumo'!B$3:I$97,8,0)</f>
        <v>1</v>
      </c>
      <c r="E90" s="296">
        <f t="shared" si="2"/>
        <v>4733</v>
      </c>
      <c r="F90" s="302">
        <f t="shared" si="3"/>
        <v>4733</v>
      </c>
      <c r="G90" s="303" t="s">
        <v>1163</v>
      </c>
      <c r="H90" s="304">
        <v>4950</v>
      </c>
      <c r="I90" s="303"/>
      <c r="J90" s="316" t="s">
        <v>1223</v>
      </c>
      <c r="K90" s="317">
        <v>4299</v>
      </c>
      <c r="L90" s="318" t="s">
        <v>1222</v>
      </c>
      <c r="M90" s="303" t="s">
        <v>1221</v>
      </c>
      <c r="N90" s="323">
        <v>4950</v>
      </c>
      <c r="O90" s="326" t="s">
        <v>1220</v>
      </c>
    </row>
    <row r="91" spans="2:15" ht="15" customHeight="1" x14ac:dyDescent="0.25">
      <c r="B91" s="306">
        <v>88</v>
      </c>
      <c r="C91" s="307" t="s">
        <v>430</v>
      </c>
      <c r="D91" s="308">
        <f>VLOOKUP(C91,'[1]Planilha resumo'!B$3:I$97,8,0)</f>
        <v>3</v>
      </c>
      <c r="E91" s="296">
        <f t="shared" si="2"/>
        <v>21.37</v>
      </c>
      <c r="F91" s="309">
        <f t="shared" si="3"/>
        <v>64.11</v>
      </c>
      <c r="G91" s="310" t="s">
        <v>1056</v>
      </c>
      <c r="H91" s="311">
        <v>21</v>
      </c>
      <c r="I91" s="310" t="s">
        <v>1300</v>
      </c>
      <c r="J91" s="319" t="s">
        <v>1078</v>
      </c>
      <c r="K91" s="320">
        <v>22.94</v>
      </c>
      <c r="L91" s="319" t="s">
        <v>1162</v>
      </c>
      <c r="M91" s="310" t="s">
        <v>972</v>
      </c>
      <c r="N91" s="327">
        <v>20.170000000000002</v>
      </c>
      <c r="O91" s="328" t="s">
        <v>1349</v>
      </c>
    </row>
    <row r="92" spans="2:15" ht="30" customHeight="1" x14ac:dyDescent="0.25">
      <c r="B92" s="363" t="s">
        <v>914</v>
      </c>
      <c r="C92" s="364"/>
      <c r="D92" s="364"/>
      <c r="E92" s="286">
        <f>SUM(F4:F91)</f>
        <v>20912.41333333333</v>
      </c>
      <c r="F92" s="270"/>
    </row>
    <row r="93" spans="2:15" ht="30" customHeight="1" x14ac:dyDescent="0.25">
      <c r="B93" s="352" t="s">
        <v>944</v>
      </c>
      <c r="C93" s="353"/>
      <c r="D93" s="353"/>
      <c r="E93" s="335">
        <v>5.0000000000000001E-3</v>
      </c>
      <c r="F93" s="336">
        <f>E92*E93</f>
        <v>104.56206666666665</v>
      </c>
    </row>
    <row r="94" spans="2:15" ht="30" customHeight="1" x14ac:dyDescent="0.25">
      <c r="B94" s="354" t="s">
        <v>945</v>
      </c>
      <c r="C94" s="355"/>
      <c r="D94" s="355"/>
      <c r="E94" s="337">
        <v>0.2</v>
      </c>
      <c r="F94" s="338">
        <f>E92*E94</f>
        <v>4182.4826666666659</v>
      </c>
    </row>
    <row r="95" spans="2:15" ht="30" customHeight="1" x14ac:dyDescent="0.25">
      <c r="B95" s="354" t="s">
        <v>946</v>
      </c>
      <c r="C95" s="355"/>
      <c r="D95" s="355"/>
      <c r="E95" s="355"/>
      <c r="F95" s="338">
        <f>(E92-F94)/5/12</f>
        <v>278.83217777777776</v>
      </c>
    </row>
    <row r="96" spans="2:15" ht="30" customHeight="1" x14ac:dyDescent="0.25">
      <c r="B96" s="354" t="s">
        <v>947</v>
      </c>
      <c r="C96" s="355"/>
      <c r="D96" s="355"/>
      <c r="E96" s="355"/>
      <c r="F96" s="338">
        <f>SUM(F93+F95)</f>
        <v>383.39424444444444</v>
      </c>
    </row>
    <row r="97" spans="2:6" ht="30" customHeight="1" x14ac:dyDescent="0.25">
      <c r="B97" s="357" t="s">
        <v>949</v>
      </c>
      <c r="C97" s="358"/>
      <c r="D97" s="358"/>
      <c r="E97" s="358"/>
      <c r="F97" s="339">
        <v>6</v>
      </c>
    </row>
    <row r="98" spans="2:6" ht="30" customHeight="1" x14ac:dyDescent="0.25">
      <c r="B98" s="359" t="s">
        <v>948</v>
      </c>
      <c r="C98" s="359"/>
      <c r="D98" s="359"/>
      <c r="E98" s="359"/>
      <c r="F98" s="271">
        <f>F96/F97</f>
        <v>63.899040740740737</v>
      </c>
    </row>
    <row r="100" spans="2:6" ht="30" customHeight="1" x14ac:dyDescent="0.25">
      <c r="B100" s="356" t="s">
        <v>956</v>
      </c>
      <c r="C100" s="356"/>
      <c r="D100" s="356"/>
      <c r="E100" s="356"/>
      <c r="F100" s="356"/>
    </row>
    <row r="101" spans="2:6" ht="30" customHeight="1" x14ac:dyDescent="0.25">
      <c r="B101" s="356" t="s">
        <v>950</v>
      </c>
      <c r="C101" s="356"/>
      <c r="D101" s="356"/>
      <c r="E101" s="356"/>
      <c r="F101" s="356"/>
    </row>
  </sheetData>
  <mergeCells count="13">
    <mergeCell ref="G2:I2"/>
    <mergeCell ref="J2:L2"/>
    <mergeCell ref="M2:O2"/>
    <mergeCell ref="B2:F2"/>
    <mergeCell ref="B92:D92"/>
    <mergeCell ref="B93:D93"/>
    <mergeCell ref="B94:D94"/>
    <mergeCell ref="B101:F101"/>
    <mergeCell ref="B97:E97"/>
    <mergeCell ref="B96:E96"/>
    <mergeCell ref="B98:E98"/>
    <mergeCell ref="B95:E95"/>
    <mergeCell ref="B100:F100"/>
  </mergeCells>
  <hyperlinks>
    <hyperlink ref="I27" r:id="rId1" xr:uid="{463A9AF9-154F-4457-9041-701C5FB28675}"/>
    <hyperlink ref="O27" r:id="rId2" display="https://www.americanas.com.br/produto/94435581/punch-down-para-insercao-tipo-bargoa-ou-krone-ht314kr-1?WT.srch=1&amp;acc=e789ea56094489dffd798f86ff51c7a9&amp;epar=bp_pl_00_go_pla_casaeconst_geral_gmv&amp;gclid=CjwKCAjwmKLzBRBeEiwACCVihlZ8DynnFL7HKmtSnEWermkCeC2mZeQG8UNfB3c9dVDvC4HeSd-VJRoCoBIQAvD_BwE&amp;i=5cd399c249f937f62591152d&amp;o=5d1e5bcc6c28a3cb501dba98&amp;opn=YSMESP&amp;sellerid=9259937000150&amp;wt.srch=1" xr:uid="{9B5A16B4-EFB7-49A9-87E0-2B618C24824C}"/>
    <hyperlink ref="O54" r:id="rId3" location="position=2&amp;type=item&amp;tracking_id=23c22fa5-9634-47a0-834e-64795d43be48" xr:uid="{995ADEFE-8641-4DD0-B302-94D06CF2D486}"/>
    <hyperlink ref="I8" r:id="rId4" location="position=5&amp;type=item&amp;tracking_id=1ac0fca0-b14d-4459-a9bf-3b0b5a74f1e9" xr:uid="{7ACE2441-E00E-4621-8A66-4F20CF02166E}"/>
    <hyperlink ref="O8" r:id="rId5" xr:uid="{6CE3DD11-299D-4CAF-886F-3CE9445C1D6D}"/>
    <hyperlink ref="I13" r:id="rId6" display="https://www.alibaba.com/premium/coaxial_cable_rg59.html?src=sem_ggl&amp;cmpgn=2069038281&amp;adgrp=74625255977&amp;fditm=&amp;tgt=aud-794202449969:kwd-295413333519&amp;locintrst=&amp;locphyscl=1001655&amp;mtchtyp=b&amp;ntwrk=g&amp;device=c&amp;dvcmdl=&amp;creative=374884725105&amp;plcmnt=&amp;plcmntcat=&amp;p1=&amp;p2=&amp;aceid=&amp;position=&amp;gclid=Cj0KCQjwu6fzBRC6ARIsAJUwa2QCkfXZdRxXEZrYpPU6M54nHwN1AD8PYclQJRJbYcTnzb1rBZ84IeEaAgT9EALw_wcB" xr:uid="{0C54B4A4-6B96-450C-A863-04714E537785}"/>
    <hyperlink ref="O13" r:id="rId7" xr:uid="{78B35DCE-71D6-4399-8B9B-CB2EDDE726DA}"/>
    <hyperlink ref="I16" r:id="rId8" xr:uid="{5BB101E6-DAB9-4ABA-B17D-D5B3A7424B7E}"/>
    <hyperlink ref="O16" r:id="rId9" display="https://www.lojadomecanico.com.br/produto/124840/19/194/Alicate-Amperimetro-True-RMS/153/?utm_source=googleshopping&amp;utm_campaign=xmlshopping&amp;utm_medium=cpc&amp;utm_content=124840&amp;gclid=Cj0KCQjwu6fzBRC6ARIsAJUwa2TuVvthOuMmbEnLdxJMz81QoFwc-CpopkXswzwpX1pmjp7Sw5FRoxIaAgk0EALw_wcB" xr:uid="{CF050E33-AF79-4429-A34A-592D15BE7522}"/>
    <hyperlink ref="I23" r:id="rId10" display="https://www.amazon.com.br/Stanley-19-013-Caixa-Ferramentas-Amarelo/dp/B076QHQWH6/ref=asc_df_B076QHQWH6/?tag=googleshopp00-20&amp;linkCode=df0&amp;hvadid=379792703405&amp;hvpos=&amp;hvnetw=g&amp;hvrand=4837689542092286052&amp;hvpone=&amp;hvptwo=&amp;hvqmt=&amp;hvdev=c&amp;hvdvcmdl=&amp;hvlocint=&amp;hvlocphy=1001655&amp;hvtargid=pla-809705653860&amp;psc=1" xr:uid="{F5C21772-93BC-4E88-BC4E-CC8B1E465FB2}"/>
    <hyperlink ref="O23" r:id="rId11" xr:uid="{EC533CF2-C82D-443A-8D80-D7F38B965BF8}"/>
    <hyperlink ref="I24" r:id="rId12" display="https://br.banggood.com/HT02-Handheld-Thermograph-Camera-Infrared-Thermal-Camera-Digital-Infrared-Imager-Temperature-Tester-p-1102527.html?gmcCountry=BR&amp;currency=BRL&amp;createTmp=1&amp;utm_source=googleshopping&amp;utm_medium=cpc_bgs&amp;utm_content=lijing&amp;utm_campaign=ssc-brg-all-1204&amp;ad_id=402345374772&amp;cur_warehouse=USA" xr:uid="{A48DE87A-0C86-4DE7-80D8-1374DE4B4B30}"/>
    <hyperlink ref="O24" r:id="rId13" xr:uid="{6595D049-0E29-4622-BDAF-8198BD67575B}"/>
    <hyperlink ref="L24" r:id="rId14" xr:uid="{5FB135A3-73FB-4743-9030-73F9E82A6BE0}"/>
    <hyperlink ref="I42" r:id="rId15" display="https://www.anhangueraferramentas.com.br/produto/kit-de-laminas-para-estilete-com-10-pecas-trapezoidal-ksh01r-78827?utm_source=google&amp;utm_medium=cpc&amp;utm_campaign=&amp;gclid=Cj0KCQjwu6fzBRC6ARIsAJUwa2Qi92oXycqYueIxmeXtphL7rW5a6rXCgBDqABoY0uo__V2N0mqHfC0aAqWoEALw_wcB" xr:uid="{475DF5F1-FA73-448D-8FD8-E2B81991B0D2}"/>
    <hyperlink ref="O42" r:id="rId16" xr:uid="{0C4D03D1-FD25-48CA-B919-F7032E3B792D}"/>
    <hyperlink ref="O43" r:id="rId17" xr:uid="{B4D702E6-016B-401E-A311-368938CDF4C5}"/>
    <hyperlink ref="I50" r:id="rId18" display="https://www.amazon.com.br/Stanley-STHT70887M-Phillips-Soquetes-Amarelo/dp/B00GBD24RW/ref=asc_df_B00GBD24RW/?tag=googleshopp00-20&amp;linkCode=df0&amp;hvadid=379804627379&amp;hvpos=&amp;hvnetw=g&amp;hvrand=8308724418964731767&amp;hvpone=&amp;hvptwo=&amp;hvqmt=&amp;hvdev=c&amp;hvdvcmdl=&amp;hvlocint=&amp;hvlocphy=1001655&amp;hvtargid=pla-811339532313&amp;psc=1" xr:uid="{CE7845A4-1856-4D5A-9DBD-1583641BCAAC}"/>
    <hyperlink ref="O50" r:id="rId19" display="https://pt.aliexpress.com/item/32826265107.html?src=google&amp;src=google&amp;albch=shopping&amp;acnt=494-037-6276&amp;isdl=y&amp;slnk=&amp;plac=&amp;mtctp=&amp;albbt=Google_7_shopping&amp;aff_platform=google&amp;aff_short_key=UneMJZVf&amp;&amp;albagn=888888&amp;albcp=1626568036&amp;albag=65942329430&amp;trgt=539263010115&amp;crea=pt32826265107&amp;netw=u&amp;device=c&amp;gclid=Cj0KCQjwu6fzBRC6ARIsAJUwa2R0e0P41fppRhPYCyRi3sKlofVPRYmsZa-ICFG7Ebb2uVPcjNKKaA4aAhkWEALw_wcB&amp;gclsrc=aw.ds" xr:uid="{8F130671-CA35-4018-A682-5057E79BAB69}"/>
    <hyperlink ref="I52" r:id="rId20" xr:uid="{A02820AA-DA63-4441-9B90-C780CE44F9E6}"/>
    <hyperlink ref="O52" r:id="rId21" location="position=7&amp;type=item&amp;tracking_id=f616949f-1d56-433e-93ab-29c61f47adb4" xr:uid="{8EF68D12-D758-4729-BB13-F43681940824}"/>
    <hyperlink ref="I55" r:id="rId22" xr:uid="{123B8BE0-B25B-4752-8AAA-4D238C27BB79}"/>
    <hyperlink ref="O55" r:id="rId23" display="https://www.ferramentaskennedy.com.br/95189/jogo-de-chaves-combinadas-com-catraca-reversivel-8-a-19mm-9620bj-belzer-12-pecas?utm_source=google-shop&amp;utm_medium=shop&amp;utm_campaign=google_shop&amp;gclid=Cj0KCQjwu6fzBRC6ARIsAJUwa2QE9Fy7FAtGeziVc1recP3qZOulQvRJcRow5N7OezZpY1DfloHSdoYaAkvGEALw_wcB" xr:uid="{7BF59887-2049-4CBA-B653-7F1BF80E2931}"/>
    <hyperlink ref="I58" r:id="rId24" display="https://www.lojadomecanico.com.br/produto/83551/2/117/Jogo-de-Chaves-Torks-Multidentada-e-Hexagonal-com-40-Pecas/153/?utm_source=googleshopping&amp;utm_campaign=xmlshopping&amp;utm_medium=cpc&amp;utm_content=83551&amp;gclid=Cj0KCQjwu6fzBRC6ARIsAJUwa2TSzCgNMWmCSNqhQk6HLRwZ0zRK7nFcJWvNb9bybT1_NX5P0x7KZSgaArNDEALw_wcB" xr:uid="{7C5B60CF-F0CE-493D-BC4F-2E51A46C4078}"/>
    <hyperlink ref="O58" r:id="rId25" xr:uid="{15C73370-6AD9-4E04-B8A3-564D46AB5458}"/>
    <hyperlink ref="I60" r:id="rId26" display="https://www.palaciodasferramentas.com.br/produto/4403/tarraxas/todas/tarraxa-cano-ferro-14-a-114-pol-c-13-pecas-sparta/?campaign_id=1&amp;campaign_source_id=3&amp;campaign_source=gshopping&amp;utm_source=google%20shopping&amp;utm_medium=cpc&amp;utm_campaign=google%20shopping&amp;gclid=Cj0KCQjwu6fzBRC6ARIsAJUwa2Scr-rc5XimXB-QvEcovEzqhq_uGNc-ZTSZq19Jt1py5o2Z83EWmncaAoZ7EALw_wcB" xr:uid="{06B7089A-E683-45B9-B079-AB182A8074B6}"/>
    <hyperlink ref="O60" r:id="rId27" display="https://www.madeiramadeira.com.br/jogo-tarracha-macho-e-femea-cossinete-tarraxa-com-40-pecas-1097975.html?origem=pla-1097975&amp;utm_source=google&amp;utm_medium=cpc&amp;utm_content=kits-de-ferramentas-320&amp;utm_term=1097975&amp;gclid=Cj0KCQjwu6fzBRC6ARIsAJUwa2QL25NoubrrRSG7Z7mCq1K1vRHGJ1iVQF8iTta1U-1LjIs753J3nZcaAnNmEALw_wcB" xr:uid="{1738E977-659E-40A3-8D3C-EFF071F56928}"/>
    <hyperlink ref="I62" r:id="rId28" display="https://www.clickcenter.com.br/parceiro/4/produto/3917-lanterna-15-leds-recarregavel-biv--kala/?utm_source=google&amp;utm_medium=googleshopping&amp;utm_campaign=feedxml&amp;gclid=Cj0KCQjwu6fzBRC6ARIsAJUwa2TaP06lP39aMN4WDGb71x2np2ooa04dnLOlnfJrFu3dOVF9ZofwErkaAqp8EALw_wcB" xr:uid="{9317D0A7-A008-49D9-8263-71BA41D54626}"/>
    <hyperlink ref="O62" r:id="rId29" display="https://www.americanas.com.br/produto/40008321/lanterna-15-leds-recarregavel-bivolt-kala?WT.srch=1&amp;acc=e789ea56094489dffd798f86ff51c7a9&amp;epar=bp_pl_00_go_el_todas_geral_gmv&amp;gclid=Cj0KCQjwu6fzBRC6ARIsAJUwa2T65SeMxgXfLCI9a-vJ8aKcFhKoQ3s2EjHDgzRNdEVLEY9QxaIhyQMaAqA5EALw_wcB&amp;i=5a8501f5eec3dfb1f8c469a6&amp;o=5b5f6abbebb19ac62c901377&amp;opn=YSMESP&amp;sellerid=7560507000149&amp;wt.srch=1" xr:uid="{77245FA6-DCEF-42BA-8C01-BAF7A121C899}"/>
    <hyperlink ref="I68" r:id="rId30" xr:uid="{B3D4DD05-6ECA-428D-8A20-91E0054BF55E}"/>
    <hyperlink ref="O68" r:id="rId31" display="https://www.amazon.com.br/Lupa-Cabo-75Mm-Aumento-Western/dp/B077P9MT5Q/ref=asc_df_B077P9MT5Q/?tag=googleshopp00-20&amp;linkCode=df0&amp;hvadid=404786474373&amp;hvpos=&amp;hvnetw=g&amp;hvrand=18050307924253625299&amp;hvpone=&amp;hvptwo=&amp;hvqmt=&amp;hvdev=c&amp;hvdvcmdl=&amp;hvlocint=&amp;hvlocphy=1001655&amp;hvtargid=pla-850000037915&amp;psc=1" xr:uid="{D701851F-151E-4AAC-96A6-558DF3A629C0}"/>
    <hyperlink ref="O73" r:id="rId32" xr:uid="{E51B67F8-02D4-42F3-B200-3A921B89AF35}"/>
    <hyperlink ref="O88" r:id="rId33" xr:uid="{A0130EB9-9233-4CF5-B489-C661DE4A1074}"/>
    <hyperlink ref="O90" r:id="rId34" display="https://www.shoptime.com.br/produto/652790394/fluke-microscanner-2-ms2-100?WT.srch=1&amp;acc=a76c8289649a0bef0524c56c85e71570&amp;epar=bp_pl_00_go_pla_casaeconst_geral_gmv&amp;gclid=Cj0KCQjwu6fzBRC6ARIsAJUwa2T-abr0tO-XCGHSu9lm1kSCayUsd3rBtFe1dI2gGlUh0VpJvjDgQ_QaArpmEALw_wcB&amp;i=5d9c0cd049f937f6256c3473&amp;o=5d9ba3b16c28a3cb50dd0e2e&amp;opn=GOOGLEXML&amp;sellerid=19547810000190&amp;wt.srch=1" xr:uid="{60AFFC83-C2E0-4CD5-8E67-383D435ED756}"/>
    <hyperlink ref="L90" r:id="rId35" location="position=2&amp;type=item&amp;tracking_id=026534f6-df3a-4f45-afda-e39b7f840683" xr:uid="{96E0988D-DD86-49BF-9DEC-F31384ABFDAC}"/>
    <hyperlink ref="I37" r:id="rId36" xr:uid="{0E698654-B8BB-45FC-A30C-8AB3FD84156C}"/>
    <hyperlink ref="L37" r:id="rId37" display="https://www.madeiramadeira.com.br/desentupidor-de-canos-de-75mm-e-100mm-profissional-com-mola-calhas-1855338.html?origem=pla-1855338&amp;utm_source=google&amp;utm_medium=cpc&amp;utm_content=desentupidoras-694&amp;utm_term=1855338&amp;gclid=Cj0KCQjwu6fzBRC6ARIsAJUwa2R4a0OEinEN7GUN7Et35OwifgENbgMKnCaDvWg7Ywfk2MNqXNLvSkYaAiebEALw_wcB" xr:uid="{B74A8EFB-B5BD-49D7-8745-B4BBC6C91D62}"/>
    <hyperlink ref="O37" r:id="rId38" xr:uid="{460D25A3-2E4D-478F-9C73-5F5AE867DDAD}"/>
    <hyperlink ref="I39" r:id="rId39" display="https://www.casasbahia.com.br/Ferramentas/Escadas/Escada-Extensiva-da-Botafogo-Dupla-10-x-2-Degraus-9653483.html?utm_medium=Cpc&amp;utm_source=GP_PLA&amp;IdSku=9653483&amp;idLojista=10037&amp;utm_campaign=ferr_smart-shopping&amp;gclid=Cj0KCQjwu6fzBRC6ARIsAJUwa2RHS-MwfpWmRMP4sjErPu-Pac355gh9FAPT2-Cgg4Ze_RBApiqAfegaAkuCEALw_wcB" xr:uid="{1816AC52-103B-4BB8-9752-EA30B48FFAF7}"/>
    <hyperlink ref="O39" r:id="rId40" xr:uid="{6D87DEF5-C594-4926-8BE4-43D232311B8C}"/>
    <hyperlink ref="O12" r:id="rId41" xr:uid="{C1AC8049-07F5-4D22-9F8E-4C495C822060}"/>
    <hyperlink ref="O14" r:id="rId42" display="https://www.cec.com.br/ferramentas/manuais/alicates/rebitador-manual-profissional-263mm-preto-e-vermelho?produto=1339629&amp;utm_content=ferramentas&amp;utm_medium=cpc&amp;utm_campaign=GoogleShop&amp;utm_source=google-shopping&amp;idpublicacao=791d2005-d206-4804-b297-71cab438caf1&amp;gclid=Cj0KCQjwu6fzBRC6ARIsAJUwa2Rpqg6wqC_4mIzR8rZt6XkBTw_8u3k8Mvazists6GkzuA7FR46kmtYaAvKvEALw_wcB" xr:uid="{74FABFEC-8382-4370-8CCE-5D4BC34C1440}"/>
    <hyperlink ref="O22" r:id="rId43" xr:uid="{9A30845F-01B5-461F-88E9-6D5449193492}"/>
    <hyperlink ref="L22" r:id="rId44" xr:uid="{F6D942D3-C314-4C54-9BAE-DAABF600761C}"/>
    <hyperlink ref="O34" r:id="rId45" xr:uid="{45F6E23E-B296-4491-B216-21141C765185}"/>
    <hyperlink ref="O38" r:id="rId46" display="https://www.americanas.com.br/produto/13168778/detector-de-tensao-90v-a-1000v-ac-minipa-ezalertii?WT.srch=1&amp;acc=e789ea56094489dffd798f86ff51c7a9&amp;epar=bp_pl_00_go_pla_casaeconst_geral_gmv&amp;gclid=Cj0KCQjwu6fzBRC6ARIsAJUwa2QTgwznL1zZDT51FJ5Pkac20EyyFPH39NsFxwYBWy_zcxg0W2nvo3kaAmpMEALw_wcB&amp;i=573fdd19eec3dfb1f8005db0&amp;o=56f9c05beec3dfb1f801220d&amp;opn=YSMESP&amp;sellerid=50970342000102&amp;wt.srch=1" xr:uid="{3FA96A37-4884-4224-8D40-A84591D2DCD3}"/>
    <hyperlink ref="O56" r:id="rId47" xr:uid="{49AB9023-901A-4CF6-901A-CB7F17DF82D8}"/>
    <hyperlink ref="O66" r:id="rId48" display="https://www.cec.com.br/ferramentas/eletricas/lixadeiras/lixadeira-orbital-190w-220v-bo3710-azul-e-preta?produto=1303127&amp;utm_content=ferramentas&amp;utm_medium=cpc&amp;utm_campaign=GoogleShop&amp;utm_source=google-shopping&amp;idpublicacao=791d2005-d206-4804-b297-71cab438caf1&amp;gclid=Cj0KCQjwu6fzBRC6ARIsAJUwa2QJdcOmEHLUPMWBiyoj0T0aik636eNdrq584mpgwD-T-u5lvj79whIaAtbhEALw_wcB" xr:uid="{CC04A394-6A08-4A33-973C-82E330BA2631}"/>
    <hyperlink ref="O77" r:id="rId49" xr:uid="{EB01C7AD-7BD5-492F-8FC5-D0050948FFDD}"/>
  </hyperlinks>
  <printOptions horizontalCentered="1"/>
  <pageMargins left="0.31496062992125984" right="0.27559055118110237" top="0.62992125984251968" bottom="0.59055118110236227" header="0.31496062992125984" footer="0.31496062992125984"/>
  <pageSetup paperSize="9" scale="80" orientation="portrait" r:id="rId50"/>
  <headerFooter>
    <oddHeader>&amp;CProcesso 00065.043751/2019-84 - Equipamentos e Ferramentas</oddHeader>
    <oddFooter>Página &amp;P de &amp;N</oddFooter>
  </headerFooter>
  <rowBreaks count="1" manualBreakCount="1">
    <brk id="1" max="16383" man="1"/>
  </rowBreaks>
  <colBreaks count="3" manualBreakCount="3">
    <brk id="6" max="1048575" man="1"/>
    <brk id="9" min="1" max="91" man="1"/>
    <brk id="12" min="1" max="9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A9006-4516-4DD8-89E8-03DED1F181CD}">
  <dimension ref="B2:M29"/>
  <sheetViews>
    <sheetView showGridLines="0" tabSelected="1" zoomScaleNormal="100" workbookViewId="0">
      <selection activeCell="B1" sqref="B1:G18"/>
    </sheetView>
  </sheetViews>
  <sheetFormatPr defaultRowHeight="15" x14ac:dyDescent="0.25"/>
  <cols>
    <col min="1" max="1" width="23.140625" customWidth="1"/>
    <col min="2" max="2" width="28.5703125" customWidth="1"/>
    <col min="3" max="3" width="15.85546875" customWidth="1"/>
    <col min="4" max="4" width="15.42578125" customWidth="1"/>
    <col min="5" max="5" width="8.7109375" customWidth="1"/>
    <col min="6" max="6" width="18.7109375" customWidth="1"/>
    <col min="7" max="7" width="13.140625" customWidth="1"/>
    <col min="8" max="8" width="8.7109375" customWidth="1"/>
    <col min="9" max="9" width="16.7109375" customWidth="1"/>
    <col min="10" max="10" width="13.7109375" customWidth="1"/>
    <col min="11" max="12" width="8.7109375" customWidth="1"/>
  </cols>
  <sheetData>
    <row r="2" spans="2:12" x14ac:dyDescent="0.25">
      <c r="B2" s="367" t="s">
        <v>455</v>
      </c>
      <c r="C2" s="367"/>
      <c r="D2" s="367"/>
      <c r="E2" s="367"/>
      <c r="F2" s="87"/>
      <c r="G2" s="87"/>
      <c r="H2" s="87"/>
      <c r="I2" s="87"/>
      <c r="J2" s="87"/>
      <c r="K2" s="87"/>
      <c r="L2" s="87"/>
    </row>
    <row r="3" spans="2:12" ht="25.5" x14ac:dyDescent="0.25">
      <c r="B3" s="187" t="s">
        <v>264</v>
      </c>
      <c r="C3" s="187" t="s">
        <v>431</v>
      </c>
      <c r="D3" s="187" t="s">
        <v>432</v>
      </c>
      <c r="E3" s="187" t="s">
        <v>433</v>
      </c>
      <c r="F3" s="87"/>
      <c r="G3" s="87"/>
      <c r="H3" s="87"/>
      <c r="I3" s="87"/>
      <c r="J3" s="87"/>
      <c r="K3" s="87"/>
      <c r="L3" s="87"/>
    </row>
    <row r="4" spans="2:12" ht="24" x14ac:dyDescent="0.25">
      <c r="B4" s="189" t="s">
        <v>434</v>
      </c>
      <c r="C4" s="190">
        <v>14</v>
      </c>
      <c r="D4" s="191">
        <f>L22</f>
        <v>41.053333333333335</v>
      </c>
      <c r="E4" s="192">
        <f>D4*C4</f>
        <v>574.74666666666667</v>
      </c>
      <c r="F4" s="87"/>
      <c r="G4" s="87"/>
      <c r="H4" s="87"/>
      <c r="I4" s="87"/>
      <c r="J4" s="87"/>
      <c r="K4" s="87"/>
      <c r="L4" s="87"/>
    </row>
    <row r="5" spans="2:12" ht="24" x14ac:dyDescent="0.25">
      <c r="B5" s="193" t="s">
        <v>441</v>
      </c>
      <c r="C5" s="194">
        <v>10</v>
      </c>
      <c r="D5" s="195">
        <f t="shared" ref="D5:D11" si="0">L23</f>
        <v>42.93</v>
      </c>
      <c r="E5" s="196">
        <f t="shared" ref="E5:E11" si="1">D5*C5</f>
        <v>429.3</v>
      </c>
      <c r="F5" s="87"/>
      <c r="G5" s="87"/>
      <c r="H5" s="87"/>
      <c r="I5" s="87"/>
      <c r="J5" s="87"/>
      <c r="K5" s="87"/>
      <c r="L5" s="87"/>
    </row>
    <row r="6" spans="2:12" ht="28.5" customHeight="1" x14ac:dyDescent="0.25">
      <c r="B6" s="193" t="s">
        <v>435</v>
      </c>
      <c r="C6" s="194">
        <v>10</v>
      </c>
      <c r="D6" s="195">
        <f t="shared" si="0"/>
        <v>52.546666666666674</v>
      </c>
      <c r="E6" s="196">
        <f t="shared" si="1"/>
        <v>525.4666666666667</v>
      </c>
      <c r="F6" s="87"/>
      <c r="G6" s="87"/>
      <c r="H6" s="87"/>
      <c r="I6" s="87"/>
      <c r="J6" s="87"/>
      <c r="K6" s="87"/>
      <c r="L6" s="87"/>
    </row>
    <row r="7" spans="2:12" x14ac:dyDescent="0.25">
      <c r="B7" s="193" t="s">
        <v>436</v>
      </c>
      <c r="C7" s="194">
        <v>7</v>
      </c>
      <c r="D7" s="195">
        <f t="shared" si="0"/>
        <v>25.3</v>
      </c>
      <c r="E7" s="196">
        <f t="shared" si="1"/>
        <v>177.1</v>
      </c>
      <c r="F7" s="87"/>
      <c r="G7" s="87"/>
      <c r="H7" s="87"/>
      <c r="I7" s="87"/>
      <c r="J7" s="87"/>
      <c r="K7" s="87"/>
      <c r="L7" s="87"/>
    </row>
    <row r="8" spans="2:12" x14ac:dyDescent="0.25">
      <c r="B8" s="193" t="s">
        <v>437</v>
      </c>
      <c r="C8" s="194">
        <v>14</v>
      </c>
      <c r="D8" s="195">
        <f t="shared" si="0"/>
        <v>5.9899999999999993</v>
      </c>
      <c r="E8" s="196">
        <f t="shared" si="1"/>
        <v>83.859999999999985</v>
      </c>
      <c r="F8" s="87"/>
      <c r="G8" s="87"/>
      <c r="H8" s="87"/>
      <c r="I8" s="87"/>
      <c r="J8" s="87"/>
      <c r="K8" s="87"/>
      <c r="L8" s="87"/>
    </row>
    <row r="9" spans="2:12" x14ac:dyDescent="0.25">
      <c r="B9" s="193" t="s">
        <v>438</v>
      </c>
      <c r="C9" s="194">
        <v>7</v>
      </c>
      <c r="D9" s="195">
        <f t="shared" si="0"/>
        <v>46.656666666666666</v>
      </c>
      <c r="E9" s="196">
        <f t="shared" si="1"/>
        <v>326.59666666666669</v>
      </c>
      <c r="F9" s="87"/>
      <c r="G9" s="87"/>
      <c r="H9" s="87"/>
      <c r="I9" s="87"/>
      <c r="J9" s="87"/>
      <c r="K9" s="87"/>
      <c r="L9" s="87"/>
    </row>
    <row r="10" spans="2:12" x14ac:dyDescent="0.25">
      <c r="B10" s="193" t="s">
        <v>439</v>
      </c>
      <c r="C10" s="194">
        <v>8</v>
      </c>
      <c r="D10" s="195">
        <f t="shared" si="0"/>
        <v>6.4933333333333332</v>
      </c>
      <c r="E10" s="196">
        <f t="shared" si="1"/>
        <v>51.946666666666665</v>
      </c>
      <c r="F10" s="87"/>
      <c r="G10" s="87"/>
      <c r="H10" s="87"/>
      <c r="I10" s="87"/>
      <c r="J10" s="87"/>
      <c r="K10" s="87"/>
      <c r="L10" s="87"/>
    </row>
    <row r="11" spans="2:12" ht="36" x14ac:dyDescent="0.25">
      <c r="B11" s="193" t="s">
        <v>440</v>
      </c>
      <c r="C11" s="194">
        <v>4</v>
      </c>
      <c r="D11" s="195">
        <f t="shared" si="0"/>
        <v>255.63</v>
      </c>
      <c r="E11" s="196">
        <f t="shared" si="1"/>
        <v>1022.52</v>
      </c>
      <c r="F11" s="87"/>
      <c r="G11" s="87"/>
      <c r="H11" s="87"/>
      <c r="I11" s="87"/>
      <c r="J11" s="87"/>
      <c r="K11" s="87"/>
      <c r="L11" s="87"/>
    </row>
    <row r="12" spans="2:12" ht="15.75" x14ac:dyDescent="0.25">
      <c r="B12" s="370" t="s">
        <v>552</v>
      </c>
      <c r="C12" s="371"/>
      <c r="D12" s="371"/>
      <c r="E12" s="197">
        <f>SUM(E4:E11)</f>
        <v>3191.5366666666664</v>
      </c>
      <c r="F12" s="87"/>
      <c r="G12" s="87"/>
      <c r="H12" s="87"/>
      <c r="I12" s="87"/>
      <c r="J12" s="87"/>
      <c r="K12" s="87"/>
      <c r="L12" s="87"/>
    </row>
    <row r="13" spans="2:12" ht="15.75" x14ac:dyDescent="0.25">
      <c r="B13" s="370" t="s">
        <v>553</v>
      </c>
      <c r="C13" s="371"/>
      <c r="D13" s="371"/>
      <c r="E13" s="197">
        <f>E12/7</f>
        <v>455.93380952380949</v>
      </c>
      <c r="F13" s="87"/>
      <c r="G13" s="87"/>
      <c r="H13" s="87"/>
      <c r="I13" s="87"/>
      <c r="J13" s="87"/>
      <c r="K13" s="87"/>
      <c r="L13" s="87"/>
    </row>
    <row r="14" spans="2:12" ht="15.75" x14ac:dyDescent="0.25">
      <c r="B14" s="372" t="s">
        <v>554</v>
      </c>
      <c r="C14" s="373"/>
      <c r="D14" s="373"/>
      <c r="E14" s="198">
        <f>E13/6</f>
        <v>75.988968253968252</v>
      </c>
      <c r="F14" s="87"/>
      <c r="G14" s="87"/>
      <c r="H14" s="87"/>
      <c r="I14" s="87"/>
      <c r="J14" s="87"/>
      <c r="K14" s="87"/>
      <c r="L14" s="87"/>
    </row>
    <row r="15" spans="2:12" x14ac:dyDescent="0.25"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2:12" x14ac:dyDescent="0.25">
      <c r="B16" s="188" t="s">
        <v>897</v>
      </c>
      <c r="C16" s="366" t="s">
        <v>899</v>
      </c>
      <c r="D16" s="366"/>
      <c r="E16" s="366"/>
      <c r="F16" s="366"/>
      <c r="G16" s="366"/>
      <c r="H16" s="366"/>
      <c r="I16" s="366"/>
      <c r="J16" s="366"/>
      <c r="K16" s="366"/>
      <c r="L16" s="366"/>
    </row>
    <row r="17" spans="2:13" ht="15" customHeight="1" x14ac:dyDescent="0.25">
      <c r="B17" s="188" t="s">
        <v>898</v>
      </c>
      <c r="C17" s="366" t="s">
        <v>900</v>
      </c>
      <c r="D17" s="366"/>
      <c r="E17" s="366"/>
      <c r="F17" s="366"/>
      <c r="G17" s="366"/>
      <c r="H17" s="366"/>
      <c r="I17" s="366"/>
      <c r="J17" s="366"/>
      <c r="K17" s="366"/>
      <c r="L17" s="366"/>
    </row>
    <row r="18" spans="2:13" x14ac:dyDescent="0.25"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</row>
    <row r="19" spans="2:13" x14ac:dyDescent="0.25"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</row>
    <row r="20" spans="2:13" ht="15.75" thickBot="1" x14ac:dyDescent="0.3">
      <c r="B20" s="368" t="s">
        <v>264</v>
      </c>
      <c r="C20" s="365" t="s">
        <v>894</v>
      </c>
      <c r="D20" s="365"/>
      <c r="E20" s="365"/>
      <c r="F20" s="365" t="s">
        <v>895</v>
      </c>
      <c r="G20" s="365"/>
      <c r="H20" s="365"/>
      <c r="I20" s="365" t="s">
        <v>896</v>
      </c>
      <c r="J20" s="365"/>
      <c r="K20" s="365"/>
      <c r="L20" s="186" t="s">
        <v>551</v>
      </c>
    </row>
    <row r="21" spans="2:13" s="5" customFormat="1" ht="24" x14ac:dyDescent="0.2">
      <c r="B21" s="369"/>
      <c r="C21" s="159" t="s">
        <v>497</v>
      </c>
      <c r="D21" s="159" t="s">
        <v>498</v>
      </c>
      <c r="E21" s="160" t="s">
        <v>499</v>
      </c>
      <c r="F21" s="161" t="s">
        <v>500</v>
      </c>
      <c r="G21" s="161" t="s">
        <v>501</v>
      </c>
      <c r="H21" s="160" t="s">
        <v>499</v>
      </c>
      <c r="I21" s="161" t="s">
        <v>502</v>
      </c>
      <c r="J21" s="161" t="s">
        <v>503</v>
      </c>
      <c r="K21" s="160" t="s">
        <v>499</v>
      </c>
      <c r="L21" s="159" t="s">
        <v>499</v>
      </c>
    </row>
    <row r="22" spans="2:13" s="5" customFormat="1" ht="24" x14ac:dyDescent="0.2">
      <c r="B22" s="183" t="s">
        <v>434</v>
      </c>
      <c r="C22" s="162" t="s">
        <v>504</v>
      </c>
      <c r="D22" s="163" t="s">
        <v>505</v>
      </c>
      <c r="E22" s="164">
        <v>32.9</v>
      </c>
      <c r="F22" s="165" t="s">
        <v>506</v>
      </c>
      <c r="G22" s="163" t="s">
        <v>507</v>
      </c>
      <c r="H22" s="164">
        <v>52.26</v>
      </c>
      <c r="I22" s="165" t="s">
        <v>508</v>
      </c>
      <c r="J22" s="163" t="s">
        <v>509</v>
      </c>
      <c r="K22" s="164">
        <v>38</v>
      </c>
      <c r="L22" s="166">
        <f t="shared" ref="L22:L29" si="2">AVERAGE(E22,H22,K22)</f>
        <v>41.053333333333335</v>
      </c>
      <c r="M22" s="6"/>
    </row>
    <row r="23" spans="2:13" s="5" customFormat="1" ht="24" x14ac:dyDescent="0.2">
      <c r="B23" s="184" t="s">
        <v>441</v>
      </c>
      <c r="C23" s="167" t="s">
        <v>510</v>
      </c>
      <c r="D23" s="168" t="s">
        <v>511</v>
      </c>
      <c r="E23" s="169">
        <v>39.99</v>
      </c>
      <c r="F23" s="170" t="s">
        <v>512</v>
      </c>
      <c r="G23" s="168" t="s">
        <v>513</v>
      </c>
      <c r="H23" s="169">
        <v>59.9</v>
      </c>
      <c r="I23" s="170" t="s">
        <v>514</v>
      </c>
      <c r="J23" s="168" t="s">
        <v>515</v>
      </c>
      <c r="K23" s="169">
        <v>28.9</v>
      </c>
      <c r="L23" s="171">
        <f t="shared" si="2"/>
        <v>42.93</v>
      </c>
    </row>
    <row r="24" spans="2:13" s="5" customFormat="1" ht="12" x14ac:dyDescent="0.2">
      <c r="B24" s="184" t="s">
        <v>435</v>
      </c>
      <c r="C24" s="170" t="s">
        <v>516</v>
      </c>
      <c r="D24" s="168" t="s">
        <v>517</v>
      </c>
      <c r="E24" s="169">
        <v>47.25</v>
      </c>
      <c r="F24" s="172" t="s">
        <v>518</v>
      </c>
      <c r="G24" s="168" t="s">
        <v>519</v>
      </c>
      <c r="H24" s="169">
        <v>64.790000000000006</v>
      </c>
      <c r="I24" s="170" t="s">
        <v>520</v>
      </c>
      <c r="J24" s="168" t="s">
        <v>521</v>
      </c>
      <c r="K24" s="169">
        <v>45.6</v>
      </c>
      <c r="L24" s="171">
        <f t="shared" si="2"/>
        <v>52.546666666666674</v>
      </c>
    </row>
    <row r="25" spans="2:13" s="5" customFormat="1" ht="12" x14ac:dyDescent="0.2">
      <c r="B25" s="184" t="s">
        <v>436</v>
      </c>
      <c r="C25" s="167" t="s">
        <v>522</v>
      </c>
      <c r="D25" s="168" t="s">
        <v>523</v>
      </c>
      <c r="E25" s="169">
        <v>29.9</v>
      </c>
      <c r="F25" s="170" t="s">
        <v>524</v>
      </c>
      <c r="G25" s="168" t="s">
        <v>525</v>
      </c>
      <c r="H25" s="169">
        <v>21</v>
      </c>
      <c r="I25" s="172" t="s">
        <v>526</v>
      </c>
      <c r="J25" s="168" t="s">
        <v>527</v>
      </c>
      <c r="K25" s="169">
        <v>25</v>
      </c>
      <c r="L25" s="171">
        <f t="shared" si="2"/>
        <v>25.3</v>
      </c>
    </row>
    <row r="26" spans="2:13" s="5" customFormat="1" ht="12" x14ac:dyDescent="0.2">
      <c r="B26" s="184" t="s">
        <v>437</v>
      </c>
      <c r="C26" s="173" t="s">
        <v>528</v>
      </c>
      <c r="D26" s="168" t="s">
        <v>529</v>
      </c>
      <c r="E26" s="174">
        <v>6.99</v>
      </c>
      <c r="F26" s="170" t="s">
        <v>530</v>
      </c>
      <c r="G26" s="168" t="s">
        <v>531</v>
      </c>
      <c r="H26" s="174">
        <v>3.99</v>
      </c>
      <c r="I26" s="175" t="s">
        <v>512</v>
      </c>
      <c r="J26" s="168" t="s">
        <v>532</v>
      </c>
      <c r="K26" s="174">
        <v>6.99</v>
      </c>
      <c r="L26" s="176">
        <f t="shared" si="2"/>
        <v>5.9899999999999993</v>
      </c>
    </row>
    <row r="27" spans="2:13" s="5" customFormat="1" ht="12" x14ac:dyDescent="0.2">
      <c r="B27" s="184" t="s">
        <v>438</v>
      </c>
      <c r="C27" s="173" t="s">
        <v>533</v>
      </c>
      <c r="D27" s="168" t="s">
        <v>534</v>
      </c>
      <c r="E27" s="174">
        <v>64.900000000000006</v>
      </c>
      <c r="F27" s="170" t="s">
        <v>535</v>
      </c>
      <c r="G27" s="168" t="s">
        <v>536</v>
      </c>
      <c r="H27" s="174">
        <v>42</v>
      </c>
      <c r="I27" s="175" t="s">
        <v>537</v>
      </c>
      <c r="J27" s="168" t="s">
        <v>538</v>
      </c>
      <c r="K27" s="174">
        <v>33.07</v>
      </c>
      <c r="L27" s="176">
        <f t="shared" si="2"/>
        <v>46.656666666666666</v>
      </c>
    </row>
    <row r="28" spans="2:13" s="5" customFormat="1" ht="12" x14ac:dyDescent="0.2">
      <c r="B28" s="184" t="s">
        <v>439</v>
      </c>
      <c r="C28" s="173" t="s">
        <v>539</v>
      </c>
      <c r="D28" s="168" t="s">
        <v>540</v>
      </c>
      <c r="E28" s="174">
        <v>1.18</v>
      </c>
      <c r="F28" s="170" t="s">
        <v>541</v>
      </c>
      <c r="G28" s="168" t="s">
        <v>542</v>
      </c>
      <c r="H28" s="174">
        <v>9.5</v>
      </c>
      <c r="I28" s="175" t="s">
        <v>543</v>
      </c>
      <c r="J28" s="168" t="s">
        <v>544</v>
      </c>
      <c r="K28" s="174">
        <v>8.8000000000000007</v>
      </c>
      <c r="L28" s="176">
        <f t="shared" si="2"/>
        <v>6.4933333333333332</v>
      </c>
    </row>
    <row r="29" spans="2:13" s="5" customFormat="1" ht="36" x14ac:dyDescent="0.2">
      <c r="B29" s="185" t="s">
        <v>440</v>
      </c>
      <c r="C29" s="177" t="s">
        <v>545</v>
      </c>
      <c r="D29" s="178" t="s">
        <v>546</v>
      </c>
      <c r="E29" s="179">
        <v>240</v>
      </c>
      <c r="F29" s="180" t="s">
        <v>547</v>
      </c>
      <c r="G29" s="178" t="s">
        <v>548</v>
      </c>
      <c r="H29" s="179">
        <v>246.9</v>
      </c>
      <c r="I29" s="181" t="s">
        <v>549</v>
      </c>
      <c r="J29" s="178" t="s">
        <v>550</v>
      </c>
      <c r="K29" s="179">
        <v>279.99</v>
      </c>
      <c r="L29" s="182">
        <f t="shared" si="2"/>
        <v>255.63</v>
      </c>
    </row>
  </sheetData>
  <mergeCells count="10">
    <mergeCell ref="F20:H20"/>
    <mergeCell ref="I20:K20"/>
    <mergeCell ref="C16:L16"/>
    <mergeCell ref="C17:L17"/>
    <mergeCell ref="B2:E2"/>
    <mergeCell ref="B20:B21"/>
    <mergeCell ref="C20:E20"/>
    <mergeCell ref="B12:D12"/>
    <mergeCell ref="B13:D13"/>
    <mergeCell ref="B14:D14"/>
  </mergeCells>
  <hyperlinks>
    <hyperlink ref="D22" r:id="rId1" xr:uid="{81DB9092-E79B-4D38-A7B0-D7EBC6A9F847}"/>
    <hyperlink ref="G22" r:id="rId2" xr:uid="{27E4CA52-A877-4861-AEBF-2ACFCE8D8AEC}"/>
    <hyperlink ref="J22" r:id="rId3" xr:uid="{77A57E42-D2CD-4308-A658-DEF07407011E}"/>
    <hyperlink ref="D23" r:id="rId4" display="https://www.marisa.com.br/polo-masculina-b%c3%a1sica-manga-curta-mr-preto/p/10036808984?acc=e59ea3aacdeba3d642e74a891cf483a3&amp;i=5b882287eec3dfb1f86c2dc3&amp;o=5d4c590149f937f625ba90b3&amp;gclid=Cj0KCQjw0brtBRDOARIsANMDyka3K4iuENYokj2Yp2RBwwtNjD3lABuEbuOI_skrj5balLO14eCFe9oaAvALEALw_wcB&amp;siteName=Marisa" xr:uid="{0E8E8C47-A868-4BD1-9F0F-E8DBFEF91844}"/>
    <hyperlink ref="G23" r:id="rId5" display="https://www.americanas.com.br/produto/47833306/camisa-polo-algodao-preta?WT.srch=1&amp;acc=e789ea56094489dffd798f86ff51c7a9&amp;cor=Preta&amp;epar=bp_pl_00_go_md_todas_geral_gmv&amp;gclid=Cj0KCQjw0brtBRDOARIsANMDykZ1Q6U-HqNUD1Mw_B6ojxQ4IgCubdj9dc-w2-mZ4dAI-25ww5g6_UEaAvy5EALw_wcB&amp;i=5aebdb35eec3dfb1f805ce29&amp;o=5c058226ebb19ac62cf675c1&amp;opn=YSMESP&amp;sellerId=30288399000119&amp;tamanho=GG" xr:uid="{C9391925-5A8D-4E2E-B3EB-C396D93ACC2B}"/>
    <hyperlink ref="J23" r:id="rId6" display="https://www.submarino.com.br/produto/13910593/polo-basica-piquet-algodao-bolso-frontal-inverno-2016-p?WT.srch=1&amp;acc=d47a04c6f99456bc289220d5d0ff208d&amp;cor=Preto&amp;epar=bp_pl_00_go_g35167&amp;gclid=Cj0KCQjw0brtBRDOARIsANMDykboDvdIfmq0-8ySQYgDt2qILaQpZTXYSxFlfVgXt4wNMBUNWMDLy4QaAvwgEALw_wcB&amp;i=56f30b7aeec3dfb1f8ebed1c&amp;o=57b78faceec3dfb1f86bff17&amp;opn=XMLGOOGLE&amp;sellerId=18552346000168&amp;tamanho=GG" xr:uid="{A7296372-1544-41E9-AADC-4AB7BFE8EE52}"/>
    <hyperlink ref="D24" r:id="rId7" xr:uid="{D24EC090-FB42-4D89-9020-47B896B1A1DD}"/>
    <hyperlink ref="G24" r:id="rId8" xr:uid="{3EDAB61B-76DF-484F-9AD4-06E402E8E327}"/>
    <hyperlink ref="J24" r:id="rId9" xr:uid="{7EEA91FD-2792-4BFD-A99E-546B111CE3B8}"/>
    <hyperlink ref="D25" r:id="rId10" xr:uid="{BDB09D6D-1D75-4BB7-B434-B76548026ECA}"/>
    <hyperlink ref="G25" r:id="rId11" xr:uid="{B972C84C-7C66-4E6D-B7B3-686D40EDAEA9}"/>
    <hyperlink ref="J25" r:id="rId12" xr:uid="{61778FE2-8918-4112-9CB6-2CE737D0D2C2}"/>
    <hyperlink ref="D26" r:id="rId13" xr:uid="{7FEB2751-BC5E-4830-A198-0C2AA8F00399}"/>
    <hyperlink ref="G26" r:id="rId14" xr:uid="{BD011884-C365-4CC8-AA6F-C0298675C72F}"/>
    <hyperlink ref="J26" r:id="rId15" display="https://www.americanas.com.br/produto/47834662/par-de-meias-masculina-preto-basica-39-a-43?WT.srch=1&amp;acc=e789ea56094489dffd798f86ff51c7a9&amp;cor=Preto&amp;epar=bp_pl_00_go_md_todas_geral_gmv&amp;gclid=Cj0KCQjw0brtBRDOARIsANMDykYC5P9Oo5qSp2msci-aoAQ2QIrPY0gmtV-pJqnWhgHbxwgtwpQ_XPAaAukDEALw_wcB&amp;i=5aebdb35eec3dfb1f805ce29&amp;o=5c05a7adebb19ac62cf690e7&amp;opn=YSMESP&amp;sellerId=30288399000119&amp;tamanho=39-43" xr:uid="{38D8802C-5BCC-48A2-A536-A3DDD92904D5}"/>
    <hyperlink ref="D27" r:id="rId16" xr:uid="{AA57BDFA-4F98-41F8-80E3-53F39934C0D7}"/>
    <hyperlink ref="G27" r:id="rId17" xr:uid="{1E07AAFA-D925-4938-8519-6C0A10C62F25}"/>
    <hyperlink ref="J27" r:id="rId18" display="https://www.ultramaquinas.com.br/botina-de-elastico-bidensidade-preto-n-39-cartom-p4632/?afiliadoid=32&amp;utm_source=google&amp;utm_medium=cpc&amp;utm_content=Botina_de_El%C3%A1stico_Bidensidade_Preto_N.39_Cartom&amp;utm_campaign=&amp;gclid=Cj0KCQjw0brtBRDOARIsANMDykaU44DlSqwwpqM9LL3o7a8unQOOO9j_8mubQxnqm46oenM_-xasZSAaAudgEALw_wcB" xr:uid="{433E50A8-EBE5-43C0-A12D-49DB9C6C6C80}"/>
    <hyperlink ref="D28" r:id="rId19" xr:uid="{6652774F-A5B9-4383-9793-B373A9DF6E59}"/>
    <hyperlink ref="G28" r:id="rId20" xr:uid="{6E4109E6-ABAB-4902-8448-D98F2F6DB5DD}"/>
    <hyperlink ref="J28" r:id="rId21" xr:uid="{AAB319B9-7CAF-4C1D-A2F5-A1501B8C73C9}"/>
    <hyperlink ref="D29" r:id="rId22" xr:uid="{BA582CBD-DF72-4421-983F-050C3C759AAC}"/>
    <hyperlink ref="G29" r:id="rId23" xr:uid="{CD3553C5-D917-4EF1-8C50-754266D92BC7}"/>
    <hyperlink ref="J29" r:id="rId24" xr:uid="{D8204790-93AF-4E2E-BEB4-C006A2BFA198}"/>
  </hyperlinks>
  <printOptions horizontalCentered="1"/>
  <pageMargins left="0.27559055118110237" right="0.15748031496062992" top="0.59055118110236227" bottom="0.51181102362204722" header="0.31496062992125984" footer="0.31496062992125984"/>
  <pageSetup paperSize="9" scale="91" orientation="landscape" r:id="rId25"/>
  <headerFooter>
    <oddHeader>&amp;CProcesso 00065.043751/2019-84 - Uniformes</oddHeader>
    <oddFooter>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6CA67-2C7B-4E05-8699-4EEC77E619E3}">
  <sheetPr>
    <tabColor theme="0"/>
  </sheetPr>
  <dimension ref="D2:F29"/>
  <sheetViews>
    <sheetView showGridLines="0" tabSelected="1" zoomScaleNormal="100" workbookViewId="0">
      <pane xSplit="3" ySplit="3" topLeftCell="D4" activePane="bottomRight" state="frozen"/>
      <selection activeCell="B1" sqref="B1:G18"/>
      <selection pane="topRight" activeCell="B1" sqref="B1:G18"/>
      <selection pane="bottomLeft" activeCell="B1" sqref="B1:G18"/>
      <selection pane="bottomRight" activeCell="B1" sqref="B1:G18"/>
    </sheetView>
  </sheetViews>
  <sheetFormatPr defaultRowHeight="15" x14ac:dyDescent="0.25"/>
  <cols>
    <col min="5" max="5" width="75.42578125" customWidth="1"/>
  </cols>
  <sheetData>
    <row r="2" spans="4:6" ht="23.25" x14ac:dyDescent="0.35">
      <c r="D2" s="374" t="s">
        <v>962</v>
      </c>
      <c r="E2" s="374"/>
      <c r="F2" s="374"/>
    </row>
    <row r="3" spans="4:6" ht="15.75" thickBot="1" x14ac:dyDescent="0.3"/>
    <row r="4" spans="4:6" ht="16.5" thickBot="1" x14ac:dyDescent="0.3">
      <c r="D4" s="380" t="s">
        <v>964</v>
      </c>
      <c r="E4" s="381"/>
      <c r="F4" s="382"/>
    </row>
    <row r="5" spans="4:6" ht="15.75" thickBot="1" x14ac:dyDescent="0.3">
      <c r="D5" s="258" t="s">
        <v>562</v>
      </c>
      <c r="E5" s="259" t="s">
        <v>920</v>
      </c>
      <c r="F5" s="260" t="s">
        <v>586</v>
      </c>
    </row>
    <row r="6" spans="4:6" ht="15.75" thickBot="1" x14ac:dyDescent="0.3">
      <c r="D6" s="261" t="s">
        <v>921</v>
      </c>
      <c r="E6" s="262" t="s">
        <v>922</v>
      </c>
      <c r="F6" s="263">
        <v>0.04</v>
      </c>
    </row>
    <row r="7" spans="4:6" ht="15.75" thickBot="1" x14ac:dyDescent="0.3">
      <c r="D7" s="261" t="s">
        <v>923</v>
      </c>
      <c r="E7" s="262" t="s">
        <v>924</v>
      </c>
      <c r="F7" s="263">
        <v>8.0000000000000002E-3</v>
      </c>
    </row>
    <row r="8" spans="4:6" ht="15.75" thickBot="1" x14ac:dyDescent="0.3">
      <c r="D8" s="261" t="s">
        <v>925</v>
      </c>
      <c r="E8" s="262" t="s">
        <v>926</v>
      </c>
      <c r="F8" s="263">
        <v>1.2699999999999999E-2</v>
      </c>
    </row>
    <row r="9" spans="4:6" ht="15.75" thickBot="1" x14ac:dyDescent="0.3">
      <c r="D9" s="383" t="s">
        <v>927</v>
      </c>
      <c r="E9" s="384"/>
      <c r="F9" s="264">
        <f>SUM(F6:F8)</f>
        <v>6.0700000000000004E-2</v>
      </c>
    </row>
    <row r="10" spans="4:6" ht="15.75" thickBot="1" x14ac:dyDescent="0.3"/>
    <row r="11" spans="4:6" ht="15.75" thickBot="1" x14ac:dyDescent="0.3">
      <c r="D11" s="265" t="s">
        <v>564</v>
      </c>
      <c r="E11" s="266" t="s">
        <v>928</v>
      </c>
      <c r="F11" s="267" t="s">
        <v>586</v>
      </c>
    </row>
    <row r="12" spans="4:6" ht="15.75" thickBot="1" x14ac:dyDescent="0.3">
      <c r="D12" s="261" t="s">
        <v>929</v>
      </c>
      <c r="E12" s="262" t="s">
        <v>702</v>
      </c>
      <c r="F12" s="263">
        <v>7.3999999999999996E-2</v>
      </c>
    </row>
    <row r="13" spans="4:6" ht="15.75" thickBot="1" x14ac:dyDescent="0.3">
      <c r="D13" s="375" t="s">
        <v>930</v>
      </c>
      <c r="E13" s="376"/>
      <c r="F13" s="284">
        <v>7.3999999999999996E-2</v>
      </c>
    </row>
    <row r="14" spans="4:6" ht="15.75" thickBot="1" x14ac:dyDescent="0.3"/>
    <row r="15" spans="4:6" ht="15.75" thickBot="1" x14ac:dyDescent="0.3">
      <c r="D15" s="265" t="s">
        <v>567</v>
      </c>
      <c r="E15" s="266" t="s">
        <v>931</v>
      </c>
      <c r="F15" s="267" t="s">
        <v>586</v>
      </c>
    </row>
    <row r="16" spans="4:6" ht="15.75" thickBot="1" x14ac:dyDescent="0.3">
      <c r="D16" s="261" t="s">
        <v>705</v>
      </c>
      <c r="E16" s="262" t="s">
        <v>932</v>
      </c>
      <c r="F16" s="263">
        <v>6.4999999999999997E-3</v>
      </c>
    </row>
    <row r="17" spans="4:6" ht="15.75" thickBot="1" x14ac:dyDescent="0.3">
      <c r="D17" s="261" t="s">
        <v>708</v>
      </c>
      <c r="E17" s="262" t="s">
        <v>933</v>
      </c>
      <c r="F17" s="263">
        <v>0.03</v>
      </c>
    </row>
    <row r="18" spans="4:6" ht="15.75" thickBot="1" x14ac:dyDescent="0.3">
      <c r="D18" s="261" t="s">
        <v>711</v>
      </c>
      <c r="E18" s="262" t="s">
        <v>934</v>
      </c>
      <c r="F18" s="263">
        <v>0.05</v>
      </c>
    </row>
    <row r="19" spans="4:6" ht="15.75" thickBot="1" x14ac:dyDescent="0.3">
      <c r="D19" s="261" t="s">
        <v>935</v>
      </c>
      <c r="E19" s="262" t="s">
        <v>936</v>
      </c>
      <c r="F19" s="283">
        <v>0</v>
      </c>
    </row>
    <row r="20" spans="4:6" ht="15.75" thickBot="1" x14ac:dyDescent="0.3">
      <c r="D20" s="375" t="s">
        <v>937</v>
      </c>
      <c r="E20" s="376"/>
      <c r="F20" s="284">
        <f>SUM(F16:F19)</f>
        <v>8.6499999999999994E-2</v>
      </c>
    </row>
    <row r="21" spans="4:6" ht="15.75" thickBot="1" x14ac:dyDescent="0.3"/>
    <row r="22" spans="4:6" ht="15.75" thickBot="1" x14ac:dyDescent="0.3">
      <c r="D22" s="265" t="s">
        <v>570</v>
      </c>
      <c r="E22" s="266" t="s">
        <v>938</v>
      </c>
      <c r="F22" s="267" t="s">
        <v>586</v>
      </c>
    </row>
    <row r="23" spans="4:6" ht="15.75" thickBot="1" x14ac:dyDescent="0.3">
      <c r="D23" s="268" t="s">
        <v>939</v>
      </c>
      <c r="E23" s="262" t="s">
        <v>938</v>
      </c>
      <c r="F23" s="263">
        <v>1.23E-2</v>
      </c>
    </row>
    <row r="24" spans="4:6" ht="15.75" thickBot="1" x14ac:dyDescent="0.3">
      <c r="D24" s="375" t="s">
        <v>940</v>
      </c>
      <c r="E24" s="376"/>
      <c r="F24" s="284">
        <v>1.23E-2</v>
      </c>
    </row>
    <row r="25" spans="4:6" ht="15.75" thickBot="1" x14ac:dyDescent="0.3">
      <c r="D25" s="375" t="s">
        <v>941</v>
      </c>
      <c r="E25" s="376"/>
      <c r="F25" s="269">
        <f>SUM(F9,F13,F20,F24)</f>
        <v>0.23349999999999999</v>
      </c>
    </row>
    <row r="26" spans="4:6" ht="15.75" thickBot="1" x14ac:dyDescent="0.3"/>
    <row r="27" spans="4:6" ht="15.75" thickBot="1" x14ac:dyDescent="0.3">
      <c r="D27" s="385" t="s">
        <v>942</v>
      </c>
      <c r="E27" s="386"/>
      <c r="F27" s="387"/>
    </row>
    <row r="28" spans="4:6" ht="56.25" customHeight="1" thickBot="1" x14ac:dyDescent="0.3">
      <c r="D28" s="377" t="s">
        <v>943</v>
      </c>
      <c r="E28" s="378"/>
      <c r="F28" s="379"/>
    </row>
    <row r="29" spans="4:6" ht="55.5" customHeight="1" thickBot="1" x14ac:dyDescent="0.3">
      <c r="D29" s="377" t="s">
        <v>965</v>
      </c>
      <c r="E29" s="378"/>
      <c r="F29" s="379"/>
    </row>
  </sheetData>
  <mergeCells count="10">
    <mergeCell ref="D2:F2"/>
    <mergeCell ref="D20:E20"/>
    <mergeCell ref="D25:E25"/>
    <mergeCell ref="D24:E24"/>
    <mergeCell ref="D29:F29"/>
    <mergeCell ref="D4:F4"/>
    <mergeCell ref="D9:E9"/>
    <mergeCell ref="D13:E13"/>
    <mergeCell ref="D27:F27"/>
    <mergeCell ref="D28:F2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4" orientation="portrait" r:id="rId1"/>
  <headerFooter>
    <oddHeader>&amp;CANEXO B.IV - BENEFÍCIOS E DESPESAS INDIRETAS (BDI)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7EC32-41CE-4AE5-B7C2-15BC20454995}">
  <sheetPr>
    <tabColor theme="9" tint="0.79998168889431442"/>
  </sheetPr>
  <dimension ref="D2:F30"/>
  <sheetViews>
    <sheetView showGridLines="0" tabSelected="1" zoomScaleNormal="100" workbookViewId="0">
      <pane xSplit="3" ySplit="3" topLeftCell="D22" activePane="bottomRight" state="frozen"/>
      <selection activeCell="B1" sqref="B1:G18"/>
      <selection pane="topRight" activeCell="B1" sqref="B1:G18"/>
      <selection pane="bottomLeft" activeCell="B1" sqref="B1:G18"/>
      <selection pane="bottomRight" activeCell="B1" sqref="B1:G18"/>
    </sheetView>
  </sheetViews>
  <sheetFormatPr defaultRowHeight="15" x14ac:dyDescent="0.25"/>
  <cols>
    <col min="5" max="5" width="75.42578125" customWidth="1"/>
  </cols>
  <sheetData>
    <row r="2" spans="4:6" ht="23.25" x14ac:dyDescent="0.35">
      <c r="D2" s="374" t="s">
        <v>962</v>
      </c>
      <c r="E2" s="374"/>
      <c r="F2" s="374"/>
    </row>
    <row r="3" spans="4:6" ht="15.75" thickBot="1" x14ac:dyDescent="0.3"/>
    <row r="4" spans="4:6" ht="16.5" thickBot="1" x14ac:dyDescent="0.3">
      <c r="D4" s="380" t="s">
        <v>963</v>
      </c>
      <c r="E4" s="381"/>
      <c r="F4" s="382"/>
    </row>
    <row r="5" spans="4:6" ht="15.75" thickBot="1" x14ac:dyDescent="0.3">
      <c r="D5" s="258" t="s">
        <v>562</v>
      </c>
      <c r="E5" s="259" t="s">
        <v>920</v>
      </c>
      <c r="F5" s="260" t="s">
        <v>586</v>
      </c>
    </row>
    <row r="6" spans="4:6" ht="15.75" thickBot="1" x14ac:dyDescent="0.3">
      <c r="D6" s="261" t="s">
        <v>921</v>
      </c>
      <c r="E6" s="262" t="s">
        <v>922</v>
      </c>
      <c r="F6" s="263">
        <v>3.4500000000000003E-2</v>
      </c>
    </row>
    <row r="7" spans="4:6" ht="15.75" thickBot="1" x14ac:dyDescent="0.3">
      <c r="D7" s="261" t="s">
        <v>923</v>
      </c>
      <c r="E7" s="262" t="s">
        <v>924</v>
      </c>
      <c r="F7" s="263">
        <v>4.7999999999999996E-3</v>
      </c>
    </row>
    <row r="8" spans="4:6" ht="15.75" thickBot="1" x14ac:dyDescent="0.3">
      <c r="D8" s="261" t="s">
        <v>925</v>
      </c>
      <c r="E8" s="262" t="s">
        <v>926</v>
      </c>
      <c r="F8" s="263">
        <v>8.5000000000000006E-3</v>
      </c>
    </row>
    <row r="9" spans="4:6" ht="15.75" thickBot="1" x14ac:dyDescent="0.3">
      <c r="D9" s="375" t="s">
        <v>927</v>
      </c>
      <c r="E9" s="376"/>
      <c r="F9" s="284">
        <f>SUM(F6:F8)</f>
        <v>4.7800000000000002E-2</v>
      </c>
    </row>
    <row r="10" spans="4:6" ht="15.75" thickBot="1" x14ac:dyDescent="0.3"/>
    <row r="11" spans="4:6" ht="15.75" thickBot="1" x14ac:dyDescent="0.3">
      <c r="D11" s="265" t="s">
        <v>564</v>
      </c>
      <c r="E11" s="266" t="s">
        <v>928</v>
      </c>
      <c r="F11" s="267" t="s">
        <v>586</v>
      </c>
    </row>
    <row r="12" spans="4:6" ht="15.75" thickBot="1" x14ac:dyDescent="0.3">
      <c r="D12" s="261" t="s">
        <v>929</v>
      </c>
      <c r="E12" s="262" t="s">
        <v>702</v>
      </c>
      <c r="F12" s="263">
        <v>5.11E-2</v>
      </c>
    </row>
    <row r="13" spans="4:6" ht="15.75" thickBot="1" x14ac:dyDescent="0.3">
      <c r="D13" s="375" t="s">
        <v>930</v>
      </c>
      <c r="E13" s="376"/>
      <c r="F13" s="284">
        <v>5.11E-2</v>
      </c>
    </row>
    <row r="14" spans="4:6" ht="15.75" thickBot="1" x14ac:dyDescent="0.3"/>
    <row r="15" spans="4:6" ht="15.75" thickBot="1" x14ac:dyDescent="0.3">
      <c r="D15" s="265" t="s">
        <v>567</v>
      </c>
      <c r="E15" s="266" t="s">
        <v>931</v>
      </c>
      <c r="F15" s="267" t="s">
        <v>586</v>
      </c>
    </row>
    <row r="16" spans="4:6" ht="15.75" thickBot="1" x14ac:dyDescent="0.3">
      <c r="D16" s="261" t="s">
        <v>705</v>
      </c>
      <c r="E16" s="262" t="s">
        <v>932</v>
      </c>
      <c r="F16" s="263">
        <v>6.4999999999999997E-3</v>
      </c>
    </row>
    <row r="17" spans="4:6" ht="15.75" thickBot="1" x14ac:dyDescent="0.3">
      <c r="D17" s="261" t="s">
        <v>708</v>
      </c>
      <c r="E17" s="262" t="s">
        <v>933</v>
      </c>
      <c r="F17" s="263">
        <v>0.03</v>
      </c>
    </row>
    <row r="18" spans="4:6" ht="15.75" thickBot="1" x14ac:dyDescent="0.3">
      <c r="D18" s="261" t="s">
        <v>711</v>
      </c>
      <c r="E18" s="262" t="s">
        <v>934</v>
      </c>
      <c r="F18" s="263">
        <v>2.5000000000000001E-2</v>
      </c>
    </row>
    <row r="19" spans="4:6" ht="15.75" thickBot="1" x14ac:dyDescent="0.3">
      <c r="D19" s="261" t="s">
        <v>935</v>
      </c>
      <c r="E19" s="262" t="s">
        <v>936</v>
      </c>
      <c r="F19" s="283">
        <v>0</v>
      </c>
    </row>
    <row r="20" spans="4:6" ht="15.75" thickBot="1" x14ac:dyDescent="0.3">
      <c r="D20" s="375" t="s">
        <v>937</v>
      </c>
      <c r="E20" s="376"/>
      <c r="F20" s="284">
        <f>SUM(F16:F19)</f>
        <v>6.1499999999999999E-2</v>
      </c>
    </row>
    <row r="21" spans="4:6" ht="15.75" thickBot="1" x14ac:dyDescent="0.3"/>
    <row r="22" spans="4:6" ht="15.75" thickBot="1" x14ac:dyDescent="0.3">
      <c r="D22" s="265" t="s">
        <v>570</v>
      </c>
      <c r="E22" s="266" t="s">
        <v>938</v>
      </c>
      <c r="F22" s="267" t="s">
        <v>586</v>
      </c>
    </row>
    <row r="23" spans="4:6" ht="15.75" thickBot="1" x14ac:dyDescent="0.3">
      <c r="D23" s="268" t="s">
        <v>939</v>
      </c>
      <c r="E23" s="262" t="s">
        <v>938</v>
      </c>
      <c r="F23" s="263">
        <v>8.5000000000000006E-3</v>
      </c>
    </row>
    <row r="24" spans="4:6" ht="15.75" thickBot="1" x14ac:dyDescent="0.3">
      <c r="D24" s="375" t="s">
        <v>940</v>
      </c>
      <c r="E24" s="376"/>
      <c r="F24" s="284">
        <v>8.5000000000000006E-3</v>
      </c>
    </row>
    <row r="25" spans="4:6" ht="15.75" thickBot="1" x14ac:dyDescent="0.3">
      <c r="D25" s="375" t="s">
        <v>941</v>
      </c>
      <c r="E25" s="376"/>
      <c r="F25" s="284">
        <f>SUM(F9,F13,F20,F24)</f>
        <v>0.16889999999999999</v>
      </c>
    </row>
    <row r="26" spans="4:6" ht="15.75" thickBot="1" x14ac:dyDescent="0.3"/>
    <row r="27" spans="4:6" ht="15.75" thickBot="1" x14ac:dyDescent="0.3">
      <c r="D27" s="385" t="s">
        <v>942</v>
      </c>
      <c r="E27" s="386"/>
      <c r="F27" s="387"/>
    </row>
    <row r="28" spans="4:6" ht="56.25" customHeight="1" thickBot="1" x14ac:dyDescent="0.3">
      <c r="D28" s="377" t="s">
        <v>943</v>
      </c>
      <c r="E28" s="378"/>
      <c r="F28" s="379"/>
    </row>
    <row r="29" spans="4:6" ht="55.5" customHeight="1" thickBot="1" x14ac:dyDescent="0.3">
      <c r="D29" s="377" t="s">
        <v>966</v>
      </c>
      <c r="E29" s="378"/>
      <c r="F29" s="379"/>
    </row>
    <row r="30" spans="4:6" ht="55.5" customHeight="1" x14ac:dyDescent="0.25">
      <c r="D30" s="388"/>
      <c r="E30" s="388"/>
      <c r="F30" s="388"/>
    </row>
  </sheetData>
  <mergeCells count="11">
    <mergeCell ref="D29:F29"/>
    <mergeCell ref="D30:F30"/>
    <mergeCell ref="D2:F2"/>
    <mergeCell ref="D20:E20"/>
    <mergeCell ref="D24:E24"/>
    <mergeCell ref="D25:E25"/>
    <mergeCell ref="D4:F4"/>
    <mergeCell ref="D9:E9"/>
    <mergeCell ref="D13:E13"/>
    <mergeCell ref="D27:F27"/>
    <mergeCell ref="D28:F2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4" orientation="portrait" r:id="rId1"/>
  <headerFooter>
    <oddHeader>&amp;CANEXO B.IV - BENEFÍCIOS E DESPESAS INDIRETAS (BDI)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62A4-8FA8-465A-BA05-CD292CAB79D3}">
  <dimension ref="B2:L262"/>
  <sheetViews>
    <sheetView showGridLines="0" tabSelected="1" zoomScaleNormal="100" workbookViewId="0">
      <pane xSplit="3" ySplit="3" topLeftCell="D22" activePane="bottomRight" state="frozen"/>
      <selection activeCell="B1" sqref="B1:G18"/>
      <selection pane="topRight" activeCell="B1" sqref="B1:G18"/>
      <selection pane="bottomLeft" activeCell="B1" sqref="B1:G18"/>
      <selection pane="bottomRight" activeCell="B1" sqref="B1:G18"/>
    </sheetView>
  </sheetViews>
  <sheetFormatPr defaultRowHeight="12.75" x14ac:dyDescent="0.2"/>
  <cols>
    <col min="1" max="1" width="22" style="133" customWidth="1"/>
    <col min="2" max="2" width="5.85546875" style="140" customWidth="1"/>
    <col min="3" max="3" width="49.28515625" style="135" customWidth="1"/>
    <col min="4" max="4" width="8.7109375" style="144" customWidth="1"/>
    <col min="5" max="5" width="10.140625" style="135" customWidth="1"/>
    <col min="6" max="6" width="11.140625" style="145" customWidth="1"/>
    <col min="7" max="7" width="8.140625" style="146" customWidth="1"/>
    <col min="8" max="8" width="8.7109375" style="146" customWidth="1"/>
    <col min="9" max="9" width="6.85546875" style="144" customWidth="1"/>
    <col min="10" max="10" width="67.28515625" style="135" hidden="1" customWidth="1"/>
    <col min="11" max="11" width="20.140625" style="144" customWidth="1"/>
    <col min="12" max="12" width="39.140625" style="144" customWidth="1"/>
    <col min="13" max="16384" width="9.140625" style="133"/>
  </cols>
  <sheetData>
    <row r="2" spans="2:12" ht="28.5" customHeight="1" x14ac:dyDescent="0.2">
      <c r="B2" s="393" t="s">
        <v>452</v>
      </c>
      <c r="C2" s="393"/>
      <c r="D2" s="393"/>
      <c r="E2" s="393"/>
      <c r="F2" s="393"/>
      <c r="G2" s="393"/>
      <c r="H2" s="393"/>
      <c r="I2" s="393"/>
      <c r="J2" s="393"/>
    </row>
    <row r="3" spans="2:12" s="134" customFormat="1" ht="60" x14ac:dyDescent="0.2">
      <c r="B3" s="137" t="s">
        <v>0</v>
      </c>
      <c r="C3" s="137" t="s">
        <v>1</v>
      </c>
      <c r="D3" s="137" t="s">
        <v>122</v>
      </c>
      <c r="E3" s="137" t="s">
        <v>263</v>
      </c>
      <c r="F3" s="138" t="s">
        <v>450</v>
      </c>
      <c r="G3" s="139" t="s">
        <v>785</v>
      </c>
      <c r="H3" s="139" t="s">
        <v>786</v>
      </c>
      <c r="I3" s="136" t="s">
        <v>458</v>
      </c>
      <c r="J3" s="136" t="s">
        <v>787</v>
      </c>
      <c r="K3" s="135"/>
      <c r="L3" s="135"/>
    </row>
    <row r="4" spans="2:12" ht="25.5" x14ac:dyDescent="0.2">
      <c r="B4" s="141">
        <v>1</v>
      </c>
      <c r="C4" s="142" t="s">
        <v>2</v>
      </c>
      <c r="D4" s="147" t="s">
        <v>122</v>
      </c>
      <c r="E4" s="148" t="s">
        <v>134</v>
      </c>
      <c r="F4" s="149">
        <v>9</v>
      </c>
      <c r="G4" s="150">
        <v>0.95</v>
      </c>
      <c r="H4" s="151">
        <f>F4*G4</f>
        <v>8.5499999999999989</v>
      </c>
      <c r="I4" s="152">
        <f>VLOOKUP(C4,[2]Planilha1!$B:$G,4,)</f>
        <v>393</v>
      </c>
      <c r="J4" s="153"/>
      <c r="K4" s="133"/>
      <c r="L4" s="133"/>
    </row>
    <row r="5" spans="2:12" x14ac:dyDescent="0.2">
      <c r="B5" s="141">
        <v>2</v>
      </c>
      <c r="C5" s="142" t="s">
        <v>3</v>
      </c>
      <c r="D5" s="147" t="s">
        <v>122</v>
      </c>
      <c r="E5" s="148" t="s">
        <v>134</v>
      </c>
      <c r="F5" s="149">
        <v>4</v>
      </c>
      <c r="G5" s="150">
        <v>2.6</v>
      </c>
      <c r="H5" s="151">
        <f t="shared" ref="H5:H68" si="0">F5*G5</f>
        <v>10.4</v>
      </c>
      <c r="I5" s="152">
        <f>VLOOKUP(C5,[2]Planilha1!$B:$G,4,)</f>
        <v>398</v>
      </c>
      <c r="J5" s="153"/>
      <c r="K5" s="133"/>
      <c r="L5" s="133"/>
    </row>
    <row r="6" spans="2:12" x14ac:dyDescent="0.2">
      <c r="B6" s="141">
        <v>3</v>
      </c>
      <c r="C6" s="142" t="s">
        <v>4</v>
      </c>
      <c r="D6" s="147" t="s">
        <v>123</v>
      </c>
      <c r="E6" s="148" t="s">
        <v>134</v>
      </c>
      <c r="F6" s="149">
        <v>1</v>
      </c>
      <c r="G6" s="150">
        <v>18.28</v>
      </c>
      <c r="H6" s="151">
        <f t="shared" si="0"/>
        <v>18.28</v>
      </c>
      <c r="I6" s="152">
        <f>VLOOKUP(C6,[2]Planilha1!$B:$G,4,)</f>
        <v>345</v>
      </c>
      <c r="J6" s="153"/>
      <c r="K6" s="133"/>
      <c r="L6" s="133"/>
    </row>
    <row r="7" spans="2:12" ht="25.5" x14ac:dyDescent="0.2">
      <c r="B7" s="141">
        <v>4</v>
      </c>
      <c r="C7" s="142" t="s">
        <v>139</v>
      </c>
      <c r="D7" s="147" t="s">
        <v>123</v>
      </c>
      <c r="E7" s="148" t="s">
        <v>134</v>
      </c>
      <c r="F7" s="149">
        <v>4</v>
      </c>
      <c r="G7" s="150">
        <v>1</v>
      </c>
      <c r="H7" s="151">
        <f t="shared" si="0"/>
        <v>4</v>
      </c>
      <c r="I7" s="152">
        <f>VLOOKUP(C7,[2]Planilha1!$B:$G,4,)</f>
        <v>34353</v>
      </c>
      <c r="J7" s="153"/>
      <c r="K7" s="133"/>
      <c r="L7" s="133"/>
    </row>
    <row r="8" spans="2:12" x14ac:dyDescent="0.2">
      <c r="B8" s="141">
        <v>5</v>
      </c>
      <c r="C8" s="142" t="s">
        <v>140</v>
      </c>
      <c r="D8" s="147" t="s">
        <v>122</v>
      </c>
      <c r="E8" s="148" t="s">
        <v>134</v>
      </c>
      <c r="F8" s="149">
        <v>55</v>
      </c>
      <c r="G8" s="151">
        <v>0.02</v>
      </c>
      <c r="H8" s="151">
        <f t="shared" si="0"/>
        <v>1.1000000000000001</v>
      </c>
      <c r="I8" s="152"/>
      <c r="J8" s="154" t="s">
        <v>459</v>
      </c>
      <c r="K8" s="133"/>
      <c r="L8" s="133"/>
    </row>
    <row r="9" spans="2:12" ht="30" x14ac:dyDescent="0.2">
      <c r="B9" s="141">
        <v>6</v>
      </c>
      <c r="C9" s="142" t="s">
        <v>141</v>
      </c>
      <c r="D9" s="147" t="s">
        <v>122</v>
      </c>
      <c r="E9" s="148" t="s">
        <v>134</v>
      </c>
      <c r="F9" s="149">
        <v>41</v>
      </c>
      <c r="G9" s="151">
        <v>0.01</v>
      </c>
      <c r="H9" s="151">
        <f t="shared" si="0"/>
        <v>0.41000000000000003</v>
      </c>
      <c r="I9" s="152"/>
      <c r="J9" s="157" t="s">
        <v>788</v>
      </c>
      <c r="K9" s="133"/>
      <c r="L9" s="133"/>
    </row>
    <row r="10" spans="2:12" ht="30" x14ac:dyDescent="0.2">
      <c r="B10" s="141">
        <v>7</v>
      </c>
      <c r="C10" s="142" t="s">
        <v>142</v>
      </c>
      <c r="D10" s="147" t="s">
        <v>122</v>
      </c>
      <c r="E10" s="148" t="s">
        <v>134</v>
      </c>
      <c r="F10" s="149">
        <v>204</v>
      </c>
      <c r="G10" s="151">
        <v>0.04</v>
      </c>
      <c r="H10" s="151">
        <f t="shared" si="0"/>
        <v>8.16</v>
      </c>
      <c r="I10" s="152"/>
      <c r="J10" s="157" t="s">
        <v>789</v>
      </c>
      <c r="K10" s="133"/>
      <c r="L10" s="133"/>
    </row>
    <row r="11" spans="2:12" ht="21.75" customHeight="1" x14ac:dyDescent="0.2">
      <c r="B11" s="141">
        <v>8</v>
      </c>
      <c r="C11" s="142" t="s">
        <v>143</v>
      </c>
      <c r="D11" s="147" t="s">
        <v>122</v>
      </c>
      <c r="E11" s="148" t="s">
        <v>134</v>
      </c>
      <c r="F11" s="149">
        <v>1</v>
      </c>
      <c r="G11" s="151">
        <v>140.99</v>
      </c>
      <c r="H11" s="151">
        <f t="shared" si="0"/>
        <v>140.99</v>
      </c>
      <c r="I11" s="152"/>
      <c r="J11" s="157" t="s">
        <v>790</v>
      </c>
      <c r="K11" s="133"/>
      <c r="L11" s="133"/>
    </row>
    <row r="12" spans="2:12" x14ac:dyDescent="0.2">
      <c r="B12" s="141">
        <v>9</v>
      </c>
      <c r="C12" s="142" t="s">
        <v>5</v>
      </c>
      <c r="D12" s="147" t="s">
        <v>122</v>
      </c>
      <c r="E12" s="148" t="s">
        <v>134</v>
      </c>
      <c r="F12" s="149">
        <v>23</v>
      </c>
      <c r="G12" s="150">
        <v>24.95</v>
      </c>
      <c r="H12" s="151">
        <f t="shared" si="0"/>
        <v>573.85</v>
      </c>
      <c r="I12" s="152">
        <f>VLOOKUP(C12,[2]Planilha1!$B:$G,4,)</f>
        <v>377</v>
      </c>
      <c r="J12" s="153"/>
      <c r="K12" s="133"/>
      <c r="L12" s="133"/>
    </row>
    <row r="13" spans="2:12" ht="21" customHeight="1" x14ac:dyDescent="0.2">
      <c r="B13" s="141">
        <v>10</v>
      </c>
      <c r="C13" s="142" t="s">
        <v>144</v>
      </c>
      <c r="D13" s="147" t="s">
        <v>122</v>
      </c>
      <c r="E13" s="148" t="s">
        <v>134</v>
      </c>
      <c r="F13" s="149">
        <v>4</v>
      </c>
      <c r="G13" s="151">
        <v>11.99</v>
      </c>
      <c r="H13" s="151">
        <f t="shared" si="0"/>
        <v>47.96</v>
      </c>
      <c r="I13" s="152"/>
      <c r="J13" s="157" t="s">
        <v>791</v>
      </c>
      <c r="K13" s="133"/>
      <c r="L13" s="133"/>
    </row>
    <row r="14" spans="2:12" ht="21.75" customHeight="1" x14ac:dyDescent="0.2">
      <c r="B14" s="141">
        <v>11</v>
      </c>
      <c r="C14" s="142" t="s">
        <v>145</v>
      </c>
      <c r="D14" s="147" t="s">
        <v>124</v>
      </c>
      <c r="E14" s="148" t="s">
        <v>134</v>
      </c>
      <c r="F14" s="149">
        <v>6</v>
      </c>
      <c r="G14" s="151">
        <v>66</v>
      </c>
      <c r="H14" s="151">
        <f t="shared" si="0"/>
        <v>396</v>
      </c>
      <c r="I14" s="152"/>
      <c r="J14" s="157" t="s">
        <v>792</v>
      </c>
      <c r="K14" s="133"/>
      <c r="L14" s="133"/>
    </row>
    <row r="15" spans="2:12" ht="25.5" x14ac:dyDescent="0.2">
      <c r="B15" s="141">
        <v>12</v>
      </c>
      <c r="C15" s="142" t="s">
        <v>6</v>
      </c>
      <c r="D15" s="147" t="s">
        <v>122</v>
      </c>
      <c r="E15" s="148" t="s">
        <v>134</v>
      </c>
      <c r="F15" s="149">
        <v>1</v>
      </c>
      <c r="G15" s="151">
        <v>15.11</v>
      </c>
      <c r="H15" s="151">
        <f t="shared" si="0"/>
        <v>15.11</v>
      </c>
      <c r="I15" s="152"/>
      <c r="J15" s="154" t="s">
        <v>460</v>
      </c>
      <c r="K15" s="133"/>
      <c r="L15" s="133"/>
    </row>
    <row r="16" spans="2:12" ht="30" x14ac:dyDescent="0.2">
      <c r="B16" s="141">
        <v>13</v>
      </c>
      <c r="C16" s="142" t="s">
        <v>146</v>
      </c>
      <c r="D16" s="147" t="s">
        <v>122</v>
      </c>
      <c r="E16" s="148" t="s">
        <v>134</v>
      </c>
      <c r="F16" s="149">
        <v>14</v>
      </c>
      <c r="G16" s="151">
        <v>0.63</v>
      </c>
      <c r="H16" s="151">
        <f t="shared" si="0"/>
        <v>8.82</v>
      </c>
      <c r="I16" s="152"/>
      <c r="J16" s="157" t="s">
        <v>793</v>
      </c>
      <c r="K16" s="133"/>
      <c r="L16" s="133"/>
    </row>
    <row r="17" spans="2:10" s="133" customFormat="1" x14ac:dyDescent="0.2">
      <c r="B17" s="141">
        <v>14</v>
      </c>
      <c r="C17" s="142" t="s">
        <v>7</v>
      </c>
      <c r="D17" s="147" t="s">
        <v>122</v>
      </c>
      <c r="E17" s="148" t="s">
        <v>134</v>
      </c>
      <c r="F17" s="149">
        <v>4</v>
      </c>
      <c r="G17" s="150">
        <v>0.4</v>
      </c>
      <c r="H17" s="151">
        <f t="shared" si="0"/>
        <v>1.6</v>
      </c>
      <c r="I17" s="152">
        <f>VLOOKUP(C17,[2]Planilha1!$B:$G,4,)</f>
        <v>4374</v>
      </c>
      <c r="J17" s="153"/>
    </row>
    <row r="18" spans="2:10" s="133" customFormat="1" x14ac:dyDescent="0.2">
      <c r="B18" s="141">
        <v>15</v>
      </c>
      <c r="C18" s="142" t="s">
        <v>8</v>
      </c>
      <c r="D18" s="147" t="s">
        <v>122</v>
      </c>
      <c r="E18" s="148" t="s">
        <v>134</v>
      </c>
      <c r="F18" s="149">
        <v>3</v>
      </c>
      <c r="G18" s="150">
        <v>7.0000000000000007E-2</v>
      </c>
      <c r="H18" s="151">
        <f t="shared" si="0"/>
        <v>0.21000000000000002</v>
      </c>
      <c r="I18" s="152">
        <f>VLOOKUP(C18,[2]Planilha1!$B:$G,4,)</f>
        <v>11946</v>
      </c>
      <c r="J18" s="153"/>
    </row>
    <row r="19" spans="2:10" s="133" customFormat="1" x14ac:dyDescent="0.2">
      <c r="B19" s="141">
        <v>16</v>
      </c>
      <c r="C19" s="142" t="s">
        <v>9</v>
      </c>
      <c r="D19" s="147" t="s">
        <v>122</v>
      </c>
      <c r="E19" s="148" t="s">
        <v>134</v>
      </c>
      <c r="F19" s="149">
        <v>11</v>
      </c>
      <c r="G19" s="150">
        <v>0.21</v>
      </c>
      <c r="H19" s="151">
        <f t="shared" si="0"/>
        <v>2.31</v>
      </c>
      <c r="I19" s="152">
        <f>VLOOKUP(C19,[2]Planilha1!$B:$G,4,)</f>
        <v>4376</v>
      </c>
      <c r="J19" s="153"/>
    </row>
    <row r="20" spans="2:10" s="133" customFormat="1" ht="38.25" x14ac:dyDescent="0.2">
      <c r="B20" s="141">
        <v>17</v>
      </c>
      <c r="C20" s="142" t="s">
        <v>147</v>
      </c>
      <c r="D20" s="147" t="s">
        <v>122</v>
      </c>
      <c r="E20" s="148" t="s">
        <v>134</v>
      </c>
      <c r="F20" s="149">
        <v>1</v>
      </c>
      <c r="G20" s="151">
        <v>31.51</v>
      </c>
      <c r="H20" s="151">
        <f t="shared" si="0"/>
        <v>31.51</v>
      </c>
      <c r="I20" s="152"/>
      <c r="J20" s="154" t="s">
        <v>750</v>
      </c>
    </row>
    <row r="21" spans="2:10" s="133" customFormat="1" ht="37.5" customHeight="1" x14ac:dyDescent="0.2">
      <c r="B21" s="141">
        <v>18</v>
      </c>
      <c r="C21" s="142" t="s">
        <v>148</v>
      </c>
      <c r="D21" s="147" t="s">
        <v>122</v>
      </c>
      <c r="E21" s="148" t="s">
        <v>134</v>
      </c>
      <c r="F21" s="149">
        <v>50</v>
      </c>
      <c r="G21" s="151">
        <v>27.564999999999998</v>
      </c>
      <c r="H21" s="151">
        <f t="shared" si="0"/>
        <v>1378.25</v>
      </c>
      <c r="I21" s="152"/>
      <c r="J21" s="154" t="s">
        <v>752</v>
      </c>
    </row>
    <row r="22" spans="2:10" s="133" customFormat="1" ht="30" x14ac:dyDescent="0.2">
      <c r="B22" s="141">
        <v>19</v>
      </c>
      <c r="C22" s="142" t="s">
        <v>149</v>
      </c>
      <c r="D22" s="147" t="s">
        <v>122</v>
      </c>
      <c r="E22" s="148" t="s">
        <v>134</v>
      </c>
      <c r="F22" s="149">
        <v>18</v>
      </c>
      <c r="G22" s="151">
        <v>16.190000000000001</v>
      </c>
      <c r="H22" s="151">
        <f t="shared" si="0"/>
        <v>291.42</v>
      </c>
      <c r="I22" s="152"/>
      <c r="J22" s="157" t="s">
        <v>794</v>
      </c>
    </row>
    <row r="23" spans="2:10" s="133" customFormat="1" x14ac:dyDescent="0.2">
      <c r="B23" s="141">
        <v>20</v>
      </c>
      <c r="C23" s="142" t="s">
        <v>150</v>
      </c>
      <c r="D23" s="147" t="s">
        <v>125</v>
      </c>
      <c r="E23" s="148" t="s">
        <v>134</v>
      </c>
      <c r="F23" s="149">
        <v>1</v>
      </c>
      <c r="G23" s="150">
        <v>2.33</v>
      </c>
      <c r="H23" s="151">
        <f t="shared" si="0"/>
        <v>2.33</v>
      </c>
      <c r="I23" s="152">
        <f>VLOOKUP(C23,[2]Planilha1!$B:$G,4,)</f>
        <v>1380</v>
      </c>
      <c r="J23" s="153"/>
    </row>
    <row r="24" spans="2:10" s="133" customFormat="1" x14ac:dyDescent="0.2">
      <c r="B24" s="141">
        <v>21</v>
      </c>
      <c r="C24" s="142" t="s">
        <v>10</v>
      </c>
      <c r="D24" s="147" t="s">
        <v>123</v>
      </c>
      <c r="E24" s="148" t="s">
        <v>134</v>
      </c>
      <c r="F24" s="149">
        <v>1</v>
      </c>
      <c r="G24" s="150">
        <v>0.39</v>
      </c>
      <c r="H24" s="151">
        <f t="shared" si="0"/>
        <v>0.39</v>
      </c>
      <c r="I24" s="152">
        <f>VLOOKUP(C24,[2]Planilha1!$B:$G,4,)</f>
        <v>1379</v>
      </c>
      <c r="J24" s="153"/>
    </row>
    <row r="25" spans="2:10" s="133" customFormat="1" x14ac:dyDescent="0.2">
      <c r="B25" s="141">
        <v>22</v>
      </c>
      <c r="C25" s="142" t="s">
        <v>457</v>
      </c>
      <c r="D25" s="147" t="s">
        <v>123</v>
      </c>
      <c r="E25" s="148" t="s">
        <v>134</v>
      </c>
      <c r="F25" s="149">
        <v>2</v>
      </c>
      <c r="G25" s="151">
        <v>14.99</v>
      </c>
      <c r="H25" s="151">
        <f t="shared" si="0"/>
        <v>29.98</v>
      </c>
      <c r="I25" s="152"/>
      <c r="J25" s="154" t="s">
        <v>461</v>
      </c>
    </row>
    <row r="26" spans="2:10" s="133" customFormat="1" ht="25.5" x14ac:dyDescent="0.2">
      <c r="B26" s="141">
        <v>23</v>
      </c>
      <c r="C26" s="142" t="s">
        <v>456</v>
      </c>
      <c r="D26" s="147" t="s">
        <v>266</v>
      </c>
      <c r="E26" s="148" t="s">
        <v>134</v>
      </c>
      <c r="F26" s="149">
        <v>5</v>
      </c>
      <c r="G26" s="151">
        <v>45.5</v>
      </c>
      <c r="H26" s="151">
        <f t="shared" si="0"/>
        <v>227.5</v>
      </c>
      <c r="I26" s="152"/>
      <c r="J26" s="154" t="s">
        <v>462</v>
      </c>
    </row>
    <row r="27" spans="2:10" s="133" customFormat="1" ht="30" x14ac:dyDescent="0.2">
      <c r="B27" s="141">
        <v>24</v>
      </c>
      <c r="C27" s="142" t="s">
        <v>151</v>
      </c>
      <c r="D27" s="147" t="s">
        <v>122</v>
      </c>
      <c r="E27" s="148" t="s">
        <v>134</v>
      </c>
      <c r="F27" s="149">
        <v>4</v>
      </c>
      <c r="G27" s="151">
        <v>74.790000000000006</v>
      </c>
      <c r="H27" s="151">
        <f t="shared" si="0"/>
        <v>299.16000000000003</v>
      </c>
      <c r="I27" s="152"/>
      <c r="J27" s="157" t="s">
        <v>795</v>
      </c>
    </row>
    <row r="28" spans="2:10" s="133" customFormat="1" ht="27" customHeight="1" x14ac:dyDescent="0.2">
      <c r="B28" s="141">
        <v>25</v>
      </c>
      <c r="C28" s="142" t="s">
        <v>152</v>
      </c>
      <c r="D28" s="147" t="s">
        <v>122</v>
      </c>
      <c r="E28" s="148" t="s">
        <v>134</v>
      </c>
      <c r="F28" s="149">
        <v>1</v>
      </c>
      <c r="G28" s="151">
        <v>93.55</v>
      </c>
      <c r="H28" s="151">
        <f t="shared" si="0"/>
        <v>93.55</v>
      </c>
      <c r="I28" s="152"/>
      <c r="J28" s="157" t="s">
        <v>796</v>
      </c>
    </row>
    <row r="29" spans="2:10" s="133" customFormat="1" x14ac:dyDescent="0.2">
      <c r="B29" s="141">
        <v>26</v>
      </c>
      <c r="C29" s="142" t="s">
        <v>11</v>
      </c>
      <c r="D29" s="147" t="s">
        <v>122</v>
      </c>
      <c r="E29" s="148" t="s">
        <v>134</v>
      </c>
      <c r="F29" s="149">
        <v>18</v>
      </c>
      <c r="G29" s="150">
        <v>6.4</v>
      </c>
      <c r="H29" s="151">
        <f t="shared" si="0"/>
        <v>115.2</v>
      </c>
      <c r="I29" s="152">
        <f>VLOOKUP(C29,[2]Planilha1!$B:$G,4,)</f>
        <v>12815</v>
      </c>
      <c r="J29" s="153"/>
    </row>
    <row r="30" spans="2:10" s="133" customFormat="1" ht="30" x14ac:dyDescent="0.2">
      <c r="B30" s="141">
        <v>27</v>
      </c>
      <c r="C30" s="142" t="s">
        <v>153</v>
      </c>
      <c r="D30" s="147" t="s">
        <v>126</v>
      </c>
      <c r="E30" s="148" t="s">
        <v>134</v>
      </c>
      <c r="F30" s="149">
        <v>4</v>
      </c>
      <c r="G30" s="151">
        <v>19.989999999999998</v>
      </c>
      <c r="H30" s="151">
        <f t="shared" si="0"/>
        <v>79.959999999999994</v>
      </c>
      <c r="I30" s="152"/>
      <c r="J30" s="157" t="s">
        <v>797</v>
      </c>
    </row>
    <row r="31" spans="2:10" s="133" customFormat="1" ht="22.5" customHeight="1" x14ac:dyDescent="0.2">
      <c r="B31" s="141">
        <v>28</v>
      </c>
      <c r="C31" s="142" t="s">
        <v>154</v>
      </c>
      <c r="D31" s="147" t="s">
        <v>122</v>
      </c>
      <c r="E31" s="148" t="s">
        <v>134</v>
      </c>
      <c r="F31" s="149">
        <v>1</v>
      </c>
      <c r="G31" s="151">
        <v>14.99</v>
      </c>
      <c r="H31" s="151">
        <f t="shared" si="0"/>
        <v>14.99</v>
      </c>
      <c r="I31" s="152"/>
      <c r="J31" s="157" t="s">
        <v>798</v>
      </c>
    </row>
    <row r="32" spans="2:10" s="133" customFormat="1" ht="25.5" x14ac:dyDescent="0.2">
      <c r="B32" s="141">
        <v>29</v>
      </c>
      <c r="C32" s="142" t="s">
        <v>155</v>
      </c>
      <c r="D32" s="147" t="s">
        <v>122</v>
      </c>
      <c r="E32" s="148" t="s">
        <v>134</v>
      </c>
      <c r="F32" s="149">
        <v>20</v>
      </c>
      <c r="G32" s="151">
        <v>24.0425</v>
      </c>
      <c r="H32" s="151">
        <f t="shared" si="0"/>
        <v>480.85</v>
      </c>
      <c r="I32" s="152"/>
      <c r="J32" s="154" t="s">
        <v>463</v>
      </c>
    </row>
    <row r="33" spans="2:12" x14ac:dyDescent="0.2">
      <c r="B33" s="141">
        <v>30</v>
      </c>
      <c r="C33" s="142" t="s">
        <v>156</v>
      </c>
      <c r="D33" s="147" t="s">
        <v>123</v>
      </c>
      <c r="E33" s="148" t="s">
        <v>134</v>
      </c>
      <c r="F33" s="149">
        <v>5</v>
      </c>
      <c r="G33" s="150">
        <v>0.61</v>
      </c>
      <c r="H33" s="151">
        <f t="shared" si="0"/>
        <v>3.05</v>
      </c>
      <c r="I33" s="152">
        <f>VLOOKUP(C33,[2]Planilha1!$B:$G,4,)</f>
        <v>3315</v>
      </c>
      <c r="J33" s="153"/>
      <c r="K33" s="133"/>
      <c r="L33" s="133"/>
    </row>
    <row r="34" spans="2:12" x14ac:dyDescent="0.2">
      <c r="B34" s="141">
        <v>31</v>
      </c>
      <c r="C34" s="142" t="s">
        <v>157</v>
      </c>
      <c r="D34" s="147" t="s">
        <v>124</v>
      </c>
      <c r="E34" s="148" t="s">
        <v>134</v>
      </c>
      <c r="F34" s="149">
        <v>3</v>
      </c>
      <c r="G34" s="150">
        <v>327.04000000000002</v>
      </c>
      <c r="H34" s="151">
        <f t="shared" si="0"/>
        <v>981.12000000000012</v>
      </c>
      <c r="I34" s="152">
        <f>VLOOKUP(C34,[2]Planilha1!$B:$G,4,)</f>
        <v>10842</v>
      </c>
      <c r="J34" s="153"/>
      <c r="K34" s="133"/>
      <c r="L34" s="133"/>
    </row>
    <row r="35" spans="2:12" ht="45" customHeight="1" x14ac:dyDescent="0.2">
      <c r="B35" s="141">
        <v>32</v>
      </c>
      <c r="C35" s="142" t="s">
        <v>158</v>
      </c>
      <c r="D35" s="147" t="s">
        <v>127</v>
      </c>
      <c r="E35" s="148" t="s">
        <v>134</v>
      </c>
      <c r="F35" s="149">
        <v>3</v>
      </c>
      <c r="G35" s="225">
        <v>33.799999999999997</v>
      </c>
      <c r="H35" s="151">
        <f t="shared" si="0"/>
        <v>101.39999999999999</v>
      </c>
      <c r="I35" s="152"/>
      <c r="J35" s="157" t="s">
        <v>911</v>
      </c>
      <c r="K35" s="224"/>
    </row>
    <row r="36" spans="2:12" ht="23.25" customHeight="1" x14ac:dyDescent="0.2">
      <c r="B36" s="141">
        <v>33</v>
      </c>
      <c r="C36" s="142" t="s">
        <v>159</v>
      </c>
      <c r="D36" s="147" t="s">
        <v>122</v>
      </c>
      <c r="E36" s="148" t="s">
        <v>134</v>
      </c>
      <c r="F36" s="149">
        <v>1</v>
      </c>
      <c r="G36" s="151">
        <v>450</v>
      </c>
      <c r="H36" s="151">
        <f t="shared" si="0"/>
        <v>450</v>
      </c>
      <c r="I36" s="152"/>
      <c r="J36" s="157" t="s">
        <v>799</v>
      </c>
      <c r="K36" s="133"/>
      <c r="L36" s="133"/>
    </row>
    <row r="37" spans="2:12" x14ac:dyDescent="0.2">
      <c r="B37" s="141">
        <v>34</v>
      </c>
      <c r="C37" s="142" t="s">
        <v>12</v>
      </c>
      <c r="D37" s="147" t="s">
        <v>122</v>
      </c>
      <c r="E37" s="148" t="s">
        <v>134</v>
      </c>
      <c r="F37" s="149">
        <v>27</v>
      </c>
      <c r="G37" s="150">
        <v>2.82</v>
      </c>
      <c r="H37" s="151">
        <f t="shared" si="0"/>
        <v>76.14</v>
      </c>
      <c r="I37" s="152">
        <f>VLOOKUP(C37,[2]Planilha1!$B:$G,4,)</f>
        <v>3768</v>
      </c>
      <c r="J37" s="153"/>
      <c r="K37" s="133"/>
      <c r="L37" s="133"/>
    </row>
    <row r="38" spans="2:12" x14ac:dyDescent="0.2">
      <c r="B38" s="141">
        <v>35</v>
      </c>
      <c r="C38" s="142" t="s">
        <v>13</v>
      </c>
      <c r="D38" s="147" t="s">
        <v>122</v>
      </c>
      <c r="E38" s="148" t="s">
        <v>134</v>
      </c>
      <c r="F38" s="149">
        <v>31</v>
      </c>
      <c r="G38" s="150">
        <v>0.67</v>
      </c>
      <c r="H38" s="151">
        <f t="shared" si="0"/>
        <v>20.77</v>
      </c>
      <c r="I38" s="152">
        <f>VLOOKUP(C38,[2]Planilha1!$B:$G,4,)</f>
        <v>3767</v>
      </c>
      <c r="J38" s="153"/>
      <c r="K38" s="133"/>
      <c r="L38" s="133"/>
    </row>
    <row r="39" spans="2:12" x14ac:dyDescent="0.2">
      <c r="B39" s="141">
        <v>36</v>
      </c>
      <c r="C39" s="142" t="s">
        <v>14</v>
      </c>
      <c r="D39" s="147" t="s">
        <v>122</v>
      </c>
      <c r="E39" s="148" t="s">
        <v>134</v>
      </c>
      <c r="F39" s="149">
        <v>32</v>
      </c>
      <c r="G39" s="150">
        <v>0.66</v>
      </c>
      <c r="H39" s="151">
        <f t="shared" si="0"/>
        <v>21.12</v>
      </c>
      <c r="I39" s="152">
        <f>VLOOKUP(C39,[2]Planilha1!$B:$G,4,)</f>
        <v>3777</v>
      </c>
      <c r="J39" s="153"/>
      <c r="K39" s="133"/>
      <c r="L39" s="133"/>
    </row>
    <row r="40" spans="2:12" x14ac:dyDescent="0.2">
      <c r="B40" s="141">
        <v>37</v>
      </c>
      <c r="C40" s="142" t="s">
        <v>15</v>
      </c>
      <c r="D40" s="147" t="s">
        <v>122</v>
      </c>
      <c r="E40" s="148" t="s">
        <v>134</v>
      </c>
      <c r="F40" s="149">
        <v>1</v>
      </c>
      <c r="G40" s="150">
        <v>2.7</v>
      </c>
      <c r="H40" s="151">
        <f t="shared" si="0"/>
        <v>2.7</v>
      </c>
      <c r="I40" s="152">
        <f>VLOOKUP(C40,[2]Planilha1!$B:$G,4,)</f>
        <v>3907</v>
      </c>
      <c r="J40" s="153"/>
      <c r="K40" s="133"/>
      <c r="L40" s="133"/>
    </row>
    <row r="41" spans="2:12" ht="25.5" x14ac:dyDescent="0.2">
      <c r="B41" s="141">
        <v>38</v>
      </c>
      <c r="C41" s="142" t="s">
        <v>16</v>
      </c>
      <c r="D41" s="147" t="s">
        <v>122</v>
      </c>
      <c r="E41" s="148" t="s">
        <v>134</v>
      </c>
      <c r="F41" s="149">
        <v>1</v>
      </c>
      <c r="G41" s="150">
        <v>2.06</v>
      </c>
      <c r="H41" s="151">
        <f t="shared" si="0"/>
        <v>2.06</v>
      </c>
      <c r="I41" s="152">
        <f>VLOOKUP(C41,[2]Planilha1!$B:$G,4,)</f>
        <v>3889</v>
      </c>
      <c r="J41" s="153"/>
      <c r="K41" s="133"/>
      <c r="L41" s="133"/>
    </row>
    <row r="42" spans="2:12" ht="25.5" x14ac:dyDescent="0.2">
      <c r="B42" s="141">
        <v>39</v>
      </c>
      <c r="C42" s="142" t="s">
        <v>17</v>
      </c>
      <c r="D42" s="147" t="s">
        <v>122</v>
      </c>
      <c r="E42" s="148" t="s">
        <v>134</v>
      </c>
      <c r="F42" s="149">
        <v>1</v>
      </c>
      <c r="G42" s="150">
        <v>0.8</v>
      </c>
      <c r="H42" s="151">
        <f t="shared" si="0"/>
        <v>0.8</v>
      </c>
      <c r="I42" s="152">
        <f>VLOOKUP(C42,[2]Planilha1!$B:$G,4,)</f>
        <v>3868</v>
      </c>
      <c r="J42" s="153"/>
      <c r="K42" s="133"/>
      <c r="L42" s="133"/>
    </row>
    <row r="43" spans="2:12" ht="25.5" x14ac:dyDescent="0.2">
      <c r="B43" s="141">
        <v>40</v>
      </c>
      <c r="C43" s="142" t="s">
        <v>18</v>
      </c>
      <c r="D43" s="147" t="s">
        <v>122</v>
      </c>
      <c r="E43" s="148" t="s">
        <v>134</v>
      </c>
      <c r="F43" s="149">
        <v>1</v>
      </c>
      <c r="G43" s="150">
        <v>2.2999999999999998</v>
      </c>
      <c r="H43" s="151">
        <f t="shared" si="0"/>
        <v>2.2999999999999998</v>
      </c>
      <c r="I43" s="152">
        <f>VLOOKUP(C43,[2]Planilha1!$B:$G,4,)</f>
        <v>3869</v>
      </c>
      <c r="J43" s="153"/>
      <c r="K43" s="133"/>
      <c r="L43" s="133"/>
    </row>
    <row r="44" spans="2:12" ht="25.5" x14ac:dyDescent="0.2">
      <c r="B44" s="141">
        <v>41</v>
      </c>
      <c r="C44" s="142" t="s">
        <v>19</v>
      </c>
      <c r="D44" s="147" t="s">
        <v>122</v>
      </c>
      <c r="E44" s="148" t="s">
        <v>134</v>
      </c>
      <c r="F44" s="149">
        <v>1</v>
      </c>
      <c r="G44" s="150">
        <v>2.79</v>
      </c>
      <c r="H44" s="151">
        <f t="shared" si="0"/>
        <v>2.79</v>
      </c>
      <c r="I44" s="152">
        <f>VLOOKUP(C44,[2]Planilha1!$B:$G,4,)</f>
        <v>3872</v>
      </c>
      <c r="J44" s="153"/>
      <c r="K44" s="133"/>
      <c r="L44" s="133"/>
    </row>
    <row r="45" spans="2:12" ht="25.5" x14ac:dyDescent="0.2">
      <c r="B45" s="141">
        <v>42</v>
      </c>
      <c r="C45" s="142" t="s">
        <v>20</v>
      </c>
      <c r="D45" s="147" t="s">
        <v>122</v>
      </c>
      <c r="E45" s="148" t="s">
        <v>134</v>
      </c>
      <c r="F45" s="149">
        <v>1</v>
      </c>
      <c r="G45" s="150">
        <v>7.19</v>
      </c>
      <c r="H45" s="151">
        <f t="shared" si="0"/>
        <v>7.19</v>
      </c>
      <c r="I45" s="152">
        <f>VLOOKUP(C45,[2]Planilha1!$B:$G,4,)</f>
        <v>3850</v>
      </c>
      <c r="J45" s="153"/>
      <c r="K45" s="133"/>
      <c r="L45" s="133"/>
    </row>
    <row r="46" spans="2:12" ht="25.5" x14ac:dyDescent="0.2">
      <c r="B46" s="141">
        <v>43</v>
      </c>
      <c r="C46" s="142" t="s">
        <v>21</v>
      </c>
      <c r="D46" s="147" t="s">
        <v>122</v>
      </c>
      <c r="E46" s="148" t="s">
        <v>134</v>
      </c>
      <c r="F46" s="149">
        <v>1</v>
      </c>
      <c r="G46" s="150">
        <v>3.39</v>
      </c>
      <c r="H46" s="151">
        <f t="shared" si="0"/>
        <v>3.39</v>
      </c>
      <c r="I46" s="152">
        <f>VLOOKUP(C46,[2]Planilha1!$B:$G,4,)</f>
        <v>3874</v>
      </c>
      <c r="J46" s="153"/>
      <c r="K46" s="133"/>
      <c r="L46" s="133"/>
    </row>
    <row r="47" spans="2:12" ht="25.5" x14ac:dyDescent="0.2">
      <c r="B47" s="141">
        <v>44</v>
      </c>
      <c r="C47" s="142" t="s">
        <v>22</v>
      </c>
      <c r="D47" s="147" t="s">
        <v>122</v>
      </c>
      <c r="E47" s="148" t="s">
        <v>134</v>
      </c>
      <c r="F47" s="149">
        <v>1</v>
      </c>
      <c r="G47" s="150">
        <v>1.08</v>
      </c>
      <c r="H47" s="151">
        <f t="shared" si="0"/>
        <v>1.08</v>
      </c>
      <c r="I47" s="152">
        <f>VLOOKUP(C47,[2]Planilha1!$B:$G,4,)</f>
        <v>3856</v>
      </c>
      <c r="J47" s="153"/>
      <c r="K47" s="133"/>
      <c r="L47" s="133"/>
    </row>
    <row r="48" spans="2:12" x14ac:dyDescent="0.2">
      <c r="B48" s="141">
        <v>45</v>
      </c>
      <c r="C48" s="142" t="s">
        <v>23</v>
      </c>
      <c r="D48" s="147" t="s">
        <v>122</v>
      </c>
      <c r="E48" s="148" t="s">
        <v>134</v>
      </c>
      <c r="F48" s="149">
        <v>1</v>
      </c>
      <c r="G48" s="150">
        <v>1.87</v>
      </c>
      <c r="H48" s="151">
        <f t="shared" si="0"/>
        <v>1.87</v>
      </c>
      <c r="I48" s="152">
        <f>VLOOKUP(C48,[2]Planilha1!$B:$G,4,)</f>
        <v>3875</v>
      </c>
      <c r="J48" s="153"/>
      <c r="K48" s="133"/>
      <c r="L48" s="133"/>
    </row>
    <row r="49" spans="2:10" s="133" customFormat="1" x14ac:dyDescent="0.2">
      <c r="B49" s="141">
        <v>46</v>
      </c>
      <c r="C49" s="142" t="s">
        <v>24</v>
      </c>
      <c r="D49" s="147" t="s">
        <v>122</v>
      </c>
      <c r="E49" s="148" t="s">
        <v>134</v>
      </c>
      <c r="F49" s="149">
        <v>1</v>
      </c>
      <c r="G49" s="150">
        <v>3.54</v>
      </c>
      <c r="H49" s="151">
        <f t="shared" si="0"/>
        <v>3.54</v>
      </c>
      <c r="I49" s="152">
        <f>VLOOKUP(C49,[2]Planilha1!$B:$G,4,)</f>
        <v>3898</v>
      </c>
      <c r="J49" s="153"/>
    </row>
    <row r="50" spans="2:10" s="133" customFormat="1" x14ac:dyDescent="0.2">
      <c r="B50" s="141">
        <v>47</v>
      </c>
      <c r="C50" s="142" t="s">
        <v>25</v>
      </c>
      <c r="D50" s="147" t="s">
        <v>122</v>
      </c>
      <c r="E50" s="148" t="s">
        <v>134</v>
      </c>
      <c r="F50" s="149">
        <v>1</v>
      </c>
      <c r="G50" s="150">
        <v>3.5</v>
      </c>
      <c r="H50" s="151">
        <f t="shared" si="0"/>
        <v>3.5</v>
      </c>
      <c r="I50" s="152">
        <f>VLOOKUP(C50,[2]Planilha1!$B:$G,4,)</f>
        <v>20167</v>
      </c>
      <c r="J50" s="153"/>
    </row>
    <row r="51" spans="2:10" s="133" customFormat="1" x14ac:dyDescent="0.2">
      <c r="B51" s="141">
        <v>48</v>
      </c>
      <c r="C51" s="142" t="s">
        <v>26</v>
      </c>
      <c r="D51" s="147" t="s">
        <v>122</v>
      </c>
      <c r="E51" s="148" t="s">
        <v>134</v>
      </c>
      <c r="F51" s="149">
        <v>1</v>
      </c>
      <c r="G51" s="150">
        <v>5.48</v>
      </c>
      <c r="H51" s="151">
        <f t="shared" si="0"/>
        <v>5.48</v>
      </c>
      <c r="I51" s="152">
        <f>VLOOKUP(C51,[2]Planilha1!$B:$G,4,)</f>
        <v>20168</v>
      </c>
      <c r="J51" s="153"/>
    </row>
    <row r="52" spans="2:10" s="133" customFormat="1" x14ac:dyDescent="0.2">
      <c r="B52" s="141">
        <v>49</v>
      </c>
      <c r="C52" s="142" t="s">
        <v>27</v>
      </c>
      <c r="D52" s="147" t="s">
        <v>122</v>
      </c>
      <c r="E52" s="148" t="s">
        <v>134</v>
      </c>
      <c r="F52" s="149">
        <v>6</v>
      </c>
      <c r="G52" s="150">
        <v>7.77</v>
      </c>
      <c r="H52" s="151">
        <f t="shared" si="0"/>
        <v>46.62</v>
      </c>
      <c r="I52" s="152">
        <f>VLOOKUP(C52,[2]Planilha1!$B:$G,4,)</f>
        <v>20169</v>
      </c>
      <c r="J52" s="153"/>
    </row>
    <row r="53" spans="2:10" s="133" customFormat="1" x14ac:dyDescent="0.2">
      <c r="B53" s="141">
        <v>50</v>
      </c>
      <c r="C53" s="142" t="s">
        <v>28</v>
      </c>
      <c r="D53" s="147" t="s">
        <v>122</v>
      </c>
      <c r="E53" s="148" t="s">
        <v>134</v>
      </c>
      <c r="F53" s="149">
        <v>5</v>
      </c>
      <c r="G53" s="150">
        <v>76.900000000000006</v>
      </c>
      <c r="H53" s="151">
        <f t="shared" si="0"/>
        <v>384.5</v>
      </c>
      <c r="I53" s="152">
        <f>VLOOKUP(C53,[2]Planilha1!$B:$G,4,)</f>
        <v>4051</v>
      </c>
      <c r="J53" s="153"/>
    </row>
    <row r="54" spans="2:10" s="133" customFormat="1" ht="25.5" x14ac:dyDescent="0.2">
      <c r="B54" s="141">
        <v>51</v>
      </c>
      <c r="C54" s="142" t="s">
        <v>29</v>
      </c>
      <c r="D54" s="147" t="s">
        <v>122</v>
      </c>
      <c r="E54" s="148" t="s">
        <v>134</v>
      </c>
      <c r="F54" s="149">
        <v>2</v>
      </c>
      <c r="G54" s="150">
        <v>73.510000000000005</v>
      </c>
      <c r="H54" s="151">
        <f t="shared" si="0"/>
        <v>147.02000000000001</v>
      </c>
      <c r="I54" s="152">
        <f>VLOOKUP(C54,[2]Planilha1!$B:$G,4,)</f>
        <v>38120</v>
      </c>
      <c r="J54" s="153"/>
    </row>
    <row r="55" spans="2:10" s="133" customFormat="1" x14ac:dyDescent="0.2">
      <c r="B55" s="141">
        <v>52</v>
      </c>
      <c r="C55" s="142" t="s">
        <v>30</v>
      </c>
      <c r="D55" s="147" t="s">
        <v>123</v>
      </c>
      <c r="E55" s="148" t="s">
        <v>134</v>
      </c>
      <c r="F55" s="149">
        <v>11</v>
      </c>
      <c r="G55" s="150">
        <v>33.14</v>
      </c>
      <c r="H55" s="151">
        <f t="shared" si="0"/>
        <v>364.54</v>
      </c>
      <c r="I55" s="152">
        <f>VLOOKUP(C55,[2]Planilha1!$B:$G,4,)</f>
        <v>4823</v>
      </c>
      <c r="J55" s="153"/>
    </row>
    <row r="56" spans="2:10" s="133" customFormat="1" ht="25.5" x14ac:dyDescent="0.2">
      <c r="B56" s="141">
        <v>53</v>
      </c>
      <c r="C56" s="142" t="s">
        <v>31</v>
      </c>
      <c r="D56" s="147" t="s">
        <v>122</v>
      </c>
      <c r="E56" s="148" t="s">
        <v>134</v>
      </c>
      <c r="F56" s="149">
        <v>2</v>
      </c>
      <c r="G56" s="150">
        <v>130.86000000000001</v>
      </c>
      <c r="H56" s="151">
        <f t="shared" si="0"/>
        <v>261.72000000000003</v>
      </c>
      <c r="I56" s="152">
        <f>VLOOKUP(C56,[2]Planilha1!$B:$G,4,)</f>
        <v>11560</v>
      </c>
      <c r="J56" s="153"/>
    </row>
    <row r="57" spans="2:10" s="133" customFormat="1" x14ac:dyDescent="0.2">
      <c r="B57" s="141">
        <v>54</v>
      </c>
      <c r="C57" s="142" t="s">
        <v>32</v>
      </c>
      <c r="D57" s="147" t="s">
        <v>122</v>
      </c>
      <c r="E57" s="148" t="s">
        <v>134</v>
      </c>
      <c r="F57" s="149">
        <v>6</v>
      </c>
      <c r="G57" s="150">
        <v>5.73</v>
      </c>
      <c r="H57" s="151">
        <f t="shared" si="0"/>
        <v>34.380000000000003</v>
      </c>
      <c r="I57" s="152">
        <f>VLOOKUP(C57,[2]Planilha1!$B:$G,4,)</f>
        <v>4214</v>
      </c>
      <c r="J57" s="153"/>
    </row>
    <row r="58" spans="2:10" s="133" customFormat="1" x14ac:dyDescent="0.2">
      <c r="B58" s="141">
        <v>55</v>
      </c>
      <c r="C58" s="142" t="s">
        <v>33</v>
      </c>
      <c r="D58" s="147" t="s">
        <v>122</v>
      </c>
      <c r="E58" s="148" t="s">
        <v>134</v>
      </c>
      <c r="F58" s="149">
        <v>1</v>
      </c>
      <c r="G58" s="150">
        <v>8.14</v>
      </c>
      <c r="H58" s="151">
        <f t="shared" si="0"/>
        <v>8.14</v>
      </c>
      <c r="I58" s="152">
        <f>VLOOKUP(C58,[2]Planilha1!$B:$G,4,)</f>
        <v>4213</v>
      </c>
      <c r="J58" s="153"/>
    </row>
    <row r="59" spans="2:10" s="133" customFormat="1" ht="22.5" customHeight="1" x14ac:dyDescent="0.2">
      <c r="B59" s="141">
        <v>56</v>
      </c>
      <c r="C59" s="142" t="s">
        <v>160</v>
      </c>
      <c r="D59" s="147" t="s">
        <v>128</v>
      </c>
      <c r="E59" s="148" t="s">
        <v>134</v>
      </c>
      <c r="F59" s="149">
        <v>1</v>
      </c>
      <c r="G59" s="151">
        <v>6.49</v>
      </c>
      <c r="H59" s="151">
        <f t="shared" si="0"/>
        <v>6.49</v>
      </c>
      <c r="I59" s="152"/>
      <c r="J59" s="153" t="s">
        <v>800</v>
      </c>
    </row>
    <row r="60" spans="2:10" s="133" customFormat="1" ht="25.5" x14ac:dyDescent="0.2">
      <c r="B60" s="141">
        <v>57</v>
      </c>
      <c r="C60" s="142" t="s">
        <v>161</v>
      </c>
      <c r="D60" s="147" t="s">
        <v>122</v>
      </c>
      <c r="E60" s="148" t="s">
        <v>134</v>
      </c>
      <c r="F60" s="149">
        <v>119</v>
      </c>
      <c r="G60" s="151">
        <v>0.03</v>
      </c>
      <c r="H60" s="151">
        <f t="shared" si="0"/>
        <v>3.57</v>
      </c>
      <c r="I60" s="152"/>
      <c r="J60" s="153" t="s">
        <v>801</v>
      </c>
    </row>
    <row r="61" spans="2:10" s="133" customFormat="1" ht="25.5" x14ac:dyDescent="0.2">
      <c r="B61" s="141">
        <v>58</v>
      </c>
      <c r="C61" s="142" t="s">
        <v>162</v>
      </c>
      <c r="D61" s="147" t="s">
        <v>122</v>
      </c>
      <c r="E61" s="148" t="s">
        <v>134</v>
      </c>
      <c r="F61" s="149">
        <v>11</v>
      </c>
      <c r="G61" s="151">
        <v>0.06</v>
      </c>
      <c r="H61" s="151">
        <f t="shared" si="0"/>
        <v>0.65999999999999992</v>
      </c>
      <c r="I61" s="152"/>
      <c r="J61" s="153" t="s">
        <v>802</v>
      </c>
    </row>
    <row r="62" spans="2:10" s="133" customFormat="1" ht="25.5" x14ac:dyDescent="0.2">
      <c r="B62" s="141">
        <v>59</v>
      </c>
      <c r="C62" s="142" t="s">
        <v>163</v>
      </c>
      <c r="D62" s="147" t="s">
        <v>122</v>
      </c>
      <c r="E62" s="148" t="s">
        <v>134</v>
      </c>
      <c r="F62" s="149">
        <v>81</v>
      </c>
      <c r="G62" s="151">
        <v>0.03</v>
      </c>
      <c r="H62" s="151">
        <f t="shared" si="0"/>
        <v>2.4299999999999997</v>
      </c>
      <c r="I62" s="152"/>
      <c r="J62" s="153" t="s">
        <v>803</v>
      </c>
    </row>
    <row r="63" spans="2:10" s="133" customFormat="1" ht="25.5" x14ac:dyDescent="0.2">
      <c r="B63" s="141">
        <v>60</v>
      </c>
      <c r="C63" s="142" t="s">
        <v>164</v>
      </c>
      <c r="D63" s="147" t="s">
        <v>122</v>
      </c>
      <c r="E63" s="148" t="s">
        <v>134</v>
      </c>
      <c r="F63" s="149">
        <v>32</v>
      </c>
      <c r="G63" s="151">
        <v>0.12</v>
      </c>
      <c r="H63" s="151">
        <f t="shared" si="0"/>
        <v>3.84</v>
      </c>
      <c r="I63" s="152"/>
      <c r="J63" s="153" t="s">
        <v>804</v>
      </c>
    </row>
    <row r="64" spans="2:10" s="133" customFormat="1" x14ac:dyDescent="0.2">
      <c r="B64" s="141">
        <v>61</v>
      </c>
      <c r="C64" s="142" t="s">
        <v>165</v>
      </c>
      <c r="D64" s="147" t="s">
        <v>122</v>
      </c>
      <c r="E64" s="148" t="s">
        <v>134</v>
      </c>
      <c r="F64" s="149">
        <v>9</v>
      </c>
      <c r="G64" s="151">
        <v>0.35</v>
      </c>
      <c r="H64" s="151">
        <f t="shared" si="0"/>
        <v>3.15</v>
      </c>
      <c r="I64" s="152"/>
      <c r="J64" s="153" t="s">
        <v>805</v>
      </c>
    </row>
    <row r="65" spans="2:12" ht="25.5" x14ac:dyDescent="0.2">
      <c r="B65" s="141">
        <v>62</v>
      </c>
      <c r="C65" s="142" t="s">
        <v>166</v>
      </c>
      <c r="D65" s="147" t="s">
        <v>122</v>
      </c>
      <c r="E65" s="148" t="s">
        <v>134</v>
      </c>
      <c r="F65" s="149">
        <v>20</v>
      </c>
      <c r="G65" s="151">
        <v>24.5</v>
      </c>
      <c r="H65" s="151">
        <f t="shared" si="0"/>
        <v>490</v>
      </c>
      <c r="I65" s="152"/>
      <c r="J65" s="154" t="s">
        <v>763</v>
      </c>
      <c r="K65" s="133"/>
      <c r="L65" s="133"/>
    </row>
    <row r="66" spans="2:12" ht="25.5" x14ac:dyDescent="0.2">
      <c r="B66" s="141">
        <v>63</v>
      </c>
      <c r="C66" s="143" t="s">
        <v>444</v>
      </c>
      <c r="D66" s="155" t="s">
        <v>122</v>
      </c>
      <c r="E66" s="153" t="s">
        <v>134</v>
      </c>
      <c r="F66" s="156">
        <v>30</v>
      </c>
      <c r="G66" s="225">
        <v>107.91</v>
      </c>
      <c r="H66" s="151">
        <f t="shared" si="0"/>
        <v>3237.2999999999997</v>
      </c>
      <c r="I66" s="152"/>
      <c r="J66" s="154" t="s">
        <v>464</v>
      </c>
    </row>
    <row r="67" spans="2:12" ht="38.25" x14ac:dyDescent="0.2">
      <c r="B67" s="141">
        <v>64</v>
      </c>
      <c r="C67" s="143" t="s">
        <v>445</v>
      </c>
      <c r="D67" s="155" t="s">
        <v>122</v>
      </c>
      <c r="E67" s="153" t="s">
        <v>134</v>
      </c>
      <c r="F67" s="156">
        <v>20</v>
      </c>
      <c r="G67" s="225">
        <v>89.99</v>
      </c>
      <c r="H67" s="151">
        <f t="shared" si="0"/>
        <v>1799.8</v>
      </c>
      <c r="I67" s="152"/>
      <c r="J67" s="154" t="s">
        <v>465</v>
      </c>
    </row>
    <row r="68" spans="2:12" ht="21.75" customHeight="1" x14ac:dyDescent="0.2">
      <c r="B68" s="141">
        <v>65</v>
      </c>
      <c r="C68" s="142" t="s">
        <v>167</v>
      </c>
      <c r="D68" s="147" t="s">
        <v>122</v>
      </c>
      <c r="E68" s="148" t="s">
        <v>134</v>
      </c>
      <c r="F68" s="149">
        <v>7</v>
      </c>
      <c r="G68" s="151">
        <v>10</v>
      </c>
      <c r="H68" s="151">
        <f t="shared" si="0"/>
        <v>70</v>
      </c>
      <c r="I68" s="152"/>
      <c r="J68" s="157" t="s">
        <v>806</v>
      </c>
      <c r="K68" s="133"/>
      <c r="L68" s="133"/>
    </row>
    <row r="69" spans="2:12" ht="30" x14ac:dyDescent="0.2">
      <c r="B69" s="141">
        <v>66</v>
      </c>
      <c r="C69" s="142" t="s">
        <v>168</v>
      </c>
      <c r="D69" s="147" t="s">
        <v>122</v>
      </c>
      <c r="E69" s="148" t="s">
        <v>134</v>
      </c>
      <c r="F69" s="149">
        <v>2</v>
      </c>
      <c r="G69" s="151">
        <v>15.9</v>
      </c>
      <c r="H69" s="151">
        <f t="shared" ref="H69:H132" si="1">F69*G69</f>
        <v>31.8</v>
      </c>
      <c r="I69" s="152"/>
      <c r="J69" s="157" t="s">
        <v>807</v>
      </c>
      <c r="K69" s="133"/>
      <c r="L69" s="133"/>
    </row>
    <row r="70" spans="2:12" x14ac:dyDescent="0.2">
      <c r="B70" s="141">
        <v>67</v>
      </c>
      <c r="C70" s="142" t="s">
        <v>34</v>
      </c>
      <c r="D70" s="147" t="s">
        <v>122</v>
      </c>
      <c r="E70" s="148" t="s">
        <v>134</v>
      </c>
      <c r="F70" s="149">
        <v>6</v>
      </c>
      <c r="G70" s="150">
        <v>1.44</v>
      </c>
      <c r="H70" s="151">
        <f t="shared" si="1"/>
        <v>8.64</v>
      </c>
      <c r="I70" s="152">
        <f>VLOOKUP(C70,[2]Planilha1!$B:$G,4,)</f>
        <v>4897</v>
      </c>
      <c r="J70" s="153"/>
      <c r="K70" s="133"/>
      <c r="L70" s="133"/>
    </row>
    <row r="71" spans="2:12" x14ac:dyDescent="0.2">
      <c r="B71" s="141">
        <v>68</v>
      </c>
      <c r="C71" s="142" t="s">
        <v>35</v>
      </c>
      <c r="D71" s="147" t="s">
        <v>122</v>
      </c>
      <c r="E71" s="148" t="s">
        <v>134</v>
      </c>
      <c r="F71" s="149">
        <v>21</v>
      </c>
      <c r="G71" s="150">
        <v>0.21</v>
      </c>
      <c r="H71" s="151">
        <f t="shared" si="1"/>
        <v>4.41</v>
      </c>
      <c r="I71" s="152">
        <f>VLOOKUP(C71,[2]Planilha1!$B:$G,4,)</f>
        <v>39997</v>
      </c>
      <c r="J71" s="153"/>
      <c r="K71" s="133"/>
      <c r="L71" s="133"/>
    </row>
    <row r="72" spans="2:12" ht="38.25" x14ac:dyDescent="0.2">
      <c r="B72" s="141">
        <v>69</v>
      </c>
      <c r="C72" s="142" t="s">
        <v>36</v>
      </c>
      <c r="D72" s="147" t="s">
        <v>122</v>
      </c>
      <c r="E72" s="148" t="s">
        <v>134</v>
      </c>
      <c r="F72" s="149">
        <v>118</v>
      </c>
      <c r="G72" s="225">
        <v>0.05</v>
      </c>
      <c r="H72" s="151">
        <f t="shared" si="1"/>
        <v>5.9</v>
      </c>
      <c r="I72" s="152"/>
      <c r="J72" s="154" t="s">
        <v>466</v>
      </c>
    </row>
    <row r="73" spans="2:12" ht="22.5" customHeight="1" x14ac:dyDescent="0.2">
      <c r="B73" s="141">
        <v>70</v>
      </c>
      <c r="C73" s="142" t="s">
        <v>169</v>
      </c>
      <c r="D73" s="147" t="s">
        <v>122</v>
      </c>
      <c r="E73" s="148" t="s">
        <v>134</v>
      </c>
      <c r="F73" s="149">
        <v>3</v>
      </c>
      <c r="G73" s="151">
        <v>45.22</v>
      </c>
      <c r="H73" s="151">
        <f t="shared" si="1"/>
        <v>135.66</v>
      </c>
      <c r="I73" s="152"/>
      <c r="J73" s="154" t="s">
        <v>474</v>
      </c>
      <c r="K73" s="133"/>
      <c r="L73" s="133"/>
    </row>
    <row r="74" spans="2:12" ht="25.5" x14ac:dyDescent="0.2">
      <c r="B74" s="141">
        <v>71</v>
      </c>
      <c r="C74" s="142" t="s">
        <v>170</v>
      </c>
      <c r="D74" s="147" t="s">
        <v>123</v>
      </c>
      <c r="E74" s="148" t="s">
        <v>134</v>
      </c>
      <c r="F74" s="149">
        <v>1</v>
      </c>
      <c r="G74" s="150">
        <v>40.56</v>
      </c>
      <c r="H74" s="151">
        <f t="shared" si="1"/>
        <v>40.56</v>
      </c>
      <c r="I74" s="152">
        <f>VLOOKUP(C74,[2]Planilha1!$B:$G,4,)</f>
        <v>5104</v>
      </c>
      <c r="J74" s="153"/>
      <c r="K74" s="133"/>
      <c r="L74" s="133"/>
    </row>
    <row r="75" spans="2:12" x14ac:dyDescent="0.2">
      <c r="B75" s="141">
        <v>72</v>
      </c>
      <c r="C75" s="142" t="s">
        <v>37</v>
      </c>
      <c r="D75" s="147" t="s">
        <v>129</v>
      </c>
      <c r="E75" s="148" t="s">
        <v>134</v>
      </c>
      <c r="F75" s="149">
        <v>9</v>
      </c>
      <c r="G75" s="150">
        <v>16.14</v>
      </c>
      <c r="H75" s="151">
        <f t="shared" si="1"/>
        <v>145.26</v>
      </c>
      <c r="I75" s="152">
        <f>VLOOKUP(C75,[2]Planilha1!$B:$G,4,)</f>
        <v>25966</v>
      </c>
      <c r="J75" s="153"/>
      <c r="K75" s="133"/>
      <c r="L75" s="133"/>
    </row>
    <row r="76" spans="2:12" x14ac:dyDescent="0.2">
      <c r="B76" s="141">
        <v>73</v>
      </c>
      <c r="C76" s="142" t="s">
        <v>38</v>
      </c>
      <c r="D76" s="147" t="s">
        <v>123</v>
      </c>
      <c r="E76" s="148" t="s">
        <v>134</v>
      </c>
      <c r="F76" s="149">
        <v>12</v>
      </c>
      <c r="G76" s="150">
        <v>3.18</v>
      </c>
      <c r="H76" s="151">
        <f t="shared" si="1"/>
        <v>38.160000000000004</v>
      </c>
      <c r="I76" s="152">
        <f>VLOOKUP(C76,[2]Planilha1!$B:$G,4,)</f>
        <v>34357</v>
      </c>
      <c r="J76" s="153"/>
      <c r="K76" s="133"/>
      <c r="L76" s="133"/>
    </row>
    <row r="77" spans="2:12" x14ac:dyDescent="0.2">
      <c r="B77" s="141">
        <v>74</v>
      </c>
      <c r="C77" s="142" t="s">
        <v>39</v>
      </c>
      <c r="D77" s="147" t="s">
        <v>122</v>
      </c>
      <c r="E77" s="148" t="s">
        <v>134</v>
      </c>
      <c r="F77" s="149">
        <v>4</v>
      </c>
      <c r="G77" s="150">
        <v>25.17</v>
      </c>
      <c r="H77" s="151">
        <f t="shared" si="1"/>
        <v>100.68</v>
      </c>
      <c r="I77" s="152">
        <f>VLOOKUP(C77,[2]Planilha1!$B:$G,4,)</f>
        <v>38390</v>
      </c>
      <c r="J77" s="153"/>
      <c r="K77" s="133"/>
      <c r="L77" s="133"/>
    </row>
    <row r="78" spans="2:12" x14ac:dyDescent="0.2">
      <c r="B78" s="141">
        <v>75</v>
      </c>
      <c r="C78" s="142" t="s">
        <v>40</v>
      </c>
      <c r="D78" s="147" t="s">
        <v>122</v>
      </c>
      <c r="E78" s="148" t="s">
        <v>134</v>
      </c>
      <c r="F78" s="149">
        <v>1</v>
      </c>
      <c r="G78" s="150">
        <v>11.63</v>
      </c>
      <c r="H78" s="151">
        <f t="shared" si="1"/>
        <v>11.63</v>
      </c>
      <c r="I78" s="152">
        <f>VLOOKUP(C78,[2]Planilha1!$B:$G,4,)</f>
        <v>39961</v>
      </c>
      <c r="J78" s="153"/>
      <c r="K78" s="133"/>
      <c r="L78" s="133"/>
    </row>
    <row r="79" spans="2:12" ht="25.5" x14ac:dyDescent="0.2">
      <c r="B79" s="141">
        <v>76</v>
      </c>
      <c r="C79" s="142" t="s">
        <v>41</v>
      </c>
      <c r="D79" s="147" t="s">
        <v>122</v>
      </c>
      <c r="E79" s="148" t="s">
        <v>134</v>
      </c>
      <c r="F79" s="149">
        <v>1</v>
      </c>
      <c r="G79" s="150">
        <v>34.229999999999997</v>
      </c>
      <c r="H79" s="151">
        <f t="shared" si="1"/>
        <v>34.229999999999997</v>
      </c>
      <c r="I79" s="152">
        <f>VLOOKUP(C79,[2]Planilha1!$B:$G,4,)</f>
        <v>37591</v>
      </c>
      <c r="J79" s="153"/>
      <c r="K79" s="133"/>
      <c r="L79" s="133"/>
    </row>
    <row r="80" spans="2:12" ht="38.25" x14ac:dyDescent="0.2">
      <c r="B80" s="141">
        <v>77</v>
      </c>
      <c r="C80" s="142" t="s">
        <v>171</v>
      </c>
      <c r="D80" s="147" t="s">
        <v>122</v>
      </c>
      <c r="E80" s="148" t="s">
        <v>134</v>
      </c>
      <c r="F80" s="149">
        <v>20</v>
      </c>
      <c r="G80" s="151">
        <v>5.84</v>
      </c>
      <c r="H80" s="151">
        <f t="shared" si="1"/>
        <v>116.8</v>
      </c>
      <c r="I80" s="152"/>
      <c r="J80" s="157" t="s">
        <v>808</v>
      </c>
      <c r="K80" s="133"/>
      <c r="L80" s="133"/>
    </row>
    <row r="81" spans="2:12" x14ac:dyDescent="0.2">
      <c r="B81" s="141">
        <v>78</v>
      </c>
      <c r="C81" s="142" t="s">
        <v>42</v>
      </c>
      <c r="D81" s="147" t="s">
        <v>130</v>
      </c>
      <c r="E81" s="148" t="s">
        <v>134</v>
      </c>
      <c r="F81" s="149">
        <v>7</v>
      </c>
      <c r="G81" s="150">
        <v>20.239999999999998</v>
      </c>
      <c r="H81" s="151">
        <f t="shared" si="1"/>
        <v>141.67999999999998</v>
      </c>
      <c r="I81" s="152">
        <f>VLOOKUP(C81,[2]Planilha1!$B:$G,4,)</f>
        <v>7356</v>
      </c>
      <c r="J81" s="153"/>
      <c r="K81" s="133"/>
      <c r="L81" s="133"/>
    </row>
    <row r="82" spans="2:12" x14ac:dyDescent="0.2">
      <c r="B82" s="141">
        <v>79</v>
      </c>
      <c r="C82" s="142" t="s">
        <v>43</v>
      </c>
      <c r="D82" s="147" t="s">
        <v>130</v>
      </c>
      <c r="E82" s="148" t="s">
        <v>134</v>
      </c>
      <c r="F82" s="149">
        <v>6</v>
      </c>
      <c r="G82" s="150">
        <v>28.32</v>
      </c>
      <c r="H82" s="151">
        <f t="shared" si="1"/>
        <v>169.92000000000002</v>
      </c>
      <c r="I82" s="152">
        <f>VLOOKUP(C82,[2]Planilha1!$B:$G,4,)</f>
        <v>7311</v>
      </c>
      <c r="J82" s="153"/>
      <c r="K82" s="133"/>
      <c r="L82" s="133"/>
    </row>
    <row r="83" spans="2:12" x14ac:dyDescent="0.2">
      <c r="B83" s="141">
        <v>80</v>
      </c>
      <c r="C83" s="142" t="s">
        <v>44</v>
      </c>
      <c r="D83" s="147" t="s">
        <v>130</v>
      </c>
      <c r="E83" s="148" t="s">
        <v>134</v>
      </c>
      <c r="F83" s="149">
        <v>2</v>
      </c>
      <c r="G83" s="150">
        <v>27.5</v>
      </c>
      <c r="H83" s="151">
        <f t="shared" si="1"/>
        <v>55</v>
      </c>
      <c r="I83" s="152">
        <f>VLOOKUP(C83,[2]Planilha1!$B:$G,4,)</f>
        <v>7292</v>
      </c>
      <c r="J83" s="153"/>
      <c r="K83" s="133"/>
      <c r="L83" s="133"/>
    </row>
    <row r="84" spans="2:12" x14ac:dyDescent="0.2">
      <c r="B84" s="141">
        <v>81</v>
      </c>
      <c r="C84" s="142" t="s">
        <v>45</v>
      </c>
      <c r="D84" s="147" t="s">
        <v>130</v>
      </c>
      <c r="E84" s="148" t="s">
        <v>134</v>
      </c>
      <c r="F84" s="149">
        <v>1</v>
      </c>
      <c r="G84" s="150">
        <v>17.489999999999998</v>
      </c>
      <c r="H84" s="151">
        <f t="shared" si="1"/>
        <v>17.489999999999998</v>
      </c>
      <c r="I84" s="152">
        <f>VLOOKUP(C84,[2]Planilha1!$B:$G,4,)</f>
        <v>7345</v>
      </c>
      <c r="J84" s="153"/>
      <c r="K84" s="133"/>
      <c r="L84" s="133"/>
    </row>
    <row r="85" spans="2:12" ht="30" x14ac:dyDescent="0.2">
      <c r="B85" s="141">
        <v>82</v>
      </c>
      <c r="C85" s="142" t="s">
        <v>172</v>
      </c>
      <c r="D85" s="147" t="s">
        <v>122</v>
      </c>
      <c r="E85" s="148" t="s">
        <v>134</v>
      </c>
      <c r="F85" s="149">
        <v>1</v>
      </c>
      <c r="G85" s="151">
        <v>6.5</v>
      </c>
      <c r="H85" s="151">
        <f t="shared" si="1"/>
        <v>6.5</v>
      </c>
      <c r="I85" s="152"/>
      <c r="J85" s="157" t="s">
        <v>809</v>
      </c>
      <c r="K85" s="133"/>
      <c r="L85" s="133"/>
    </row>
    <row r="86" spans="2:12" ht="48" customHeight="1" x14ac:dyDescent="0.2">
      <c r="B86" s="141">
        <v>83</v>
      </c>
      <c r="C86" s="142" t="s">
        <v>173</v>
      </c>
      <c r="D86" s="147" t="s">
        <v>124</v>
      </c>
      <c r="E86" s="148" t="s">
        <v>134</v>
      </c>
      <c r="F86" s="149">
        <v>1</v>
      </c>
      <c r="G86" s="151">
        <v>20.99</v>
      </c>
      <c r="H86" s="151">
        <f t="shared" si="1"/>
        <v>20.99</v>
      </c>
      <c r="I86" s="152"/>
      <c r="J86" s="154" t="s">
        <v>472</v>
      </c>
      <c r="K86" s="133"/>
      <c r="L86" s="133"/>
    </row>
    <row r="87" spans="2:12" ht="30" x14ac:dyDescent="0.2">
      <c r="B87" s="141">
        <v>84</v>
      </c>
      <c r="C87" s="142" t="s">
        <v>174</v>
      </c>
      <c r="D87" s="147" t="s">
        <v>122</v>
      </c>
      <c r="E87" s="148" t="s">
        <v>134</v>
      </c>
      <c r="F87" s="149">
        <v>9</v>
      </c>
      <c r="G87" s="151">
        <v>11.17</v>
      </c>
      <c r="H87" s="151">
        <f t="shared" si="1"/>
        <v>100.53</v>
      </c>
      <c r="I87" s="152"/>
      <c r="J87" s="157" t="s">
        <v>810</v>
      </c>
      <c r="K87" s="133"/>
      <c r="L87" s="133"/>
    </row>
    <row r="88" spans="2:12" ht="15" x14ac:dyDescent="0.2">
      <c r="B88" s="141">
        <v>85</v>
      </c>
      <c r="C88" s="142" t="s">
        <v>46</v>
      </c>
      <c r="D88" s="147" t="s">
        <v>122</v>
      </c>
      <c r="E88" s="148" t="s">
        <v>134</v>
      </c>
      <c r="F88" s="149">
        <v>23</v>
      </c>
      <c r="G88" s="151">
        <v>24.9</v>
      </c>
      <c r="H88" s="151">
        <f t="shared" si="1"/>
        <v>572.69999999999993</v>
      </c>
      <c r="I88" s="152"/>
      <c r="J88" s="157" t="s">
        <v>811</v>
      </c>
      <c r="K88" s="133"/>
      <c r="L88" s="133"/>
    </row>
    <row r="89" spans="2:12" ht="30" x14ac:dyDescent="0.2">
      <c r="B89" s="141">
        <v>86</v>
      </c>
      <c r="C89" s="142" t="s">
        <v>175</v>
      </c>
      <c r="D89" s="147" t="s">
        <v>124</v>
      </c>
      <c r="E89" s="148" t="s">
        <v>135</v>
      </c>
      <c r="F89" s="149">
        <v>9</v>
      </c>
      <c r="G89" s="151">
        <v>1.37</v>
      </c>
      <c r="H89" s="151">
        <f t="shared" si="1"/>
        <v>12.330000000000002</v>
      </c>
      <c r="I89" s="152"/>
      <c r="J89" s="157" t="s">
        <v>812</v>
      </c>
      <c r="K89" s="133"/>
      <c r="L89" s="133"/>
    </row>
    <row r="90" spans="2:12" ht="20.25" customHeight="1" x14ac:dyDescent="0.2">
      <c r="B90" s="141">
        <v>87</v>
      </c>
      <c r="C90" s="142" t="s">
        <v>176</v>
      </c>
      <c r="D90" s="147" t="s">
        <v>122</v>
      </c>
      <c r="E90" s="148" t="s">
        <v>135</v>
      </c>
      <c r="F90" s="149">
        <v>1</v>
      </c>
      <c r="G90" s="151">
        <v>8.1999999999999993</v>
      </c>
      <c r="H90" s="151">
        <f t="shared" si="1"/>
        <v>8.1999999999999993</v>
      </c>
      <c r="I90" s="152"/>
      <c r="J90" s="157" t="s">
        <v>813</v>
      </c>
      <c r="K90" s="133"/>
      <c r="L90" s="133"/>
    </row>
    <row r="91" spans="2:12" ht="19.5" customHeight="1" x14ac:dyDescent="0.2">
      <c r="B91" s="141">
        <v>88</v>
      </c>
      <c r="C91" s="142" t="s">
        <v>177</v>
      </c>
      <c r="D91" s="147" t="s">
        <v>124</v>
      </c>
      <c r="E91" s="148" t="s">
        <v>135</v>
      </c>
      <c r="F91" s="149">
        <v>2</v>
      </c>
      <c r="G91" s="151">
        <v>76</v>
      </c>
      <c r="H91" s="151">
        <f t="shared" si="1"/>
        <v>152</v>
      </c>
      <c r="I91" s="152"/>
      <c r="J91" s="154" t="s">
        <v>751</v>
      </c>
      <c r="K91" s="133"/>
      <c r="L91" s="133"/>
    </row>
    <row r="92" spans="2:12" ht="30" x14ac:dyDescent="0.2">
      <c r="B92" s="141">
        <v>89</v>
      </c>
      <c r="C92" s="142" t="s">
        <v>178</v>
      </c>
      <c r="D92" s="147" t="s">
        <v>124</v>
      </c>
      <c r="E92" s="148" t="s">
        <v>135</v>
      </c>
      <c r="F92" s="149">
        <v>1</v>
      </c>
      <c r="G92" s="151">
        <v>1474</v>
      </c>
      <c r="H92" s="151">
        <f t="shared" si="1"/>
        <v>1474</v>
      </c>
      <c r="I92" s="152"/>
      <c r="J92" s="157" t="s">
        <v>814</v>
      </c>
      <c r="K92" s="133"/>
      <c r="L92" s="133"/>
    </row>
    <row r="93" spans="2:12" ht="19.5" customHeight="1" x14ac:dyDescent="0.2">
      <c r="B93" s="141">
        <v>90</v>
      </c>
      <c r="C93" s="142" t="s">
        <v>179</v>
      </c>
      <c r="D93" s="147" t="s">
        <v>124</v>
      </c>
      <c r="E93" s="148" t="s">
        <v>135</v>
      </c>
      <c r="F93" s="149">
        <v>11</v>
      </c>
      <c r="G93" s="151">
        <v>15.38</v>
      </c>
      <c r="H93" s="151">
        <f t="shared" si="1"/>
        <v>169.18</v>
      </c>
      <c r="I93" s="152"/>
      <c r="J93" s="157" t="s">
        <v>815</v>
      </c>
      <c r="K93" s="133"/>
      <c r="L93" s="133"/>
    </row>
    <row r="94" spans="2:12" ht="19.5" customHeight="1" x14ac:dyDescent="0.2">
      <c r="B94" s="141">
        <v>91</v>
      </c>
      <c r="C94" s="142" t="s">
        <v>180</v>
      </c>
      <c r="D94" s="147" t="s">
        <v>122</v>
      </c>
      <c r="E94" s="148" t="s">
        <v>135</v>
      </c>
      <c r="F94" s="149">
        <v>128</v>
      </c>
      <c r="G94" s="151">
        <v>214.91</v>
      </c>
      <c r="H94" s="151">
        <f t="shared" si="1"/>
        <v>27508.48</v>
      </c>
      <c r="I94" s="152"/>
      <c r="J94" s="157" t="s">
        <v>816</v>
      </c>
      <c r="K94" s="133"/>
      <c r="L94" s="133"/>
    </row>
    <row r="95" spans="2:12" ht="22.5" customHeight="1" x14ac:dyDescent="0.2">
      <c r="B95" s="141">
        <v>92</v>
      </c>
      <c r="C95" s="142" t="s">
        <v>181</v>
      </c>
      <c r="D95" s="147" t="s">
        <v>122</v>
      </c>
      <c r="E95" s="148" t="s">
        <v>135</v>
      </c>
      <c r="F95" s="149">
        <v>32</v>
      </c>
      <c r="G95" s="151">
        <v>109.9</v>
      </c>
      <c r="H95" s="151">
        <f t="shared" si="1"/>
        <v>3516.8</v>
      </c>
      <c r="I95" s="152"/>
      <c r="J95" s="157" t="s">
        <v>817</v>
      </c>
      <c r="K95" s="133"/>
      <c r="L95" s="133"/>
    </row>
    <row r="96" spans="2:12" ht="21" customHeight="1" x14ac:dyDescent="0.2">
      <c r="B96" s="141">
        <v>93</v>
      </c>
      <c r="C96" s="143" t="s">
        <v>446</v>
      </c>
      <c r="D96" s="155" t="s">
        <v>122</v>
      </c>
      <c r="E96" s="153" t="s">
        <v>135</v>
      </c>
      <c r="F96" s="156">
        <v>10</v>
      </c>
      <c r="G96" s="225">
        <v>50.9</v>
      </c>
      <c r="H96" s="151">
        <f t="shared" si="1"/>
        <v>509</v>
      </c>
      <c r="I96" s="152"/>
      <c r="J96" s="154" t="s">
        <v>467</v>
      </c>
    </row>
    <row r="97" spans="2:10" s="133" customFormat="1" x14ac:dyDescent="0.2">
      <c r="B97" s="141">
        <v>94</v>
      </c>
      <c r="C97" s="142" t="s">
        <v>47</v>
      </c>
      <c r="D97" s="147" t="s">
        <v>122</v>
      </c>
      <c r="E97" s="148" t="s">
        <v>135</v>
      </c>
      <c r="F97" s="149">
        <v>50</v>
      </c>
      <c r="G97" s="150">
        <v>2.67</v>
      </c>
      <c r="H97" s="151">
        <f t="shared" si="1"/>
        <v>133.5</v>
      </c>
      <c r="I97" s="152">
        <f>VLOOKUP(C97,[2]Planilha1!$B:$G,4,)</f>
        <v>12296</v>
      </c>
      <c r="J97" s="153"/>
    </row>
    <row r="98" spans="2:10" s="133" customFormat="1" ht="25.5" x14ac:dyDescent="0.2">
      <c r="B98" s="141">
        <v>95</v>
      </c>
      <c r="C98" s="142" t="s">
        <v>48</v>
      </c>
      <c r="D98" s="147" t="s">
        <v>124</v>
      </c>
      <c r="E98" s="148" t="s">
        <v>135</v>
      </c>
      <c r="F98" s="149">
        <v>2</v>
      </c>
      <c r="G98" s="150">
        <v>4.3</v>
      </c>
      <c r="H98" s="151">
        <f t="shared" si="1"/>
        <v>8.6</v>
      </c>
      <c r="I98" s="152">
        <f>VLOOKUP(C98,[2]Planilha1!$B:$G,4,)</f>
        <v>39185</v>
      </c>
      <c r="J98" s="153"/>
    </row>
    <row r="99" spans="2:10" s="133" customFormat="1" x14ac:dyDescent="0.2">
      <c r="B99" s="141">
        <v>96</v>
      </c>
      <c r="C99" s="142" t="s">
        <v>49</v>
      </c>
      <c r="D99" s="147" t="s">
        <v>128</v>
      </c>
      <c r="E99" s="148" t="s">
        <v>135</v>
      </c>
      <c r="F99" s="149">
        <v>28</v>
      </c>
      <c r="G99" s="150">
        <v>9.5399999999999991</v>
      </c>
      <c r="H99" s="151">
        <f t="shared" si="1"/>
        <v>267.12</v>
      </c>
      <c r="I99" s="152">
        <f>VLOOKUP(C99,[2]Planilha1!$B:$G,4,)</f>
        <v>857</v>
      </c>
      <c r="J99" s="153"/>
    </row>
    <row r="100" spans="2:10" s="133" customFormat="1" x14ac:dyDescent="0.2">
      <c r="B100" s="141">
        <v>97</v>
      </c>
      <c r="C100" s="142" t="s">
        <v>50</v>
      </c>
      <c r="D100" s="147" t="s">
        <v>128</v>
      </c>
      <c r="E100" s="148" t="s">
        <v>135</v>
      </c>
      <c r="F100" s="149">
        <v>4</v>
      </c>
      <c r="G100" s="150">
        <v>28.35</v>
      </c>
      <c r="H100" s="151">
        <f t="shared" si="1"/>
        <v>113.4</v>
      </c>
      <c r="I100" s="152">
        <f>VLOOKUP(C100,[2]Planilha1!$B:$G,4,)</f>
        <v>867</v>
      </c>
      <c r="J100" s="153"/>
    </row>
    <row r="101" spans="2:10" s="133" customFormat="1" ht="38.25" x14ac:dyDescent="0.2">
      <c r="B101" s="141">
        <v>98</v>
      </c>
      <c r="C101" s="142" t="s">
        <v>51</v>
      </c>
      <c r="D101" s="147" t="s">
        <v>128</v>
      </c>
      <c r="E101" s="148" t="s">
        <v>135</v>
      </c>
      <c r="F101" s="149">
        <v>720</v>
      </c>
      <c r="G101" s="151">
        <v>1.3</v>
      </c>
      <c r="H101" s="151">
        <f t="shared" si="1"/>
        <v>936</v>
      </c>
      <c r="I101" s="152">
        <v>1014</v>
      </c>
      <c r="J101" s="153"/>
    </row>
    <row r="102" spans="2:10" s="133" customFormat="1" ht="38.25" x14ac:dyDescent="0.2">
      <c r="B102" s="141">
        <v>99</v>
      </c>
      <c r="C102" s="142" t="s">
        <v>52</v>
      </c>
      <c r="D102" s="147" t="s">
        <v>128</v>
      </c>
      <c r="E102" s="148" t="s">
        <v>135</v>
      </c>
      <c r="F102" s="149">
        <v>7</v>
      </c>
      <c r="G102" s="150">
        <v>2.3199999999999998</v>
      </c>
      <c r="H102" s="151">
        <f t="shared" si="1"/>
        <v>16.239999999999998</v>
      </c>
      <c r="I102" s="152">
        <f>VLOOKUP(C102,[2]Planilha1!$B:$G,4,)</f>
        <v>981</v>
      </c>
      <c r="J102" s="153"/>
    </row>
    <row r="103" spans="2:10" s="133" customFormat="1" ht="51" x14ac:dyDescent="0.2">
      <c r="B103" s="141">
        <v>100</v>
      </c>
      <c r="C103" s="142" t="s">
        <v>53</v>
      </c>
      <c r="D103" s="147" t="s">
        <v>128</v>
      </c>
      <c r="E103" s="148" t="s">
        <v>135</v>
      </c>
      <c r="F103" s="149">
        <v>97</v>
      </c>
      <c r="G103" s="150">
        <v>9.3000000000000007</v>
      </c>
      <c r="H103" s="151">
        <f t="shared" si="1"/>
        <v>902.1</v>
      </c>
      <c r="I103" s="152">
        <f>VLOOKUP(C103,[2]Planilha1!$B:$G,4,)</f>
        <v>995</v>
      </c>
      <c r="J103" s="153"/>
    </row>
    <row r="104" spans="2:10" s="133" customFormat="1" ht="51" x14ac:dyDescent="0.2">
      <c r="B104" s="141">
        <v>101</v>
      </c>
      <c r="C104" s="142" t="s">
        <v>54</v>
      </c>
      <c r="D104" s="147" t="s">
        <v>128</v>
      </c>
      <c r="E104" s="148" t="s">
        <v>135</v>
      </c>
      <c r="F104" s="149">
        <v>181</v>
      </c>
      <c r="G104" s="151">
        <v>1.93</v>
      </c>
      <c r="H104" s="151">
        <f t="shared" si="1"/>
        <v>349.33</v>
      </c>
      <c r="I104" s="152">
        <v>1022</v>
      </c>
      <c r="J104" s="153"/>
    </row>
    <row r="105" spans="2:10" s="133" customFormat="1" ht="51" x14ac:dyDescent="0.2">
      <c r="B105" s="141">
        <v>102</v>
      </c>
      <c r="C105" s="142" t="s">
        <v>55</v>
      </c>
      <c r="D105" s="147" t="s">
        <v>128</v>
      </c>
      <c r="E105" s="148" t="s">
        <v>135</v>
      </c>
      <c r="F105" s="149">
        <v>8</v>
      </c>
      <c r="G105" s="150">
        <v>14.16</v>
      </c>
      <c r="H105" s="151">
        <f t="shared" si="1"/>
        <v>113.28</v>
      </c>
      <c r="I105" s="152">
        <f>VLOOKUP(C105,[2]Planilha1!$B:$G,4,)</f>
        <v>996</v>
      </c>
      <c r="J105" s="153"/>
    </row>
    <row r="106" spans="2:10" s="133" customFormat="1" ht="51" x14ac:dyDescent="0.2">
      <c r="B106" s="141">
        <v>103</v>
      </c>
      <c r="C106" s="142" t="s">
        <v>56</v>
      </c>
      <c r="D106" s="147" t="s">
        <v>128</v>
      </c>
      <c r="E106" s="148" t="s">
        <v>135</v>
      </c>
      <c r="F106" s="149">
        <v>7</v>
      </c>
      <c r="G106" s="150">
        <v>27.81</v>
      </c>
      <c r="H106" s="151">
        <f t="shared" si="1"/>
        <v>194.67</v>
      </c>
      <c r="I106" s="152">
        <f>VLOOKUP(C106,[2]Planilha1!$B:$G,4,)</f>
        <v>1018</v>
      </c>
      <c r="J106" s="153"/>
    </row>
    <row r="107" spans="2:10" s="133" customFormat="1" ht="51" x14ac:dyDescent="0.2">
      <c r="B107" s="141">
        <v>104</v>
      </c>
      <c r="C107" s="142" t="s">
        <v>57</v>
      </c>
      <c r="D107" s="147" t="s">
        <v>128</v>
      </c>
      <c r="E107" s="148" t="s">
        <v>135</v>
      </c>
      <c r="F107" s="149">
        <v>17</v>
      </c>
      <c r="G107" s="150">
        <v>51.18</v>
      </c>
      <c r="H107" s="151">
        <f t="shared" si="1"/>
        <v>870.06</v>
      </c>
      <c r="I107" s="152">
        <f>VLOOKUP(C107,[2]Planilha1!$B:$G,4,)</f>
        <v>998</v>
      </c>
      <c r="J107" s="153"/>
    </row>
    <row r="108" spans="2:10" s="133" customFormat="1" ht="75" x14ac:dyDescent="0.2">
      <c r="B108" s="141">
        <v>105</v>
      </c>
      <c r="C108" s="142" t="s">
        <v>182</v>
      </c>
      <c r="D108" s="147" t="s">
        <v>128</v>
      </c>
      <c r="E108" s="148" t="s">
        <v>135</v>
      </c>
      <c r="F108" s="149">
        <v>18</v>
      </c>
      <c r="G108" s="151">
        <v>7.5</v>
      </c>
      <c r="H108" s="151">
        <f t="shared" si="1"/>
        <v>135</v>
      </c>
      <c r="I108" s="152"/>
      <c r="J108" s="157" t="s">
        <v>818</v>
      </c>
    </row>
    <row r="109" spans="2:10" s="133" customFormat="1" ht="45" x14ac:dyDescent="0.2">
      <c r="B109" s="141">
        <v>106</v>
      </c>
      <c r="C109" s="142" t="s">
        <v>183</v>
      </c>
      <c r="D109" s="147" t="s">
        <v>128</v>
      </c>
      <c r="E109" s="148" t="s">
        <v>135</v>
      </c>
      <c r="F109" s="149">
        <v>152</v>
      </c>
      <c r="G109" s="151">
        <v>12</v>
      </c>
      <c r="H109" s="151">
        <f t="shared" si="1"/>
        <v>1824</v>
      </c>
      <c r="I109" s="152"/>
      <c r="J109" s="157" t="s">
        <v>819</v>
      </c>
    </row>
    <row r="110" spans="2:10" s="133" customFormat="1" ht="30" x14ac:dyDescent="0.2">
      <c r="B110" s="141">
        <v>107</v>
      </c>
      <c r="C110" s="142" t="s">
        <v>184</v>
      </c>
      <c r="D110" s="147" t="s">
        <v>128</v>
      </c>
      <c r="E110" s="148" t="s">
        <v>135</v>
      </c>
      <c r="F110" s="149">
        <v>188</v>
      </c>
      <c r="G110" s="151">
        <v>10.59</v>
      </c>
      <c r="H110" s="151">
        <f t="shared" si="1"/>
        <v>1990.92</v>
      </c>
      <c r="I110" s="152"/>
      <c r="J110" s="157" t="s">
        <v>820</v>
      </c>
    </row>
    <row r="111" spans="2:10" s="133" customFormat="1" ht="25.5" x14ac:dyDescent="0.2">
      <c r="B111" s="141">
        <v>108</v>
      </c>
      <c r="C111" s="142" t="s">
        <v>58</v>
      </c>
      <c r="D111" s="147" t="s">
        <v>122</v>
      </c>
      <c r="E111" s="148" t="s">
        <v>135</v>
      </c>
      <c r="F111" s="149">
        <v>1</v>
      </c>
      <c r="G111" s="150">
        <v>1.96</v>
      </c>
      <c r="H111" s="151">
        <f t="shared" si="1"/>
        <v>1.96</v>
      </c>
      <c r="I111" s="152">
        <f>VLOOKUP(C111,[2]Planilha1!$B:$G,4,)</f>
        <v>1872</v>
      </c>
      <c r="J111" s="153"/>
    </row>
    <row r="112" spans="2:10" s="133" customFormat="1" ht="30" x14ac:dyDescent="0.2">
      <c r="B112" s="141">
        <v>109</v>
      </c>
      <c r="C112" s="142" t="s">
        <v>185</v>
      </c>
      <c r="D112" s="147" t="s">
        <v>122</v>
      </c>
      <c r="E112" s="148" t="s">
        <v>135</v>
      </c>
      <c r="F112" s="149">
        <v>6</v>
      </c>
      <c r="G112" s="151">
        <v>24.86</v>
      </c>
      <c r="H112" s="151">
        <f t="shared" si="1"/>
        <v>149.16</v>
      </c>
      <c r="I112" s="152"/>
      <c r="J112" s="157" t="s">
        <v>821</v>
      </c>
    </row>
    <row r="113" spans="2:12" ht="60" x14ac:dyDescent="0.2">
      <c r="B113" s="141">
        <v>110</v>
      </c>
      <c r="C113" s="142" t="s">
        <v>186</v>
      </c>
      <c r="D113" s="147" t="s">
        <v>122</v>
      </c>
      <c r="E113" s="148" t="s">
        <v>135</v>
      </c>
      <c r="F113" s="149">
        <v>10</v>
      </c>
      <c r="G113" s="151">
        <v>98.2</v>
      </c>
      <c r="H113" s="151">
        <f t="shared" si="1"/>
        <v>982</v>
      </c>
      <c r="I113" s="152"/>
      <c r="J113" s="157" t="s">
        <v>822</v>
      </c>
      <c r="K113" s="133"/>
      <c r="L113" s="133"/>
    </row>
    <row r="114" spans="2:12" ht="105" x14ac:dyDescent="0.2">
      <c r="B114" s="141">
        <v>111</v>
      </c>
      <c r="C114" s="142" t="s">
        <v>187</v>
      </c>
      <c r="D114" s="147" t="s">
        <v>131</v>
      </c>
      <c r="E114" s="148" t="s">
        <v>135</v>
      </c>
      <c r="F114" s="149">
        <v>1</v>
      </c>
      <c r="G114" s="151">
        <v>49.99</v>
      </c>
      <c r="H114" s="151">
        <f t="shared" si="1"/>
        <v>49.99</v>
      </c>
      <c r="I114" s="152"/>
      <c r="J114" s="157" t="s">
        <v>823</v>
      </c>
      <c r="K114" s="133"/>
      <c r="L114" s="133"/>
    </row>
    <row r="115" spans="2:12" ht="36.75" customHeight="1" x14ac:dyDescent="0.2">
      <c r="B115" s="141">
        <v>112</v>
      </c>
      <c r="C115" s="142" t="s">
        <v>188</v>
      </c>
      <c r="D115" s="147" t="s">
        <v>122</v>
      </c>
      <c r="E115" s="148" t="s">
        <v>135</v>
      </c>
      <c r="F115" s="149">
        <v>1</v>
      </c>
      <c r="G115" s="151">
        <v>101.6</v>
      </c>
      <c r="H115" s="151">
        <f t="shared" si="1"/>
        <v>101.6</v>
      </c>
      <c r="I115" s="152"/>
      <c r="J115" s="157" t="s">
        <v>824</v>
      </c>
      <c r="K115" s="133"/>
      <c r="L115" s="133"/>
    </row>
    <row r="116" spans="2:12" ht="23.25" customHeight="1" x14ac:dyDescent="0.2">
      <c r="B116" s="141">
        <v>113</v>
      </c>
      <c r="C116" s="142" t="s">
        <v>189</v>
      </c>
      <c r="D116" s="147" t="s">
        <v>128</v>
      </c>
      <c r="E116" s="148" t="s">
        <v>135</v>
      </c>
      <c r="F116" s="149">
        <v>6</v>
      </c>
      <c r="G116" s="151">
        <v>41.2</v>
      </c>
      <c r="H116" s="151">
        <f t="shared" si="1"/>
        <v>247.20000000000002</v>
      </c>
      <c r="I116" s="152"/>
      <c r="J116" s="157" t="s">
        <v>825</v>
      </c>
      <c r="K116" s="133"/>
      <c r="L116" s="133"/>
    </row>
    <row r="117" spans="2:12" ht="102" x14ac:dyDescent="0.2">
      <c r="B117" s="141">
        <v>114</v>
      </c>
      <c r="C117" s="142" t="s">
        <v>190</v>
      </c>
      <c r="D117" s="147" t="s">
        <v>122</v>
      </c>
      <c r="E117" s="148" t="s">
        <v>135</v>
      </c>
      <c r="F117" s="149">
        <v>1</v>
      </c>
      <c r="G117" s="225">
        <v>558.11</v>
      </c>
      <c r="H117" s="151">
        <f t="shared" si="1"/>
        <v>558.11</v>
      </c>
      <c r="I117" s="152"/>
      <c r="J117" s="154" t="s">
        <v>468</v>
      </c>
    </row>
    <row r="118" spans="2:12" x14ac:dyDescent="0.2">
      <c r="B118" s="141">
        <v>115</v>
      </c>
      <c r="C118" s="142" t="s">
        <v>191</v>
      </c>
      <c r="D118" s="147" t="s">
        <v>124</v>
      </c>
      <c r="E118" s="148" t="s">
        <v>135</v>
      </c>
      <c r="F118" s="149">
        <v>2</v>
      </c>
      <c r="G118" s="150">
        <v>15.73</v>
      </c>
      <c r="H118" s="151">
        <f t="shared" si="1"/>
        <v>31.46</v>
      </c>
      <c r="I118" s="152">
        <f>VLOOKUP(C118,[2]Planilha1!$B:$G,4,)</f>
        <v>2586</v>
      </c>
      <c r="J118" s="153"/>
      <c r="K118" s="133"/>
      <c r="L118" s="133"/>
    </row>
    <row r="119" spans="2:12" x14ac:dyDescent="0.2">
      <c r="B119" s="141">
        <v>116</v>
      </c>
      <c r="C119" s="142" t="s">
        <v>192</v>
      </c>
      <c r="D119" s="147" t="s">
        <v>124</v>
      </c>
      <c r="E119" s="148" t="s">
        <v>135</v>
      </c>
      <c r="F119" s="149">
        <v>1</v>
      </c>
      <c r="G119" s="150">
        <v>9.77</v>
      </c>
      <c r="H119" s="151">
        <f t="shared" si="1"/>
        <v>9.77</v>
      </c>
      <c r="I119" s="152">
        <f>VLOOKUP(C119,[2]Planilha1!$B:$G,4,)</f>
        <v>2574</v>
      </c>
      <c r="J119" s="153"/>
      <c r="K119" s="133"/>
      <c r="L119" s="133"/>
    </row>
    <row r="120" spans="2:12" ht="30" x14ac:dyDescent="0.2">
      <c r="B120" s="141">
        <v>117</v>
      </c>
      <c r="C120" s="142" t="s">
        <v>193</v>
      </c>
      <c r="D120" s="147" t="s">
        <v>124</v>
      </c>
      <c r="E120" s="148" t="s">
        <v>135</v>
      </c>
      <c r="F120" s="149">
        <v>2</v>
      </c>
      <c r="G120" s="151">
        <v>6.99</v>
      </c>
      <c r="H120" s="151">
        <f t="shared" si="1"/>
        <v>13.98</v>
      </c>
      <c r="I120" s="152"/>
      <c r="J120" s="157" t="s">
        <v>826</v>
      </c>
      <c r="K120" s="133"/>
      <c r="L120" s="133"/>
    </row>
    <row r="121" spans="2:12" ht="22.5" customHeight="1" x14ac:dyDescent="0.2">
      <c r="B121" s="141">
        <v>118</v>
      </c>
      <c r="C121" s="142" t="s">
        <v>194</v>
      </c>
      <c r="D121" s="147" t="s">
        <v>122</v>
      </c>
      <c r="E121" s="148" t="s">
        <v>135</v>
      </c>
      <c r="F121" s="149">
        <v>1</v>
      </c>
      <c r="G121" s="151">
        <v>0.39</v>
      </c>
      <c r="H121" s="151">
        <f t="shared" si="1"/>
        <v>0.39</v>
      </c>
      <c r="I121" s="152"/>
      <c r="J121" s="157" t="s">
        <v>827</v>
      </c>
      <c r="K121" s="133"/>
      <c r="L121" s="133"/>
    </row>
    <row r="122" spans="2:12" ht="25.5" x14ac:dyDescent="0.2">
      <c r="B122" s="141">
        <v>119</v>
      </c>
      <c r="C122" s="142" t="s">
        <v>59</v>
      </c>
      <c r="D122" s="147" t="s">
        <v>122</v>
      </c>
      <c r="E122" s="148" t="s">
        <v>135</v>
      </c>
      <c r="F122" s="149">
        <v>12</v>
      </c>
      <c r="G122" s="150">
        <v>4.6500000000000004</v>
      </c>
      <c r="H122" s="151">
        <f t="shared" si="1"/>
        <v>55.800000000000004</v>
      </c>
      <c r="I122" s="152">
        <f>VLOOKUP(C122,[2]Planilha1!$B:$G,4,)</f>
        <v>1539</v>
      </c>
      <c r="J122" s="153"/>
      <c r="K122" s="133"/>
      <c r="L122" s="133"/>
    </row>
    <row r="123" spans="2:12" ht="25.5" x14ac:dyDescent="0.2">
      <c r="B123" s="141">
        <v>120</v>
      </c>
      <c r="C123" s="142" t="s">
        <v>60</v>
      </c>
      <c r="D123" s="147" t="s">
        <v>122</v>
      </c>
      <c r="E123" s="148" t="s">
        <v>135</v>
      </c>
      <c r="F123" s="149">
        <v>2</v>
      </c>
      <c r="G123" s="150">
        <v>8.6</v>
      </c>
      <c r="H123" s="151">
        <f t="shared" si="1"/>
        <v>17.2</v>
      </c>
      <c r="I123" s="152">
        <f>VLOOKUP(C123,[2]Planilha1!$B:$G,4,)</f>
        <v>11862</v>
      </c>
      <c r="J123" s="153"/>
      <c r="K123" s="133"/>
      <c r="L123" s="133"/>
    </row>
    <row r="124" spans="2:12" ht="25.5" x14ac:dyDescent="0.2">
      <c r="B124" s="141">
        <v>121</v>
      </c>
      <c r="C124" s="142" t="s">
        <v>61</v>
      </c>
      <c r="D124" s="147" t="s">
        <v>122</v>
      </c>
      <c r="E124" s="148" t="s">
        <v>135</v>
      </c>
      <c r="F124" s="149">
        <v>1</v>
      </c>
      <c r="G124" s="150">
        <v>19.420000000000002</v>
      </c>
      <c r="H124" s="151">
        <f t="shared" si="1"/>
        <v>19.420000000000002</v>
      </c>
      <c r="I124" s="152">
        <f>VLOOKUP(C124,[2]Planilha1!$B:$G,4,)</f>
        <v>11864</v>
      </c>
      <c r="J124" s="153"/>
      <c r="K124" s="133"/>
      <c r="L124" s="133"/>
    </row>
    <row r="125" spans="2:12" ht="18" customHeight="1" x14ac:dyDescent="0.2">
      <c r="B125" s="141">
        <v>122</v>
      </c>
      <c r="C125" s="142" t="s">
        <v>195</v>
      </c>
      <c r="D125" s="147" t="s">
        <v>122</v>
      </c>
      <c r="E125" s="148" t="s">
        <v>135</v>
      </c>
      <c r="F125" s="149">
        <v>1</v>
      </c>
      <c r="G125" s="151">
        <v>188.24</v>
      </c>
      <c r="H125" s="151">
        <f t="shared" si="1"/>
        <v>188.24</v>
      </c>
      <c r="I125" s="152"/>
      <c r="J125" s="157" t="s">
        <v>828</v>
      </c>
      <c r="K125" s="133"/>
      <c r="L125" s="133"/>
    </row>
    <row r="126" spans="2:12" ht="25.5" x14ac:dyDescent="0.2">
      <c r="B126" s="141">
        <v>123</v>
      </c>
      <c r="C126" s="143" t="s">
        <v>447</v>
      </c>
      <c r="D126" s="155" t="s">
        <v>122</v>
      </c>
      <c r="E126" s="153" t="s">
        <v>135</v>
      </c>
      <c r="F126" s="156">
        <v>1</v>
      </c>
      <c r="G126" s="151">
        <v>43</v>
      </c>
      <c r="H126" s="151">
        <f t="shared" si="1"/>
        <v>43</v>
      </c>
      <c r="I126" s="152"/>
      <c r="J126" s="154" t="s">
        <v>749</v>
      </c>
      <c r="K126" s="133"/>
      <c r="L126" s="133"/>
    </row>
    <row r="127" spans="2:12" ht="30" x14ac:dyDescent="0.2">
      <c r="B127" s="141">
        <v>124</v>
      </c>
      <c r="C127" s="142" t="s">
        <v>62</v>
      </c>
      <c r="D127" s="147" t="s">
        <v>122</v>
      </c>
      <c r="E127" s="148" t="s">
        <v>135</v>
      </c>
      <c r="F127" s="149">
        <v>1</v>
      </c>
      <c r="G127" s="151">
        <v>8.6999999999999993</v>
      </c>
      <c r="H127" s="151">
        <f t="shared" si="1"/>
        <v>8.6999999999999993</v>
      </c>
      <c r="I127" s="152"/>
      <c r="J127" s="157" t="s">
        <v>829</v>
      </c>
      <c r="K127" s="133"/>
      <c r="L127" s="133"/>
    </row>
    <row r="128" spans="2:12" ht="30" x14ac:dyDescent="0.2">
      <c r="B128" s="141">
        <v>125</v>
      </c>
      <c r="C128" s="142" t="s">
        <v>63</v>
      </c>
      <c r="D128" s="147" t="s">
        <v>122</v>
      </c>
      <c r="E128" s="148" t="s">
        <v>135</v>
      </c>
      <c r="F128" s="149">
        <v>1</v>
      </c>
      <c r="G128" s="151">
        <v>8.6999999999999993</v>
      </c>
      <c r="H128" s="151">
        <f t="shared" si="1"/>
        <v>8.6999999999999993</v>
      </c>
      <c r="I128" s="152"/>
      <c r="J128" s="157" t="s">
        <v>830</v>
      </c>
      <c r="K128" s="133"/>
      <c r="L128" s="133"/>
    </row>
    <row r="129" spans="2:12" ht="30" x14ac:dyDescent="0.2">
      <c r="B129" s="141">
        <v>126</v>
      </c>
      <c r="C129" s="142" t="s">
        <v>196</v>
      </c>
      <c r="D129" s="147" t="s">
        <v>124</v>
      </c>
      <c r="E129" s="148" t="s">
        <v>135</v>
      </c>
      <c r="F129" s="149">
        <v>1</v>
      </c>
      <c r="G129" s="151">
        <v>49.99</v>
      </c>
      <c r="H129" s="151">
        <f t="shared" si="1"/>
        <v>49.99</v>
      </c>
      <c r="I129" s="152"/>
      <c r="J129" s="157" t="s">
        <v>831</v>
      </c>
      <c r="K129" s="133"/>
      <c r="L129" s="133"/>
    </row>
    <row r="130" spans="2:12" ht="30" x14ac:dyDescent="0.2">
      <c r="B130" s="141">
        <v>127</v>
      </c>
      <c r="C130" s="142" t="s">
        <v>197</v>
      </c>
      <c r="D130" s="147" t="s">
        <v>124</v>
      </c>
      <c r="E130" s="148" t="s">
        <v>135</v>
      </c>
      <c r="F130" s="149">
        <v>1</v>
      </c>
      <c r="G130" s="151">
        <v>26.9</v>
      </c>
      <c r="H130" s="151">
        <f t="shared" si="1"/>
        <v>26.9</v>
      </c>
      <c r="I130" s="152"/>
      <c r="J130" s="157" t="s">
        <v>832</v>
      </c>
      <c r="K130" s="133"/>
      <c r="L130" s="133"/>
    </row>
    <row r="131" spans="2:12" ht="35.25" customHeight="1" x14ac:dyDescent="0.2">
      <c r="B131" s="141">
        <v>128</v>
      </c>
      <c r="C131" s="142" t="s">
        <v>198</v>
      </c>
      <c r="D131" s="147" t="s">
        <v>124</v>
      </c>
      <c r="E131" s="148" t="s">
        <v>135</v>
      </c>
      <c r="F131" s="149">
        <v>1</v>
      </c>
      <c r="G131" s="151">
        <v>310</v>
      </c>
      <c r="H131" s="151">
        <f t="shared" si="1"/>
        <v>310</v>
      </c>
      <c r="I131" s="152"/>
      <c r="J131" s="157" t="s">
        <v>833</v>
      </c>
      <c r="K131" s="133"/>
      <c r="L131" s="133"/>
    </row>
    <row r="132" spans="2:12" ht="18.75" customHeight="1" x14ac:dyDescent="0.2">
      <c r="B132" s="141">
        <v>129</v>
      </c>
      <c r="C132" s="142" t="s">
        <v>199</v>
      </c>
      <c r="D132" s="147" t="s">
        <v>124</v>
      </c>
      <c r="E132" s="148" t="s">
        <v>135</v>
      </c>
      <c r="F132" s="149">
        <v>16</v>
      </c>
      <c r="G132" s="151">
        <v>24.6</v>
      </c>
      <c r="H132" s="151">
        <f t="shared" si="1"/>
        <v>393.6</v>
      </c>
      <c r="I132" s="152"/>
      <c r="J132" s="157" t="s">
        <v>834</v>
      </c>
      <c r="K132" s="133"/>
      <c r="L132" s="133"/>
    </row>
    <row r="133" spans="2:12" ht="22.5" customHeight="1" x14ac:dyDescent="0.2">
      <c r="B133" s="141">
        <v>130</v>
      </c>
      <c r="C133" s="142" t="s">
        <v>200</v>
      </c>
      <c r="D133" s="147" t="s">
        <v>124</v>
      </c>
      <c r="E133" s="148" t="s">
        <v>135</v>
      </c>
      <c r="F133" s="149">
        <v>1</v>
      </c>
      <c r="G133" s="151">
        <v>39.08</v>
      </c>
      <c r="H133" s="151">
        <f t="shared" ref="H133:H196" si="2">F133*G133</f>
        <v>39.08</v>
      </c>
      <c r="I133" s="152"/>
      <c r="J133" s="157" t="s">
        <v>835</v>
      </c>
      <c r="K133" s="133"/>
      <c r="L133" s="133"/>
    </row>
    <row r="134" spans="2:12" ht="22.5" customHeight="1" x14ac:dyDescent="0.2">
      <c r="B134" s="141">
        <v>131</v>
      </c>
      <c r="C134" s="142" t="s">
        <v>201</v>
      </c>
      <c r="D134" s="147" t="s">
        <v>124</v>
      </c>
      <c r="E134" s="148" t="s">
        <v>135</v>
      </c>
      <c r="F134" s="149">
        <v>4</v>
      </c>
      <c r="G134" s="151">
        <v>65.989999999999995</v>
      </c>
      <c r="H134" s="151">
        <f t="shared" si="2"/>
        <v>263.95999999999998</v>
      </c>
      <c r="I134" s="152"/>
      <c r="J134" s="157" t="s">
        <v>836</v>
      </c>
      <c r="K134" s="133"/>
      <c r="L134" s="133"/>
    </row>
    <row r="135" spans="2:12" ht="36.75" customHeight="1" x14ac:dyDescent="0.2">
      <c r="B135" s="141">
        <v>132</v>
      </c>
      <c r="C135" s="142" t="s">
        <v>202</v>
      </c>
      <c r="D135" s="147" t="s">
        <v>122</v>
      </c>
      <c r="E135" s="148" t="s">
        <v>135</v>
      </c>
      <c r="F135" s="149">
        <v>4</v>
      </c>
      <c r="G135" s="151">
        <v>180.5</v>
      </c>
      <c r="H135" s="151">
        <f t="shared" si="2"/>
        <v>722</v>
      </c>
      <c r="I135" s="152"/>
      <c r="J135" s="157" t="s">
        <v>837</v>
      </c>
      <c r="K135" s="133"/>
      <c r="L135" s="133"/>
    </row>
    <row r="136" spans="2:12" x14ac:dyDescent="0.2">
      <c r="B136" s="141">
        <v>133</v>
      </c>
      <c r="C136" s="142" t="s">
        <v>64</v>
      </c>
      <c r="D136" s="147" t="s">
        <v>122</v>
      </c>
      <c r="E136" s="148" t="s">
        <v>135</v>
      </c>
      <c r="F136" s="149">
        <v>3</v>
      </c>
      <c r="G136" s="150">
        <v>8.6</v>
      </c>
      <c r="H136" s="151">
        <f t="shared" si="2"/>
        <v>25.799999999999997</v>
      </c>
      <c r="I136" s="152">
        <f>VLOOKUP(C136,[2]Planilha1!$B:$G,4,)</f>
        <v>34653</v>
      </c>
      <c r="J136" s="153"/>
      <c r="K136" s="133"/>
      <c r="L136" s="133"/>
    </row>
    <row r="137" spans="2:12" x14ac:dyDescent="0.2">
      <c r="B137" s="141">
        <v>134</v>
      </c>
      <c r="C137" s="142" t="s">
        <v>65</v>
      </c>
      <c r="D137" s="147" t="s">
        <v>122</v>
      </c>
      <c r="E137" s="148" t="s">
        <v>135</v>
      </c>
      <c r="F137" s="149">
        <v>2</v>
      </c>
      <c r="G137" s="150">
        <v>60.4</v>
      </c>
      <c r="H137" s="151">
        <f t="shared" si="2"/>
        <v>120.8</v>
      </c>
      <c r="I137" s="152">
        <f>VLOOKUP(C137,[2]Planilha1!$B:$G,4,)</f>
        <v>34709</v>
      </c>
      <c r="J137" s="153"/>
      <c r="K137" s="133"/>
      <c r="L137" s="133"/>
    </row>
    <row r="138" spans="2:12" ht="30" x14ac:dyDescent="0.2">
      <c r="B138" s="141">
        <v>135</v>
      </c>
      <c r="C138" s="142" t="s">
        <v>203</v>
      </c>
      <c r="D138" s="147" t="s">
        <v>124</v>
      </c>
      <c r="E138" s="148" t="s">
        <v>135</v>
      </c>
      <c r="F138" s="149">
        <v>4</v>
      </c>
      <c r="G138" s="151">
        <v>58.91</v>
      </c>
      <c r="H138" s="151">
        <f t="shared" si="2"/>
        <v>235.64</v>
      </c>
      <c r="I138" s="152"/>
      <c r="J138" s="157" t="s">
        <v>838</v>
      </c>
      <c r="K138" s="133"/>
      <c r="L138" s="133"/>
    </row>
    <row r="139" spans="2:12" x14ac:dyDescent="0.2">
      <c r="B139" s="141">
        <v>136</v>
      </c>
      <c r="C139" s="142" t="s">
        <v>66</v>
      </c>
      <c r="D139" s="147" t="s">
        <v>124</v>
      </c>
      <c r="E139" s="148" t="s">
        <v>135</v>
      </c>
      <c r="F139" s="149">
        <v>14</v>
      </c>
      <c r="G139" s="150">
        <v>4.8600000000000003</v>
      </c>
      <c r="H139" s="151">
        <f t="shared" si="2"/>
        <v>68.040000000000006</v>
      </c>
      <c r="I139" s="152">
        <f>VLOOKUP(C139,[2]Planilha1!$B:$G,4,)</f>
        <v>2685</v>
      </c>
      <c r="J139" s="153"/>
      <c r="K139" s="133"/>
      <c r="L139" s="133"/>
    </row>
    <row r="140" spans="2:12" x14ac:dyDescent="0.2">
      <c r="B140" s="141">
        <v>137</v>
      </c>
      <c r="C140" s="142" t="s">
        <v>67</v>
      </c>
      <c r="D140" s="147" t="s">
        <v>124</v>
      </c>
      <c r="E140" s="148" t="s">
        <v>135</v>
      </c>
      <c r="F140" s="149">
        <v>2</v>
      </c>
      <c r="G140" s="150">
        <v>3.11</v>
      </c>
      <c r="H140" s="151">
        <f t="shared" si="2"/>
        <v>6.22</v>
      </c>
      <c r="I140" s="152">
        <f>VLOOKUP(C140,[2]Planilha1!$B:$G,4,)</f>
        <v>2674</v>
      </c>
      <c r="J140" s="153"/>
      <c r="K140" s="133"/>
      <c r="L140" s="133"/>
    </row>
    <row r="141" spans="2:12" ht="24" customHeight="1" x14ac:dyDescent="0.2">
      <c r="B141" s="141">
        <v>138</v>
      </c>
      <c r="C141" s="143" t="s">
        <v>442</v>
      </c>
      <c r="D141" s="155" t="s">
        <v>122</v>
      </c>
      <c r="E141" s="153" t="s">
        <v>134</v>
      </c>
      <c r="F141" s="156">
        <v>5</v>
      </c>
      <c r="G141" s="225">
        <v>110</v>
      </c>
      <c r="H141" s="151">
        <f t="shared" si="2"/>
        <v>550</v>
      </c>
      <c r="I141" s="152"/>
      <c r="J141" s="154" t="s">
        <v>469</v>
      </c>
    </row>
    <row r="142" spans="2:12" ht="30" x14ac:dyDescent="0.2">
      <c r="B142" s="141">
        <v>139</v>
      </c>
      <c r="C142" s="142" t="s">
        <v>204</v>
      </c>
      <c r="D142" s="147" t="s">
        <v>122</v>
      </c>
      <c r="E142" s="148" t="s">
        <v>135</v>
      </c>
      <c r="F142" s="149">
        <v>3</v>
      </c>
      <c r="G142" s="151">
        <v>14.69</v>
      </c>
      <c r="H142" s="151">
        <f t="shared" si="2"/>
        <v>44.07</v>
      </c>
      <c r="I142" s="152"/>
      <c r="J142" s="157" t="s">
        <v>839</v>
      </c>
      <c r="K142" s="133"/>
      <c r="L142" s="133"/>
    </row>
    <row r="143" spans="2:12" ht="25.5" x14ac:dyDescent="0.2">
      <c r="B143" s="141">
        <v>140</v>
      </c>
      <c r="C143" s="142" t="s">
        <v>68</v>
      </c>
      <c r="D143" s="147" t="s">
        <v>122</v>
      </c>
      <c r="E143" s="148" t="s">
        <v>135</v>
      </c>
      <c r="F143" s="149">
        <v>55</v>
      </c>
      <c r="G143" s="150">
        <v>11.5</v>
      </c>
      <c r="H143" s="151">
        <f t="shared" si="2"/>
        <v>632.5</v>
      </c>
      <c r="I143" s="152">
        <f>VLOOKUP(C143,[2]Planilha1!$B:$G,4,)</f>
        <v>20111</v>
      </c>
      <c r="J143" s="153"/>
      <c r="K143" s="133"/>
      <c r="L143" s="133"/>
    </row>
    <row r="144" spans="2:12" ht="25.5" x14ac:dyDescent="0.2">
      <c r="B144" s="141">
        <v>141</v>
      </c>
      <c r="C144" s="142" t="s">
        <v>69</v>
      </c>
      <c r="D144" s="147" t="s">
        <v>128</v>
      </c>
      <c r="E144" s="148" t="s">
        <v>135</v>
      </c>
      <c r="F144" s="149">
        <v>2</v>
      </c>
      <c r="G144" s="150">
        <v>1.56</v>
      </c>
      <c r="H144" s="151">
        <f t="shared" si="2"/>
        <v>3.12</v>
      </c>
      <c r="I144" s="152">
        <f>VLOOKUP(C144,[2]Planilha1!$B:$G,4,)</f>
        <v>404</v>
      </c>
      <c r="J144" s="153"/>
      <c r="K144" s="133"/>
      <c r="L144" s="133"/>
    </row>
    <row r="145" spans="2:12" ht="21.75" customHeight="1" x14ac:dyDescent="0.2">
      <c r="B145" s="141">
        <v>142</v>
      </c>
      <c r="C145" s="142" t="s">
        <v>205</v>
      </c>
      <c r="D145" s="147" t="s">
        <v>122</v>
      </c>
      <c r="E145" s="148" t="s">
        <v>135</v>
      </c>
      <c r="F145" s="149">
        <v>2</v>
      </c>
      <c r="G145" s="151">
        <v>6.9</v>
      </c>
      <c r="H145" s="151">
        <f t="shared" si="2"/>
        <v>13.8</v>
      </c>
      <c r="I145" s="152"/>
      <c r="J145" s="157" t="s">
        <v>840</v>
      </c>
      <c r="K145" s="133"/>
      <c r="L145" s="133"/>
    </row>
    <row r="146" spans="2:12" ht="25.5" x14ac:dyDescent="0.2">
      <c r="B146" s="141">
        <v>143</v>
      </c>
      <c r="C146" s="142" t="s">
        <v>70</v>
      </c>
      <c r="D146" s="147" t="s">
        <v>124</v>
      </c>
      <c r="E146" s="148" t="s">
        <v>135</v>
      </c>
      <c r="F146" s="149">
        <v>2</v>
      </c>
      <c r="G146" s="150">
        <v>13.15</v>
      </c>
      <c r="H146" s="151">
        <f t="shared" si="2"/>
        <v>26.3</v>
      </c>
      <c r="I146" s="152">
        <f>VLOOKUP(C146,[2]Planilha1!$B:$G,4,)</f>
        <v>3295</v>
      </c>
      <c r="J146" s="153"/>
      <c r="K146" s="133"/>
      <c r="L146" s="133"/>
    </row>
    <row r="147" spans="2:12" ht="25.5" x14ac:dyDescent="0.2">
      <c r="B147" s="141">
        <v>144</v>
      </c>
      <c r="C147" s="142" t="s">
        <v>71</v>
      </c>
      <c r="D147" s="147" t="s">
        <v>122</v>
      </c>
      <c r="E147" s="148" t="s">
        <v>135</v>
      </c>
      <c r="F147" s="149">
        <v>12</v>
      </c>
      <c r="G147" s="150">
        <v>14.73</v>
      </c>
      <c r="H147" s="151">
        <f t="shared" si="2"/>
        <v>176.76</v>
      </c>
      <c r="I147" s="152">
        <f>VLOOKUP(C147,[2]Planilha1!$B:$G,4,)</f>
        <v>38064</v>
      </c>
      <c r="J147" s="153"/>
      <c r="K147" s="133"/>
      <c r="L147" s="133"/>
    </row>
    <row r="148" spans="2:12" ht="38.25" x14ac:dyDescent="0.2">
      <c r="B148" s="141">
        <v>145</v>
      </c>
      <c r="C148" s="142" t="s">
        <v>72</v>
      </c>
      <c r="D148" s="147" t="s">
        <v>122</v>
      </c>
      <c r="E148" s="148" t="s">
        <v>135</v>
      </c>
      <c r="F148" s="149">
        <v>1</v>
      </c>
      <c r="G148" s="150">
        <v>20.9</v>
      </c>
      <c r="H148" s="151">
        <f t="shared" si="2"/>
        <v>20.9</v>
      </c>
      <c r="I148" s="152">
        <f>VLOOKUP(C148,[2]Planilha1!$B:$G,4,)</f>
        <v>38065</v>
      </c>
      <c r="J148" s="153"/>
      <c r="K148" s="133"/>
      <c r="L148" s="133"/>
    </row>
    <row r="149" spans="2:12" ht="25.5" x14ac:dyDescent="0.2">
      <c r="B149" s="141">
        <v>146</v>
      </c>
      <c r="C149" s="142" t="s">
        <v>73</v>
      </c>
      <c r="D149" s="147" t="s">
        <v>122</v>
      </c>
      <c r="E149" s="148" t="s">
        <v>135</v>
      </c>
      <c r="F149" s="149">
        <v>4</v>
      </c>
      <c r="G149" s="150">
        <v>7.1</v>
      </c>
      <c r="H149" s="151">
        <f t="shared" si="2"/>
        <v>28.4</v>
      </c>
      <c r="I149" s="152">
        <f>VLOOKUP(C149,[2]Planilha1!$B:$G,4,)</f>
        <v>38063</v>
      </c>
      <c r="J149" s="153"/>
      <c r="K149" s="133"/>
      <c r="L149" s="133"/>
    </row>
    <row r="150" spans="2:12" ht="75" x14ac:dyDescent="0.2">
      <c r="B150" s="141">
        <v>147</v>
      </c>
      <c r="C150" s="142" t="s">
        <v>206</v>
      </c>
      <c r="D150" s="147" t="s">
        <v>124</v>
      </c>
      <c r="E150" s="148" t="s">
        <v>135</v>
      </c>
      <c r="F150" s="149">
        <v>5</v>
      </c>
      <c r="G150" s="151">
        <v>3.14</v>
      </c>
      <c r="H150" s="151">
        <f t="shared" si="2"/>
        <v>15.700000000000001</v>
      </c>
      <c r="I150" s="152"/>
      <c r="J150" s="157" t="s">
        <v>841</v>
      </c>
      <c r="K150" s="133"/>
      <c r="L150" s="133"/>
    </row>
    <row r="151" spans="2:12" ht="30" x14ac:dyDescent="0.2">
      <c r="B151" s="141">
        <v>148</v>
      </c>
      <c r="C151" s="142" t="s">
        <v>207</v>
      </c>
      <c r="D151" s="147" t="s">
        <v>124</v>
      </c>
      <c r="E151" s="148" t="s">
        <v>135</v>
      </c>
      <c r="F151" s="149">
        <v>12</v>
      </c>
      <c r="G151" s="151">
        <v>2</v>
      </c>
      <c r="H151" s="151">
        <f t="shared" si="2"/>
        <v>24</v>
      </c>
      <c r="I151" s="152"/>
      <c r="J151" s="157" t="s">
        <v>842</v>
      </c>
      <c r="K151" s="133"/>
      <c r="L151" s="133"/>
    </row>
    <row r="152" spans="2:12" ht="33" customHeight="1" x14ac:dyDescent="0.2">
      <c r="B152" s="141">
        <v>149</v>
      </c>
      <c r="C152" s="142" t="s">
        <v>208</v>
      </c>
      <c r="D152" s="147" t="s">
        <v>122</v>
      </c>
      <c r="E152" s="148" t="s">
        <v>135</v>
      </c>
      <c r="F152" s="149">
        <v>1500</v>
      </c>
      <c r="G152" s="151">
        <v>17.440000000000001</v>
      </c>
      <c r="H152" s="151">
        <f t="shared" si="2"/>
        <v>26160.000000000004</v>
      </c>
      <c r="I152" s="152"/>
      <c r="J152" s="157" t="s">
        <v>843</v>
      </c>
      <c r="K152" s="133"/>
      <c r="L152" s="133"/>
    </row>
    <row r="153" spans="2:12" ht="30.75" customHeight="1" x14ac:dyDescent="0.2">
      <c r="B153" s="141">
        <v>150</v>
      </c>
      <c r="C153" s="142" t="s">
        <v>209</v>
      </c>
      <c r="D153" s="147" t="s">
        <v>122</v>
      </c>
      <c r="E153" s="148" t="s">
        <v>135</v>
      </c>
      <c r="F153" s="149">
        <v>50</v>
      </c>
      <c r="G153" s="151">
        <v>17.260000000000002</v>
      </c>
      <c r="H153" s="151">
        <f t="shared" si="2"/>
        <v>863.00000000000011</v>
      </c>
      <c r="I153" s="152"/>
      <c r="J153" s="157" t="s">
        <v>844</v>
      </c>
      <c r="K153" s="133"/>
      <c r="L153" s="133"/>
    </row>
    <row r="154" spans="2:12" ht="30" x14ac:dyDescent="0.2">
      <c r="B154" s="141">
        <v>151</v>
      </c>
      <c r="C154" s="142" t="s">
        <v>210</v>
      </c>
      <c r="D154" s="147" t="s">
        <v>122</v>
      </c>
      <c r="E154" s="148" t="s">
        <v>135</v>
      </c>
      <c r="F154" s="149">
        <v>1</v>
      </c>
      <c r="G154" s="151">
        <v>6.61</v>
      </c>
      <c r="H154" s="151">
        <f t="shared" si="2"/>
        <v>6.61</v>
      </c>
      <c r="I154" s="152"/>
      <c r="J154" s="157" t="s">
        <v>845</v>
      </c>
      <c r="K154" s="133"/>
      <c r="L154" s="133"/>
    </row>
    <row r="155" spans="2:12" ht="15.75" customHeight="1" x14ac:dyDescent="0.2">
      <c r="B155" s="141">
        <v>152</v>
      </c>
      <c r="C155" s="142" t="s">
        <v>211</v>
      </c>
      <c r="D155" s="147" t="s">
        <v>128</v>
      </c>
      <c r="E155" s="148" t="s">
        <v>135</v>
      </c>
      <c r="F155" s="149">
        <v>36</v>
      </c>
      <c r="G155" s="151">
        <v>9</v>
      </c>
      <c r="H155" s="151">
        <f t="shared" si="2"/>
        <v>324</v>
      </c>
      <c r="I155" s="152"/>
      <c r="J155" s="157" t="s">
        <v>846</v>
      </c>
      <c r="K155" s="133"/>
      <c r="L155" s="133"/>
    </row>
    <row r="156" spans="2:12" ht="36.75" customHeight="1" x14ac:dyDescent="0.2">
      <c r="B156" s="141">
        <v>153</v>
      </c>
      <c r="C156" s="142" t="s">
        <v>212</v>
      </c>
      <c r="D156" s="147" t="s">
        <v>122</v>
      </c>
      <c r="E156" s="148" t="s">
        <v>135</v>
      </c>
      <c r="F156" s="149">
        <v>4</v>
      </c>
      <c r="G156" s="225">
        <v>5.4</v>
      </c>
      <c r="H156" s="151">
        <f t="shared" si="2"/>
        <v>21.6</v>
      </c>
      <c r="I156" s="152"/>
      <c r="J156" s="157" t="s">
        <v>912</v>
      </c>
    </row>
    <row r="157" spans="2:12" ht="30" x14ac:dyDescent="0.2">
      <c r="B157" s="141">
        <v>154</v>
      </c>
      <c r="C157" s="142" t="s">
        <v>213</v>
      </c>
      <c r="D157" s="147" t="s">
        <v>122</v>
      </c>
      <c r="E157" s="148" t="s">
        <v>135</v>
      </c>
      <c r="F157" s="149">
        <v>3</v>
      </c>
      <c r="G157" s="151">
        <v>39.1</v>
      </c>
      <c r="H157" s="151">
        <f t="shared" si="2"/>
        <v>117.30000000000001</v>
      </c>
      <c r="I157" s="152"/>
      <c r="J157" s="157" t="s">
        <v>847</v>
      </c>
      <c r="K157" s="133"/>
      <c r="L157" s="133"/>
    </row>
    <row r="158" spans="2:12" ht="30" x14ac:dyDescent="0.2">
      <c r="B158" s="141">
        <v>155</v>
      </c>
      <c r="C158" s="142" t="s">
        <v>214</v>
      </c>
      <c r="D158" s="147" t="s">
        <v>122</v>
      </c>
      <c r="E158" s="148" t="s">
        <v>135</v>
      </c>
      <c r="F158" s="149">
        <v>1</v>
      </c>
      <c r="G158" s="151">
        <v>30.09</v>
      </c>
      <c r="H158" s="151">
        <f t="shared" si="2"/>
        <v>30.09</v>
      </c>
      <c r="I158" s="152"/>
      <c r="J158" s="157" t="s">
        <v>848</v>
      </c>
      <c r="K158" s="133"/>
      <c r="L158" s="133"/>
    </row>
    <row r="159" spans="2:12" ht="30" x14ac:dyDescent="0.2">
      <c r="B159" s="141">
        <v>156</v>
      </c>
      <c r="C159" s="142" t="s">
        <v>215</v>
      </c>
      <c r="D159" s="147" t="s">
        <v>124</v>
      </c>
      <c r="E159" s="148" t="s">
        <v>135</v>
      </c>
      <c r="F159" s="149">
        <v>1</v>
      </c>
      <c r="G159" s="151">
        <v>19.7</v>
      </c>
      <c r="H159" s="151">
        <f t="shared" si="2"/>
        <v>19.7</v>
      </c>
      <c r="I159" s="152"/>
      <c r="J159" s="157" t="s">
        <v>849</v>
      </c>
      <c r="K159" s="133"/>
      <c r="L159" s="133"/>
    </row>
    <row r="160" spans="2:12" ht="34.5" customHeight="1" x14ac:dyDescent="0.2">
      <c r="B160" s="141">
        <v>157</v>
      </c>
      <c r="C160" s="142" t="s">
        <v>216</v>
      </c>
      <c r="D160" s="147" t="s">
        <v>122</v>
      </c>
      <c r="E160" s="148" t="s">
        <v>135</v>
      </c>
      <c r="F160" s="149">
        <v>2</v>
      </c>
      <c r="G160" s="151">
        <v>129.59</v>
      </c>
      <c r="H160" s="151">
        <f t="shared" si="2"/>
        <v>259.18</v>
      </c>
      <c r="I160" s="152"/>
      <c r="J160" s="157" t="s">
        <v>850</v>
      </c>
      <c r="K160" s="133"/>
      <c r="L160" s="133"/>
    </row>
    <row r="161" spans="2:12" ht="25.5" x14ac:dyDescent="0.2">
      <c r="B161" s="141">
        <v>158</v>
      </c>
      <c r="C161" s="142" t="s">
        <v>476</v>
      </c>
      <c r="D161" s="147" t="s">
        <v>124</v>
      </c>
      <c r="E161" s="148" t="s">
        <v>135</v>
      </c>
      <c r="F161" s="149">
        <v>2</v>
      </c>
      <c r="G161" s="151">
        <v>265.04000000000002</v>
      </c>
      <c r="H161" s="151">
        <f t="shared" si="2"/>
        <v>530.08000000000004</v>
      </c>
      <c r="I161" s="152"/>
      <c r="J161" s="154" t="s">
        <v>475</v>
      </c>
      <c r="K161" s="133"/>
      <c r="L161" s="133"/>
    </row>
    <row r="162" spans="2:12" ht="24" customHeight="1" x14ac:dyDescent="0.2">
      <c r="B162" s="141">
        <v>159</v>
      </c>
      <c r="C162" s="142" t="s">
        <v>217</v>
      </c>
      <c r="D162" s="147" t="s">
        <v>122</v>
      </c>
      <c r="E162" s="148" t="s">
        <v>135</v>
      </c>
      <c r="F162" s="149">
        <v>6</v>
      </c>
      <c r="G162" s="151">
        <v>39.5</v>
      </c>
      <c r="H162" s="151">
        <f t="shared" si="2"/>
        <v>237</v>
      </c>
      <c r="I162" s="152"/>
      <c r="J162" s="157" t="s">
        <v>851</v>
      </c>
      <c r="K162" s="133"/>
      <c r="L162" s="133"/>
    </row>
    <row r="163" spans="2:12" ht="15" x14ac:dyDescent="0.2">
      <c r="B163" s="141">
        <v>160</v>
      </c>
      <c r="C163" s="142" t="s">
        <v>218</v>
      </c>
      <c r="D163" s="147" t="s">
        <v>122</v>
      </c>
      <c r="E163" s="148" t="s">
        <v>135</v>
      </c>
      <c r="F163" s="149">
        <v>1</v>
      </c>
      <c r="G163" s="151">
        <v>133.80000000000001</v>
      </c>
      <c r="H163" s="151">
        <f t="shared" si="2"/>
        <v>133.80000000000001</v>
      </c>
      <c r="I163" s="152"/>
      <c r="J163" s="157" t="s">
        <v>852</v>
      </c>
      <c r="K163" s="133"/>
      <c r="L163" s="133"/>
    </row>
    <row r="164" spans="2:12" ht="25.5" x14ac:dyDescent="0.2">
      <c r="B164" s="141">
        <v>161</v>
      </c>
      <c r="C164" s="142" t="s">
        <v>74</v>
      </c>
      <c r="D164" s="147" t="s">
        <v>122</v>
      </c>
      <c r="E164" s="148" t="s">
        <v>135</v>
      </c>
      <c r="F164" s="149">
        <v>1</v>
      </c>
      <c r="G164" s="150">
        <v>185.88</v>
      </c>
      <c r="H164" s="151">
        <f t="shared" si="2"/>
        <v>185.88</v>
      </c>
      <c r="I164" s="152">
        <f>VLOOKUP(C164,[2]Planilha1!$B:$G,4,)</f>
        <v>12732</v>
      </c>
      <c r="J164" s="153"/>
      <c r="K164" s="133"/>
      <c r="L164" s="133"/>
    </row>
    <row r="165" spans="2:12" ht="25.5" x14ac:dyDescent="0.2">
      <c r="B165" s="141">
        <v>162</v>
      </c>
      <c r="C165" s="142" t="s">
        <v>75</v>
      </c>
      <c r="D165" s="147" t="s">
        <v>124</v>
      </c>
      <c r="E165" s="148" t="s">
        <v>135</v>
      </c>
      <c r="F165" s="149">
        <v>10</v>
      </c>
      <c r="G165" s="150">
        <v>2.67</v>
      </c>
      <c r="H165" s="151">
        <f t="shared" si="2"/>
        <v>26.7</v>
      </c>
      <c r="I165" s="152">
        <f>VLOOKUP(C165,[2]Planilha1!$B:$G,4,)</f>
        <v>12296</v>
      </c>
      <c r="J165" s="153"/>
      <c r="K165" s="133"/>
      <c r="L165" s="133"/>
    </row>
    <row r="166" spans="2:12" ht="21.75" customHeight="1" x14ac:dyDescent="0.2">
      <c r="B166" s="141">
        <v>163</v>
      </c>
      <c r="C166" s="142" t="s">
        <v>219</v>
      </c>
      <c r="D166" s="147" t="s">
        <v>122</v>
      </c>
      <c r="E166" s="148" t="s">
        <v>135</v>
      </c>
      <c r="F166" s="149">
        <v>15</v>
      </c>
      <c r="G166" s="151">
        <v>1.5</v>
      </c>
      <c r="H166" s="151">
        <f t="shared" si="2"/>
        <v>22.5</v>
      </c>
      <c r="I166" s="152"/>
      <c r="J166" s="157" t="s">
        <v>853</v>
      </c>
      <c r="K166" s="133"/>
      <c r="L166" s="133"/>
    </row>
    <row r="167" spans="2:12" ht="25.5" x14ac:dyDescent="0.2">
      <c r="B167" s="141">
        <v>164</v>
      </c>
      <c r="C167" s="142" t="s">
        <v>220</v>
      </c>
      <c r="D167" s="147" t="s">
        <v>122</v>
      </c>
      <c r="E167" s="148" t="s">
        <v>135</v>
      </c>
      <c r="F167" s="149">
        <v>1</v>
      </c>
      <c r="G167" s="225">
        <v>23.1</v>
      </c>
      <c r="H167" s="151">
        <f t="shared" si="2"/>
        <v>23.1</v>
      </c>
      <c r="I167" s="152"/>
      <c r="J167" s="154" t="s">
        <v>480</v>
      </c>
    </row>
    <row r="168" spans="2:12" ht="38.25" x14ac:dyDescent="0.2">
      <c r="B168" s="141">
        <v>165</v>
      </c>
      <c r="C168" s="142" t="s">
        <v>76</v>
      </c>
      <c r="D168" s="147" t="s">
        <v>122</v>
      </c>
      <c r="E168" s="148" t="s">
        <v>135</v>
      </c>
      <c r="F168" s="149">
        <v>16</v>
      </c>
      <c r="G168" s="150">
        <v>1.01</v>
      </c>
      <c r="H168" s="151">
        <f t="shared" si="2"/>
        <v>16.16</v>
      </c>
      <c r="I168" s="152">
        <f>VLOOKUP(C168,[2]Planilha1!$B:$G,4,)</f>
        <v>1574</v>
      </c>
      <c r="J168" s="153"/>
      <c r="K168" s="133"/>
      <c r="L168" s="133"/>
    </row>
    <row r="169" spans="2:12" ht="23.25" customHeight="1" x14ac:dyDescent="0.2">
      <c r="B169" s="141">
        <v>166</v>
      </c>
      <c r="C169" s="142" t="s">
        <v>77</v>
      </c>
      <c r="D169" s="147" t="s">
        <v>132</v>
      </c>
      <c r="E169" s="148" t="s">
        <v>135</v>
      </c>
      <c r="F169" s="149">
        <v>1</v>
      </c>
      <c r="G169" s="151">
        <v>29</v>
      </c>
      <c r="H169" s="151">
        <f t="shared" si="2"/>
        <v>29</v>
      </c>
      <c r="I169" s="152"/>
      <c r="J169" s="157" t="s">
        <v>854</v>
      </c>
      <c r="K169" s="133"/>
      <c r="L169" s="133"/>
    </row>
    <row r="170" spans="2:12" ht="25.5" x14ac:dyDescent="0.2">
      <c r="B170" s="141">
        <v>167</v>
      </c>
      <c r="C170" s="142" t="s">
        <v>78</v>
      </c>
      <c r="D170" s="147" t="s">
        <v>122</v>
      </c>
      <c r="E170" s="148" t="s">
        <v>135</v>
      </c>
      <c r="F170" s="149">
        <v>17</v>
      </c>
      <c r="G170" s="150">
        <v>3.24</v>
      </c>
      <c r="H170" s="151">
        <f t="shared" si="2"/>
        <v>55.080000000000005</v>
      </c>
      <c r="I170" s="152">
        <f>VLOOKUP(C170,[2]Planilha1!$B:$G,4,)</f>
        <v>1585</v>
      </c>
      <c r="J170" s="153"/>
      <c r="K170" s="133"/>
      <c r="L170" s="133"/>
    </row>
    <row r="171" spans="2:12" ht="25.5" x14ac:dyDescent="0.2">
      <c r="B171" s="141">
        <v>168</v>
      </c>
      <c r="C171" s="142" t="s">
        <v>79</v>
      </c>
      <c r="D171" s="147" t="s">
        <v>122</v>
      </c>
      <c r="E171" s="148" t="s">
        <v>135</v>
      </c>
      <c r="F171" s="149">
        <v>4</v>
      </c>
      <c r="G171" s="150">
        <v>5.74</v>
      </c>
      <c r="H171" s="151">
        <f t="shared" si="2"/>
        <v>22.96</v>
      </c>
      <c r="I171" s="152">
        <f>VLOOKUP(C171,[2]Planilha1!$B:$G,4,)</f>
        <v>1588</v>
      </c>
      <c r="J171" s="153"/>
      <c r="K171" s="133"/>
      <c r="L171" s="133"/>
    </row>
    <row r="172" spans="2:12" ht="25.5" x14ac:dyDescent="0.2">
      <c r="B172" s="141">
        <v>169</v>
      </c>
      <c r="C172" s="142" t="s">
        <v>80</v>
      </c>
      <c r="D172" s="147" t="s">
        <v>122</v>
      </c>
      <c r="E172" s="148" t="s">
        <v>135</v>
      </c>
      <c r="F172" s="149">
        <v>3</v>
      </c>
      <c r="G172" s="150">
        <v>10.42</v>
      </c>
      <c r="H172" s="151">
        <f t="shared" si="2"/>
        <v>31.259999999999998</v>
      </c>
      <c r="I172" s="152">
        <f>VLOOKUP(C172,[2]Planilha1!$B:$G,4,)</f>
        <v>1590</v>
      </c>
      <c r="J172" s="153"/>
      <c r="K172" s="133"/>
      <c r="L172" s="133"/>
    </row>
    <row r="173" spans="2:12" ht="30" x14ac:dyDescent="0.2">
      <c r="B173" s="141">
        <v>170</v>
      </c>
      <c r="C173" s="142" t="s">
        <v>221</v>
      </c>
      <c r="D173" s="147" t="s">
        <v>122</v>
      </c>
      <c r="E173" s="148" t="s">
        <v>135</v>
      </c>
      <c r="F173" s="149">
        <v>1</v>
      </c>
      <c r="G173" s="151">
        <v>20.79</v>
      </c>
      <c r="H173" s="151">
        <f t="shared" si="2"/>
        <v>20.79</v>
      </c>
      <c r="I173" s="152"/>
      <c r="J173" s="157" t="s">
        <v>855</v>
      </c>
      <c r="K173" s="133"/>
      <c r="L173" s="133"/>
    </row>
    <row r="174" spans="2:12" ht="25.5" x14ac:dyDescent="0.2">
      <c r="B174" s="141">
        <v>171</v>
      </c>
      <c r="C174" s="142" t="s">
        <v>81</v>
      </c>
      <c r="D174" s="147" t="s">
        <v>122</v>
      </c>
      <c r="E174" s="148" t="s">
        <v>135</v>
      </c>
      <c r="F174" s="149">
        <v>33</v>
      </c>
      <c r="G174" s="150">
        <v>10.37</v>
      </c>
      <c r="H174" s="151">
        <f t="shared" si="2"/>
        <v>342.21</v>
      </c>
      <c r="I174" s="152">
        <f>VLOOKUP(C174,[2]Planilha1!$B:$G,4,)</f>
        <v>12147</v>
      </c>
      <c r="J174" s="153"/>
      <c r="K174" s="133"/>
      <c r="L174" s="133"/>
    </row>
    <row r="175" spans="2:12" ht="25.5" x14ac:dyDescent="0.2">
      <c r="B175" s="141">
        <v>172</v>
      </c>
      <c r="C175" s="142" t="s">
        <v>82</v>
      </c>
      <c r="D175" s="147" t="s">
        <v>122</v>
      </c>
      <c r="E175" s="148" t="s">
        <v>135</v>
      </c>
      <c r="F175" s="149">
        <v>204</v>
      </c>
      <c r="G175" s="150">
        <v>31.55</v>
      </c>
      <c r="H175" s="151">
        <f t="shared" si="2"/>
        <v>6436.2</v>
      </c>
      <c r="I175" s="152">
        <f>VLOOKUP(C175,[2]Planilha1!$B:$G,4,)</f>
        <v>7524</v>
      </c>
      <c r="J175" s="153"/>
      <c r="K175" s="133"/>
      <c r="L175" s="133"/>
    </row>
    <row r="176" spans="2:12" ht="30" x14ac:dyDescent="0.2">
      <c r="B176" s="141">
        <v>173</v>
      </c>
      <c r="C176" s="142" t="s">
        <v>222</v>
      </c>
      <c r="D176" s="147" t="s">
        <v>122</v>
      </c>
      <c r="E176" s="148" t="s">
        <v>135</v>
      </c>
      <c r="F176" s="149">
        <v>1</v>
      </c>
      <c r="G176" s="151">
        <v>179</v>
      </c>
      <c r="H176" s="151">
        <f t="shared" si="2"/>
        <v>179</v>
      </c>
      <c r="I176" s="152"/>
      <c r="J176" s="157" t="s">
        <v>856</v>
      </c>
      <c r="K176" s="133"/>
      <c r="L176" s="133"/>
    </row>
    <row r="177" spans="2:12" ht="24" customHeight="1" x14ac:dyDescent="0.2">
      <c r="B177" s="141">
        <v>174</v>
      </c>
      <c r="C177" s="142" t="s">
        <v>223</v>
      </c>
      <c r="D177" s="147" t="s">
        <v>122</v>
      </c>
      <c r="E177" s="148" t="s">
        <v>135</v>
      </c>
      <c r="F177" s="149">
        <v>1</v>
      </c>
      <c r="G177" s="151">
        <v>18.899999999999999</v>
      </c>
      <c r="H177" s="151">
        <f t="shared" si="2"/>
        <v>18.899999999999999</v>
      </c>
      <c r="I177" s="152"/>
      <c r="J177" s="157" t="s">
        <v>857</v>
      </c>
      <c r="K177" s="133"/>
      <c r="L177" s="133"/>
    </row>
    <row r="178" spans="2:12" ht="19.5" customHeight="1" x14ac:dyDescent="0.2">
      <c r="B178" s="141">
        <v>175</v>
      </c>
      <c r="C178" s="142" t="s">
        <v>224</v>
      </c>
      <c r="D178" s="147" t="s">
        <v>122</v>
      </c>
      <c r="E178" s="148" t="s">
        <v>136</v>
      </c>
      <c r="F178" s="149">
        <v>10</v>
      </c>
      <c r="G178" s="225">
        <v>61.99</v>
      </c>
      <c r="H178" s="151">
        <f t="shared" si="2"/>
        <v>619.9</v>
      </c>
      <c r="I178" s="152"/>
      <c r="J178" s="154" t="s">
        <v>481</v>
      </c>
    </row>
    <row r="179" spans="2:12" ht="60" x14ac:dyDescent="0.2">
      <c r="B179" s="141">
        <v>176</v>
      </c>
      <c r="C179" s="142" t="s">
        <v>83</v>
      </c>
      <c r="D179" s="147" t="s">
        <v>122</v>
      </c>
      <c r="E179" s="148" t="s">
        <v>136</v>
      </c>
      <c r="F179" s="149">
        <v>6</v>
      </c>
      <c r="G179" s="151">
        <v>6.9</v>
      </c>
      <c r="H179" s="151">
        <f t="shared" si="2"/>
        <v>41.400000000000006</v>
      </c>
      <c r="I179" s="152"/>
      <c r="J179" s="157" t="s">
        <v>858</v>
      </c>
      <c r="K179" s="133"/>
      <c r="L179" s="133"/>
    </row>
    <row r="180" spans="2:12" ht="30" x14ac:dyDescent="0.2">
      <c r="B180" s="141">
        <v>177</v>
      </c>
      <c r="C180" s="142" t="s">
        <v>84</v>
      </c>
      <c r="D180" s="147" t="s">
        <v>122</v>
      </c>
      <c r="E180" s="148" t="s">
        <v>136</v>
      </c>
      <c r="F180" s="149">
        <v>1</v>
      </c>
      <c r="G180" s="151">
        <v>3.24</v>
      </c>
      <c r="H180" s="151">
        <f t="shared" si="2"/>
        <v>3.24</v>
      </c>
      <c r="I180" s="152"/>
      <c r="J180" s="157" t="s">
        <v>859</v>
      </c>
      <c r="K180" s="133"/>
      <c r="L180" s="133"/>
    </row>
    <row r="181" spans="2:12" ht="30" x14ac:dyDescent="0.2">
      <c r="B181" s="141">
        <v>178</v>
      </c>
      <c r="C181" s="142" t="s">
        <v>85</v>
      </c>
      <c r="D181" s="147" t="s">
        <v>122</v>
      </c>
      <c r="E181" s="148" t="s">
        <v>136</v>
      </c>
      <c r="F181" s="149">
        <v>1</v>
      </c>
      <c r="G181" s="151">
        <v>3.61</v>
      </c>
      <c r="H181" s="151">
        <f t="shared" si="2"/>
        <v>3.61</v>
      </c>
      <c r="I181" s="152"/>
      <c r="J181" s="157" t="s">
        <v>860</v>
      </c>
      <c r="K181" s="133"/>
      <c r="L181" s="133"/>
    </row>
    <row r="182" spans="2:12" ht="45" x14ac:dyDescent="0.2">
      <c r="B182" s="141">
        <v>179</v>
      </c>
      <c r="C182" s="142" t="s">
        <v>86</v>
      </c>
      <c r="D182" s="147" t="s">
        <v>122</v>
      </c>
      <c r="E182" s="148" t="s">
        <v>136</v>
      </c>
      <c r="F182" s="149">
        <v>1</v>
      </c>
      <c r="G182" s="151">
        <v>13.99</v>
      </c>
      <c r="H182" s="151">
        <f t="shared" si="2"/>
        <v>13.99</v>
      </c>
      <c r="I182" s="152"/>
      <c r="J182" s="157" t="s">
        <v>861</v>
      </c>
      <c r="K182" s="133"/>
      <c r="L182" s="133"/>
    </row>
    <row r="183" spans="2:12" ht="25.5" x14ac:dyDescent="0.2">
      <c r="B183" s="141">
        <v>180</v>
      </c>
      <c r="C183" s="142" t="s">
        <v>87</v>
      </c>
      <c r="D183" s="147" t="s">
        <v>122</v>
      </c>
      <c r="E183" s="148" t="s">
        <v>136</v>
      </c>
      <c r="F183" s="149">
        <v>9</v>
      </c>
      <c r="G183" s="150">
        <v>17</v>
      </c>
      <c r="H183" s="151">
        <f t="shared" si="2"/>
        <v>153</v>
      </c>
      <c r="I183" s="152">
        <f>VLOOKUP(C183,[2]Planilha1!$B:$G,4,)</f>
        <v>20080</v>
      </c>
      <c r="J183" s="153"/>
      <c r="K183" s="133"/>
      <c r="L183" s="133"/>
    </row>
    <row r="184" spans="2:12" ht="18" customHeight="1" x14ac:dyDescent="0.2">
      <c r="B184" s="141">
        <v>181</v>
      </c>
      <c r="C184" s="142" t="s">
        <v>225</v>
      </c>
      <c r="D184" s="147" t="s">
        <v>122</v>
      </c>
      <c r="E184" s="148" t="s">
        <v>136</v>
      </c>
      <c r="F184" s="149">
        <v>10</v>
      </c>
      <c r="G184" s="225">
        <v>8.9</v>
      </c>
      <c r="H184" s="151">
        <f t="shared" si="2"/>
        <v>89</v>
      </c>
      <c r="I184" s="152"/>
      <c r="J184" s="154" t="s">
        <v>482</v>
      </c>
    </row>
    <row r="185" spans="2:12" ht="19.5" customHeight="1" x14ac:dyDescent="0.2">
      <c r="B185" s="141">
        <v>182</v>
      </c>
      <c r="C185" s="142" t="s">
        <v>226</v>
      </c>
      <c r="D185" s="147" t="s">
        <v>124</v>
      </c>
      <c r="E185" s="148" t="s">
        <v>136</v>
      </c>
      <c r="F185" s="149">
        <v>1</v>
      </c>
      <c r="G185" s="151">
        <v>272.94</v>
      </c>
      <c r="H185" s="151">
        <f t="shared" si="2"/>
        <v>272.94</v>
      </c>
      <c r="I185" s="152"/>
      <c r="J185" s="154" t="s">
        <v>473</v>
      </c>
      <c r="K185" s="133"/>
      <c r="L185" s="133"/>
    </row>
    <row r="186" spans="2:12" ht="25.5" x14ac:dyDescent="0.2">
      <c r="B186" s="141">
        <v>183</v>
      </c>
      <c r="C186" s="142" t="s">
        <v>88</v>
      </c>
      <c r="D186" s="147" t="s">
        <v>124</v>
      </c>
      <c r="E186" s="148" t="s">
        <v>136</v>
      </c>
      <c r="F186" s="149">
        <v>1</v>
      </c>
      <c r="G186" s="150">
        <v>2.58</v>
      </c>
      <c r="H186" s="151">
        <f t="shared" si="2"/>
        <v>2.58</v>
      </c>
      <c r="I186" s="152">
        <f>VLOOKUP(C186,[2]Planilha1!$B:$G,4,)</f>
        <v>1193</v>
      </c>
      <c r="J186" s="153"/>
      <c r="K186" s="133"/>
      <c r="L186" s="133"/>
    </row>
    <row r="187" spans="2:12" ht="22.5" customHeight="1" x14ac:dyDescent="0.2">
      <c r="B187" s="141">
        <v>184</v>
      </c>
      <c r="C187" s="142" t="s">
        <v>227</v>
      </c>
      <c r="D187" s="147" t="s">
        <v>122</v>
      </c>
      <c r="E187" s="148" t="s">
        <v>136</v>
      </c>
      <c r="F187" s="149">
        <v>1</v>
      </c>
      <c r="G187" s="151">
        <v>2.99</v>
      </c>
      <c r="H187" s="151">
        <f t="shared" si="2"/>
        <v>2.99</v>
      </c>
      <c r="I187" s="152"/>
      <c r="J187" s="157" t="s">
        <v>862</v>
      </c>
      <c r="K187" s="133"/>
      <c r="L187" s="133"/>
    </row>
    <row r="188" spans="2:12" ht="25.5" x14ac:dyDescent="0.2">
      <c r="B188" s="141">
        <v>185</v>
      </c>
      <c r="C188" s="142" t="s">
        <v>89</v>
      </c>
      <c r="D188" s="147" t="s">
        <v>122</v>
      </c>
      <c r="E188" s="148" t="s">
        <v>136</v>
      </c>
      <c r="F188" s="149">
        <v>1</v>
      </c>
      <c r="G188" s="151">
        <v>56.79</v>
      </c>
      <c r="H188" s="151">
        <f t="shared" si="2"/>
        <v>56.79</v>
      </c>
      <c r="I188" s="152"/>
      <c r="J188" s="154" t="s">
        <v>477</v>
      </c>
      <c r="K188" s="133"/>
      <c r="L188" s="133"/>
    </row>
    <row r="189" spans="2:12" ht="25.5" x14ac:dyDescent="0.2">
      <c r="B189" s="141">
        <v>186</v>
      </c>
      <c r="C189" s="142" t="s">
        <v>90</v>
      </c>
      <c r="D189" s="147" t="s">
        <v>124</v>
      </c>
      <c r="E189" s="148" t="s">
        <v>136</v>
      </c>
      <c r="F189" s="149">
        <v>2</v>
      </c>
      <c r="G189" s="150">
        <v>5.17</v>
      </c>
      <c r="H189" s="151">
        <f t="shared" si="2"/>
        <v>10.34</v>
      </c>
      <c r="I189" s="152">
        <f>VLOOKUP(C189,[2]Planilha1!$B:$G,4,)</f>
        <v>1939</v>
      </c>
      <c r="J189" s="153"/>
      <c r="K189" s="133"/>
      <c r="L189" s="133"/>
    </row>
    <row r="190" spans="2:12" ht="21.75" customHeight="1" x14ac:dyDescent="0.2">
      <c r="B190" s="141">
        <v>187</v>
      </c>
      <c r="C190" s="142" t="s">
        <v>228</v>
      </c>
      <c r="D190" s="147" t="s">
        <v>122</v>
      </c>
      <c r="E190" s="148" t="s">
        <v>136</v>
      </c>
      <c r="F190" s="149">
        <v>5</v>
      </c>
      <c r="G190" s="151">
        <v>92</v>
      </c>
      <c r="H190" s="151">
        <f t="shared" si="2"/>
        <v>460</v>
      </c>
      <c r="I190" s="152"/>
      <c r="J190" s="157" t="s">
        <v>863</v>
      </c>
      <c r="K190" s="133"/>
      <c r="L190" s="133"/>
    </row>
    <row r="191" spans="2:12" ht="30" x14ac:dyDescent="0.2">
      <c r="B191" s="141">
        <v>188</v>
      </c>
      <c r="C191" s="142" t="s">
        <v>91</v>
      </c>
      <c r="D191" s="147" t="s">
        <v>122</v>
      </c>
      <c r="E191" s="148" t="s">
        <v>136</v>
      </c>
      <c r="F191" s="149">
        <v>1</v>
      </c>
      <c r="G191" s="151">
        <v>28.14</v>
      </c>
      <c r="H191" s="151">
        <f t="shared" si="2"/>
        <v>28.14</v>
      </c>
      <c r="I191" s="152"/>
      <c r="J191" s="157" t="s">
        <v>864</v>
      </c>
      <c r="K191" s="133"/>
      <c r="L191" s="133"/>
    </row>
    <row r="192" spans="2:12" ht="20.25" customHeight="1" x14ac:dyDescent="0.2">
      <c r="B192" s="141">
        <v>189</v>
      </c>
      <c r="C192" s="142" t="s">
        <v>92</v>
      </c>
      <c r="D192" s="147" t="s">
        <v>122</v>
      </c>
      <c r="E192" s="148" t="s">
        <v>136</v>
      </c>
      <c r="F192" s="149">
        <v>34</v>
      </c>
      <c r="G192" s="151">
        <v>23.97</v>
      </c>
      <c r="H192" s="151">
        <f t="shared" si="2"/>
        <v>814.98</v>
      </c>
      <c r="I192" s="152"/>
      <c r="J192" s="157" t="s">
        <v>865</v>
      </c>
      <c r="K192" s="133"/>
      <c r="L192" s="133"/>
    </row>
    <row r="193" spans="2:10" s="133" customFormat="1" ht="30" x14ac:dyDescent="0.2">
      <c r="B193" s="141">
        <v>190</v>
      </c>
      <c r="C193" s="142" t="s">
        <v>229</v>
      </c>
      <c r="D193" s="147" t="s">
        <v>122</v>
      </c>
      <c r="E193" s="148" t="s">
        <v>136</v>
      </c>
      <c r="F193" s="149">
        <v>1</v>
      </c>
      <c r="G193" s="151">
        <v>36</v>
      </c>
      <c r="H193" s="151">
        <f t="shared" si="2"/>
        <v>36</v>
      </c>
      <c r="I193" s="152"/>
      <c r="J193" s="157" t="s">
        <v>866</v>
      </c>
    </row>
    <row r="194" spans="2:10" s="133" customFormat="1" ht="25.5" x14ac:dyDescent="0.2">
      <c r="B194" s="141">
        <v>191</v>
      </c>
      <c r="C194" s="142" t="s">
        <v>93</v>
      </c>
      <c r="D194" s="147" t="s">
        <v>122</v>
      </c>
      <c r="E194" s="148" t="s">
        <v>136</v>
      </c>
      <c r="F194" s="149">
        <v>26</v>
      </c>
      <c r="G194" s="150">
        <v>13.85</v>
      </c>
      <c r="H194" s="151">
        <f t="shared" si="2"/>
        <v>360.09999999999997</v>
      </c>
      <c r="I194" s="152">
        <f>VLOOKUP(C194,[2]Planilha1!$B:$G,4,)</f>
        <v>13</v>
      </c>
      <c r="J194" s="153"/>
    </row>
    <row r="195" spans="2:10" s="133" customFormat="1" ht="25.5" x14ac:dyDescent="0.2">
      <c r="B195" s="141">
        <v>192</v>
      </c>
      <c r="C195" s="142" t="s">
        <v>230</v>
      </c>
      <c r="D195" s="147" t="s">
        <v>122</v>
      </c>
      <c r="E195" s="148" t="s">
        <v>136</v>
      </c>
      <c r="F195" s="149">
        <v>50</v>
      </c>
      <c r="G195" s="150">
        <v>2.93</v>
      </c>
      <c r="H195" s="151">
        <f t="shared" si="2"/>
        <v>146.5</v>
      </c>
      <c r="I195" s="152">
        <f>VLOOKUP(C195,[2]Planilha1!$B:$G,4,)</f>
        <v>3146</v>
      </c>
      <c r="J195" s="153"/>
    </row>
    <row r="196" spans="2:10" s="133" customFormat="1" ht="25.5" x14ac:dyDescent="0.2">
      <c r="B196" s="141">
        <v>193</v>
      </c>
      <c r="C196" s="142" t="s">
        <v>94</v>
      </c>
      <c r="D196" s="147" t="s">
        <v>124</v>
      </c>
      <c r="E196" s="148" t="s">
        <v>136</v>
      </c>
      <c r="F196" s="149">
        <v>1</v>
      </c>
      <c r="G196" s="150">
        <v>1.23</v>
      </c>
      <c r="H196" s="151">
        <f t="shared" si="2"/>
        <v>1.23</v>
      </c>
      <c r="I196" s="152">
        <f>VLOOKUP(C196,[2]Planilha1!$B:$G,4,)</f>
        <v>3521</v>
      </c>
      <c r="J196" s="153"/>
    </row>
    <row r="197" spans="2:10" s="133" customFormat="1" ht="25.5" x14ac:dyDescent="0.2">
      <c r="B197" s="141">
        <v>194</v>
      </c>
      <c r="C197" s="142" t="s">
        <v>95</v>
      </c>
      <c r="D197" s="147" t="s">
        <v>122</v>
      </c>
      <c r="E197" s="148" t="s">
        <v>136</v>
      </c>
      <c r="F197" s="149">
        <v>9</v>
      </c>
      <c r="G197" s="150">
        <v>1.36</v>
      </c>
      <c r="H197" s="151">
        <f t="shared" ref="H197:H255" si="3">F197*G197</f>
        <v>12.24</v>
      </c>
      <c r="I197" s="152">
        <f>VLOOKUP(C197,[2]Planilha1!$B:$G,4,)</f>
        <v>3536</v>
      </c>
      <c r="J197" s="153"/>
    </row>
    <row r="198" spans="2:10" s="133" customFormat="1" ht="25.5" x14ac:dyDescent="0.2">
      <c r="B198" s="141">
        <v>195</v>
      </c>
      <c r="C198" s="142" t="s">
        <v>96</v>
      </c>
      <c r="D198" s="147" t="s">
        <v>122</v>
      </c>
      <c r="E198" s="148" t="s">
        <v>136</v>
      </c>
      <c r="F198" s="149">
        <v>5</v>
      </c>
      <c r="G198" s="150">
        <v>2.82</v>
      </c>
      <c r="H198" s="151">
        <f t="shared" si="3"/>
        <v>14.1</v>
      </c>
      <c r="I198" s="152">
        <f>VLOOKUP(C198,[2]Planilha1!$B:$G,4,)</f>
        <v>3768</v>
      </c>
      <c r="J198" s="153"/>
    </row>
    <row r="199" spans="2:10" s="133" customFormat="1" ht="24" customHeight="1" x14ac:dyDescent="0.2">
      <c r="B199" s="141">
        <v>196</v>
      </c>
      <c r="C199" s="142" t="s">
        <v>231</v>
      </c>
      <c r="D199" s="147" t="s">
        <v>122</v>
      </c>
      <c r="E199" s="148" t="s">
        <v>136</v>
      </c>
      <c r="F199" s="149">
        <v>2</v>
      </c>
      <c r="G199" s="151">
        <v>489.79</v>
      </c>
      <c r="H199" s="151">
        <f t="shared" si="3"/>
        <v>979.58</v>
      </c>
      <c r="I199" s="152"/>
      <c r="J199" s="157" t="s">
        <v>867</v>
      </c>
    </row>
    <row r="200" spans="2:10" s="133" customFormat="1" ht="30" x14ac:dyDescent="0.2">
      <c r="B200" s="141">
        <v>197</v>
      </c>
      <c r="C200" s="142" t="s">
        <v>232</v>
      </c>
      <c r="D200" s="147" t="s">
        <v>122</v>
      </c>
      <c r="E200" s="148" t="s">
        <v>136</v>
      </c>
      <c r="F200" s="149">
        <v>2</v>
      </c>
      <c r="G200" s="151">
        <v>437.9</v>
      </c>
      <c r="H200" s="151">
        <f t="shared" si="3"/>
        <v>875.8</v>
      </c>
      <c r="I200" s="152"/>
      <c r="J200" s="157" t="s">
        <v>868</v>
      </c>
    </row>
    <row r="201" spans="2:10" s="133" customFormat="1" ht="25.5" x14ac:dyDescent="0.2">
      <c r="B201" s="141">
        <v>198</v>
      </c>
      <c r="C201" s="142" t="s">
        <v>97</v>
      </c>
      <c r="D201" s="147" t="s">
        <v>122</v>
      </c>
      <c r="E201" s="148" t="s">
        <v>136</v>
      </c>
      <c r="F201" s="149">
        <v>2</v>
      </c>
      <c r="G201" s="150">
        <v>3.33</v>
      </c>
      <c r="H201" s="151">
        <f t="shared" si="3"/>
        <v>6.66</v>
      </c>
      <c r="I201" s="152">
        <f>VLOOKUP(C201,[2]Planilha1!$B:$G,4,)</f>
        <v>3860</v>
      </c>
      <c r="J201" s="153"/>
    </row>
    <row r="202" spans="2:10" s="133" customFormat="1" ht="25.5" x14ac:dyDescent="0.2">
      <c r="B202" s="141">
        <v>199</v>
      </c>
      <c r="C202" s="142" t="s">
        <v>98</v>
      </c>
      <c r="D202" s="147" t="s">
        <v>122</v>
      </c>
      <c r="E202" s="148" t="s">
        <v>136</v>
      </c>
      <c r="F202" s="149">
        <v>1</v>
      </c>
      <c r="G202" s="150">
        <v>0.63</v>
      </c>
      <c r="H202" s="151">
        <f t="shared" si="3"/>
        <v>0.63</v>
      </c>
      <c r="I202" s="152">
        <f>VLOOKUP(C202,[2]Planilha1!$B:$G,4,)</f>
        <v>4210</v>
      </c>
      <c r="J202" s="153"/>
    </row>
    <row r="203" spans="2:10" s="133" customFormat="1" ht="25.5" x14ac:dyDescent="0.2">
      <c r="B203" s="141">
        <v>200</v>
      </c>
      <c r="C203" s="142" t="s">
        <v>99</v>
      </c>
      <c r="D203" s="147" t="s">
        <v>122</v>
      </c>
      <c r="E203" s="148" t="s">
        <v>136</v>
      </c>
      <c r="F203" s="149">
        <v>1</v>
      </c>
      <c r="G203" s="150">
        <v>3.77</v>
      </c>
      <c r="H203" s="151">
        <f t="shared" si="3"/>
        <v>3.77</v>
      </c>
      <c r="I203" s="152">
        <f>VLOOKUP(C203,[2]Planilha1!$B:$G,4,)</f>
        <v>4215</v>
      </c>
      <c r="J203" s="153"/>
    </row>
    <row r="204" spans="2:10" s="133" customFormat="1" ht="25.5" x14ac:dyDescent="0.2">
      <c r="B204" s="141">
        <v>201</v>
      </c>
      <c r="C204" s="142" t="s">
        <v>100</v>
      </c>
      <c r="D204" s="147" t="s">
        <v>122</v>
      </c>
      <c r="E204" s="148" t="s">
        <v>136</v>
      </c>
      <c r="F204" s="149">
        <v>1</v>
      </c>
      <c r="G204" s="150">
        <v>1.82</v>
      </c>
      <c r="H204" s="151">
        <f t="shared" si="3"/>
        <v>1.82</v>
      </c>
      <c r="I204" s="152">
        <f>VLOOKUP(C204,[2]Planilha1!$B:$G,4,)</f>
        <v>4212</v>
      </c>
      <c r="J204" s="153"/>
    </row>
    <row r="205" spans="2:10" s="133" customFormat="1" ht="25.5" x14ac:dyDescent="0.2">
      <c r="B205" s="141">
        <v>202</v>
      </c>
      <c r="C205" s="142" t="s">
        <v>101</v>
      </c>
      <c r="D205" s="147" t="s">
        <v>122</v>
      </c>
      <c r="E205" s="148" t="s">
        <v>136</v>
      </c>
      <c r="F205" s="149">
        <v>1</v>
      </c>
      <c r="G205" s="150">
        <v>0.91</v>
      </c>
      <c r="H205" s="151">
        <f t="shared" si="3"/>
        <v>0.91</v>
      </c>
      <c r="I205" s="152">
        <f>VLOOKUP(C205,[2]Planilha1!$B:$G,4,)</f>
        <v>4211</v>
      </c>
      <c r="J205" s="153"/>
    </row>
    <row r="206" spans="2:10" s="133" customFormat="1" ht="30" x14ac:dyDescent="0.2">
      <c r="B206" s="141">
        <v>203</v>
      </c>
      <c r="C206" s="142" t="s">
        <v>233</v>
      </c>
      <c r="D206" s="147" t="s">
        <v>122</v>
      </c>
      <c r="E206" s="148" t="s">
        <v>136</v>
      </c>
      <c r="F206" s="149">
        <v>1</v>
      </c>
      <c r="G206" s="151">
        <v>8.75</v>
      </c>
      <c r="H206" s="151">
        <f t="shared" si="3"/>
        <v>8.75</v>
      </c>
      <c r="I206" s="152"/>
      <c r="J206" s="157" t="s">
        <v>869</v>
      </c>
    </row>
    <row r="207" spans="2:10" s="133" customFormat="1" ht="30" x14ac:dyDescent="0.2">
      <c r="B207" s="141">
        <v>204</v>
      </c>
      <c r="C207" s="142" t="s">
        <v>102</v>
      </c>
      <c r="D207" s="147" t="s">
        <v>122</v>
      </c>
      <c r="E207" s="148" t="s">
        <v>136</v>
      </c>
      <c r="F207" s="149">
        <v>23</v>
      </c>
      <c r="G207" s="151">
        <v>2.6</v>
      </c>
      <c r="H207" s="151">
        <f t="shared" si="3"/>
        <v>59.800000000000004</v>
      </c>
      <c r="I207" s="152"/>
      <c r="J207" s="157" t="s">
        <v>870</v>
      </c>
    </row>
    <row r="208" spans="2:10" s="133" customFormat="1" ht="16.5" customHeight="1" x14ac:dyDescent="0.2">
      <c r="B208" s="141">
        <v>205</v>
      </c>
      <c r="C208" s="142" t="s">
        <v>103</v>
      </c>
      <c r="D208" s="147" t="s">
        <v>122</v>
      </c>
      <c r="E208" s="148" t="s">
        <v>136</v>
      </c>
      <c r="F208" s="149">
        <v>5</v>
      </c>
      <c r="G208" s="151">
        <v>69.900000000000006</v>
      </c>
      <c r="H208" s="151">
        <f t="shared" si="3"/>
        <v>349.5</v>
      </c>
      <c r="I208" s="152"/>
      <c r="J208" s="157" t="s">
        <v>871</v>
      </c>
    </row>
    <row r="209" spans="2:12" ht="25.5" x14ac:dyDescent="0.2">
      <c r="B209" s="141">
        <v>206</v>
      </c>
      <c r="C209" s="142" t="s">
        <v>104</v>
      </c>
      <c r="D209" s="147" t="s">
        <v>122</v>
      </c>
      <c r="E209" s="148" t="s">
        <v>136</v>
      </c>
      <c r="F209" s="149">
        <v>1</v>
      </c>
      <c r="G209" s="150">
        <v>0.51</v>
      </c>
      <c r="H209" s="151">
        <f t="shared" si="3"/>
        <v>0.51</v>
      </c>
      <c r="I209" s="152">
        <f>VLOOKUP(C209,[2]Planilha1!$B:$G,4,)</f>
        <v>4896</v>
      </c>
      <c r="J209" s="153"/>
      <c r="K209" s="133"/>
      <c r="L209" s="133"/>
    </row>
    <row r="210" spans="2:12" ht="21.75" customHeight="1" x14ac:dyDescent="0.2">
      <c r="B210" s="141">
        <v>207</v>
      </c>
      <c r="C210" s="142" t="s">
        <v>234</v>
      </c>
      <c r="D210" s="147" t="s">
        <v>122</v>
      </c>
      <c r="E210" s="148" t="s">
        <v>136</v>
      </c>
      <c r="F210" s="149">
        <v>32</v>
      </c>
      <c r="G210" s="225">
        <v>21.74</v>
      </c>
      <c r="H210" s="151">
        <f t="shared" si="3"/>
        <v>695.68</v>
      </c>
      <c r="I210" s="152"/>
      <c r="J210" s="154" t="s">
        <v>470</v>
      </c>
    </row>
    <row r="211" spans="2:12" ht="30" x14ac:dyDescent="0.2">
      <c r="B211" s="141">
        <v>208</v>
      </c>
      <c r="C211" s="142" t="s">
        <v>235</v>
      </c>
      <c r="D211" s="147" t="s">
        <v>122</v>
      </c>
      <c r="E211" s="148" t="s">
        <v>136</v>
      </c>
      <c r="F211" s="149">
        <v>3</v>
      </c>
      <c r="G211" s="151">
        <v>190</v>
      </c>
      <c r="H211" s="151">
        <f t="shared" si="3"/>
        <v>570</v>
      </c>
      <c r="I211" s="152"/>
      <c r="J211" s="157" t="s">
        <v>872</v>
      </c>
      <c r="K211" s="133"/>
      <c r="L211" s="133"/>
    </row>
    <row r="212" spans="2:12" ht="30" x14ac:dyDescent="0.2">
      <c r="B212" s="141">
        <v>209</v>
      </c>
      <c r="C212" s="142" t="s">
        <v>236</v>
      </c>
      <c r="D212" s="147" t="s">
        <v>122</v>
      </c>
      <c r="E212" s="148" t="s">
        <v>136</v>
      </c>
      <c r="F212" s="149">
        <v>1</v>
      </c>
      <c r="G212" s="151">
        <v>52.9</v>
      </c>
      <c r="H212" s="151">
        <f t="shared" si="3"/>
        <v>52.9</v>
      </c>
      <c r="I212" s="152"/>
      <c r="J212" s="157" t="s">
        <v>873</v>
      </c>
      <c r="K212" s="133"/>
      <c r="L212" s="133"/>
    </row>
    <row r="213" spans="2:12" ht="25.5" x14ac:dyDescent="0.2">
      <c r="B213" s="141">
        <v>210</v>
      </c>
      <c r="C213" s="142" t="s">
        <v>105</v>
      </c>
      <c r="D213" s="147" t="s">
        <v>122</v>
      </c>
      <c r="E213" s="148" t="s">
        <v>136</v>
      </c>
      <c r="F213" s="149">
        <v>1</v>
      </c>
      <c r="G213" s="150">
        <v>144.53</v>
      </c>
      <c r="H213" s="151">
        <f t="shared" si="3"/>
        <v>144.53</v>
      </c>
      <c r="I213" s="152">
        <f>VLOOKUP(C213,[2]Planilha1!$B:$G,4,)</f>
        <v>38637</v>
      </c>
      <c r="J213" s="153"/>
      <c r="K213" s="133"/>
      <c r="L213" s="133"/>
    </row>
    <row r="214" spans="2:12" ht="25.5" x14ac:dyDescent="0.2">
      <c r="B214" s="141">
        <v>211</v>
      </c>
      <c r="C214" s="142" t="s">
        <v>106</v>
      </c>
      <c r="D214" s="147" t="s">
        <v>122</v>
      </c>
      <c r="E214" s="148" t="s">
        <v>136</v>
      </c>
      <c r="F214" s="149">
        <v>2</v>
      </c>
      <c r="G214" s="150">
        <v>15.59</v>
      </c>
      <c r="H214" s="151">
        <f t="shared" si="3"/>
        <v>31.18</v>
      </c>
      <c r="I214" s="152">
        <f>VLOOKUP(C214,[2]Planilha1!$B:$G,4,)</f>
        <v>6145</v>
      </c>
      <c r="J214" s="153"/>
      <c r="K214" s="133"/>
      <c r="L214" s="133"/>
    </row>
    <row r="215" spans="2:12" ht="25.5" x14ac:dyDescent="0.2">
      <c r="B215" s="141">
        <v>212</v>
      </c>
      <c r="C215" s="142" t="s">
        <v>107</v>
      </c>
      <c r="D215" s="147" t="s">
        <v>122</v>
      </c>
      <c r="E215" s="148" t="s">
        <v>136</v>
      </c>
      <c r="F215" s="149">
        <v>75</v>
      </c>
      <c r="G215" s="150">
        <v>11.18</v>
      </c>
      <c r="H215" s="151">
        <f t="shared" si="3"/>
        <v>838.5</v>
      </c>
      <c r="I215" s="152">
        <f>VLOOKUP(C215,[2]Planilha1!$B:$G,4,)</f>
        <v>7</v>
      </c>
      <c r="J215" s="153"/>
      <c r="K215" s="133"/>
      <c r="L215" s="133"/>
    </row>
    <row r="216" spans="2:12" ht="25.5" x14ac:dyDescent="0.2">
      <c r="B216" s="141">
        <v>213</v>
      </c>
      <c r="C216" s="142" t="s">
        <v>237</v>
      </c>
      <c r="D216" s="147" t="s">
        <v>129</v>
      </c>
      <c r="E216" s="148" t="s">
        <v>136</v>
      </c>
      <c r="F216" s="149">
        <v>73</v>
      </c>
      <c r="G216" s="225">
        <v>14.98</v>
      </c>
      <c r="H216" s="151">
        <f t="shared" si="3"/>
        <v>1093.54</v>
      </c>
      <c r="I216" s="152"/>
      <c r="J216" s="154" t="s">
        <v>471</v>
      </c>
    </row>
    <row r="217" spans="2:12" ht="30" x14ac:dyDescent="0.2">
      <c r="B217" s="141">
        <v>214</v>
      </c>
      <c r="C217" s="142" t="s">
        <v>238</v>
      </c>
      <c r="D217" s="147" t="s">
        <v>122</v>
      </c>
      <c r="E217" s="148" t="s">
        <v>136</v>
      </c>
      <c r="F217" s="149">
        <v>2</v>
      </c>
      <c r="G217" s="151">
        <v>15.6</v>
      </c>
      <c r="H217" s="151">
        <f t="shared" si="3"/>
        <v>31.2</v>
      </c>
      <c r="I217" s="152"/>
      <c r="J217" s="157" t="s">
        <v>874</v>
      </c>
      <c r="K217" s="133"/>
      <c r="L217" s="133"/>
    </row>
    <row r="218" spans="2:12" ht="21.75" customHeight="1" x14ac:dyDescent="0.2">
      <c r="B218" s="141">
        <v>215</v>
      </c>
      <c r="C218" s="142" t="s">
        <v>239</v>
      </c>
      <c r="D218" s="147" t="s">
        <v>122</v>
      </c>
      <c r="E218" s="148" t="s">
        <v>136</v>
      </c>
      <c r="F218" s="149">
        <v>1</v>
      </c>
      <c r="G218" s="225">
        <v>4.6900000000000004</v>
      </c>
      <c r="H218" s="151">
        <f t="shared" si="3"/>
        <v>4.6900000000000004</v>
      </c>
      <c r="I218" s="152"/>
      <c r="J218" s="154" t="s">
        <v>483</v>
      </c>
    </row>
    <row r="219" spans="2:12" ht="30" x14ac:dyDescent="0.2">
      <c r="B219" s="141">
        <v>216</v>
      </c>
      <c r="C219" s="142" t="s">
        <v>240</v>
      </c>
      <c r="D219" s="147" t="s">
        <v>122</v>
      </c>
      <c r="E219" s="148" t="s">
        <v>136</v>
      </c>
      <c r="F219" s="149">
        <v>3</v>
      </c>
      <c r="G219" s="151">
        <v>66.900000000000006</v>
      </c>
      <c r="H219" s="151">
        <f t="shared" si="3"/>
        <v>200.70000000000002</v>
      </c>
      <c r="I219" s="152"/>
      <c r="J219" s="157" t="s">
        <v>875</v>
      </c>
      <c r="K219" s="133"/>
      <c r="L219" s="133"/>
    </row>
    <row r="220" spans="2:12" ht="25.5" x14ac:dyDescent="0.2">
      <c r="B220" s="141">
        <v>217</v>
      </c>
      <c r="C220" s="142" t="s">
        <v>108</v>
      </c>
      <c r="D220" s="147" t="s">
        <v>122</v>
      </c>
      <c r="E220" s="148" t="s">
        <v>136</v>
      </c>
      <c r="F220" s="149">
        <v>2</v>
      </c>
      <c r="G220" s="150">
        <v>7.53</v>
      </c>
      <c r="H220" s="151">
        <f t="shared" si="3"/>
        <v>15.06</v>
      </c>
      <c r="I220" s="152">
        <f>VLOOKUP(C220,[2]Planilha1!$B:$G,4,)</f>
        <v>1210</v>
      </c>
      <c r="J220" s="153"/>
      <c r="K220" s="133"/>
      <c r="L220" s="133"/>
    </row>
    <row r="221" spans="2:12" ht="25.5" x14ac:dyDescent="0.2">
      <c r="B221" s="141">
        <v>218</v>
      </c>
      <c r="C221" s="142" t="s">
        <v>109</v>
      </c>
      <c r="D221" s="147" t="s">
        <v>124</v>
      </c>
      <c r="E221" s="148" t="s">
        <v>136</v>
      </c>
      <c r="F221" s="149">
        <v>6</v>
      </c>
      <c r="G221" s="150">
        <v>6.1</v>
      </c>
      <c r="H221" s="151">
        <f t="shared" si="3"/>
        <v>36.599999999999994</v>
      </c>
      <c r="I221" s="152">
        <f>VLOOKUP(C221,[2]Planilha1!$B:$G,4,)</f>
        <v>7121</v>
      </c>
      <c r="J221" s="153"/>
      <c r="K221" s="133"/>
      <c r="L221" s="133"/>
    </row>
    <row r="222" spans="2:12" ht="25.5" x14ac:dyDescent="0.2">
      <c r="B222" s="141">
        <v>219</v>
      </c>
      <c r="C222" s="142" t="s">
        <v>110</v>
      </c>
      <c r="D222" s="147" t="s">
        <v>124</v>
      </c>
      <c r="E222" s="148" t="s">
        <v>136</v>
      </c>
      <c r="F222" s="149">
        <v>1</v>
      </c>
      <c r="G222" s="150">
        <v>0.59</v>
      </c>
      <c r="H222" s="151">
        <f t="shared" si="3"/>
        <v>0.59</v>
      </c>
      <c r="I222" s="152">
        <f>VLOOKUP(C222,[2]Planilha1!$B:$G,4,)</f>
        <v>7138</v>
      </c>
      <c r="J222" s="153"/>
      <c r="K222" s="133"/>
      <c r="L222" s="133"/>
    </row>
    <row r="223" spans="2:12" ht="30.75" customHeight="1" x14ac:dyDescent="0.2">
      <c r="B223" s="141">
        <v>220</v>
      </c>
      <c r="C223" s="142" t="s">
        <v>241</v>
      </c>
      <c r="D223" s="147" t="s">
        <v>122</v>
      </c>
      <c r="E223" s="148" t="s">
        <v>136</v>
      </c>
      <c r="F223" s="149">
        <v>1</v>
      </c>
      <c r="G223" s="151">
        <v>0.7</v>
      </c>
      <c r="H223" s="151">
        <f t="shared" si="3"/>
        <v>0.7</v>
      </c>
      <c r="I223" s="152"/>
      <c r="J223" s="157" t="s">
        <v>876</v>
      </c>
      <c r="K223" s="133"/>
      <c r="L223" s="133"/>
    </row>
    <row r="224" spans="2:12" ht="33.75" customHeight="1" x14ac:dyDescent="0.2">
      <c r="B224" s="141">
        <v>221</v>
      </c>
      <c r="C224" s="142" t="s">
        <v>242</v>
      </c>
      <c r="D224" s="147" t="s">
        <v>122</v>
      </c>
      <c r="E224" s="148" t="s">
        <v>136</v>
      </c>
      <c r="F224" s="149">
        <v>1</v>
      </c>
      <c r="G224" s="151">
        <v>173.71</v>
      </c>
      <c r="H224" s="151">
        <f t="shared" si="3"/>
        <v>173.71</v>
      </c>
      <c r="I224" s="152"/>
      <c r="J224" s="157" t="s">
        <v>877</v>
      </c>
      <c r="K224" s="133"/>
      <c r="L224" s="133"/>
    </row>
    <row r="225" spans="2:12" ht="25.5" x14ac:dyDescent="0.2">
      <c r="B225" s="141">
        <v>222</v>
      </c>
      <c r="C225" s="142" t="s">
        <v>111</v>
      </c>
      <c r="D225" s="147" t="s">
        <v>128</v>
      </c>
      <c r="E225" s="148" t="s">
        <v>136</v>
      </c>
      <c r="F225" s="149">
        <v>1</v>
      </c>
      <c r="G225" s="150">
        <v>28.98</v>
      </c>
      <c r="H225" s="151">
        <f t="shared" si="3"/>
        <v>28.98</v>
      </c>
      <c r="I225" s="152">
        <f>VLOOKUP(C225,[2]Planilha1!$B:$G,4,)</f>
        <v>9860</v>
      </c>
      <c r="J225" s="153"/>
      <c r="K225" s="133"/>
      <c r="L225" s="133"/>
    </row>
    <row r="226" spans="2:12" ht="25.5" x14ac:dyDescent="0.2">
      <c r="B226" s="141">
        <v>223</v>
      </c>
      <c r="C226" s="142" t="s">
        <v>112</v>
      </c>
      <c r="D226" s="147" t="s">
        <v>128</v>
      </c>
      <c r="E226" s="148" t="s">
        <v>136</v>
      </c>
      <c r="F226" s="149">
        <v>2</v>
      </c>
      <c r="G226" s="150">
        <v>5.21</v>
      </c>
      <c r="H226" s="151">
        <f t="shared" si="3"/>
        <v>10.42</v>
      </c>
      <c r="I226" s="152">
        <f>VLOOKUP(C226,[2]Planilha1!$B:$G,4,)</f>
        <v>9869</v>
      </c>
      <c r="J226" s="153"/>
      <c r="K226" s="133"/>
      <c r="L226" s="133"/>
    </row>
    <row r="227" spans="2:12" ht="25.5" x14ac:dyDescent="0.2">
      <c r="B227" s="141">
        <v>224</v>
      </c>
      <c r="C227" s="142" t="s">
        <v>113</v>
      </c>
      <c r="D227" s="147" t="s">
        <v>128</v>
      </c>
      <c r="E227" s="148" t="s">
        <v>136</v>
      </c>
      <c r="F227" s="149">
        <v>1</v>
      </c>
      <c r="G227" s="150">
        <v>8.69</v>
      </c>
      <c r="H227" s="151">
        <f t="shared" si="3"/>
        <v>8.69</v>
      </c>
      <c r="I227" s="152">
        <v>9875</v>
      </c>
      <c r="J227" s="153"/>
      <c r="K227" s="133"/>
      <c r="L227" s="133"/>
    </row>
    <row r="228" spans="2:12" ht="25.5" x14ac:dyDescent="0.2">
      <c r="B228" s="141">
        <v>225</v>
      </c>
      <c r="C228" s="142" t="s">
        <v>114</v>
      </c>
      <c r="D228" s="147" t="s">
        <v>128</v>
      </c>
      <c r="E228" s="148" t="s">
        <v>136</v>
      </c>
      <c r="F228" s="149">
        <v>1</v>
      </c>
      <c r="G228" s="150">
        <v>14.65</v>
      </c>
      <c r="H228" s="151">
        <f t="shared" si="3"/>
        <v>14.65</v>
      </c>
      <c r="I228" s="152">
        <v>9873</v>
      </c>
      <c r="J228" s="153"/>
      <c r="K228" s="133"/>
      <c r="L228" s="133"/>
    </row>
    <row r="229" spans="2:12" ht="25.5" x14ac:dyDescent="0.2">
      <c r="B229" s="141">
        <v>226</v>
      </c>
      <c r="C229" s="142" t="s">
        <v>115</v>
      </c>
      <c r="D229" s="147" t="s">
        <v>122</v>
      </c>
      <c r="E229" s="148" t="s">
        <v>136</v>
      </c>
      <c r="F229" s="149">
        <v>1</v>
      </c>
      <c r="G229" s="150">
        <v>19.25</v>
      </c>
      <c r="H229" s="151">
        <f t="shared" si="3"/>
        <v>19.25</v>
      </c>
      <c r="I229" s="152">
        <v>9897</v>
      </c>
      <c r="J229" s="153"/>
      <c r="K229" s="133"/>
      <c r="L229" s="133"/>
    </row>
    <row r="230" spans="2:12" ht="25.5" x14ac:dyDescent="0.2">
      <c r="B230" s="141">
        <v>227</v>
      </c>
      <c r="C230" s="142" t="s">
        <v>116</v>
      </c>
      <c r="D230" s="147" t="s">
        <v>122</v>
      </c>
      <c r="E230" s="148" t="s">
        <v>136</v>
      </c>
      <c r="F230" s="149">
        <v>1</v>
      </c>
      <c r="G230" s="150">
        <v>48.47</v>
      </c>
      <c r="H230" s="151">
        <f t="shared" si="3"/>
        <v>48.47</v>
      </c>
      <c r="I230" s="152">
        <v>9910</v>
      </c>
      <c r="J230" s="153"/>
      <c r="K230" s="133"/>
      <c r="L230" s="133"/>
    </row>
    <row r="231" spans="2:12" ht="38.25" x14ac:dyDescent="0.2">
      <c r="B231" s="141">
        <v>228</v>
      </c>
      <c r="C231" s="142" t="s">
        <v>117</v>
      </c>
      <c r="D231" s="147" t="s">
        <v>122</v>
      </c>
      <c r="E231" s="148" t="s">
        <v>136</v>
      </c>
      <c r="F231" s="149">
        <v>2</v>
      </c>
      <c r="G231" s="150">
        <v>190.05</v>
      </c>
      <c r="H231" s="151">
        <f t="shared" si="3"/>
        <v>380.1</v>
      </c>
      <c r="I231" s="152">
        <f>VLOOKUP(C231,[2]Planilha1!$B:$G,4,)</f>
        <v>21112</v>
      </c>
      <c r="J231" s="153"/>
      <c r="K231" s="133"/>
      <c r="L231" s="133"/>
    </row>
    <row r="232" spans="2:12" ht="25.5" x14ac:dyDescent="0.2">
      <c r="B232" s="141">
        <v>229</v>
      </c>
      <c r="C232" s="142" t="s">
        <v>118</v>
      </c>
      <c r="D232" s="147" t="s">
        <v>122</v>
      </c>
      <c r="E232" s="148" t="s">
        <v>136</v>
      </c>
      <c r="F232" s="149">
        <v>1</v>
      </c>
      <c r="G232" s="150">
        <v>220.79</v>
      </c>
      <c r="H232" s="151">
        <f t="shared" si="3"/>
        <v>220.79</v>
      </c>
      <c r="I232" s="152">
        <f>VLOOKUP(C232,[2]Planilha1!$B:$G,4,)</f>
        <v>10228</v>
      </c>
      <c r="J232" s="153"/>
      <c r="K232" s="133"/>
      <c r="L232" s="133"/>
    </row>
    <row r="233" spans="2:12" ht="25.5" x14ac:dyDescent="0.2">
      <c r="B233" s="141">
        <v>230</v>
      </c>
      <c r="C233" s="142" t="s">
        <v>243</v>
      </c>
      <c r="D233" s="147" t="s">
        <v>122</v>
      </c>
      <c r="E233" s="148" t="s">
        <v>136</v>
      </c>
      <c r="F233" s="149">
        <v>3</v>
      </c>
      <c r="G233" s="151">
        <v>4.9000000000000004</v>
      </c>
      <c r="H233" s="151">
        <f t="shared" si="3"/>
        <v>14.700000000000001</v>
      </c>
      <c r="I233" s="152"/>
      <c r="J233" s="157" t="s">
        <v>878</v>
      </c>
      <c r="K233" s="133"/>
      <c r="L233" s="133"/>
    </row>
    <row r="234" spans="2:12" ht="18.75" customHeight="1" x14ac:dyDescent="0.2">
      <c r="B234" s="141">
        <v>231</v>
      </c>
      <c r="C234" s="142" t="s">
        <v>244</v>
      </c>
      <c r="D234" s="147" t="s">
        <v>122</v>
      </c>
      <c r="E234" s="148" t="s">
        <v>137</v>
      </c>
      <c r="F234" s="149">
        <v>176</v>
      </c>
      <c r="G234" s="225">
        <v>7.0000000000000007E-2</v>
      </c>
      <c r="H234" s="151">
        <f t="shared" si="3"/>
        <v>12.32</v>
      </c>
      <c r="I234" s="152"/>
      <c r="J234" s="154" t="s">
        <v>484</v>
      </c>
    </row>
    <row r="235" spans="2:12" ht="30" x14ac:dyDescent="0.2">
      <c r="B235" s="141">
        <v>232</v>
      </c>
      <c r="C235" s="142" t="s">
        <v>245</v>
      </c>
      <c r="D235" s="147" t="s">
        <v>122</v>
      </c>
      <c r="E235" s="148" t="s">
        <v>137</v>
      </c>
      <c r="F235" s="149">
        <v>2</v>
      </c>
      <c r="G235" s="151">
        <v>59.9</v>
      </c>
      <c r="H235" s="151">
        <f t="shared" si="3"/>
        <v>119.8</v>
      </c>
      <c r="I235" s="152"/>
      <c r="J235" s="157" t="s">
        <v>879</v>
      </c>
      <c r="K235" s="133"/>
      <c r="L235" s="133"/>
    </row>
    <row r="236" spans="2:12" ht="23.25" customHeight="1" x14ac:dyDescent="0.2">
      <c r="B236" s="141">
        <v>233</v>
      </c>
      <c r="C236" s="142" t="s">
        <v>246</v>
      </c>
      <c r="D236" s="147" t="s">
        <v>128</v>
      </c>
      <c r="E236" s="148" t="s">
        <v>137</v>
      </c>
      <c r="F236" s="149">
        <v>35</v>
      </c>
      <c r="G236" s="151">
        <v>8.9</v>
      </c>
      <c r="H236" s="151">
        <f t="shared" si="3"/>
        <v>311.5</v>
      </c>
      <c r="I236" s="152"/>
      <c r="J236" s="154" t="s">
        <v>478</v>
      </c>
      <c r="K236" s="133"/>
      <c r="L236" s="133"/>
    </row>
    <row r="237" spans="2:12" x14ac:dyDescent="0.2">
      <c r="B237" s="141">
        <v>234</v>
      </c>
      <c r="C237" s="142" t="s">
        <v>119</v>
      </c>
      <c r="D237" s="147" t="s">
        <v>128</v>
      </c>
      <c r="E237" s="148" t="s">
        <v>137</v>
      </c>
      <c r="F237" s="149">
        <v>5</v>
      </c>
      <c r="G237" s="150">
        <v>1.51</v>
      </c>
      <c r="H237" s="151">
        <f t="shared" si="3"/>
        <v>7.55</v>
      </c>
      <c r="I237" s="152">
        <f>VLOOKUP(C237,[2]Planilha1!$B:$G,4,)</f>
        <v>11904</v>
      </c>
      <c r="J237" s="153"/>
      <c r="K237" s="133"/>
      <c r="L237" s="133"/>
    </row>
    <row r="238" spans="2:12" ht="18" customHeight="1" x14ac:dyDescent="0.2">
      <c r="B238" s="141">
        <v>235</v>
      </c>
      <c r="C238" s="142" t="s">
        <v>247</v>
      </c>
      <c r="D238" s="147" t="s">
        <v>128</v>
      </c>
      <c r="E238" s="148" t="s">
        <v>137</v>
      </c>
      <c r="F238" s="149">
        <v>406</v>
      </c>
      <c r="G238" s="151">
        <v>0.8</v>
      </c>
      <c r="H238" s="151">
        <f t="shared" si="3"/>
        <v>324.8</v>
      </c>
      <c r="I238" s="152"/>
      <c r="J238" s="157" t="s">
        <v>880</v>
      </c>
      <c r="K238" s="133"/>
      <c r="L238" s="133"/>
    </row>
    <row r="239" spans="2:12" ht="30" x14ac:dyDescent="0.2">
      <c r="B239" s="141">
        <v>236</v>
      </c>
      <c r="C239" s="142" t="s">
        <v>248</v>
      </c>
      <c r="D239" s="147" t="s">
        <v>128</v>
      </c>
      <c r="E239" s="148" t="s">
        <v>137</v>
      </c>
      <c r="F239" s="149">
        <v>10</v>
      </c>
      <c r="G239" s="151">
        <v>24</v>
      </c>
      <c r="H239" s="151">
        <f t="shared" si="3"/>
        <v>240</v>
      </c>
      <c r="I239" s="152"/>
      <c r="J239" s="157" t="s">
        <v>881</v>
      </c>
      <c r="K239" s="133"/>
      <c r="L239" s="133"/>
    </row>
    <row r="240" spans="2:12" ht="21" customHeight="1" x14ac:dyDescent="0.2">
      <c r="B240" s="141">
        <v>237</v>
      </c>
      <c r="C240" s="142" t="s">
        <v>249</v>
      </c>
      <c r="D240" s="147" t="s">
        <v>124</v>
      </c>
      <c r="E240" s="148" t="s">
        <v>137</v>
      </c>
      <c r="F240" s="149">
        <v>2</v>
      </c>
      <c r="G240" s="151">
        <v>19.09</v>
      </c>
      <c r="H240" s="151">
        <f t="shared" si="3"/>
        <v>38.18</v>
      </c>
      <c r="I240" s="152"/>
      <c r="J240" s="157" t="s">
        <v>882</v>
      </c>
      <c r="K240" s="133"/>
      <c r="L240" s="133"/>
    </row>
    <row r="241" spans="2:12" ht="45" x14ac:dyDescent="0.2">
      <c r="B241" s="141">
        <v>238</v>
      </c>
      <c r="C241" s="142" t="s">
        <v>250</v>
      </c>
      <c r="D241" s="147" t="s">
        <v>122</v>
      </c>
      <c r="E241" s="148" t="s">
        <v>137</v>
      </c>
      <c r="F241" s="149">
        <v>91</v>
      </c>
      <c r="G241" s="151">
        <v>8.99</v>
      </c>
      <c r="H241" s="151">
        <f t="shared" si="3"/>
        <v>818.09</v>
      </c>
      <c r="I241" s="152"/>
      <c r="J241" s="157" t="s">
        <v>883</v>
      </c>
      <c r="K241" s="133"/>
      <c r="L241" s="133"/>
    </row>
    <row r="242" spans="2:12" ht="21.75" customHeight="1" x14ac:dyDescent="0.2">
      <c r="B242" s="141">
        <v>239</v>
      </c>
      <c r="C242" s="142" t="s">
        <v>251</v>
      </c>
      <c r="D242" s="147" t="s">
        <v>122</v>
      </c>
      <c r="E242" s="148" t="s">
        <v>137</v>
      </c>
      <c r="F242" s="149">
        <v>123</v>
      </c>
      <c r="G242" s="225">
        <v>0.99</v>
      </c>
      <c r="H242" s="151">
        <f t="shared" si="3"/>
        <v>121.77</v>
      </c>
      <c r="I242" s="152"/>
      <c r="J242" s="154" t="s">
        <v>485</v>
      </c>
    </row>
    <row r="243" spans="2:12" ht="30" x14ac:dyDescent="0.2">
      <c r="B243" s="141">
        <v>240</v>
      </c>
      <c r="C243" s="142" t="s">
        <v>252</v>
      </c>
      <c r="D243" s="147" t="s">
        <v>122</v>
      </c>
      <c r="E243" s="148" t="s">
        <v>137</v>
      </c>
      <c r="F243" s="149">
        <v>1</v>
      </c>
      <c r="G243" s="151">
        <v>47.63</v>
      </c>
      <c r="H243" s="151">
        <f t="shared" si="3"/>
        <v>47.63</v>
      </c>
      <c r="I243" s="152"/>
      <c r="J243" s="157" t="s">
        <v>884</v>
      </c>
      <c r="K243" s="133"/>
      <c r="L243" s="133"/>
    </row>
    <row r="244" spans="2:12" ht="34.5" customHeight="1" x14ac:dyDescent="0.2">
      <c r="B244" s="141">
        <v>241</v>
      </c>
      <c r="C244" s="142" t="s">
        <v>253</v>
      </c>
      <c r="D244" s="147" t="s">
        <v>122</v>
      </c>
      <c r="E244" s="148" t="s">
        <v>137</v>
      </c>
      <c r="F244" s="149">
        <v>12</v>
      </c>
      <c r="G244" s="151">
        <v>5.9</v>
      </c>
      <c r="H244" s="151">
        <f t="shared" si="3"/>
        <v>70.800000000000011</v>
      </c>
      <c r="I244" s="152"/>
      <c r="J244" s="157" t="s">
        <v>885</v>
      </c>
      <c r="K244" s="133"/>
      <c r="L244" s="133"/>
    </row>
    <row r="245" spans="2:12" ht="15.75" customHeight="1" x14ac:dyDescent="0.2">
      <c r="B245" s="141">
        <v>242</v>
      </c>
      <c r="C245" s="142" t="s">
        <v>254</v>
      </c>
      <c r="D245" s="147" t="s">
        <v>122</v>
      </c>
      <c r="E245" s="148" t="s">
        <v>137</v>
      </c>
      <c r="F245" s="149">
        <v>3</v>
      </c>
      <c r="G245" s="151">
        <v>104.29</v>
      </c>
      <c r="H245" s="151">
        <f t="shared" si="3"/>
        <v>312.87</v>
      </c>
      <c r="I245" s="152"/>
      <c r="J245" s="154" t="s">
        <v>479</v>
      </c>
      <c r="K245" s="133"/>
      <c r="L245" s="133"/>
    </row>
    <row r="246" spans="2:12" ht="15.75" customHeight="1" x14ac:dyDescent="0.2">
      <c r="B246" s="141">
        <v>243</v>
      </c>
      <c r="C246" s="142" t="s">
        <v>255</v>
      </c>
      <c r="D246" s="147" t="s">
        <v>122</v>
      </c>
      <c r="E246" s="148" t="s">
        <v>137</v>
      </c>
      <c r="F246" s="149">
        <v>1</v>
      </c>
      <c r="G246" s="151">
        <v>188.63</v>
      </c>
      <c r="H246" s="151">
        <f t="shared" si="3"/>
        <v>188.63</v>
      </c>
      <c r="I246" s="152"/>
      <c r="J246" s="157" t="s">
        <v>886</v>
      </c>
      <c r="K246" s="133"/>
      <c r="L246" s="133"/>
    </row>
    <row r="247" spans="2:12" ht="13.5" customHeight="1" x14ac:dyDescent="0.2">
      <c r="B247" s="141">
        <v>244</v>
      </c>
      <c r="C247" s="142" t="s">
        <v>256</v>
      </c>
      <c r="D247" s="147" t="s">
        <v>122</v>
      </c>
      <c r="E247" s="148" t="s">
        <v>137</v>
      </c>
      <c r="F247" s="149">
        <v>3</v>
      </c>
      <c r="G247" s="151">
        <v>102.48</v>
      </c>
      <c r="H247" s="151">
        <f t="shared" si="3"/>
        <v>307.44</v>
      </c>
      <c r="I247" s="152"/>
      <c r="J247" s="157" t="s">
        <v>887</v>
      </c>
      <c r="K247" s="133"/>
      <c r="L247" s="133"/>
    </row>
    <row r="248" spans="2:12" ht="14.25" customHeight="1" x14ac:dyDescent="0.2">
      <c r="B248" s="141">
        <v>245</v>
      </c>
      <c r="C248" s="142" t="s">
        <v>257</v>
      </c>
      <c r="D248" s="147" t="s">
        <v>122</v>
      </c>
      <c r="E248" s="148" t="s">
        <v>137</v>
      </c>
      <c r="F248" s="149">
        <v>4</v>
      </c>
      <c r="G248" s="151">
        <v>98.49</v>
      </c>
      <c r="H248" s="151">
        <f t="shared" si="3"/>
        <v>393.96</v>
      </c>
      <c r="I248" s="152"/>
      <c r="J248" s="157" t="s">
        <v>888</v>
      </c>
      <c r="K248" s="133"/>
      <c r="L248" s="133"/>
    </row>
    <row r="249" spans="2:12" ht="18" customHeight="1" x14ac:dyDescent="0.2">
      <c r="B249" s="141">
        <v>246</v>
      </c>
      <c r="C249" s="142" t="s">
        <v>258</v>
      </c>
      <c r="D249" s="147" t="s">
        <v>122</v>
      </c>
      <c r="E249" s="148" t="s">
        <v>137</v>
      </c>
      <c r="F249" s="149">
        <v>8</v>
      </c>
      <c r="G249" s="151">
        <v>92.69</v>
      </c>
      <c r="H249" s="151">
        <f t="shared" si="3"/>
        <v>741.52</v>
      </c>
      <c r="I249" s="152"/>
      <c r="J249" s="157" t="s">
        <v>889</v>
      </c>
      <c r="K249" s="133"/>
      <c r="L249" s="133"/>
    </row>
    <row r="250" spans="2:12" ht="21.75" customHeight="1" x14ac:dyDescent="0.2">
      <c r="B250" s="141">
        <v>247</v>
      </c>
      <c r="C250" s="142" t="s">
        <v>259</v>
      </c>
      <c r="D250" s="147" t="s">
        <v>122</v>
      </c>
      <c r="E250" s="148" t="s">
        <v>137</v>
      </c>
      <c r="F250" s="149">
        <v>1</v>
      </c>
      <c r="G250" s="151">
        <v>9.31</v>
      </c>
      <c r="H250" s="151">
        <f t="shared" si="3"/>
        <v>9.31</v>
      </c>
      <c r="I250" s="152"/>
      <c r="J250" s="157" t="s">
        <v>890</v>
      </c>
      <c r="K250" s="133"/>
      <c r="L250" s="133"/>
    </row>
    <row r="251" spans="2:12" ht="30" x14ac:dyDescent="0.2">
      <c r="B251" s="141">
        <v>248</v>
      </c>
      <c r="C251" s="142" t="s">
        <v>260</v>
      </c>
      <c r="D251" s="147" t="s">
        <v>122</v>
      </c>
      <c r="E251" s="148" t="s">
        <v>137</v>
      </c>
      <c r="F251" s="149">
        <v>52</v>
      </c>
      <c r="G251" s="151">
        <v>35</v>
      </c>
      <c r="H251" s="151">
        <f t="shared" si="3"/>
        <v>1820</v>
      </c>
      <c r="I251" s="152"/>
      <c r="J251" s="157" t="s">
        <v>891</v>
      </c>
      <c r="K251" s="133"/>
      <c r="L251" s="133"/>
    </row>
    <row r="252" spans="2:12" ht="38.25" x14ac:dyDescent="0.2">
      <c r="B252" s="141">
        <v>249</v>
      </c>
      <c r="C252" s="142" t="s">
        <v>261</v>
      </c>
      <c r="D252" s="147" t="s">
        <v>128</v>
      </c>
      <c r="E252" s="148" t="s">
        <v>137</v>
      </c>
      <c r="F252" s="149">
        <v>575</v>
      </c>
      <c r="G252" s="225">
        <v>7</v>
      </c>
      <c r="H252" s="151">
        <f t="shared" si="3"/>
        <v>4025</v>
      </c>
      <c r="I252" s="152"/>
      <c r="J252" s="154" t="s">
        <v>486</v>
      </c>
    </row>
    <row r="253" spans="2:12" ht="30" x14ac:dyDescent="0.2">
      <c r="B253" s="141">
        <v>250</v>
      </c>
      <c r="C253" s="142" t="s">
        <v>262</v>
      </c>
      <c r="D253" s="147" t="s">
        <v>122</v>
      </c>
      <c r="E253" s="148" t="s">
        <v>137</v>
      </c>
      <c r="F253" s="149">
        <v>1</v>
      </c>
      <c r="G253" s="151">
        <v>737.9</v>
      </c>
      <c r="H253" s="151">
        <f t="shared" si="3"/>
        <v>737.9</v>
      </c>
      <c r="I253" s="152"/>
      <c r="J253" s="157" t="s">
        <v>892</v>
      </c>
      <c r="K253" s="133"/>
      <c r="L253" s="133"/>
    </row>
    <row r="254" spans="2:12" ht="25.5" x14ac:dyDescent="0.2">
      <c r="B254" s="141">
        <v>251</v>
      </c>
      <c r="C254" s="142" t="s">
        <v>120</v>
      </c>
      <c r="D254" s="147" t="s">
        <v>124</v>
      </c>
      <c r="E254" s="148" t="s">
        <v>138</v>
      </c>
      <c r="F254" s="149">
        <v>1</v>
      </c>
      <c r="G254" s="150">
        <v>10.79</v>
      </c>
      <c r="H254" s="151">
        <f t="shared" si="3"/>
        <v>10.79</v>
      </c>
      <c r="I254" s="152">
        <f>VLOOKUP(C254,[2]Planilha1!$B:$G,4,)</f>
        <v>3472</v>
      </c>
      <c r="J254" s="153"/>
      <c r="K254" s="133"/>
      <c r="L254" s="133"/>
    </row>
    <row r="255" spans="2:12" ht="30" x14ac:dyDescent="0.2">
      <c r="B255" s="226">
        <v>252</v>
      </c>
      <c r="C255" s="227" t="s">
        <v>121</v>
      </c>
      <c r="D255" s="228" t="s">
        <v>133</v>
      </c>
      <c r="E255" s="229" t="s">
        <v>138</v>
      </c>
      <c r="F255" s="230">
        <v>1</v>
      </c>
      <c r="G255" s="231">
        <v>141.9</v>
      </c>
      <c r="H255" s="231">
        <f t="shared" si="3"/>
        <v>141.9</v>
      </c>
      <c r="I255" s="232"/>
      <c r="J255" s="233" t="s">
        <v>893</v>
      </c>
      <c r="K255" s="133"/>
      <c r="L255" s="133"/>
    </row>
    <row r="256" spans="2:12" x14ac:dyDescent="0.2">
      <c r="B256" s="394" t="s">
        <v>951</v>
      </c>
      <c r="C256" s="395"/>
      <c r="D256" s="395"/>
      <c r="E256" s="395"/>
      <c r="F256" s="395"/>
      <c r="G256" s="395"/>
      <c r="H256" s="396">
        <f>SUM(H4:H255)</f>
        <v>119064.6</v>
      </c>
      <c r="I256" s="396"/>
      <c r="J256" s="234"/>
      <c r="K256" s="133"/>
      <c r="L256" s="133"/>
    </row>
    <row r="257" spans="2:12" x14ac:dyDescent="0.2">
      <c r="B257" s="392" t="s">
        <v>952</v>
      </c>
      <c r="C257" s="392"/>
      <c r="D257" s="392"/>
      <c r="E257" s="392"/>
      <c r="F257" s="392"/>
      <c r="G257" s="392"/>
      <c r="H257" s="392"/>
      <c r="I257" s="272">
        <v>0.16889999999999999</v>
      </c>
      <c r="J257" s="273"/>
      <c r="K257" s="133"/>
      <c r="L257" s="133"/>
    </row>
    <row r="258" spans="2:12" x14ac:dyDescent="0.2">
      <c r="B258" s="397" t="s">
        <v>953</v>
      </c>
      <c r="C258" s="397"/>
      <c r="D258" s="397"/>
      <c r="E258" s="397"/>
      <c r="F258" s="397"/>
      <c r="G258" s="397"/>
      <c r="H258" s="398">
        <f>H256*(1+I257)</f>
        <v>139174.61094000001</v>
      </c>
      <c r="I258" s="398"/>
      <c r="J258" s="274"/>
    </row>
    <row r="259" spans="2:12" x14ac:dyDescent="0.2">
      <c r="B259" s="389" t="s">
        <v>913</v>
      </c>
      <c r="C259" s="389"/>
      <c r="D259" s="389"/>
      <c r="E259" s="389"/>
      <c r="F259" s="389"/>
      <c r="G259" s="389"/>
      <c r="H259" s="391">
        <f>H258/12</f>
        <v>11597.884245000001</v>
      </c>
      <c r="I259" s="391"/>
      <c r="J259" s="275"/>
    </row>
    <row r="262" spans="2:12" x14ac:dyDescent="0.2">
      <c r="H262" s="390"/>
      <c r="I262" s="390"/>
    </row>
  </sheetData>
  <mergeCells count="9">
    <mergeCell ref="B259:G259"/>
    <mergeCell ref="H262:I262"/>
    <mergeCell ref="H259:I259"/>
    <mergeCell ref="B257:H257"/>
    <mergeCell ref="B2:J2"/>
    <mergeCell ref="B256:G256"/>
    <mergeCell ref="H256:I256"/>
    <mergeCell ref="B258:G258"/>
    <mergeCell ref="H258:I258"/>
  </mergeCells>
  <hyperlinks>
    <hyperlink ref="J8" r:id="rId1" xr:uid="{AC1957F5-7F27-432E-BF7F-AFB2C81029F7}"/>
    <hyperlink ref="J15" r:id="rId2" xr:uid="{192019C2-99C9-4B1F-8464-E4372FE01E42}"/>
    <hyperlink ref="J25" r:id="rId3" xr:uid="{2CB296EC-C216-44E0-A00B-461A6795A6C1}"/>
    <hyperlink ref="J26" r:id="rId4" xr:uid="{8BEA5830-F814-4570-860F-5376B132ADA0}"/>
    <hyperlink ref="J32" r:id="rId5" xr:uid="{464D08AC-B49D-4B76-98D5-4411E9AB8781}"/>
    <hyperlink ref="J66" r:id="rId6" xr:uid="{05A8ED79-DA4F-431F-A98C-4AE0B605794D}"/>
    <hyperlink ref="J67" r:id="rId7" xr:uid="{FCD55AA7-955E-43D9-BBB4-A5424A80162C}"/>
    <hyperlink ref="J72" r:id="rId8" xr:uid="{29FF5A5A-FF65-4959-A438-89D8B82B3ED6}"/>
    <hyperlink ref="J96" r:id="rId9" display="https://www.americanas.com.br/produto/46739363/bateria-selada-12v-1-3a-up1213-unipower?WT.srch=1&amp;acc=e789ea56094489dffd798f86ff51c7a9&amp;epar=bp_pl_00_go_am_todas_geral_gmv&amp;gclid=CjwKCAiArJjvBRACEiwA-Wiqq9vLYJmvg6MCi4ZZCu4alsjA4FvCNOvjQW6TKsCjAOysDnGvD1kRThoCBNwQAvD_BwE&amp;i=573fe245eec3dfb1f8014218&amp;o=5beac166ebb19ac62ce2b1d3&amp;opn=YSMESP&amp;sellerId=60717899000190&amp;sellerid=60717899000190&amp;wt.srch=1" xr:uid="{A3FC4606-341E-415E-8F26-25632A2E6B98}"/>
    <hyperlink ref="J117" r:id="rId10" display="https://www.americanas.com.br/produto/414736894/chave-comutadora-reversora-tripolar-u3-63e-63a-efe-semitrans?WT.srch=1&amp;acc=e789ea56094489dffd798f86ff51c7a9&amp;epar=bp_pl_00_go_pla_casaeconst_geral_gmv&amp;gclid=Cj0KCQiAtf_tBRDtARIsAIbAKe1wxhaqYO_-wnayRFbTamzWjh-kXyYySiqudXDhQJh1BvieKk4bT2AaAiT1EALw_wcB&amp;i=5c64dc9149f937f625576397&amp;o=5d7fa4be6c28a3cb50a9d51c&amp;opn=YSMESP&amp;sellerId=1087122000120&amp;sellerid=1087122000120&amp;wt.srch=1" xr:uid="{31942E9A-0E63-4291-9041-8C19FDF5F403}"/>
    <hyperlink ref="J141" r:id="rId11" display="https://www.americanas.com.br/produto/1217331847?WT.srch=1&amp;acc=e789ea56094489dffd798f86ff51c7a9&amp;epar=bp_pl_00_go_pla_aic_geral_gmv&amp;gclid=CjwKCAiArJjvBRACEiwA-Wiqq1V0JvKnW8HhhRKW-ZGZMKh811RcsEqHPwzZQHuBSmqpP8muhXxnohoCmfoQAvD_BwE&amp;i=58269658eec3dfb1f8517827&amp;o=5dadfc9c6c28a3cb500e8211&amp;opn=YSMESP&amp;sellerId=25177116000121&amp;sellerid=25177116000121&amp;wt.srch=1" xr:uid="{DB5014EF-5C90-4792-9222-D212615A39B9}"/>
    <hyperlink ref="J210" r:id="rId12" display="https://www.americanas.com.br/produto/24524299/reparo-valvula-hydra-luxo-master?WT.srch=1&amp;acc=e789ea56094489dffd798f86ff51c7a9&amp;epar=bp_pl_00_go_pla_casaeconst_geral_gmv&amp;gclid=Cj0KCQiA2ITuBRDkARIsAMK9Q7Py-QE6EJqcQw8fnTyUWpfibBbK0413AVIvTsbaHh1pqYdhw07P2n8aAoXGEALw_wcB&amp;i=59cb1f38eec3dfb1f8e142f2&amp;o=5a0153aaeec3dfb1f8495a74&amp;opn=YSMESP&amp;sellerId=21168962000124&amp;sellerid=21168962000124&amp;wt.srch=1" xr:uid="{F3B93C0B-C36A-4640-80B6-DF278D405057}"/>
    <hyperlink ref="J216" r:id="rId13" xr:uid="{63D77C4A-72D4-4EFF-ADA9-291B81452CFD}"/>
    <hyperlink ref="J86" r:id="rId14" display="https://www.cec.com.br/ferragens/ferrolho-porta-cadeado-com-parafuso-4-zincado?produto=1232777&amp;utm_content=ferragens&amp;utm_medium=cpc&amp;utm_campaign=GoogleShop&amp;utm_source=google-shopping&amp;idpublicacao=791d2005-d206-4804-b297-71cab438caf1&amp;gclid=EAIaIQobChMIgNfY0OOh5QIVDYeRCh2GIQKmEAQYASABEgJcGvD_BwE" xr:uid="{EC182C8A-05D3-4DE0-BF43-FD1AE859FE20}"/>
    <hyperlink ref="J185" r:id="rId15" display="https://www.lojasguapore.com.br/produto/caixa-acop-duo-vogue-plus-conforto-br-cdc-01f-17-deca-115123?utm_source=google&amp;utm_medium=googleshopping&amp;utm_campaign=cpc&amp;gclid=CjwKCAjwusrtBRBmEiwAGBPgE_pXUpLp-V1uek2akJV3-HV3bvx8NmKweHRynRDlJsCN5G9niZ0uKBoCSXIQAvD_BwE" xr:uid="{E6D0948E-5200-49EE-B9AD-52E484B4E32D}"/>
    <hyperlink ref="J73" r:id="rId16" xr:uid="{C2DDDF40-DE29-453F-960D-BA05E1B18EDA}"/>
    <hyperlink ref="J161" r:id="rId17" xr:uid="{290A00AA-5842-4202-9462-1C2A894D1C56}"/>
    <hyperlink ref="J188" r:id="rId18" xr:uid="{20C76D1B-44FE-49D0-8A9B-96C0BA347EC1}"/>
    <hyperlink ref="J236" r:id="rId19" display="https://www.submarino.com.br/produto/31674541/cabo-vga-1-8m?WT.srch=1&amp;acc=d47a04c6f99456bc289220d5d0ff208d&amp;epar=bp_pl_00_go_g35172&amp;gclid=EAIaIQobChMIpuePzLaj5QIVDXiGCh1jxgMOEAkYDCABEgLpSvD_BwE&amp;i=5a73f9bfeec3dfb1f8233788&amp;o=5a71ea52ebb19ac62c23ccd4&amp;opn=XMLGOOGLE&amp;sellerId=12492489000145" xr:uid="{89541A52-442F-4861-97DB-5DCC8EA3F5A6}"/>
    <hyperlink ref="J245" r:id="rId20" display="https://www.americanas.com.br/produto/53663778/cordao-optico-duplex-multimodo-lc-lc-1-50-metros?WT.srch=1&amp;acc=e789ea56094489dffd798f86ff51c7a9&amp;epar=bp_pl_00_go_inf-aces_acessorios_geral_gmv&amp;gclid=EAIaIQobChMIhsGTkLqj5QIVGWKGCh3FuwJDEAkYFCABEgKFgPD_BwE&amp;i=5b174f75eec3dfb1f8e3004d&amp;o=5c6ffdaa6c28a3cb507515e0&amp;opn=YSMESP&amp;sellerId=559915000131" xr:uid="{397A1AD6-8C21-46C7-A799-511379D88B85}"/>
    <hyperlink ref="J167" r:id="rId21" xr:uid="{AB2C2565-1FA3-4B45-A30B-6D86411FD814}"/>
    <hyperlink ref="J178" r:id="rId22" display="https://www.google.com/shopping/product/12534771528031375881?lsf=seller:7504209,store:10831782813062719344,s:h&amp;q=ACIONADOR+HYDRA+MASTER&amp;hl=pt-BR&amp;lsft=gclid:Cj0KCQiA2ITuBRDkARIsAMK9Q7NdA9jdst14FWBH8eoLuPZXqyguYzAsmNdCP73V5HNi0XTXNvBcwhUaArbNEALw_wcB&amp;prds=oid:9040627943592155905&amp;sa=X&amp;ved=0ahUKEwjFn-bcgdPlAhWoHLkGHYnsAOsQrRIIUQ" xr:uid="{D4AE302E-CCBA-4E2B-AA9B-A32CFA385CA2}"/>
    <hyperlink ref="J184" r:id="rId23" display="https://www.extra.com.br/construcao/BanheiroAcessorios/VasosSanitariosBacias/anel-vedacao-p-vaso-sanitario-c-guia-blukit-13971496.html?utm_medium=cpc&amp;utm_source=gp_pla&amp;IdSku=13971496&amp;idLojista=15229&amp;utm_campaign=casa_shopping&amp;gclid=Cj0KCQiA2ITuBRDkARIsAMK9Q7MIwxrM5vOqmSZBGDsSZ1ydaaK4FwVX-anjl6oINyut2nuyGsPrv-saAv86EALw_wcB" xr:uid="{4048C785-964E-4993-B412-391B6339ECEE}"/>
    <hyperlink ref="J218" r:id="rId24" xr:uid="{F13A60C3-E0DB-43AD-84E8-23E0397ECCA3}"/>
    <hyperlink ref="J234" r:id="rId25" xr:uid="{0D21BB1C-E1EE-4C54-A9C0-2381FC415796}"/>
    <hyperlink ref="J242" r:id="rId26" xr:uid="{9F43934F-D612-4E12-9E7A-A9187C142E16}"/>
    <hyperlink ref="J252" r:id="rId27" xr:uid="{6DED406A-1FF3-46E7-9157-4FE42534E283}"/>
    <hyperlink ref="J126" r:id="rId28" xr:uid="{80D24BFA-A59F-406B-B45F-29F304376B19}"/>
    <hyperlink ref="J20" r:id="rId29" xr:uid="{12FF8AD1-7400-454C-8832-C0AB5643E8BA}"/>
    <hyperlink ref="J91" r:id="rId30" xr:uid="{B67BFEF3-DC5B-4ED0-A4C6-188461C707DB}"/>
    <hyperlink ref="J21" r:id="rId31" location="info-section" display="https://www.americanas.com.br/produto/46271657/carpete-em-placa-freestyle-caixa-cor-9023?WT.srch=1&amp;acc=e789ea56094489dffd798f86ff51c7a9&amp;cor=9023&amp;epar=bp_pl_00_go_pla_casaeconst_geral_gmv&amp;gclid=EAIaIQobChMI29emyOuy5gIVF4CRCh3MAQzjEAYYAyABEgJF2PD_BwE&amp;i=59f7f6c4eec3dfb1f8a76b6b&amp;o=5be2ed6bebb19ac62cde1edf&amp;opn=YSMESP&amp;sellerId=55010060000187&amp;sellerid=55010060000187&amp;wt.srch=1 - info-section" xr:uid="{F347BEC2-54DD-40E0-A0CB-152B98497F97}"/>
    <hyperlink ref="J65" r:id="rId32" xr:uid="{0761E005-6858-4FCA-B1BD-2B5E74F93F16}"/>
    <hyperlink ref="J11" r:id="rId33" display="https://www.cec.com.br/metais-e-acessorios/assentos/assento-sanitario-acesso-plus-branco?produto=1179265&amp;utm_content=metais-e-acessorios&amp;utm_medium=cpc&amp;utm_campaign=GoogleShop&amp;utm_source=google-shopping&amp;idpublicacao=791d2005-d206-4804-b297-71cab438caf1&amp;gclid=Cj0KCQjwrrXtBRCKARIsAMbU6bHEpIk3wCbSEKHX7ysNLEotD2l7GV148170uRZ906cCs1f41lSB-SIaAptbEALw_wcB" xr:uid="{7873957D-7190-41DB-BF94-11126C7525A7}"/>
    <hyperlink ref="J9" r:id="rId34" xr:uid="{978D63DC-9863-4280-911A-9456BB5A019E}"/>
    <hyperlink ref="J10" r:id="rId35" xr:uid="{18EFB9D8-E899-47CF-BD34-1C9603E7866E}"/>
    <hyperlink ref="J13" r:id="rId36" display="https://www.cec.com.br/tintas-e-acessorios/pinceis-e-acessorios/bandejas-para-pintura/bandeja-em-plastico-para-pintura-36x28cm-preta?produto=1296338&amp;utm_content=tintas-e-acessorios&amp;utm_medium=cpc&amp;utm_campaign=GoogleShop&amp;utm_source=google-shopping&amp;idpublicacao=791d2005-d206-4804-b297-71cab438caf1&amp;gclid=EAIaIQobChMI6f2YgtCe5QIViQWRCh2XxAqcEAQYASABEgKFDfD_BwE" xr:uid="{E4993B23-6906-4AFB-8DC1-ADC60998F6F0}"/>
    <hyperlink ref="J14" r:id="rId37" display="https://www.americanas.com.br/produto/74152088?WT.srch=1&amp;acc=e789ea56094489dffd798f86ff51c7a9&amp;epar=bp_pl_00_go_pap_todas_geral_gmv&amp;gclid=EAIaIQobChMIqOvFmdCe5QIVi4WRCh3QMAibEAYYByABEgJOdvD_BwE&amp;i=5adeab17eec3dfb1f8756513&amp;o=5cd57dd96c28a3cb50c0246a&amp;opn=YSMESP&amp;sellerId=3271869000169" xr:uid="{65620209-2352-4ECA-944D-23B920E3307E}"/>
    <hyperlink ref="J16" r:id="rId38" xr:uid="{8DA76EC0-10D3-41B4-8835-BA633C607A2A}"/>
    <hyperlink ref="J22" r:id="rId39" xr:uid="{1F5D50F8-1AEA-4C00-950C-3BAA448CBEE7}"/>
    <hyperlink ref="J27" r:id="rId40" xr:uid="{8FD8D156-88B9-4571-9D89-84FE08B1B33A}"/>
    <hyperlink ref="J28" r:id="rId41" xr:uid="{98876A1E-9067-48B2-8FC6-C45ADD07953F}"/>
    <hyperlink ref="J30" r:id="rId42" xr:uid="{E589238C-E5FA-4134-9FE6-69A0ACD19D7E}"/>
    <hyperlink ref="J31" r:id="rId43" display="https://www.cec.com.br/tintas-e-acessorios/fitas/fitas-de-demarcacao/fita-de-sinalizacao-zebrada-70mm-com-200-metros-amarela-e-preta?produto=1171659&amp;utm_content=tintas-e-acessorios&amp;utm_medium=cpc&amp;utm_campaign=GoogleShop&amp;utm_source=google-shopping&amp;idpublicacao=791d2005-d206-4804-b297-71cab438caf1" xr:uid="{0EF64502-C5B6-44F1-988B-06B42AAEBCC2}"/>
    <hyperlink ref="J35" r:id="rId44" display="https://www.americanas.com.br/produto/44840603/graxa-500g-graxax-garin?WT.srch=1&amp;acc=e789ea56094489dffd798f86ff51c7a9&amp;epar=bp_pl_00_go_pla_casaeconst_geral_gmv&amp;gclid=Cj0KCQiAtf_tBRDtARIsAIbAKe08nmKsg9IrCLj3XYxukFjHunMfWfjytjpvo7ce-WUxEFpnXqxIkzIaAglQEALw_wcB&amp;i=5adeab17eec3dfb1f875651a&amp;o=5bcaa382ebb19ac62cca92d4&amp;opn=YSMESP&amp;sellerId=10691953000105&amp;sellerid=10691953000105&amp;wt.srch=1" xr:uid="{E9B66547-F6CB-43B3-9776-6B97288BAB25}"/>
    <hyperlink ref="J36" r:id="rId45" xr:uid="{544FD739-2492-4A7E-80E9-5B288A0ED24B}"/>
    <hyperlink ref="J68" r:id="rId46" xr:uid="{54FEC04D-9725-45F1-BAC3-2F86106C0286}"/>
    <hyperlink ref="J69" r:id="rId47" xr:uid="{B4F1AABE-AEE2-401F-A1E8-247E85C375E2}"/>
    <hyperlink ref="J80" r:id="rId48" xr:uid="{3E665C49-4771-4DB8-ACC0-1C07139EED59}"/>
    <hyperlink ref="J85" r:id="rId49" xr:uid="{7699C873-2675-4D60-948F-76E64BDDA547}"/>
    <hyperlink ref="J87" r:id="rId50" xr:uid="{0C48A640-EF61-4D44-95C5-A5476D25A2E8}"/>
    <hyperlink ref="J88" r:id="rId51" xr:uid="{C4BD89F5-7938-4AB6-B25B-1973E020E454}"/>
    <hyperlink ref="J89" r:id="rId52" xr:uid="{EFEEE230-6394-48C7-A52B-ADE87792B1FF}"/>
    <hyperlink ref="J90" r:id="rId53" xr:uid="{C3D6291F-ECC4-4ABF-9734-348F572996C9}"/>
    <hyperlink ref="J92" r:id="rId54" xr:uid="{555BC3BF-9CC4-4E17-BE08-08BFCB0B2E89}"/>
    <hyperlink ref="J93" r:id="rId55" xr:uid="{2A46DC00-33F4-4F1A-A552-0F64DEEE86E5}"/>
    <hyperlink ref="J94" r:id="rId56" xr:uid="{5BE2CC02-BF90-4EAE-BA43-EFEC63C66CD9}"/>
    <hyperlink ref="J95" r:id="rId57" xr:uid="{80CAE8EB-2C58-4C08-B90A-9182EF63FD60}"/>
    <hyperlink ref="J108" r:id="rId58" display="https://www.casasbahia.com.br/acessorioseinovacoes/acessoriosparatvs/CaboseConectoresparatv/cabo-hdmi-1m-13728679.html?utm_medium=Cpc&amp;utm_source=GP_PLA&amp;IdSku=13728679&amp;idLojista=15908&amp;utm_campaign=elte_shopping&amp;gclid=EAIaIQobChMI6ZOx3YGh5QIVhoaRCh3MJw01EAYYASABEgLtgvD_BwE" xr:uid="{87457297-C073-42FD-A683-010D69776F53}"/>
    <hyperlink ref="J109" r:id="rId59" xr:uid="{87B6A2A0-148F-4AB5-93D4-2FA2AFBA4E81}"/>
    <hyperlink ref="J110" r:id="rId60" xr:uid="{2E2B7CFC-FF7D-4A31-BB8A-D312E2C479FD}"/>
    <hyperlink ref="J112" r:id="rId61" xr:uid="{4159E110-7E88-46D9-9C90-3284EAC70ACB}"/>
    <hyperlink ref="J113" r:id="rId62" xr:uid="{09993485-0C74-4D64-B98D-6B92457648EB}"/>
    <hyperlink ref="J114" r:id="rId63" display="https://www.cec.com.br/material-eletrico/sistemas-de-sobrepor/canaleta-com-divisoria-50x20mm-e-2-metros?produto=1223552&amp;utm_content=material-eletrico&amp;utm_medium=cpc&amp;utm_campaign=GoogleShop&amp;utm_source=google-shopping&amp;idpublicacao=791d2005-d206-4804-b297-71cab438caf1&amp;gclid=EAIaIQobChMI7YuywIu45QIVhgmRCh0Nhg9lEAYYAiABEgI0T_D_BwE" xr:uid="{C66B5EE6-F31E-459E-A61A-D9AFBA3BCC51}"/>
    <hyperlink ref="J115" r:id="rId64" display="https://www.copafer.com.br/canaleta-110x20x2000-com-divisoria-sem-adesivo-30046x-pial-p1095366?tsid=17&amp;utm_source=google&amp;utm_medium=cpc&amp;utm_content=Canaleta%20110x20x2000%20com%20Divis%C3%B3ria%20sem%20Adesivo%20-%2030046X%20-%20PIAL&amp;utm_campaign=materiais-eletricos&amp;pht=5891501858647464&amp;gclid=EAIaIQobChMI-rLOj4y45QIVDYWRCh0wYgM2EAYYCCABEgJaRfD_BwE" xr:uid="{53FDD574-D075-40C5-A988-E37691F5FB21}"/>
    <hyperlink ref="J116" r:id="rId65" xr:uid="{D8107FD5-0285-4870-A698-C512E1849D9C}"/>
    <hyperlink ref="J120" r:id="rId66" xr:uid="{FD669E0F-9353-4995-BD8A-1606BB422126}"/>
    <hyperlink ref="J121" r:id="rId67" xr:uid="{7EF9D429-9F41-4E43-8D6D-DA23B5EF4002}"/>
    <hyperlink ref="J125" r:id="rId68" display="https://www.americanas.com.br/produto/48732202/contator-tripolar-25a-220v-lc1d25m7-schneider?WT.srch=1&amp;acc=e789ea56094489dffd798f86ff51c7a9&amp;epar=bp_pl_00_go_pla_casaeconst_geral_gmv&amp;gclid=EAIaIQobChMIypKs44y45QIVh4GRCh0_RQR8EAQYASABEgIB9vD_BwE&amp;i=59cdc293eec3dfb1f8ad2571&amp;o=5c1a3ac96c28a3cb503e31c9&amp;opn=YSMESP&amp;sellerId=5806978000320" xr:uid="{44777207-A6A6-4D5B-BC09-6037CF3E2B7F}"/>
    <hyperlink ref="J127" r:id="rId69" xr:uid="{7FCD0C8E-F162-402F-9999-253ADE177704}"/>
    <hyperlink ref="J128" r:id="rId70" xr:uid="{E8EF7CE8-E53B-49E5-B394-0B808D901AC9}"/>
    <hyperlink ref="J129" r:id="rId71" xr:uid="{239BAD8E-5D0C-4E08-A151-B56680D17CA8}"/>
    <hyperlink ref="J130" r:id="rId72" xr:uid="{92C6BC79-F258-4270-9544-CD5A707AD154}"/>
    <hyperlink ref="J131" r:id="rId73" xr:uid="{3F13F4E1-8649-400C-A51D-1125EC1EC0DE}"/>
    <hyperlink ref="J132" r:id="rId74" xr:uid="{79FCB641-D747-4B3F-8A78-7ECD6A6CB4F6}"/>
    <hyperlink ref="J133" r:id="rId75" xr:uid="{5908CE22-E9A3-4802-A61E-510A12D4F38C}"/>
    <hyperlink ref="J134" r:id="rId76" xr:uid="{F0635BCE-BF49-44E5-8F12-BC5C1F3FE4FF}"/>
    <hyperlink ref="J135" r:id="rId77" xr:uid="{C099925E-7540-4252-B1F3-C6C5AA0E6EB2}"/>
    <hyperlink ref="J138" r:id="rId78" xr:uid="{DE85245C-5BAB-4AA2-8CC3-D07FAEFE669D}"/>
    <hyperlink ref="J142" r:id="rId79" xr:uid="{AF946721-CA8C-4E45-8BFD-12D98DEE91AE}"/>
    <hyperlink ref="J145" r:id="rId80" xr:uid="{C3687170-CFA1-48F9-97AA-34646A8FB59A}"/>
    <hyperlink ref="J150" r:id="rId81" display="https://www.eletrorastro.com.br/produto/isolador-epoxi-paralelo-laranja-16x20mm-1-4-engefuse-80456?utm_source=GoogleShopping&amp;utm_medium=&amp;utm_campaign=GoogleShopping&amp;gclid=Cj0KCQjwrrXtBRCKARIsAMbU6bFsPiZNSCoBpzqYz26kCjPtJ9IV0kQj-WdXPOjhMi_XimXkI_AdNaAaAqcREALw_wcB" xr:uid="{151D091B-370B-4FF3-96A5-305E5542836B}"/>
    <hyperlink ref="J151" r:id="rId82" xr:uid="{39C237CA-AC50-4A75-908C-252696E723FD}"/>
    <hyperlink ref="J152" r:id="rId83" xr:uid="{B53C000D-E429-4711-9668-CD590E0FB32B}"/>
    <hyperlink ref="J153" r:id="rId84" xr:uid="{A1ADC604-72DF-453F-8C1E-E9EB267A1179}"/>
    <hyperlink ref="J154" r:id="rId85" xr:uid="{51247ECA-D95D-41F2-9F6A-B6DEACF57DB5}"/>
    <hyperlink ref="J155" r:id="rId86" xr:uid="{D04EC296-CB7A-4F7E-B340-AD1D025CDBD3}"/>
    <hyperlink ref="J156" r:id="rId87" display="https://www.pontodoincendio.com.br/parafuso-cab-sextavada-s10" xr:uid="{CC1FDF0A-C7A0-415C-B6A9-2F54F980AD3B}"/>
    <hyperlink ref="J157" r:id="rId88" xr:uid="{F1FD8BB7-769E-48B7-A92E-40301EA234CF}"/>
    <hyperlink ref="J158" r:id="rId89" xr:uid="{8B7EDC7C-D374-4324-A15A-1F653FC74623}"/>
    <hyperlink ref="J159" r:id="rId90" xr:uid="{92329A4A-6A20-4DEC-B53A-8F41D3B2E672}"/>
    <hyperlink ref="J160" r:id="rId91" display="https://www.americanas.com.br/produto/46220182/dps-protetor-de-surto-easy-9-1p-45ka-classe-ii-ez9l33145-schneider?WT.srch=1&amp;epar=%7Bifpla%3A%7B_epar%7D%7D%7Bifdyn%3A%7B_epar%7D%7D%7Bifdbm%3Ads_at_ov_db_acom%24%7BCAMPAIGN_ID%7D%7D&amp;opn=YSMESP&amp;sellerId=20526132000169" xr:uid="{E7D5D980-495B-42FF-8EA0-067B48EFED33}"/>
    <hyperlink ref="J162" r:id="rId92" display="https://www.submarino.com.br/produto/589126781/regua-de-6-tomadas-rack-19-polegadas-1u?WT.srch=1&amp;acc=d47a04c6f99456bc289220d5d0ff208d&amp;epar=bp_pl_00_go_g35172&amp;gclid=EAIaIQobChMIge3Ui-ij5QIVU-WGCh2CHQ1fEAkYBCABEgLa-PD_BwE&amp;i=5cb01eef49f937f625970027&amp;o=5d9223c86c28a3cb50c68ccf&amp;opn=XMLGOOGLE&amp;sellerId=17166115000153" xr:uid="{901AA41B-531C-45A3-BCBE-B8CF58CF72AA}"/>
    <hyperlink ref="J163" r:id="rId93" xr:uid="{49BABCAC-56C4-4786-9E3A-91855CE864A7}"/>
    <hyperlink ref="J166" r:id="rId94" xr:uid="{B5009172-9CBE-4BF8-8E58-D64E7787BC19}"/>
    <hyperlink ref="J169" r:id="rId95" xr:uid="{71022101-EDA6-44F1-899F-381B233A2767}"/>
    <hyperlink ref="J173" r:id="rId96" xr:uid="{80343E90-9AF8-4828-984D-14FC6EB2014C}"/>
    <hyperlink ref="J176" r:id="rId97" xr:uid="{4A81FC31-0FBC-44B5-A966-F7FCF0EECCFA}"/>
    <hyperlink ref="J177" r:id="rId98" xr:uid="{53C7F7EA-CCF1-4D88-8F10-7DF538609663}"/>
    <hyperlink ref="J179" r:id="rId99" xr:uid="{07D61BFE-FE0A-4459-83D4-8A2DE4653561}"/>
    <hyperlink ref="J180" r:id="rId100" xr:uid="{9924C764-FD2B-44D6-AD68-37BCEE9FC6FE}"/>
    <hyperlink ref="J181" r:id="rId101" xr:uid="{E9911727-3888-49DE-900E-FA912A151F19}"/>
    <hyperlink ref="J182" r:id="rId102" xr:uid="{CA9E1459-B5AB-490A-9575-167B22D74E6D}"/>
    <hyperlink ref="J187" r:id="rId103" display="https://www.google.com/shopping/product/8526088790681824621?lsf=seller:7504209,store:10831782813062719344&amp;prds=oid:1590848942184540325&amp;q=CARRAPETA+PARA+TORNEIRA+DECA&amp;hl=en&amp;ei=jy-7XcPFJdPW5OUP5Zes8AY&amp;lsft=gclid:EAIaIQobChMI9pXr05fH5QIVCQSRCh0JxgHEEAQYASABEgLwSPD_BwE" xr:uid="{3C6C289D-E181-42F8-ACA7-485D04050C8A}"/>
    <hyperlink ref="J190" r:id="rId104" xr:uid="{0F950462-EED9-4D38-9DF7-972D11499EF5}"/>
    <hyperlink ref="J191" r:id="rId105" xr:uid="{FABFA1FA-90F0-406D-B037-6A5635855E7D}"/>
    <hyperlink ref="J192" r:id="rId106" xr:uid="{6B5CC7F2-E8B1-4E1B-B67F-BE026BBD2BC8}"/>
    <hyperlink ref="J193" r:id="rId107" xr:uid="{A69785EF-1F73-40BA-A41C-4ED994BE2232}"/>
    <hyperlink ref="J199" r:id="rId108" display="https://www.shoptime.com.br/produto/34931604/mictorio-com-sifao-integrado-branco-m-712-17-deca?WT.srch=1&amp;acc=a76c8289649a0bef0524c56c85e71570&amp;epar=bp_pl_00_go_pla_casaeconst_geral_gmv&amp;gclid=Cj0KCQjwl8XtBRDAARIsAKfwtxCyAmvEv2CugCK2r7sDfef5xzyRcCGWHUUb94n2gUMl5uFPkAaOcyoaAr-FEALw_wcB&amp;i=5993c9eceec3dfb1f8ad0be0&amp;o=5d3b57df6c28a3cb504061f5&amp;opn=GOOGLEXML&amp;sellerId=55728224000106&amp;sellerid=55728224000106&amp;wt.srch=1" xr:uid="{2F7A0A9D-D35B-42B5-907A-9589B085186F}"/>
    <hyperlink ref="J200" r:id="rId109" xr:uid="{49B4DC98-9AE1-4CE5-8682-168D0E8FE27B}"/>
    <hyperlink ref="J206" r:id="rId110" xr:uid="{A6D8D5D8-6C2C-4DDD-AF6A-D19BB845EBB1}"/>
    <hyperlink ref="J207" r:id="rId111" xr:uid="{3E18E5C2-2064-432B-A07E-54E2B8F94E03}"/>
    <hyperlink ref="J208" r:id="rId112" xr:uid="{EF73EAC0-8297-4E3D-99B9-F3C02D1DB2BD}"/>
    <hyperlink ref="J211" r:id="rId113" xr:uid="{04103E13-2A9A-4DFB-927E-FCD9BABBC8B4}"/>
    <hyperlink ref="J212" r:id="rId114" xr:uid="{DFF473E2-752E-41E2-8E30-B30C3CEAD847}"/>
    <hyperlink ref="J217" r:id="rId115" xr:uid="{CD0C7817-232F-4585-8B3C-E86558F45D9F}"/>
    <hyperlink ref="J219" r:id="rId116" xr:uid="{FD32A492-2298-40F1-83F8-FAB4F1D37219}"/>
    <hyperlink ref="J223" r:id="rId117" xr:uid="{E23F589C-C113-4948-B32C-63A519526A57}"/>
    <hyperlink ref="J224" r:id="rId118" xr:uid="{7A673407-2864-4E64-9CD5-EEBDDF8AE58B}"/>
    <hyperlink ref="J233" r:id="rId119" xr:uid="{75FC548F-137E-4178-8A74-6000601B5E4C}"/>
    <hyperlink ref="J235" r:id="rId120" xr:uid="{73E3BC2B-BECD-4C10-A7BA-6711D8D40BDB}"/>
    <hyperlink ref="J238" r:id="rId121" xr:uid="{72C24E09-2B07-47D2-B9AC-9124168A4F4D}"/>
    <hyperlink ref="J239" r:id="rId122" xr:uid="{793400B5-D609-4A5C-81AF-CC0CB350E377}"/>
    <hyperlink ref="J240" r:id="rId123" display="https://www.casasbahia.com.br/acessorioseinovacoes/acessoriosparatvs/CaboseConectoresparatv/cabo-y-vga-14813819.html?utm_medium=Cpc&amp;utm_source=GP_PLA&amp;IdSku=14813819&amp;idLojista=12231&amp;utm_campaign=elte_shopping&amp;gclid=EAIaIQobChMIwoDbsbSj5QIVRwSRCh3LKANfEAkYASABEgI9U_D_BwE" xr:uid="{8C745BAF-A694-43FF-A87C-EC6748C7F11C}"/>
    <hyperlink ref="J241" r:id="rId124" xr:uid="{36FD2F77-5889-4B1B-AAF6-7ADEF5B65BFE}"/>
    <hyperlink ref="J243" r:id="rId125" xr:uid="{7C841598-9135-4848-BF82-9E577F894F0C}"/>
    <hyperlink ref="J244" r:id="rId126" display="https://www.americanas.com.br/produto/13393097/cordao-espiral-para-monofone-1-70m-preto-dantas?WT.srch=1&amp;acc=e789ea56094489dffd798f86ff51c7a9&amp;epar=bp_pl_00_go_todos-os-produtos_geral_gmv&amp;gclid=EAIaIQobChMI_dyuyJjH5QIVloaRCh2Udw_DEAQYAyABEgILcfD_BwE&amp;i=573fe245eec3dfb1f8014218&amp;o=56fbb935eec3dfb1f85bb7fa&amp;opn=YSMESP&amp;sellerId=60717899000190" xr:uid="{3AF02B7C-FFCE-423F-B817-DC3BCE3D8F89}"/>
    <hyperlink ref="J246" r:id="rId127" display="https://www.extra.com.br/TelefoneseCelulares/TelefoniaFixa/SuprimentosparaTelefonia/cordao-optico-duplex-multimodo-625-125-lc-lc-spc-10-metros-13358447.html?utm_medium=cpc&amp;utm_source=gp_pla&amp;IdSku=13358447&amp;idLojista=22063&amp;utm_campaign=tele_shopping&amp;gclid=EAIaIQobChMIwcaxq72j5QIVS4FaBR2CMARoEAkYCCABEgJ9l_D_BwE" xr:uid="{5A7814E2-C606-4EE6-B608-CF68D2E80EF3}"/>
    <hyperlink ref="J247" r:id="rId128" xr:uid="{934BEEF2-F4F3-494F-8B49-AA96AFC2C53D}"/>
    <hyperlink ref="J248" r:id="rId129" xr:uid="{D2A82A7B-1C96-4295-9E47-EE496AD07DF8}"/>
    <hyperlink ref="J249" r:id="rId130" display="https://www.americanas.com.br/produto/53665755/cordao-optico-duplex-multimodo-lc-sc-1-50-metros?WT.srch=1&amp;acc=e789ea56094489dffd798f86ff51c7a9&amp;epar=bp_pl_00_go_inf-aces_acessorios_geral_gmv&amp;gclid=Cj0KCQjw3JXtBRC8ARIsAEBHg4nfION782GvrVMM-choerZkJ-nsBsyqBEWdrkliFYGJxi2rxHyH9zsaAoEeEALw_wcB&amp;i=5b174f75eec3dfb1f8e3004d&amp;o=5c7001436c28a3cb50751a4c&amp;opn=YSMESP&amp;sellerId=559915000131" xr:uid="{68D349C7-3A73-4F2D-BB22-A3250BEEF4BF}"/>
    <hyperlink ref="J250" r:id="rId131" xr:uid="{86176AAD-9870-446B-A4D4-27D2240CC1C0}"/>
    <hyperlink ref="J251" r:id="rId132" xr:uid="{AD2913E7-B0AC-48F2-B3D3-691215156613}"/>
    <hyperlink ref="J253" r:id="rId133" xr:uid="{B729AA8B-01BD-4746-95E8-41FABA2063B2}"/>
    <hyperlink ref="J255" r:id="rId134" xr:uid="{661F57C6-E327-4AE3-B468-500B0E25A4EB}"/>
  </hyperlinks>
  <printOptions horizontalCentered="1"/>
  <pageMargins left="0.35433070866141736" right="0.27559055118110237" top="0.51181102362204722" bottom="0.39370078740157483" header="0.31496062992125984" footer="0.15748031496062992"/>
  <pageSetup paperSize="9" scale="80" orientation="portrait" r:id="rId135"/>
  <headerFooter>
    <oddHeader>&amp;C&amp;"-,Negrito"&amp;12Processo  00065.043751/2019-84 - Materiais de Reposição</oddHeader>
    <oddFooter>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09B7A-B44E-45AE-AF53-03B8F50432DA}">
  <dimension ref="B1:K78"/>
  <sheetViews>
    <sheetView showGridLines="0" tabSelected="1" zoomScaleNormal="100" workbookViewId="0">
      <pane xSplit="1" ySplit="2" topLeftCell="B10" activePane="bottomRight" state="frozen"/>
      <selection activeCell="B1" sqref="B1:G18"/>
      <selection pane="topRight" activeCell="B1" sqref="B1:G18"/>
      <selection pane="bottomLeft" activeCell="B1" sqref="B1:G18"/>
      <selection pane="bottomRight" activeCell="B1" sqref="B1:G18"/>
    </sheetView>
  </sheetViews>
  <sheetFormatPr defaultRowHeight="15" x14ac:dyDescent="0.25"/>
  <cols>
    <col min="1" max="1" width="40.5703125" customWidth="1"/>
    <col min="2" max="2" width="5.140625" style="108" bestFit="1" customWidth="1"/>
    <col min="3" max="3" width="37.85546875" style="109" customWidth="1"/>
    <col min="4" max="4" width="9.140625" style="110"/>
    <col min="5" max="5" width="11.42578125" style="110" bestFit="1" customWidth="1"/>
    <col min="6" max="6" width="7.85546875" style="120" bestFit="1" customWidth="1"/>
    <col min="7" max="7" width="12.28515625" style="121" bestFit="1" customWidth="1"/>
    <col min="8" max="8" width="9.85546875" style="121" bestFit="1" customWidth="1"/>
    <col min="9" max="9" width="24.28515625" style="132" hidden="1" customWidth="1"/>
    <col min="10" max="10" width="22.7109375" style="129" hidden="1" customWidth="1"/>
    <col min="11" max="11" width="73.85546875" customWidth="1"/>
  </cols>
  <sheetData>
    <row r="1" spans="2:10" ht="15.75" x14ac:dyDescent="0.25">
      <c r="B1" s="399" t="s">
        <v>453</v>
      </c>
      <c r="C1" s="400"/>
      <c r="D1" s="400"/>
      <c r="E1" s="400"/>
      <c r="F1" s="400"/>
      <c r="G1" s="401"/>
      <c r="H1" s="400"/>
      <c r="I1" s="402"/>
      <c r="J1" s="403"/>
    </row>
    <row r="2" spans="2:10" s="86" customFormat="1" ht="25.5" x14ac:dyDescent="0.25">
      <c r="B2" s="111" t="s">
        <v>0</v>
      </c>
      <c r="C2" s="112" t="s">
        <v>264</v>
      </c>
      <c r="D2" s="111" t="s">
        <v>122</v>
      </c>
      <c r="E2" s="112" t="s">
        <v>767</v>
      </c>
      <c r="F2" s="112" t="s">
        <v>766</v>
      </c>
      <c r="G2" s="113" t="s">
        <v>765</v>
      </c>
      <c r="H2" s="113" t="s">
        <v>768</v>
      </c>
      <c r="I2" s="130" t="s">
        <v>769</v>
      </c>
      <c r="J2" s="127" t="s">
        <v>773</v>
      </c>
    </row>
    <row r="3" spans="2:10" s="1" customFormat="1" ht="51" x14ac:dyDescent="0.25">
      <c r="B3" s="96">
        <v>1</v>
      </c>
      <c r="C3" s="90" t="s">
        <v>265</v>
      </c>
      <c r="D3" s="97" t="s">
        <v>266</v>
      </c>
      <c r="E3" s="97">
        <v>50</v>
      </c>
      <c r="F3" s="122" t="s">
        <v>487</v>
      </c>
      <c r="G3" s="114">
        <v>270.72000000000003</v>
      </c>
      <c r="H3" s="115">
        <f>E3*G3</f>
        <v>13536.000000000002</v>
      </c>
      <c r="I3" s="98" t="s">
        <v>770</v>
      </c>
      <c r="J3" s="89" t="s">
        <v>775</v>
      </c>
    </row>
    <row r="4" spans="2:10" s="1" customFormat="1" ht="89.25" x14ac:dyDescent="0.25">
      <c r="B4" s="99">
        <v>2</v>
      </c>
      <c r="C4" s="91" t="s">
        <v>267</v>
      </c>
      <c r="D4" s="100" t="s">
        <v>266</v>
      </c>
      <c r="E4" s="100">
        <v>116</v>
      </c>
      <c r="F4" s="123">
        <v>2417</v>
      </c>
      <c r="G4" s="116">
        <v>113.14</v>
      </c>
      <c r="H4" s="117">
        <f t="shared" ref="H4:H67" si="0">E4*G4</f>
        <v>13124.24</v>
      </c>
      <c r="I4" s="101" t="s">
        <v>770</v>
      </c>
      <c r="J4" s="89" t="s">
        <v>775</v>
      </c>
    </row>
    <row r="5" spans="2:10" s="1" customFormat="1" ht="114.75" x14ac:dyDescent="0.25">
      <c r="B5" s="99">
        <v>3</v>
      </c>
      <c r="C5" s="91" t="s">
        <v>268</v>
      </c>
      <c r="D5" s="100" t="s">
        <v>266</v>
      </c>
      <c r="E5" s="100">
        <v>100</v>
      </c>
      <c r="F5" s="123">
        <v>2405</v>
      </c>
      <c r="G5" s="116">
        <v>125.1</v>
      </c>
      <c r="H5" s="117">
        <f t="shared" si="0"/>
        <v>12510</v>
      </c>
      <c r="I5" s="101" t="s">
        <v>770</v>
      </c>
      <c r="J5" s="89" t="s">
        <v>775</v>
      </c>
    </row>
    <row r="6" spans="2:10" s="1" customFormat="1" ht="76.5" x14ac:dyDescent="0.25">
      <c r="B6" s="99">
        <v>4</v>
      </c>
      <c r="C6" s="91" t="s">
        <v>269</v>
      </c>
      <c r="D6" s="100" t="s">
        <v>266</v>
      </c>
      <c r="E6" s="100">
        <v>222</v>
      </c>
      <c r="F6" s="123">
        <v>72180</v>
      </c>
      <c r="G6" s="116">
        <v>21.24</v>
      </c>
      <c r="H6" s="117">
        <f t="shared" si="0"/>
        <v>4715.28</v>
      </c>
      <c r="I6" s="101" t="s">
        <v>770</v>
      </c>
      <c r="J6" s="89" t="s">
        <v>775</v>
      </c>
    </row>
    <row r="7" spans="2:10" s="1" customFormat="1" ht="89.25" x14ac:dyDescent="0.25">
      <c r="B7" s="99">
        <v>5</v>
      </c>
      <c r="C7" s="91" t="s">
        <v>270</v>
      </c>
      <c r="D7" s="100" t="s">
        <v>266</v>
      </c>
      <c r="E7" s="100">
        <v>200</v>
      </c>
      <c r="F7" s="123">
        <v>72180</v>
      </c>
      <c r="G7" s="116">
        <v>21.24</v>
      </c>
      <c r="H7" s="117">
        <f t="shared" si="0"/>
        <v>4248</v>
      </c>
      <c r="I7" s="101" t="s">
        <v>770</v>
      </c>
      <c r="J7" s="89" t="s">
        <v>775</v>
      </c>
    </row>
    <row r="8" spans="2:10" s="1" customFormat="1" ht="140.25" x14ac:dyDescent="0.25">
      <c r="B8" s="99">
        <v>6</v>
      </c>
      <c r="C8" s="91" t="s">
        <v>271</v>
      </c>
      <c r="D8" s="100" t="s">
        <v>266</v>
      </c>
      <c r="E8" s="100">
        <v>100</v>
      </c>
      <c r="F8" s="123">
        <v>72180</v>
      </c>
      <c r="G8" s="116">
        <v>21.24</v>
      </c>
      <c r="H8" s="117">
        <f t="shared" si="0"/>
        <v>2124</v>
      </c>
      <c r="I8" s="101" t="s">
        <v>770</v>
      </c>
      <c r="J8" s="89" t="s">
        <v>775</v>
      </c>
    </row>
    <row r="9" spans="2:10" s="1" customFormat="1" ht="89.25" x14ac:dyDescent="0.25">
      <c r="B9" s="99">
        <v>7</v>
      </c>
      <c r="C9" s="91" t="s">
        <v>272</v>
      </c>
      <c r="D9" s="100" t="s">
        <v>273</v>
      </c>
      <c r="E9" s="100">
        <v>2</v>
      </c>
      <c r="F9" s="123">
        <v>90791</v>
      </c>
      <c r="G9" s="118">
        <v>432.81</v>
      </c>
      <c r="H9" s="117">
        <f t="shared" si="0"/>
        <v>865.62</v>
      </c>
      <c r="I9" s="101" t="s">
        <v>770</v>
      </c>
      <c r="J9" s="89" t="s">
        <v>775</v>
      </c>
    </row>
    <row r="10" spans="2:10" s="1" customFormat="1" ht="63.75" x14ac:dyDescent="0.25">
      <c r="B10" s="99">
        <v>8</v>
      </c>
      <c r="C10" s="91" t="s">
        <v>449</v>
      </c>
      <c r="D10" s="100" t="s">
        <v>273</v>
      </c>
      <c r="E10" s="100">
        <v>2</v>
      </c>
      <c r="F10" s="123">
        <v>90790</v>
      </c>
      <c r="G10" s="116">
        <v>402.23</v>
      </c>
      <c r="H10" s="117">
        <f t="shared" si="0"/>
        <v>804.46</v>
      </c>
      <c r="I10" s="101" t="s">
        <v>770</v>
      </c>
      <c r="J10" s="89" t="s">
        <v>775</v>
      </c>
    </row>
    <row r="11" spans="2:10" s="1" customFormat="1" ht="76.5" x14ac:dyDescent="0.25">
      <c r="B11" s="99">
        <v>9</v>
      </c>
      <c r="C11" s="92" t="s">
        <v>274</v>
      </c>
      <c r="D11" s="100" t="s">
        <v>273</v>
      </c>
      <c r="E11" s="100">
        <v>1</v>
      </c>
      <c r="F11" s="123">
        <v>90791</v>
      </c>
      <c r="G11" s="116">
        <v>432.81</v>
      </c>
      <c r="H11" s="117">
        <f t="shared" si="0"/>
        <v>432.81</v>
      </c>
      <c r="I11" s="101" t="s">
        <v>770</v>
      </c>
      <c r="J11" s="89" t="s">
        <v>775</v>
      </c>
    </row>
    <row r="12" spans="2:10" s="1" customFormat="1" ht="89.25" x14ac:dyDescent="0.25">
      <c r="B12" s="99">
        <v>10</v>
      </c>
      <c r="C12" s="92" t="s">
        <v>275</v>
      </c>
      <c r="D12" s="100" t="s">
        <v>273</v>
      </c>
      <c r="E12" s="100">
        <v>1</v>
      </c>
      <c r="F12" s="123" t="s">
        <v>488</v>
      </c>
      <c r="G12" s="116">
        <v>697.96</v>
      </c>
      <c r="H12" s="117">
        <f t="shared" si="0"/>
        <v>697.96</v>
      </c>
      <c r="I12" s="101" t="s">
        <v>770</v>
      </c>
      <c r="J12" s="89" t="s">
        <v>775</v>
      </c>
    </row>
    <row r="13" spans="2:10" s="1" customFormat="1" ht="51" x14ac:dyDescent="0.25">
      <c r="B13" s="99">
        <v>11</v>
      </c>
      <c r="C13" s="92" t="s">
        <v>276</v>
      </c>
      <c r="D13" s="100" t="s">
        <v>273</v>
      </c>
      <c r="E13" s="100">
        <v>8</v>
      </c>
      <c r="F13" s="123">
        <v>72144</v>
      </c>
      <c r="G13" s="116">
        <v>112.06</v>
      </c>
      <c r="H13" s="117">
        <f t="shared" si="0"/>
        <v>896.48</v>
      </c>
      <c r="I13" s="101" t="s">
        <v>770</v>
      </c>
      <c r="J13" s="89" t="s">
        <v>775</v>
      </c>
    </row>
    <row r="14" spans="2:10" s="1" customFormat="1" ht="51" x14ac:dyDescent="0.25">
      <c r="B14" s="99">
        <v>12</v>
      </c>
      <c r="C14" s="92" t="s">
        <v>277</v>
      </c>
      <c r="D14" s="100" t="s">
        <v>266</v>
      </c>
      <c r="E14" s="100">
        <v>100</v>
      </c>
      <c r="F14" s="123">
        <v>96358</v>
      </c>
      <c r="G14" s="116">
        <v>85.43</v>
      </c>
      <c r="H14" s="117">
        <f t="shared" si="0"/>
        <v>8543</v>
      </c>
      <c r="I14" s="101" t="s">
        <v>770</v>
      </c>
      <c r="J14" s="89" t="s">
        <v>775</v>
      </c>
    </row>
    <row r="15" spans="2:10" s="1" customFormat="1" ht="51" x14ac:dyDescent="0.25">
      <c r="B15" s="99">
        <v>13</v>
      </c>
      <c r="C15" s="92" t="s">
        <v>278</v>
      </c>
      <c r="D15" s="100" t="s">
        <v>273</v>
      </c>
      <c r="E15" s="100">
        <v>2</v>
      </c>
      <c r="F15" s="123">
        <v>90792</v>
      </c>
      <c r="G15" s="116">
        <v>456.6</v>
      </c>
      <c r="H15" s="117">
        <f t="shared" si="0"/>
        <v>913.2</v>
      </c>
      <c r="I15" s="101" t="s">
        <v>770</v>
      </c>
      <c r="J15" s="89" t="s">
        <v>775</v>
      </c>
    </row>
    <row r="16" spans="2:10" s="1" customFormat="1" ht="51" x14ac:dyDescent="0.25">
      <c r="B16" s="99">
        <v>14</v>
      </c>
      <c r="C16" s="92" t="s">
        <v>279</v>
      </c>
      <c r="D16" s="100" t="s">
        <v>273</v>
      </c>
      <c r="E16" s="100">
        <v>1</v>
      </c>
      <c r="F16" s="123">
        <v>90793</v>
      </c>
      <c r="G16" s="116">
        <v>470.32</v>
      </c>
      <c r="H16" s="117">
        <f t="shared" si="0"/>
        <v>470.32</v>
      </c>
      <c r="I16" s="101" t="s">
        <v>770</v>
      </c>
      <c r="J16" s="89" t="s">
        <v>775</v>
      </c>
    </row>
    <row r="17" spans="2:11" s="1" customFormat="1" ht="51" x14ac:dyDescent="0.25">
      <c r="B17" s="99">
        <v>15</v>
      </c>
      <c r="C17" s="92" t="s">
        <v>280</v>
      </c>
      <c r="D17" s="100" t="s">
        <v>266</v>
      </c>
      <c r="E17" s="100">
        <v>1</v>
      </c>
      <c r="F17" s="123">
        <v>72119</v>
      </c>
      <c r="G17" s="116">
        <v>281.22000000000003</v>
      </c>
      <c r="H17" s="117">
        <f t="shared" si="0"/>
        <v>281.22000000000003</v>
      </c>
      <c r="I17" s="101" t="s">
        <v>770</v>
      </c>
      <c r="J17" s="89" t="s">
        <v>775</v>
      </c>
    </row>
    <row r="18" spans="2:11" s="1" customFormat="1" ht="51" x14ac:dyDescent="0.25">
      <c r="B18" s="99">
        <v>16</v>
      </c>
      <c r="C18" s="91" t="s">
        <v>281</v>
      </c>
      <c r="D18" s="100" t="s">
        <v>266</v>
      </c>
      <c r="E18" s="100">
        <v>584</v>
      </c>
      <c r="F18" s="123">
        <v>88487</v>
      </c>
      <c r="G18" s="119">
        <v>10.54</v>
      </c>
      <c r="H18" s="117">
        <f t="shared" si="0"/>
        <v>6155.36</v>
      </c>
      <c r="I18" s="101" t="s">
        <v>770</v>
      </c>
      <c r="J18" s="89" t="s">
        <v>775</v>
      </c>
    </row>
    <row r="19" spans="2:11" s="1" customFormat="1" ht="51" x14ac:dyDescent="0.25">
      <c r="B19" s="99">
        <v>17</v>
      </c>
      <c r="C19" s="91" t="s">
        <v>282</v>
      </c>
      <c r="D19" s="100" t="s">
        <v>266</v>
      </c>
      <c r="E19" s="100">
        <v>500</v>
      </c>
      <c r="F19" s="123">
        <v>88487</v>
      </c>
      <c r="G19" s="119">
        <v>10.54</v>
      </c>
      <c r="H19" s="117">
        <f t="shared" si="0"/>
        <v>5270</v>
      </c>
      <c r="I19" s="101" t="s">
        <v>770</v>
      </c>
      <c r="J19" s="89" t="s">
        <v>775</v>
      </c>
    </row>
    <row r="20" spans="2:11" s="1" customFormat="1" ht="63.75" x14ac:dyDescent="0.25">
      <c r="B20" s="99">
        <v>18</v>
      </c>
      <c r="C20" s="91" t="s">
        <v>283</v>
      </c>
      <c r="D20" s="100" t="s">
        <v>266</v>
      </c>
      <c r="E20" s="100">
        <v>10</v>
      </c>
      <c r="F20" s="123">
        <v>34744</v>
      </c>
      <c r="G20" s="116">
        <v>27.9</v>
      </c>
      <c r="H20" s="117">
        <f t="shared" si="0"/>
        <v>279</v>
      </c>
      <c r="I20" s="101" t="s">
        <v>770</v>
      </c>
      <c r="J20" s="89" t="s">
        <v>775</v>
      </c>
    </row>
    <row r="21" spans="2:11" s="1" customFormat="1" ht="51" x14ac:dyDescent="0.25">
      <c r="B21" s="99">
        <v>19</v>
      </c>
      <c r="C21" s="91" t="s">
        <v>284</v>
      </c>
      <c r="D21" s="100" t="s">
        <v>266</v>
      </c>
      <c r="E21" s="100">
        <v>10</v>
      </c>
      <c r="F21" s="123" t="s">
        <v>489</v>
      </c>
      <c r="G21" s="116">
        <v>45.43</v>
      </c>
      <c r="H21" s="117">
        <f t="shared" si="0"/>
        <v>454.3</v>
      </c>
      <c r="I21" s="101" t="s">
        <v>770</v>
      </c>
      <c r="J21" s="89" t="s">
        <v>775</v>
      </c>
    </row>
    <row r="22" spans="2:11" s="1" customFormat="1" ht="51" x14ac:dyDescent="0.25">
      <c r="B22" s="99">
        <v>20</v>
      </c>
      <c r="C22" s="91" t="s">
        <v>285</v>
      </c>
      <c r="D22" s="100" t="s">
        <v>266</v>
      </c>
      <c r="E22" s="100">
        <v>30</v>
      </c>
      <c r="F22" s="123">
        <v>84647</v>
      </c>
      <c r="G22" s="116">
        <v>164.97</v>
      </c>
      <c r="H22" s="117">
        <f t="shared" si="0"/>
        <v>4949.1000000000004</v>
      </c>
      <c r="I22" s="101" t="s">
        <v>770</v>
      </c>
      <c r="J22" s="89" t="s">
        <v>775</v>
      </c>
    </row>
    <row r="23" spans="2:11" s="1" customFormat="1" ht="26.25" x14ac:dyDescent="0.25">
      <c r="B23" s="102">
        <v>21</v>
      </c>
      <c r="C23" s="93" t="s">
        <v>286</v>
      </c>
      <c r="D23" s="100" t="s">
        <v>273</v>
      </c>
      <c r="E23" s="100">
        <v>17</v>
      </c>
      <c r="F23" s="124"/>
      <c r="G23" s="116">
        <v>45</v>
      </c>
      <c r="H23" s="117">
        <f t="shared" si="0"/>
        <v>765</v>
      </c>
      <c r="I23" s="100" t="s">
        <v>490</v>
      </c>
      <c r="J23" s="103"/>
    </row>
    <row r="24" spans="2:11" s="1" customFormat="1" ht="51" x14ac:dyDescent="0.25">
      <c r="B24" s="102">
        <v>22</v>
      </c>
      <c r="C24" s="93" t="s">
        <v>287</v>
      </c>
      <c r="D24" s="100" t="s">
        <v>273</v>
      </c>
      <c r="E24" s="100">
        <v>34</v>
      </c>
      <c r="F24" s="124"/>
      <c r="G24" s="116">
        <v>35</v>
      </c>
      <c r="H24" s="117">
        <f t="shared" si="0"/>
        <v>1190</v>
      </c>
      <c r="I24" s="104" t="s">
        <v>491</v>
      </c>
      <c r="J24" s="105" t="s">
        <v>774</v>
      </c>
      <c r="K24" s="87"/>
    </row>
    <row r="25" spans="2:11" s="1" customFormat="1" ht="51" x14ac:dyDescent="0.25">
      <c r="B25" s="102">
        <v>23</v>
      </c>
      <c r="C25" s="93" t="s">
        <v>288</v>
      </c>
      <c r="D25" s="100" t="s">
        <v>273</v>
      </c>
      <c r="E25" s="100">
        <v>17</v>
      </c>
      <c r="F25" s="124"/>
      <c r="G25" s="116">
        <v>120</v>
      </c>
      <c r="H25" s="117">
        <f t="shared" si="0"/>
        <v>2040</v>
      </c>
      <c r="I25" s="104" t="s">
        <v>493</v>
      </c>
      <c r="J25" s="105" t="s">
        <v>492</v>
      </c>
      <c r="K25" s="88"/>
    </row>
    <row r="26" spans="2:11" s="1" customFormat="1" ht="26.25" x14ac:dyDescent="0.25">
      <c r="B26" s="102">
        <v>24</v>
      </c>
      <c r="C26" s="93" t="s">
        <v>289</v>
      </c>
      <c r="D26" s="100" t="s">
        <v>273</v>
      </c>
      <c r="E26" s="100">
        <v>34</v>
      </c>
      <c r="F26" s="124"/>
      <c r="G26" s="116">
        <v>10</v>
      </c>
      <c r="H26" s="117">
        <f t="shared" si="0"/>
        <v>340</v>
      </c>
      <c r="I26" s="131" t="s">
        <v>777</v>
      </c>
      <c r="J26" s="128" t="s">
        <v>778</v>
      </c>
    </row>
    <row r="27" spans="2:11" s="1" customFormat="1" ht="36" x14ac:dyDescent="0.25">
      <c r="B27" s="102">
        <v>25</v>
      </c>
      <c r="C27" s="93" t="s">
        <v>290</v>
      </c>
      <c r="D27" s="100" t="s">
        <v>273</v>
      </c>
      <c r="E27" s="100">
        <v>34</v>
      </c>
      <c r="F27" s="124"/>
      <c r="G27" s="116">
        <v>11.83</v>
      </c>
      <c r="H27" s="117">
        <f t="shared" si="0"/>
        <v>402.22</v>
      </c>
      <c r="I27" s="131" t="s">
        <v>781</v>
      </c>
      <c r="J27" s="128" t="s">
        <v>782</v>
      </c>
    </row>
    <row r="28" spans="2:11" s="1" customFormat="1" ht="51" x14ac:dyDescent="0.25">
      <c r="B28" s="99">
        <v>26</v>
      </c>
      <c r="C28" s="92" t="s">
        <v>291</v>
      </c>
      <c r="D28" s="106" t="s">
        <v>266</v>
      </c>
      <c r="E28" s="106">
        <v>5</v>
      </c>
      <c r="F28" s="123">
        <v>87478</v>
      </c>
      <c r="G28" s="116">
        <v>37.74</v>
      </c>
      <c r="H28" s="117">
        <f t="shared" si="0"/>
        <v>188.70000000000002</v>
      </c>
      <c r="I28" s="101" t="s">
        <v>770</v>
      </c>
      <c r="J28" s="89" t="s">
        <v>775</v>
      </c>
    </row>
    <row r="29" spans="2:11" s="1" customFormat="1" ht="51" x14ac:dyDescent="0.25">
      <c r="B29" s="99">
        <v>27</v>
      </c>
      <c r="C29" s="92" t="s">
        <v>292</v>
      </c>
      <c r="D29" s="106" t="s">
        <v>266</v>
      </c>
      <c r="E29" s="106">
        <v>5</v>
      </c>
      <c r="F29" s="123">
        <v>87482</v>
      </c>
      <c r="G29" s="116">
        <v>64.06</v>
      </c>
      <c r="H29" s="117">
        <f t="shared" si="0"/>
        <v>320.3</v>
      </c>
      <c r="I29" s="101" t="s">
        <v>770</v>
      </c>
      <c r="J29" s="89" t="s">
        <v>775</v>
      </c>
    </row>
    <row r="30" spans="2:11" s="1" customFormat="1" ht="51" x14ac:dyDescent="0.25">
      <c r="B30" s="99">
        <v>28</v>
      </c>
      <c r="C30" s="91" t="s">
        <v>293</v>
      </c>
      <c r="D30" s="100" t="s">
        <v>266</v>
      </c>
      <c r="E30" s="100">
        <v>50</v>
      </c>
      <c r="F30" s="123">
        <v>95305</v>
      </c>
      <c r="G30" s="116">
        <v>14</v>
      </c>
      <c r="H30" s="117">
        <f t="shared" si="0"/>
        <v>700</v>
      </c>
      <c r="I30" s="101" t="s">
        <v>770</v>
      </c>
      <c r="J30" s="89" t="s">
        <v>775</v>
      </c>
    </row>
    <row r="31" spans="2:11" s="1" customFormat="1" ht="51" x14ac:dyDescent="0.25">
      <c r="B31" s="99">
        <v>29</v>
      </c>
      <c r="C31" s="91" t="s">
        <v>294</v>
      </c>
      <c r="D31" s="100" t="s">
        <v>266</v>
      </c>
      <c r="E31" s="100">
        <v>5</v>
      </c>
      <c r="F31" s="123">
        <v>98671</v>
      </c>
      <c r="G31" s="116">
        <v>318.39</v>
      </c>
      <c r="H31" s="117">
        <f t="shared" si="0"/>
        <v>1591.9499999999998</v>
      </c>
      <c r="I31" s="101" t="s">
        <v>770</v>
      </c>
      <c r="J31" s="89" t="s">
        <v>775</v>
      </c>
    </row>
    <row r="32" spans="2:11" s="1" customFormat="1" ht="51" x14ac:dyDescent="0.25">
      <c r="B32" s="99">
        <v>30</v>
      </c>
      <c r="C32" s="91" t="s">
        <v>295</v>
      </c>
      <c r="D32" s="100" t="s">
        <v>312</v>
      </c>
      <c r="E32" s="100">
        <v>10</v>
      </c>
      <c r="F32" s="123">
        <v>98685</v>
      </c>
      <c r="G32" s="116">
        <v>58.71</v>
      </c>
      <c r="H32" s="117">
        <f t="shared" si="0"/>
        <v>587.1</v>
      </c>
      <c r="I32" s="101" t="s">
        <v>770</v>
      </c>
      <c r="J32" s="89" t="s">
        <v>775</v>
      </c>
    </row>
    <row r="33" spans="2:10" s="1" customFormat="1" ht="51" x14ac:dyDescent="0.25">
      <c r="B33" s="99">
        <v>31</v>
      </c>
      <c r="C33" s="91" t="s">
        <v>296</v>
      </c>
      <c r="D33" s="100" t="s">
        <v>297</v>
      </c>
      <c r="E33" s="100">
        <v>10</v>
      </c>
      <c r="F33" s="123">
        <v>72897</v>
      </c>
      <c r="G33" s="116">
        <v>25.09</v>
      </c>
      <c r="H33" s="117">
        <f t="shared" si="0"/>
        <v>250.9</v>
      </c>
      <c r="I33" s="101" t="s">
        <v>770</v>
      </c>
      <c r="J33" s="89" t="s">
        <v>775</v>
      </c>
    </row>
    <row r="34" spans="2:10" s="1" customFormat="1" ht="39" x14ac:dyDescent="0.25">
      <c r="B34" s="102">
        <v>32</v>
      </c>
      <c r="C34" s="93" t="s">
        <v>298</v>
      </c>
      <c r="D34" s="100" t="s">
        <v>299</v>
      </c>
      <c r="E34" s="100">
        <v>12</v>
      </c>
      <c r="F34" s="124"/>
      <c r="G34" s="116">
        <v>120</v>
      </c>
      <c r="H34" s="117">
        <f t="shared" si="0"/>
        <v>1440</v>
      </c>
      <c r="I34" s="131" t="s">
        <v>779</v>
      </c>
      <c r="J34" s="128" t="s">
        <v>780</v>
      </c>
    </row>
    <row r="35" spans="2:10" s="1" customFormat="1" ht="51" x14ac:dyDescent="0.25">
      <c r="B35" s="99">
        <v>33</v>
      </c>
      <c r="C35" s="91" t="s">
        <v>300</v>
      </c>
      <c r="D35" s="100" t="s">
        <v>301</v>
      </c>
      <c r="E35" s="100">
        <v>400</v>
      </c>
      <c r="F35" s="123">
        <v>4221</v>
      </c>
      <c r="G35" s="116">
        <v>3.58</v>
      </c>
      <c r="H35" s="117">
        <f t="shared" si="0"/>
        <v>1432</v>
      </c>
      <c r="I35" s="101" t="s">
        <v>770</v>
      </c>
      <c r="J35" s="89" t="s">
        <v>775</v>
      </c>
    </row>
    <row r="36" spans="2:10" s="1" customFormat="1" x14ac:dyDescent="0.25">
      <c r="B36" s="102">
        <v>34</v>
      </c>
      <c r="C36" s="94" t="s">
        <v>302</v>
      </c>
      <c r="D36" s="106" t="s">
        <v>303</v>
      </c>
      <c r="E36" s="106">
        <v>2</v>
      </c>
      <c r="F36" s="123"/>
      <c r="G36" s="116">
        <v>300</v>
      </c>
      <c r="H36" s="117">
        <f t="shared" si="0"/>
        <v>600</v>
      </c>
      <c r="I36" s="107" t="s">
        <v>771</v>
      </c>
      <c r="J36" s="103" t="s">
        <v>494</v>
      </c>
    </row>
    <row r="37" spans="2:10" s="1" customFormat="1" ht="38.25" x14ac:dyDescent="0.25">
      <c r="B37" s="102">
        <v>35</v>
      </c>
      <c r="C37" s="93" t="s">
        <v>304</v>
      </c>
      <c r="D37" s="100" t="s">
        <v>273</v>
      </c>
      <c r="E37" s="100">
        <v>6</v>
      </c>
      <c r="F37" s="123"/>
      <c r="G37" s="116">
        <v>70</v>
      </c>
      <c r="H37" s="117">
        <f t="shared" si="0"/>
        <v>420</v>
      </c>
      <c r="I37" s="104" t="s">
        <v>772</v>
      </c>
      <c r="J37" s="103" t="s">
        <v>494</v>
      </c>
    </row>
    <row r="38" spans="2:10" s="1" customFormat="1" ht="38.25" x14ac:dyDescent="0.25">
      <c r="B38" s="102">
        <v>36</v>
      </c>
      <c r="C38" s="93" t="s">
        <v>305</v>
      </c>
      <c r="D38" s="100" t="s">
        <v>273</v>
      </c>
      <c r="E38" s="100">
        <v>12</v>
      </c>
      <c r="F38" s="123"/>
      <c r="G38" s="116">
        <v>10</v>
      </c>
      <c r="H38" s="117">
        <f t="shared" si="0"/>
        <v>120</v>
      </c>
      <c r="I38" s="104" t="s">
        <v>772</v>
      </c>
      <c r="J38" s="103" t="s">
        <v>494</v>
      </c>
    </row>
    <row r="39" spans="2:10" s="1" customFormat="1" ht="38.25" x14ac:dyDescent="0.25">
      <c r="B39" s="102">
        <v>37</v>
      </c>
      <c r="C39" s="93" t="s">
        <v>306</v>
      </c>
      <c r="D39" s="100" t="s">
        <v>273</v>
      </c>
      <c r="E39" s="100">
        <v>1</v>
      </c>
      <c r="F39" s="123"/>
      <c r="G39" s="116">
        <v>120</v>
      </c>
      <c r="H39" s="117">
        <f t="shared" si="0"/>
        <v>120</v>
      </c>
      <c r="I39" s="104" t="s">
        <v>772</v>
      </c>
      <c r="J39" s="103" t="s">
        <v>494</v>
      </c>
    </row>
    <row r="40" spans="2:10" s="1" customFormat="1" ht="38.25" x14ac:dyDescent="0.25">
      <c r="B40" s="102">
        <v>38</v>
      </c>
      <c r="C40" s="93" t="s">
        <v>307</v>
      </c>
      <c r="D40" s="100" t="s">
        <v>273</v>
      </c>
      <c r="E40" s="100">
        <v>2</v>
      </c>
      <c r="F40" s="123"/>
      <c r="G40" s="116">
        <v>30</v>
      </c>
      <c r="H40" s="117">
        <f t="shared" si="0"/>
        <v>60</v>
      </c>
      <c r="I40" s="104" t="s">
        <v>772</v>
      </c>
      <c r="J40" s="103" t="s">
        <v>494</v>
      </c>
    </row>
    <row r="41" spans="2:10" s="1" customFormat="1" ht="51" x14ac:dyDescent="0.25">
      <c r="B41" s="99">
        <v>39</v>
      </c>
      <c r="C41" s="92" t="s">
        <v>308</v>
      </c>
      <c r="D41" s="106" t="s">
        <v>297</v>
      </c>
      <c r="E41" s="106">
        <v>5</v>
      </c>
      <c r="F41" s="123">
        <v>97622</v>
      </c>
      <c r="G41" s="116">
        <v>57.12</v>
      </c>
      <c r="H41" s="117">
        <f t="shared" si="0"/>
        <v>285.59999999999997</v>
      </c>
      <c r="I41" s="101" t="s">
        <v>770</v>
      </c>
      <c r="J41" s="89" t="s">
        <v>775</v>
      </c>
    </row>
    <row r="42" spans="2:10" s="1" customFormat="1" ht="51" x14ac:dyDescent="0.25">
      <c r="B42" s="99">
        <v>40</v>
      </c>
      <c r="C42" s="92" t="s">
        <v>309</v>
      </c>
      <c r="D42" s="106" t="s">
        <v>297</v>
      </c>
      <c r="E42" s="106">
        <v>5</v>
      </c>
      <c r="F42" s="123">
        <v>97624</v>
      </c>
      <c r="G42" s="116">
        <v>107.38</v>
      </c>
      <c r="H42" s="117">
        <f t="shared" si="0"/>
        <v>536.9</v>
      </c>
      <c r="I42" s="101" t="s">
        <v>770</v>
      </c>
      <c r="J42" s="89" t="s">
        <v>775</v>
      </c>
    </row>
    <row r="43" spans="2:10" s="1" customFormat="1" ht="51" x14ac:dyDescent="0.25">
      <c r="B43" s="99">
        <v>41</v>
      </c>
      <c r="C43" s="91" t="s">
        <v>310</v>
      </c>
      <c r="D43" s="100" t="s">
        <v>266</v>
      </c>
      <c r="E43" s="100">
        <v>7</v>
      </c>
      <c r="F43" s="123">
        <v>97641</v>
      </c>
      <c r="G43" s="116">
        <v>5.04</v>
      </c>
      <c r="H43" s="117">
        <f t="shared" si="0"/>
        <v>35.28</v>
      </c>
      <c r="I43" s="101" t="s">
        <v>770</v>
      </c>
      <c r="J43" s="89" t="s">
        <v>775</v>
      </c>
    </row>
    <row r="44" spans="2:10" s="1" customFormat="1" ht="51" x14ac:dyDescent="0.25">
      <c r="B44" s="99">
        <v>42</v>
      </c>
      <c r="C44" s="95" t="s">
        <v>311</v>
      </c>
      <c r="D44" s="106" t="s">
        <v>312</v>
      </c>
      <c r="E44" s="106">
        <v>1</v>
      </c>
      <c r="F44" s="123">
        <v>91926</v>
      </c>
      <c r="G44" s="116">
        <v>3.05</v>
      </c>
      <c r="H44" s="117">
        <f t="shared" si="0"/>
        <v>3.05</v>
      </c>
      <c r="I44" s="101" t="s">
        <v>770</v>
      </c>
      <c r="J44" s="89" t="s">
        <v>775</v>
      </c>
    </row>
    <row r="45" spans="2:10" s="1" customFormat="1" ht="51" x14ac:dyDescent="0.25">
      <c r="B45" s="99">
        <v>43</v>
      </c>
      <c r="C45" s="95" t="s">
        <v>313</v>
      </c>
      <c r="D45" s="106" t="s">
        <v>312</v>
      </c>
      <c r="E45" s="106">
        <v>14</v>
      </c>
      <c r="F45" s="123">
        <v>91928</v>
      </c>
      <c r="G45" s="116">
        <v>4.76</v>
      </c>
      <c r="H45" s="117">
        <f t="shared" si="0"/>
        <v>66.64</v>
      </c>
      <c r="I45" s="101" t="s">
        <v>770</v>
      </c>
      <c r="J45" s="89" t="s">
        <v>775</v>
      </c>
    </row>
    <row r="46" spans="2:10" s="1" customFormat="1" ht="51" x14ac:dyDescent="0.25">
      <c r="B46" s="99">
        <v>44</v>
      </c>
      <c r="C46" s="95" t="s">
        <v>314</v>
      </c>
      <c r="D46" s="106" t="s">
        <v>312</v>
      </c>
      <c r="E46" s="106">
        <v>1</v>
      </c>
      <c r="F46" s="123">
        <v>91930</v>
      </c>
      <c r="G46" s="116">
        <v>6.47</v>
      </c>
      <c r="H46" s="117">
        <f t="shared" si="0"/>
        <v>6.47</v>
      </c>
      <c r="I46" s="101" t="s">
        <v>770</v>
      </c>
      <c r="J46" s="89" t="s">
        <v>775</v>
      </c>
    </row>
    <row r="47" spans="2:10" s="1" customFormat="1" ht="51" x14ac:dyDescent="0.25">
      <c r="B47" s="99">
        <v>45</v>
      </c>
      <c r="C47" s="95" t="s">
        <v>315</v>
      </c>
      <c r="D47" s="106" t="s">
        <v>316</v>
      </c>
      <c r="E47" s="106">
        <v>1</v>
      </c>
      <c r="F47" s="123">
        <v>91940</v>
      </c>
      <c r="G47" s="116">
        <v>14.6</v>
      </c>
      <c r="H47" s="117">
        <f t="shared" si="0"/>
        <v>14.6</v>
      </c>
      <c r="I47" s="101" t="s">
        <v>770</v>
      </c>
      <c r="J47" s="89" t="s">
        <v>775</v>
      </c>
    </row>
    <row r="48" spans="2:10" s="1" customFormat="1" ht="51" x14ac:dyDescent="0.25">
      <c r="B48" s="99">
        <v>46</v>
      </c>
      <c r="C48" s="95" t="s">
        <v>317</v>
      </c>
      <c r="D48" s="106" t="s">
        <v>316</v>
      </c>
      <c r="E48" s="106">
        <v>1</v>
      </c>
      <c r="F48" s="123">
        <v>91943</v>
      </c>
      <c r="G48" s="116">
        <v>18.46</v>
      </c>
      <c r="H48" s="117">
        <f t="shared" si="0"/>
        <v>18.46</v>
      </c>
      <c r="I48" s="101" t="s">
        <v>770</v>
      </c>
      <c r="J48" s="89" t="s">
        <v>775</v>
      </c>
    </row>
    <row r="49" spans="2:10" s="1" customFormat="1" ht="51" x14ac:dyDescent="0.25">
      <c r="B49" s="99">
        <v>47</v>
      </c>
      <c r="C49" s="95" t="s">
        <v>318</v>
      </c>
      <c r="D49" s="106" t="s">
        <v>312</v>
      </c>
      <c r="E49" s="106">
        <v>3</v>
      </c>
      <c r="F49" s="123">
        <v>91854</v>
      </c>
      <c r="G49" s="116">
        <v>8.8000000000000007</v>
      </c>
      <c r="H49" s="117">
        <f t="shared" si="0"/>
        <v>26.400000000000002</v>
      </c>
      <c r="I49" s="101" t="s">
        <v>770</v>
      </c>
      <c r="J49" s="89" t="s">
        <v>775</v>
      </c>
    </row>
    <row r="50" spans="2:10" s="1" customFormat="1" ht="51" x14ac:dyDescent="0.25">
      <c r="B50" s="99">
        <v>48</v>
      </c>
      <c r="C50" s="95" t="s">
        <v>319</v>
      </c>
      <c r="D50" s="106" t="s">
        <v>312</v>
      </c>
      <c r="E50" s="106">
        <v>1</v>
      </c>
      <c r="F50" s="123">
        <v>91856</v>
      </c>
      <c r="G50" s="116">
        <v>10.98</v>
      </c>
      <c r="H50" s="117">
        <f t="shared" si="0"/>
        <v>10.98</v>
      </c>
      <c r="I50" s="101" t="s">
        <v>770</v>
      </c>
      <c r="J50" s="89" t="s">
        <v>775</v>
      </c>
    </row>
    <row r="51" spans="2:10" s="1" customFormat="1" ht="51" x14ac:dyDescent="0.25">
      <c r="B51" s="99">
        <v>49</v>
      </c>
      <c r="C51" s="95" t="s">
        <v>320</v>
      </c>
      <c r="D51" s="106" t="s">
        <v>316</v>
      </c>
      <c r="E51" s="106">
        <v>1</v>
      </c>
      <c r="F51" s="123" t="s">
        <v>495</v>
      </c>
      <c r="G51" s="116">
        <v>325.92</v>
      </c>
      <c r="H51" s="117">
        <f t="shared" si="0"/>
        <v>325.92</v>
      </c>
      <c r="I51" s="101" t="s">
        <v>770</v>
      </c>
      <c r="J51" s="89" t="s">
        <v>775</v>
      </c>
    </row>
    <row r="52" spans="2:10" s="1" customFormat="1" ht="51" x14ac:dyDescent="0.25">
      <c r="B52" s="99">
        <v>50</v>
      </c>
      <c r="C52" s="95" t="s">
        <v>321</v>
      </c>
      <c r="D52" s="106" t="s">
        <v>316</v>
      </c>
      <c r="E52" s="106">
        <v>1</v>
      </c>
      <c r="F52" s="123" t="s">
        <v>496</v>
      </c>
      <c r="G52" s="116">
        <v>380.74</v>
      </c>
      <c r="H52" s="117">
        <f t="shared" si="0"/>
        <v>380.74</v>
      </c>
      <c r="I52" s="101" t="s">
        <v>770</v>
      </c>
      <c r="J52" s="89" t="s">
        <v>775</v>
      </c>
    </row>
    <row r="53" spans="2:10" s="1" customFormat="1" ht="51" x14ac:dyDescent="0.25">
      <c r="B53" s="99">
        <v>51</v>
      </c>
      <c r="C53" s="92" t="s">
        <v>322</v>
      </c>
      <c r="D53" s="106" t="s">
        <v>316</v>
      </c>
      <c r="E53" s="106">
        <v>1</v>
      </c>
      <c r="F53" s="123">
        <v>89482</v>
      </c>
      <c r="G53" s="116">
        <v>24.01</v>
      </c>
      <c r="H53" s="117">
        <f t="shared" si="0"/>
        <v>24.01</v>
      </c>
      <c r="I53" s="101" t="s">
        <v>770</v>
      </c>
      <c r="J53" s="89" t="s">
        <v>775</v>
      </c>
    </row>
    <row r="54" spans="2:10" s="1" customFormat="1" ht="51" x14ac:dyDescent="0.25">
      <c r="B54" s="99">
        <v>52</v>
      </c>
      <c r="C54" s="92" t="s">
        <v>323</v>
      </c>
      <c r="D54" s="106" t="s">
        <v>316</v>
      </c>
      <c r="E54" s="106">
        <v>1</v>
      </c>
      <c r="F54" s="123">
        <v>89491</v>
      </c>
      <c r="G54" s="116">
        <v>58.89</v>
      </c>
      <c r="H54" s="117">
        <f t="shared" si="0"/>
        <v>58.89</v>
      </c>
      <c r="I54" s="101" t="s">
        <v>770</v>
      </c>
      <c r="J54" s="89" t="s">
        <v>775</v>
      </c>
    </row>
    <row r="55" spans="2:10" s="1" customFormat="1" ht="51" x14ac:dyDescent="0.25">
      <c r="B55" s="99">
        <v>53</v>
      </c>
      <c r="C55" s="92" t="s">
        <v>324</v>
      </c>
      <c r="D55" s="106" t="s">
        <v>316</v>
      </c>
      <c r="E55" s="106">
        <v>1</v>
      </c>
      <c r="F55" s="123">
        <v>89353</v>
      </c>
      <c r="G55" s="116">
        <v>33.96</v>
      </c>
      <c r="H55" s="117">
        <f t="shared" si="0"/>
        <v>33.96</v>
      </c>
      <c r="I55" s="101" t="s">
        <v>770</v>
      </c>
      <c r="J55" s="89" t="s">
        <v>775</v>
      </c>
    </row>
    <row r="56" spans="2:10" s="1" customFormat="1" ht="51" x14ac:dyDescent="0.25">
      <c r="B56" s="99">
        <v>54</v>
      </c>
      <c r="C56" s="92" t="s">
        <v>325</v>
      </c>
      <c r="D56" s="106" t="s">
        <v>316</v>
      </c>
      <c r="E56" s="106">
        <v>1</v>
      </c>
      <c r="F56" s="123">
        <v>89352</v>
      </c>
      <c r="G56" s="116">
        <v>32.71</v>
      </c>
      <c r="H56" s="117">
        <f t="shared" si="0"/>
        <v>32.71</v>
      </c>
      <c r="I56" s="101" t="s">
        <v>770</v>
      </c>
      <c r="J56" s="89" t="s">
        <v>775</v>
      </c>
    </row>
    <row r="57" spans="2:10" s="1" customFormat="1" ht="51" x14ac:dyDescent="0.25">
      <c r="B57" s="99">
        <v>55</v>
      </c>
      <c r="C57" s="92" t="s">
        <v>326</v>
      </c>
      <c r="D57" s="106" t="s">
        <v>316</v>
      </c>
      <c r="E57" s="106">
        <v>1</v>
      </c>
      <c r="F57" s="123">
        <v>89353</v>
      </c>
      <c r="G57" s="116">
        <v>33.96</v>
      </c>
      <c r="H57" s="117">
        <f t="shared" si="0"/>
        <v>33.96</v>
      </c>
      <c r="I57" s="101" t="s">
        <v>770</v>
      </c>
      <c r="J57" s="89" t="s">
        <v>775</v>
      </c>
    </row>
    <row r="58" spans="2:10" s="1" customFormat="1" ht="51" x14ac:dyDescent="0.25">
      <c r="B58" s="99">
        <v>56</v>
      </c>
      <c r="C58" s="92" t="s">
        <v>327</v>
      </c>
      <c r="D58" s="106" t="s">
        <v>316</v>
      </c>
      <c r="E58" s="106">
        <v>1</v>
      </c>
      <c r="F58" s="123">
        <v>89623</v>
      </c>
      <c r="G58" s="116">
        <v>13.37</v>
      </c>
      <c r="H58" s="117">
        <f t="shared" si="0"/>
        <v>13.37</v>
      </c>
      <c r="I58" s="101" t="s">
        <v>770</v>
      </c>
      <c r="J58" s="89" t="s">
        <v>775</v>
      </c>
    </row>
    <row r="59" spans="2:10" s="1" customFormat="1" ht="51" x14ac:dyDescent="0.25">
      <c r="B59" s="99">
        <v>57</v>
      </c>
      <c r="C59" s="92" t="s">
        <v>328</v>
      </c>
      <c r="D59" s="106" t="s">
        <v>316</v>
      </c>
      <c r="E59" s="106">
        <v>1</v>
      </c>
      <c r="F59" s="123">
        <v>89625</v>
      </c>
      <c r="G59" s="116">
        <v>16.25</v>
      </c>
      <c r="H59" s="117">
        <f t="shared" si="0"/>
        <v>16.25</v>
      </c>
      <c r="I59" s="101" t="s">
        <v>770</v>
      </c>
      <c r="J59" s="89" t="s">
        <v>775</v>
      </c>
    </row>
    <row r="60" spans="2:10" s="1" customFormat="1" ht="63.75" x14ac:dyDescent="0.25">
      <c r="B60" s="99">
        <v>58</v>
      </c>
      <c r="C60" s="92" t="s">
        <v>329</v>
      </c>
      <c r="D60" s="106" t="s">
        <v>312</v>
      </c>
      <c r="E60" s="106">
        <v>1</v>
      </c>
      <c r="F60" s="123">
        <v>94655</v>
      </c>
      <c r="G60" s="116">
        <v>72.459999999999994</v>
      </c>
      <c r="H60" s="117">
        <f t="shared" si="0"/>
        <v>72.459999999999994</v>
      </c>
      <c r="I60" s="101" t="s">
        <v>770</v>
      </c>
      <c r="J60" s="89" t="s">
        <v>775</v>
      </c>
    </row>
    <row r="61" spans="2:10" s="1" customFormat="1" ht="63.75" x14ac:dyDescent="0.25">
      <c r="B61" s="99">
        <v>59</v>
      </c>
      <c r="C61" s="92" t="s">
        <v>330</v>
      </c>
      <c r="D61" s="106" t="s">
        <v>312</v>
      </c>
      <c r="E61" s="106">
        <v>1</v>
      </c>
      <c r="F61" s="123">
        <v>94650</v>
      </c>
      <c r="G61" s="116">
        <v>16.93</v>
      </c>
      <c r="H61" s="117">
        <f t="shared" si="0"/>
        <v>16.93</v>
      </c>
      <c r="I61" s="101" t="s">
        <v>770</v>
      </c>
      <c r="J61" s="89" t="s">
        <v>775</v>
      </c>
    </row>
    <row r="62" spans="2:10" s="1" customFormat="1" ht="63.75" x14ac:dyDescent="0.25">
      <c r="B62" s="99">
        <v>60</v>
      </c>
      <c r="C62" s="91" t="s">
        <v>331</v>
      </c>
      <c r="D62" s="100" t="s">
        <v>312</v>
      </c>
      <c r="E62" s="100">
        <v>2</v>
      </c>
      <c r="F62" s="123">
        <v>94648</v>
      </c>
      <c r="G62" s="116">
        <v>8.85</v>
      </c>
      <c r="H62" s="117">
        <f t="shared" si="0"/>
        <v>17.7</v>
      </c>
      <c r="I62" s="101" t="s">
        <v>770</v>
      </c>
      <c r="J62" s="89" t="s">
        <v>775</v>
      </c>
    </row>
    <row r="63" spans="2:10" s="1" customFormat="1" ht="204.75" x14ac:dyDescent="0.25">
      <c r="B63" s="125">
        <v>61</v>
      </c>
      <c r="C63" s="93" t="s">
        <v>332</v>
      </c>
      <c r="D63" s="100" t="s">
        <v>273</v>
      </c>
      <c r="E63" s="100">
        <v>8</v>
      </c>
      <c r="F63" s="124"/>
      <c r="G63" s="116">
        <v>1281.9000000000001</v>
      </c>
      <c r="H63" s="117">
        <f t="shared" si="0"/>
        <v>10255.200000000001</v>
      </c>
      <c r="I63" s="126" t="s">
        <v>776</v>
      </c>
      <c r="J63" s="103"/>
    </row>
    <row r="64" spans="2:10" s="1" customFormat="1" ht="204.75" x14ac:dyDescent="0.25">
      <c r="B64" s="125">
        <v>62</v>
      </c>
      <c r="C64" s="93" t="s">
        <v>333</v>
      </c>
      <c r="D64" s="100" t="s">
        <v>273</v>
      </c>
      <c r="E64" s="100">
        <v>8</v>
      </c>
      <c r="F64" s="124"/>
      <c r="G64" s="116">
        <v>1058.325</v>
      </c>
      <c r="H64" s="117">
        <f t="shared" si="0"/>
        <v>8466.6</v>
      </c>
      <c r="I64" s="126" t="s">
        <v>776</v>
      </c>
      <c r="J64" s="103"/>
    </row>
    <row r="65" spans="2:10" s="1" customFormat="1" ht="204.75" x14ac:dyDescent="0.25">
      <c r="B65" s="125">
        <v>63</v>
      </c>
      <c r="C65" s="93" t="s">
        <v>334</v>
      </c>
      <c r="D65" s="100" t="s">
        <v>273</v>
      </c>
      <c r="E65" s="100">
        <v>8</v>
      </c>
      <c r="F65" s="124"/>
      <c r="G65" s="116">
        <v>988.32500000000005</v>
      </c>
      <c r="H65" s="117">
        <f t="shared" si="0"/>
        <v>7906.6</v>
      </c>
      <c r="I65" s="126" t="s">
        <v>776</v>
      </c>
      <c r="J65" s="103"/>
    </row>
    <row r="66" spans="2:10" s="1" customFormat="1" ht="204.75" x14ac:dyDescent="0.25">
      <c r="B66" s="125">
        <v>64</v>
      </c>
      <c r="C66" s="93" t="s">
        <v>335</v>
      </c>
      <c r="D66" s="100" t="s">
        <v>273</v>
      </c>
      <c r="E66" s="100">
        <v>8</v>
      </c>
      <c r="F66" s="124"/>
      <c r="G66" s="116">
        <v>621.51</v>
      </c>
      <c r="H66" s="117">
        <f t="shared" si="0"/>
        <v>4972.08</v>
      </c>
      <c r="I66" s="126" t="s">
        <v>776</v>
      </c>
      <c r="J66" s="103"/>
    </row>
    <row r="67" spans="2:10" s="1" customFormat="1" ht="204.75" x14ac:dyDescent="0.25">
      <c r="B67" s="125">
        <v>65</v>
      </c>
      <c r="C67" s="93" t="s">
        <v>336</v>
      </c>
      <c r="D67" s="100" t="s">
        <v>273</v>
      </c>
      <c r="E67" s="100">
        <v>8</v>
      </c>
      <c r="F67" s="124"/>
      <c r="G67" s="116">
        <v>1393.325</v>
      </c>
      <c r="H67" s="117">
        <f t="shared" si="0"/>
        <v>11146.6</v>
      </c>
      <c r="I67" s="126" t="s">
        <v>776</v>
      </c>
      <c r="J67" s="103"/>
    </row>
    <row r="68" spans="2:10" s="1" customFormat="1" ht="204.75" x14ac:dyDescent="0.25">
      <c r="B68" s="125">
        <v>66</v>
      </c>
      <c r="C68" s="93" t="s">
        <v>448</v>
      </c>
      <c r="D68" s="100" t="s">
        <v>273</v>
      </c>
      <c r="E68" s="100">
        <v>4</v>
      </c>
      <c r="F68" s="124"/>
      <c r="G68" s="116">
        <v>845</v>
      </c>
      <c r="H68" s="117">
        <f t="shared" ref="H68:H69" si="1">E68*G68</f>
        <v>3380</v>
      </c>
      <c r="I68" s="126" t="s">
        <v>776</v>
      </c>
      <c r="J68" s="103"/>
    </row>
    <row r="69" spans="2:10" s="1" customFormat="1" ht="243" x14ac:dyDescent="0.25">
      <c r="B69" s="203">
        <v>67</v>
      </c>
      <c r="C69" s="204" t="s">
        <v>451</v>
      </c>
      <c r="D69" s="205" t="s">
        <v>273</v>
      </c>
      <c r="E69" s="205">
        <v>68</v>
      </c>
      <c r="F69" s="206"/>
      <c r="G69" s="207">
        <v>250</v>
      </c>
      <c r="H69" s="208">
        <f t="shared" si="1"/>
        <v>17000</v>
      </c>
      <c r="I69" s="209" t="s">
        <v>783</v>
      </c>
      <c r="J69" s="210" t="s">
        <v>784</v>
      </c>
    </row>
    <row r="70" spans="2:10" x14ac:dyDescent="0.25">
      <c r="B70" s="404" t="s">
        <v>909</v>
      </c>
      <c r="C70" s="405"/>
      <c r="D70" s="405"/>
      <c r="E70" s="405"/>
      <c r="F70" s="405"/>
      <c r="G70" s="406"/>
      <c r="H70" s="211">
        <f>SUM(H3:H69)</f>
        <v>158996.88000000003</v>
      </c>
      <c r="I70" s="212"/>
      <c r="J70" s="213"/>
    </row>
    <row r="71" spans="2:10" x14ac:dyDescent="0.25">
      <c r="B71" s="407" t="s">
        <v>907</v>
      </c>
      <c r="C71" s="408"/>
      <c r="D71" s="408"/>
      <c r="E71" s="408"/>
      <c r="F71" s="408"/>
      <c r="G71" s="409"/>
      <c r="H71" s="218">
        <v>0.23350000000000001</v>
      </c>
      <c r="I71" s="219"/>
      <c r="J71" s="220"/>
    </row>
    <row r="72" spans="2:10" x14ac:dyDescent="0.25">
      <c r="B72" s="410" t="s">
        <v>908</v>
      </c>
      <c r="C72" s="410"/>
      <c r="D72" s="410"/>
      <c r="E72" s="410"/>
      <c r="F72" s="410"/>
      <c r="G72" s="410"/>
      <c r="H72" s="214">
        <f>H70*(1+H71)</f>
        <v>196122.65148000006</v>
      </c>
      <c r="I72" s="215"/>
      <c r="J72" s="216"/>
    </row>
    <row r="73" spans="2:10" x14ac:dyDescent="0.25">
      <c r="B73" s="411" t="s">
        <v>910</v>
      </c>
      <c r="C73" s="411"/>
      <c r="D73" s="411"/>
      <c r="E73" s="411"/>
      <c r="F73" s="411"/>
      <c r="G73" s="411"/>
      <c r="H73" s="223">
        <f>H72/12</f>
        <v>16343.554290000005</v>
      </c>
      <c r="I73" s="221"/>
      <c r="J73" s="222"/>
    </row>
    <row r="77" spans="2:10" x14ac:dyDescent="0.25">
      <c r="I77" s="217"/>
    </row>
    <row r="78" spans="2:10" x14ac:dyDescent="0.25">
      <c r="I78" s="217"/>
    </row>
  </sheetData>
  <mergeCells count="5">
    <mergeCell ref="B1:J1"/>
    <mergeCell ref="B70:G70"/>
    <mergeCell ref="B71:G71"/>
    <mergeCell ref="B72:G72"/>
    <mergeCell ref="B73:G73"/>
  </mergeCells>
  <hyperlinks>
    <hyperlink ref="I3" r:id="rId1" location="categoria_656" xr:uid="{F1C83FB0-BA3D-4DFD-B172-B088E2D6F1F5}"/>
    <hyperlink ref="I4" r:id="rId2" location="categoria_656" xr:uid="{66A9A623-3F31-43E5-B962-B6C03653C5CA}"/>
    <hyperlink ref="I5:I22" r:id="rId3" location="categoria_656" display="http://www.caixa.gov.br/site/Paginas/downloads.aspx#categoria_656" xr:uid="{E08DE213-A977-4D38-956A-54D9FEE13A5D}"/>
    <hyperlink ref="I28:I33" r:id="rId4" location="categoria_656" display="http://www.caixa.gov.br/site/Paginas/downloads.aspx#categoria_656" xr:uid="{C43049A1-E7FA-431B-84DA-2ADB7DEA8096}"/>
    <hyperlink ref="I35" r:id="rId5" location="categoria_656" xr:uid="{D72C8CDC-ADB1-4C34-818A-7065529C8962}"/>
    <hyperlink ref="I41:I62" r:id="rId6" location="categoria_656" display="http://www.caixa.gov.br/site/Paginas/downloads.aspx#categoria_656" xr:uid="{97811F24-E7CD-4CF8-97A3-7176C7C6FE6E}"/>
    <hyperlink ref="I24" r:id="rId7" xr:uid="{C328A7CD-646C-435A-A959-6C2839DF294D}"/>
    <hyperlink ref="I25" r:id="rId8" xr:uid="{D34188B1-D866-4C34-8FE3-6D0F6F2C8803}"/>
    <hyperlink ref="I37" r:id="rId9" xr:uid="{622E6D73-9DA2-4F6C-8B41-B4DF08EDA44B}"/>
    <hyperlink ref="I38:I40" r:id="rId10" display="https://chaveiro24horasrj.com.br;vinichaveirorj@gmail.com" xr:uid="{2C7017CE-0C73-4A22-AF17-A42BB1800645}"/>
    <hyperlink ref="I36" r:id="rId11" xr:uid="{BED85D2E-DA1F-4BB4-AD2E-B282E29E31AE}"/>
    <hyperlink ref="I26" r:id="rId12" xr:uid="{54371DD3-764B-4E61-A2F6-C5B0F1DA4B66}"/>
    <hyperlink ref="I34" r:id="rId13" xr:uid="{8ADFB6C8-3E86-4C6C-A805-DC1E5943602A}"/>
    <hyperlink ref="I27" r:id="rId14" xr:uid="{AAFF71B5-C7EE-4C51-8E21-87ED93035E7C}"/>
    <hyperlink ref="I69" r:id="rId15" xr:uid="{D0A07EA4-563B-476D-AC46-930730C5116B}"/>
  </hyperlinks>
  <printOptions horizontalCentered="1"/>
  <pageMargins left="0.51181102362204722" right="0.23622047244094491" top="0.82677165354330717" bottom="0.31496062992125984" header="0.23622047244094491" footer="0.15748031496062992"/>
  <pageSetup paperSize="9" scale="85" orientation="portrait" r:id="rId16"/>
  <headerFooter>
    <oddHeader>&amp;C&amp;"-,Negrito"&amp;12Gerência Técnica de Administração e Finanças do RJ
&amp;11Coordenação de Licitações e Contratos - CLIC/RJ
Processo 00065.043751/2019-84 - Serviços Eventuais</oddHeader>
    <oddFooter>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25BFE-8106-422A-BEB6-4367BBE1631F}">
  <sheetPr>
    <tabColor rgb="FFFFFF00"/>
  </sheetPr>
  <dimension ref="A1:P156"/>
  <sheetViews>
    <sheetView showGridLines="0" tabSelected="1" zoomScaleNormal="100" zoomScaleSheetLayoutView="90" workbookViewId="0">
      <selection activeCell="B1" sqref="B1:G18"/>
    </sheetView>
  </sheetViews>
  <sheetFormatPr defaultRowHeight="12.75" x14ac:dyDescent="0.25"/>
  <cols>
    <col min="1" max="1" width="12.140625" style="7" customWidth="1"/>
    <col min="2" max="2" width="9.140625" style="7"/>
    <col min="3" max="3" width="15" style="7" bestFit="1" customWidth="1"/>
    <col min="4" max="4" width="9.140625" style="7"/>
    <col min="5" max="5" width="10.85546875" style="7" bestFit="1" customWidth="1"/>
    <col min="6" max="6" width="9.140625" style="7"/>
    <col min="7" max="7" width="19.140625" style="7" customWidth="1"/>
    <col min="8" max="8" width="9.140625" style="7" customWidth="1"/>
    <col min="9" max="9" width="13.85546875" style="76" customWidth="1"/>
    <col min="10" max="10" width="7.85546875" style="7" customWidth="1"/>
    <col min="11" max="11" width="44.85546875" style="7" customWidth="1"/>
    <col min="12" max="12" width="52.5703125" style="7" customWidth="1"/>
    <col min="13" max="16384" width="9.140625" style="7"/>
  </cols>
  <sheetData>
    <row r="1" spans="1:9" ht="51.75" customHeight="1" x14ac:dyDescent="0.25">
      <c r="B1" s="487" t="s">
        <v>555</v>
      </c>
      <c r="C1" s="487"/>
      <c r="D1" s="487"/>
      <c r="E1" s="487"/>
      <c r="F1" s="487"/>
      <c r="G1" s="487"/>
      <c r="H1" s="487"/>
      <c r="I1" s="487"/>
    </row>
    <row r="2" spans="1:9" x14ac:dyDescent="0.25">
      <c r="A2" s="484"/>
      <c r="B2" s="484"/>
      <c r="C2" s="484"/>
      <c r="D2" s="484"/>
      <c r="E2" s="484"/>
      <c r="F2" s="484"/>
      <c r="G2" s="484"/>
      <c r="H2" s="484"/>
      <c r="I2" s="484"/>
    </row>
    <row r="3" spans="1:9" x14ac:dyDescent="0.25">
      <c r="A3" s="488" t="s">
        <v>556</v>
      </c>
      <c r="B3" s="488"/>
      <c r="C3" s="488"/>
      <c r="D3" s="488"/>
      <c r="E3" s="488"/>
      <c r="F3" s="488"/>
      <c r="G3" s="488"/>
      <c r="H3" s="488"/>
      <c r="I3" s="488"/>
    </row>
    <row r="4" spans="1:9" x14ac:dyDescent="0.2">
      <c r="A4" s="489" t="s">
        <v>557</v>
      </c>
      <c r="B4" s="489"/>
      <c r="C4" s="489"/>
      <c r="D4" s="489"/>
      <c r="E4" s="489"/>
      <c r="F4" s="489"/>
      <c r="G4" s="489"/>
      <c r="H4" s="489"/>
      <c r="I4" s="489"/>
    </row>
    <row r="5" spans="1:9" x14ac:dyDescent="0.2">
      <c r="A5" s="489" t="s">
        <v>558</v>
      </c>
      <c r="B5" s="489"/>
      <c r="C5" s="489"/>
      <c r="D5" s="489"/>
      <c r="E5" s="489"/>
      <c r="F5" s="489"/>
      <c r="G5" s="489"/>
      <c r="H5" s="489"/>
      <c r="I5" s="489"/>
    </row>
    <row r="6" spans="1:9" x14ac:dyDescent="0.2">
      <c r="A6" s="490" t="s">
        <v>559</v>
      </c>
      <c r="B6" s="490"/>
      <c r="C6" s="490"/>
      <c r="D6" s="490"/>
      <c r="E6" s="490"/>
      <c r="F6" s="490"/>
      <c r="G6" s="490"/>
      <c r="H6" s="490"/>
      <c r="I6" s="490"/>
    </row>
    <row r="7" spans="1:9" x14ac:dyDescent="0.25">
      <c r="A7" s="484"/>
      <c r="B7" s="484"/>
      <c r="C7" s="484"/>
      <c r="D7" s="484"/>
      <c r="E7" s="484"/>
      <c r="F7" s="484"/>
      <c r="G7" s="484"/>
      <c r="H7" s="484"/>
      <c r="I7" s="484"/>
    </row>
    <row r="8" spans="1:9" x14ac:dyDescent="0.25">
      <c r="A8" s="485" t="s">
        <v>560</v>
      </c>
      <c r="B8" s="485"/>
      <c r="C8" s="485"/>
      <c r="D8" s="485"/>
      <c r="E8" s="485"/>
      <c r="F8" s="485"/>
      <c r="G8" s="485"/>
      <c r="H8" s="485"/>
      <c r="I8" s="485"/>
    </row>
    <row r="9" spans="1:9" x14ac:dyDescent="0.25">
      <c r="A9" s="486"/>
      <c r="B9" s="486"/>
      <c r="C9" s="486"/>
      <c r="D9" s="486"/>
      <c r="E9" s="486"/>
      <c r="F9" s="486"/>
      <c r="G9" s="486"/>
      <c r="H9" s="486"/>
      <c r="I9" s="486"/>
    </row>
    <row r="10" spans="1:9" x14ac:dyDescent="0.25">
      <c r="A10" s="482" t="s">
        <v>561</v>
      </c>
      <c r="B10" s="482"/>
      <c r="C10" s="482"/>
      <c r="D10" s="482"/>
      <c r="E10" s="482"/>
      <c r="F10" s="482"/>
      <c r="G10" s="482"/>
      <c r="H10" s="482"/>
      <c r="I10" s="482"/>
    </row>
    <row r="11" spans="1:9" x14ac:dyDescent="0.25">
      <c r="A11" s="8" t="s">
        <v>562</v>
      </c>
      <c r="B11" s="452" t="s">
        <v>563</v>
      </c>
      <c r="C11" s="452"/>
      <c r="D11" s="452"/>
      <c r="E11" s="452"/>
      <c r="F11" s="452"/>
      <c r="G11" s="452"/>
      <c r="H11" s="479"/>
      <c r="I11" s="442"/>
    </row>
    <row r="12" spans="1:9" x14ac:dyDescent="0.25">
      <c r="A12" s="8" t="s">
        <v>564</v>
      </c>
      <c r="B12" s="452" t="s">
        <v>565</v>
      </c>
      <c r="C12" s="452"/>
      <c r="D12" s="452"/>
      <c r="E12" s="452"/>
      <c r="F12" s="452"/>
      <c r="G12" s="452"/>
      <c r="H12" s="442" t="s">
        <v>566</v>
      </c>
      <c r="I12" s="442"/>
    </row>
    <row r="13" spans="1:9" ht="41.25" customHeight="1" x14ac:dyDescent="0.25">
      <c r="A13" s="8" t="s">
        <v>567</v>
      </c>
      <c r="B13" s="452" t="s">
        <v>568</v>
      </c>
      <c r="C13" s="452"/>
      <c r="D13" s="452"/>
      <c r="E13" s="452"/>
      <c r="F13" s="452"/>
      <c r="G13" s="452"/>
      <c r="H13" s="491" t="s">
        <v>569</v>
      </c>
      <c r="I13" s="453"/>
    </row>
    <row r="14" spans="1:9" x14ac:dyDescent="0.25">
      <c r="A14" s="8" t="s">
        <v>570</v>
      </c>
      <c r="B14" s="452" t="s">
        <v>571</v>
      </c>
      <c r="C14" s="452"/>
      <c r="D14" s="452"/>
      <c r="E14" s="452"/>
      <c r="F14" s="452"/>
      <c r="G14" s="452"/>
      <c r="H14" s="442">
        <v>12</v>
      </c>
      <c r="I14" s="442"/>
    </row>
    <row r="15" spans="1:9" x14ac:dyDescent="0.25">
      <c r="A15" s="9"/>
      <c r="B15" s="10"/>
      <c r="C15" s="10"/>
      <c r="D15" s="10"/>
      <c r="E15" s="10"/>
      <c r="F15" s="10"/>
      <c r="G15" s="10"/>
      <c r="H15" s="9"/>
      <c r="I15" s="11"/>
    </row>
    <row r="16" spans="1:9" x14ac:dyDescent="0.25">
      <c r="A16" s="482" t="s">
        <v>572</v>
      </c>
      <c r="B16" s="482"/>
      <c r="C16" s="482"/>
      <c r="D16" s="482"/>
      <c r="E16" s="482"/>
      <c r="F16" s="482"/>
      <c r="G16" s="482"/>
      <c r="H16" s="482"/>
      <c r="I16" s="482"/>
    </row>
    <row r="17" spans="1:12" x14ac:dyDescent="0.25">
      <c r="A17" s="442" t="s">
        <v>573</v>
      </c>
      <c r="B17" s="442"/>
      <c r="C17" s="442" t="s">
        <v>574</v>
      </c>
      <c r="D17" s="442"/>
      <c r="E17" s="442" t="s">
        <v>575</v>
      </c>
      <c r="F17" s="442"/>
      <c r="G17" s="442"/>
      <c r="H17" s="442"/>
      <c r="I17" s="442"/>
    </row>
    <row r="18" spans="1:12" x14ac:dyDescent="0.25">
      <c r="A18" s="483" t="s">
        <v>576</v>
      </c>
      <c r="B18" s="483"/>
      <c r="C18" s="483" t="s">
        <v>745</v>
      </c>
      <c r="D18" s="483"/>
      <c r="E18" s="442">
        <v>1</v>
      </c>
      <c r="F18" s="442"/>
      <c r="G18" s="442"/>
      <c r="H18" s="442"/>
      <c r="I18" s="442"/>
    </row>
    <row r="19" spans="1:12" x14ac:dyDescent="0.25">
      <c r="A19" s="9"/>
      <c r="B19" s="10"/>
      <c r="C19" s="10"/>
      <c r="D19" s="10"/>
      <c r="E19" s="10"/>
      <c r="F19" s="10"/>
      <c r="G19" s="10"/>
      <c r="H19" s="9"/>
      <c r="I19" s="11"/>
    </row>
    <row r="20" spans="1:12" x14ac:dyDescent="0.25">
      <c r="A20" s="482" t="s">
        <v>577</v>
      </c>
      <c r="B20" s="482"/>
      <c r="C20" s="482"/>
      <c r="D20" s="482"/>
      <c r="E20" s="482"/>
      <c r="F20" s="482"/>
      <c r="G20" s="482"/>
      <c r="H20" s="482"/>
      <c r="I20" s="482"/>
    </row>
    <row r="21" spans="1:12" x14ac:dyDescent="0.25">
      <c r="A21" s="8">
        <v>1</v>
      </c>
      <c r="B21" s="452" t="s">
        <v>578</v>
      </c>
      <c r="C21" s="452"/>
      <c r="D21" s="452"/>
      <c r="E21" s="452"/>
      <c r="F21" s="452"/>
      <c r="G21" s="452"/>
      <c r="H21" s="442" t="s">
        <v>576</v>
      </c>
      <c r="I21" s="442"/>
    </row>
    <row r="22" spans="1:12" x14ac:dyDescent="0.25">
      <c r="A22" s="8">
        <v>2</v>
      </c>
      <c r="B22" s="452" t="s">
        <v>579</v>
      </c>
      <c r="C22" s="452"/>
      <c r="D22" s="452"/>
      <c r="E22" s="452"/>
      <c r="F22" s="452"/>
      <c r="G22" s="452"/>
      <c r="H22" s="480">
        <v>214205</v>
      </c>
      <c r="I22" s="480"/>
    </row>
    <row r="23" spans="1:12" x14ac:dyDescent="0.25">
      <c r="A23" s="8">
        <v>3</v>
      </c>
      <c r="B23" s="452" t="s">
        <v>747</v>
      </c>
      <c r="C23" s="452"/>
      <c r="D23" s="452"/>
      <c r="E23" s="452"/>
      <c r="F23" s="452"/>
      <c r="G23" s="452"/>
      <c r="H23" s="481">
        <v>8982</v>
      </c>
      <c r="I23" s="480"/>
    </row>
    <row r="24" spans="1:12" ht="28.5" customHeight="1" x14ac:dyDescent="0.25">
      <c r="A24" s="8">
        <v>4</v>
      </c>
      <c r="B24" s="452" t="s">
        <v>580</v>
      </c>
      <c r="C24" s="452"/>
      <c r="D24" s="452"/>
      <c r="E24" s="452"/>
      <c r="F24" s="452"/>
      <c r="G24" s="452"/>
      <c r="H24" s="478" t="s">
        <v>746</v>
      </c>
      <c r="I24" s="478"/>
    </row>
    <row r="25" spans="1:12" x14ac:dyDescent="0.25">
      <c r="A25" s="8">
        <v>5</v>
      </c>
      <c r="B25" s="452" t="s">
        <v>581</v>
      </c>
      <c r="C25" s="452"/>
      <c r="D25" s="452"/>
      <c r="E25" s="452"/>
      <c r="F25" s="452"/>
      <c r="G25" s="452"/>
      <c r="H25" s="479">
        <v>43466</v>
      </c>
      <c r="I25" s="442"/>
    </row>
    <row r="26" spans="1:12" x14ac:dyDescent="0.25">
      <c r="A26" s="421"/>
      <c r="B26" s="421"/>
      <c r="C26" s="421"/>
      <c r="D26" s="421"/>
      <c r="E26" s="421"/>
      <c r="F26" s="421"/>
      <c r="G26" s="421"/>
      <c r="H26" s="421"/>
      <c r="I26" s="421"/>
    </row>
    <row r="27" spans="1:12" x14ac:dyDescent="0.25">
      <c r="A27" s="465" t="s">
        <v>582</v>
      </c>
      <c r="B27" s="465"/>
      <c r="C27" s="465"/>
      <c r="D27" s="465"/>
      <c r="E27" s="465"/>
      <c r="F27" s="465"/>
      <c r="G27" s="465"/>
      <c r="H27" s="465"/>
      <c r="I27" s="465"/>
      <c r="K27" s="12" t="s">
        <v>583</v>
      </c>
      <c r="L27" s="12" t="s">
        <v>584</v>
      </c>
    </row>
    <row r="28" spans="1:12" x14ac:dyDescent="0.25">
      <c r="A28" s="13">
        <v>1</v>
      </c>
      <c r="B28" s="453" t="s">
        <v>585</v>
      </c>
      <c r="C28" s="453"/>
      <c r="D28" s="453"/>
      <c r="E28" s="453"/>
      <c r="F28" s="453"/>
      <c r="G28" s="453"/>
      <c r="H28" s="13" t="s">
        <v>586</v>
      </c>
      <c r="I28" s="14" t="s">
        <v>587</v>
      </c>
      <c r="K28" s="15"/>
      <c r="L28" s="16" t="s">
        <v>588</v>
      </c>
    </row>
    <row r="29" spans="1:12" x14ac:dyDescent="0.25">
      <c r="A29" s="13" t="s">
        <v>562</v>
      </c>
      <c r="B29" s="452" t="s">
        <v>748</v>
      </c>
      <c r="C29" s="452"/>
      <c r="D29" s="452"/>
      <c r="E29" s="452"/>
      <c r="F29" s="452"/>
      <c r="G29" s="452"/>
      <c r="H29" s="15"/>
      <c r="I29" s="17">
        <f>H23/220</f>
        <v>40.827272727272728</v>
      </c>
      <c r="K29" s="29" t="s">
        <v>764</v>
      </c>
      <c r="L29" s="15"/>
    </row>
    <row r="30" spans="1:12" x14ac:dyDescent="0.25">
      <c r="A30" s="13" t="s">
        <v>564</v>
      </c>
      <c r="B30" s="452" t="s">
        <v>589</v>
      </c>
      <c r="C30" s="452"/>
      <c r="D30" s="452"/>
      <c r="E30" s="452"/>
      <c r="F30" s="452"/>
      <c r="G30" s="452"/>
      <c r="H30" s="18"/>
      <c r="I30" s="19">
        <v>0</v>
      </c>
      <c r="K30" s="15"/>
      <c r="L30" s="15"/>
    </row>
    <row r="31" spans="1:12" x14ac:dyDescent="0.25">
      <c r="A31" s="13" t="s">
        <v>567</v>
      </c>
      <c r="B31" s="452" t="s">
        <v>590</v>
      </c>
      <c r="C31" s="452"/>
      <c r="D31" s="452"/>
      <c r="E31" s="452"/>
      <c r="F31" s="452"/>
      <c r="G31" s="452"/>
      <c r="H31" s="18"/>
      <c r="I31" s="19">
        <f>H31*I29</f>
        <v>0</v>
      </c>
      <c r="K31" s="15"/>
      <c r="L31" s="15"/>
    </row>
    <row r="32" spans="1:12" x14ac:dyDescent="0.25">
      <c r="A32" s="13" t="s">
        <v>570</v>
      </c>
      <c r="B32" s="452" t="s">
        <v>591</v>
      </c>
      <c r="C32" s="452"/>
      <c r="D32" s="452"/>
      <c r="E32" s="452"/>
      <c r="F32" s="452"/>
      <c r="G32" s="452"/>
      <c r="H32" s="18"/>
      <c r="I32" s="19">
        <v>0</v>
      </c>
      <c r="K32" s="15"/>
      <c r="L32" s="15"/>
    </row>
    <row r="33" spans="1:12" x14ac:dyDescent="0.25">
      <c r="A33" s="20" t="s">
        <v>592</v>
      </c>
      <c r="B33" s="452" t="s">
        <v>593</v>
      </c>
      <c r="C33" s="452"/>
      <c r="D33" s="452"/>
      <c r="E33" s="452"/>
      <c r="F33" s="452"/>
      <c r="G33" s="452"/>
      <c r="H33" s="21"/>
      <c r="I33" s="19">
        <v>0</v>
      </c>
      <c r="K33" s="15"/>
      <c r="L33" s="15"/>
    </row>
    <row r="34" spans="1:12" x14ac:dyDescent="0.25">
      <c r="A34" s="20" t="s">
        <v>594</v>
      </c>
      <c r="B34" s="452" t="s">
        <v>595</v>
      </c>
      <c r="C34" s="452"/>
      <c r="D34" s="452"/>
      <c r="E34" s="452"/>
      <c r="F34" s="452"/>
      <c r="G34" s="452"/>
      <c r="H34" s="18"/>
      <c r="I34" s="19">
        <v>0</v>
      </c>
      <c r="K34" s="15"/>
      <c r="L34" s="15"/>
    </row>
    <row r="35" spans="1:12" x14ac:dyDescent="0.25">
      <c r="A35" s="453" t="s">
        <v>596</v>
      </c>
      <c r="B35" s="453"/>
      <c r="C35" s="453"/>
      <c r="D35" s="453"/>
      <c r="E35" s="453"/>
      <c r="F35" s="453"/>
      <c r="G35" s="453"/>
      <c r="H35" s="453"/>
      <c r="I35" s="22">
        <f>TRUNC(SUM(I29:I34),2)</f>
        <v>40.82</v>
      </c>
      <c r="K35" s="15"/>
      <c r="L35" s="15"/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4"/>
      <c r="J36" s="25"/>
    </row>
    <row r="37" spans="1:12" x14ac:dyDescent="0.25">
      <c r="A37" s="465" t="s">
        <v>597</v>
      </c>
      <c r="B37" s="465"/>
      <c r="C37" s="465"/>
      <c r="D37" s="465"/>
      <c r="E37" s="465"/>
      <c r="F37" s="465"/>
      <c r="G37" s="465"/>
      <c r="H37" s="465"/>
      <c r="I37" s="465"/>
      <c r="J37" s="25"/>
    </row>
    <row r="38" spans="1:12" x14ac:dyDescent="0.25">
      <c r="A38" s="453" t="s">
        <v>598</v>
      </c>
      <c r="B38" s="453"/>
      <c r="C38" s="453"/>
      <c r="D38" s="453"/>
      <c r="E38" s="453"/>
      <c r="F38" s="453"/>
      <c r="G38" s="453"/>
      <c r="H38" s="13" t="s">
        <v>586</v>
      </c>
      <c r="I38" s="14" t="s">
        <v>587</v>
      </c>
      <c r="J38" s="25"/>
    </row>
    <row r="39" spans="1:12" ht="38.25" x14ac:dyDescent="0.25">
      <c r="A39" s="13" t="s">
        <v>562</v>
      </c>
      <c r="B39" s="452" t="s">
        <v>599</v>
      </c>
      <c r="C39" s="452"/>
      <c r="D39" s="452"/>
      <c r="E39" s="452"/>
      <c r="F39" s="452"/>
      <c r="G39" s="452"/>
      <c r="H39" s="26">
        <v>8.3299999999999999E-2</v>
      </c>
      <c r="I39" s="19">
        <f>$I$35*H39</f>
        <v>3.4003060000000001</v>
      </c>
      <c r="J39" s="25"/>
      <c r="K39" s="15"/>
      <c r="L39" s="27" t="s">
        <v>600</v>
      </c>
    </row>
    <row r="40" spans="1:12" ht="38.25" x14ac:dyDescent="0.25">
      <c r="A40" s="13" t="s">
        <v>564</v>
      </c>
      <c r="B40" s="452" t="s">
        <v>601</v>
      </c>
      <c r="C40" s="452"/>
      <c r="D40" s="452"/>
      <c r="E40" s="452"/>
      <c r="F40" s="452"/>
      <c r="G40" s="452"/>
      <c r="H40" s="28">
        <v>0.121</v>
      </c>
      <c r="I40" s="19">
        <f>H40*I35</f>
        <v>4.9392199999999997</v>
      </c>
      <c r="J40" s="25"/>
      <c r="K40" s="29" t="s">
        <v>602</v>
      </c>
      <c r="L40" s="27" t="s">
        <v>603</v>
      </c>
    </row>
    <row r="41" spans="1:12" x14ac:dyDescent="0.25">
      <c r="A41" s="453" t="s">
        <v>604</v>
      </c>
      <c r="B41" s="453"/>
      <c r="C41" s="453"/>
      <c r="D41" s="453"/>
      <c r="E41" s="453"/>
      <c r="F41" s="453"/>
      <c r="G41" s="453"/>
      <c r="H41" s="30">
        <f>TRUNC(SUM(H39:H40),4)</f>
        <v>0.20430000000000001</v>
      </c>
      <c r="I41" s="22">
        <f>TRUNC(SUM(I39:I40),2)</f>
        <v>8.33</v>
      </c>
      <c r="J41" s="25"/>
    </row>
    <row r="42" spans="1:12" x14ac:dyDescent="0.25">
      <c r="A42" s="476"/>
      <c r="B42" s="477"/>
      <c r="C42" s="477"/>
      <c r="D42" s="477"/>
      <c r="E42" s="477"/>
      <c r="F42" s="477"/>
      <c r="G42" s="477"/>
      <c r="H42" s="477"/>
      <c r="I42" s="477"/>
    </row>
    <row r="43" spans="1:12" x14ac:dyDescent="0.25">
      <c r="A43" s="31"/>
      <c r="B43" s="31"/>
      <c r="C43" s="31"/>
      <c r="D43" s="31"/>
      <c r="E43" s="31"/>
      <c r="F43" s="31"/>
      <c r="G43" s="31"/>
      <c r="H43" s="32" t="s">
        <v>605</v>
      </c>
      <c r="I43" s="33">
        <f>I35+I41</f>
        <v>49.15</v>
      </c>
      <c r="J43" s="34"/>
    </row>
    <row r="44" spans="1:12" x14ac:dyDescent="0.25">
      <c r="A44" s="31"/>
      <c r="B44" s="31"/>
      <c r="C44" s="31"/>
      <c r="D44" s="31"/>
      <c r="E44" s="31"/>
      <c r="F44" s="31"/>
      <c r="G44" s="31"/>
      <c r="H44" s="31"/>
      <c r="I44" s="35"/>
      <c r="J44" s="34"/>
    </row>
    <row r="45" spans="1:12" x14ac:dyDescent="0.25">
      <c r="A45" s="453" t="s">
        <v>606</v>
      </c>
      <c r="B45" s="453"/>
      <c r="C45" s="453"/>
      <c r="D45" s="453"/>
      <c r="E45" s="453"/>
      <c r="F45" s="453"/>
      <c r="G45" s="453"/>
      <c r="H45" s="13" t="s">
        <v>586</v>
      </c>
      <c r="I45" s="14" t="s">
        <v>587</v>
      </c>
      <c r="J45" s="25"/>
    </row>
    <row r="46" spans="1:12" x14ac:dyDescent="0.25">
      <c r="A46" s="13" t="s">
        <v>562</v>
      </c>
      <c r="B46" s="452" t="s">
        <v>607</v>
      </c>
      <c r="C46" s="452"/>
      <c r="D46" s="452"/>
      <c r="E46" s="452"/>
      <c r="F46" s="452"/>
      <c r="G46" s="452"/>
      <c r="H46" s="26">
        <v>0.2</v>
      </c>
      <c r="I46" s="19">
        <f t="shared" ref="I46:I53" si="0">H46*$I$43</f>
        <v>9.83</v>
      </c>
      <c r="J46" s="25"/>
      <c r="K46" s="15"/>
      <c r="L46" s="36" t="s">
        <v>608</v>
      </c>
    </row>
    <row r="47" spans="1:12" x14ac:dyDescent="0.25">
      <c r="A47" s="13" t="s">
        <v>564</v>
      </c>
      <c r="B47" s="452" t="s">
        <v>609</v>
      </c>
      <c r="C47" s="452"/>
      <c r="D47" s="452"/>
      <c r="E47" s="452"/>
      <c r="F47" s="452"/>
      <c r="G47" s="452"/>
      <c r="H47" s="26">
        <v>2.5000000000000001E-2</v>
      </c>
      <c r="I47" s="19">
        <f t="shared" si="0"/>
        <v>1.22875</v>
      </c>
      <c r="J47" s="25"/>
      <c r="K47" s="15"/>
      <c r="L47" s="36" t="s">
        <v>610</v>
      </c>
    </row>
    <row r="48" spans="1:12" x14ac:dyDescent="0.25">
      <c r="A48" s="13" t="s">
        <v>567</v>
      </c>
      <c r="B48" s="452" t="s">
        <v>611</v>
      </c>
      <c r="C48" s="452"/>
      <c r="D48" s="452"/>
      <c r="E48" s="452"/>
      <c r="F48" s="452"/>
      <c r="G48" s="452"/>
      <c r="H48" s="26">
        <v>0.03</v>
      </c>
      <c r="I48" s="19">
        <f t="shared" si="0"/>
        <v>1.4744999999999999</v>
      </c>
      <c r="J48" s="25"/>
      <c r="K48" s="29" t="s">
        <v>612</v>
      </c>
      <c r="L48" s="36" t="s">
        <v>613</v>
      </c>
    </row>
    <row r="49" spans="1:12" x14ac:dyDescent="0.25">
      <c r="A49" s="13" t="s">
        <v>570</v>
      </c>
      <c r="B49" s="452" t="s">
        <v>614</v>
      </c>
      <c r="C49" s="452"/>
      <c r="D49" s="452"/>
      <c r="E49" s="452"/>
      <c r="F49" s="452"/>
      <c r="G49" s="452"/>
      <c r="H49" s="26">
        <v>1.4999999999999999E-2</v>
      </c>
      <c r="I49" s="19">
        <f t="shared" si="0"/>
        <v>0.73724999999999996</v>
      </c>
      <c r="J49" s="25"/>
      <c r="K49" s="15"/>
      <c r="L49" s="36" t="s">
        <v>615</v>
      </c>
    </row>
    <row r="50" spans="1:12" x14ac:dyDescent="0.25">
      <c r="A50" s="13" t="s">
        <v>592</v>
      </c>
      <c r="B50" s="452" t="s">
        <v>616</v>
      </c>
      <c r="C50" s="452"/>
      <c r="D50" s="452"/>
      <c r="E50" s="452"/>
      <c r="F50" s="452"/>
      <c r="G50" s="452"/>
      <c r="H50" s="26">
        <v>0.01</v>
      </c>
      <c r="I50" s="19">
        <f t="shared" si="0"/>
        <v>0.49149999999999999</v>
      </c>
      <c r="J50" s="25"/>
      <c r="K50" s="15"/>
      <c r="L50" s="36" t="s">
        <v>617</v>
      </c>
    </row>
    <row r="51" spans="1:12" x14ac:dyDescent="0.25">
      <c r="A51" s="13" t="s">
        <v>594</v>
      </c>
      <c r="B51" s="452" t="s">
        <v>618</v>
      </c>
      <c r="C51" s="452"/>
      <c r="D51" s="452"/>
      <c r="E51" s="452"/>
      <c r="F51" s="452"/>
      <c r="G51" s="452"/>
      <c r="H51" s="26">
        <v>6.0000000000000001E-3</v>
      </c>
      <c r="I51" s="19">
        <f t="shared" si="0"/>
        <v>0.2949</v>
      </c>
      <c r="J51" s="25"/>
      <c r="K51" s="15"/>
      <c r="L51" s="37" t="s">
        <v>619</v>
      </c>
    </row>
    <row r="52" spans="1:12" x14ac:dyDescent="0.25">
      <c r="A52" s="13" t="s">
        <v>620</v>
      </c>
      <c r="B52" s="452" t="s">
        <v>621</v>
      </c>
      <c r="C52" s="452"/>
      <c r="D52" s="452"/>
      <c r="E52" s="452"/>
      <c r="F52" s="452"/>
      <c r="G52" s="452"/>
      <c r="H52" s="26">
        <v>2E-3</v>
      </c>
      <c r="I52" s="19">
        <f t="shared" si="0"/>
        <v>9.8299999999999998E-2</v>
      </c>
      <c r="J52" s="25"/>
      <c r="K52" s="15"/>
      <c r="L52" s="36" t="s">
        <v>617</v>
      </c>
    </row>
    <row r="53" spans="1:12" x14ac:dyDescent="0.25">
      <c r="A53" s="13" t="s">
        <v>622</v>
      </c>
      <c r="B53" s="452" t="s">
        <v>623</v>
      </c>
      <c r="C53" s="452"/>
      <c r="D53" s="452"/>
      <c r="E53" s="452"/>
      <c r="F53" s="452"/>
      <c r="G53" s="452"/>
      <c r="H53" s="26">
        <v>0.08</v>
      </c>
      <c r="I53" s="19">
        <f t="shared" si="0"/>
        <v>3.9319999999999999</v>
      </c>
      <c r="J53" s="25"/>
      <c r="K53" s="15"/>
      <c r="L53" s="36" t="s">
        <v>624</v>
      </c>
    </row>
    <row r="54" spans="1:12" x14ac:dyDescent="0.25">
      <c r="A54" s="453" t="s">
        <v>625</v>
      </c>
      <c r="B54" s="453"/>
      <c r="C54" s="453"/>
      <c r="D54" s="453"/>
      <c r="E54" s="453"/>
      <c r="F54" s="453"/>
      <c r="G54" s="453"/>
      <c r="H54" s="30">
        <f>SUM(H46:H53)</f>
        <v>0.36800000000000005</v>
      </c>
      <c r="I54" s="22">
        <f>TRUNC(SUM(I46:I53),2)</f>
        <v>18.079999999999998</v>
      </c>
      <c r="J54" s="25"/>
    </row>
    <row r="55" spans="1:12" x14ac:dyDescent="0.25">
      <c r="A55" s="474"/>
      <c r="B55" s="474"/>
      <c r="C55" s="474"/>
      <c r="D55" s="474"/>
      <c r="E55" s="474"/>
      <c r="F55" s="474"/>
      <c r="G55" s="474"/>
      <c r="H55" s="474"/>
      <c r="I55" s="475"/>
      <c r="J55" s="25"/>
    </row>
    <row r="56" spans="1:12" x14ac:dyDescent="0.25">
      <c r="A56" s="453" t="s">
        <v>626</v>
      </c>
      <c r="B56" s="453"/>
      <c r="C56" s="453"/>
      <c r="D56" s="453"/>
      <c r="E56" s="453"/>
      <c r="F56" s="453"/>
      <c r="G56" s="453"/>
      <c r="H56" s="30"/>
      <c r="I56" s="14" t="s">
        <v>587</v>
      </c>
      <c r="J56" s="25"/>
    </row>
    <row r="57" spans="1:12" x14ac:dyDescent="0.25">
      <c r="A57" s="13" t="s">
        <v>562</v>
      </c>
      <c r="B57" s="462" t="s">
        <v>627</v>
      </c>
      <c r="C57" s="462"/>
      <c r="D57" s="462"/>
      <c r="E57" s="462"/>
      <c r="F57" s="462"/>
      <c r="G57" s="462"/>
      <c r="H57" s="8" t="s">
        <v>628</v>
      </c>
      <c r="I57" s="38"/>
      <c r="J57" s="25"/>
      <c r="K57" s="39" t="s">
        <v>629</v>
      </c>
      <c r="L57" s="39" t="s">
        <v>630</v>
      </c>
    </row>
    <row r="58" spans="1:12" x14ac:dyDescent="0.25">
      <c r="A58" s="13" t="s">
        <v>564</v>
      </c>
      <c r="B58" s="462" t="s">
        <v>631</v>
      </c>
      <c r="C58" s="462"/>
      <c r="D58" s="462"/>
      <c r="E58" s="462"/>
      <c r="F58" s="462"/>
      <c r="G58" s="462"/>
      <c r="H58" s="8" t="s">
        <v>628</v>
      </c>
      <c r="I58" s="40"/>
      <c r="J58" s="25"/>
      <c r="K58" s="16" t="s">
        <v>632</v>
      </c>
      <c r="L58" s="16" t="s">
        <v>588</v>
      </c>
    </row>
    <row r="59" spans="1:12" x14ac:dyDescent="0.25">
      <c r="A59" s="13" t="s">
        <v>567</v>
      </c>
      <c r="B59" s="462" t="s">
        <v>633</v>
      </c>
      <c r="C59" s="462"/>
      <c r="D59" s="462"/>
      <c r="E59" s="462"/>
      <c r="F59" s="462"/>
      <c r="G59" s="462"/>
      <c r="H59" s="8" t="s">
        <v>628</v>
      </c>
      <c r="I59" s="41"/>
      <c r="J59" s="25"/>
      <c r="K59" s="15"/>
      <c r="L59" s="16" t="s">
        <v>588</v>
      </c>
    </row>
    <row r="60" spans="1:12" x14ac:dyDescent="0.25">
      <c r="A60" s="13" t="s">
        <v>592</v>
      </c>
      <c r="B60" s="431" t="s">
        <v>634</v>
      </c>
      <c r="C60" s="432"/>
      <c r="D60" s="432"/>
      <c r="E60" s="432"/>
      <c r="F60" s="432"/>
      <c r="G60" s="433"/>
      <c r="H60" s="8" t="s">
        <v>628</v>
      </c>
      <c r="I60" s="38">
        <v>0</v>
      </c>
      <c r="J60" s="25"/>
      <c r="K60" s="15"/>
      <c r="L60" s="15"/>
    </row>
    <row r="61" spans="1:12" x14ac:dyDescent="0.25">
      <c r="A61" s="13" t="s">
        <v>620</v>
      </c>
      <c r="B61" s="462" t="s">
        <v>635</v>
      </c>
      <c r="C61" s="462"/>
      <c r="D61" s="462"/>
      <c r="E61" s="462"/>
      <c r="F61" s="462"/>
      <c r="G61" s="462"/>
      <c r="H61" s="8" t="s">
        <v>628</v>
      </c>
      <c r="I61" s="38">
        <v>0</v>
      </c>
      <c r="J61" s="25"/>
      <c r="K61" s="15"/>
      <c r="L61" s="15"/>
    </row>
    <row r="62" spans="1:12" x14ac:dyDescent="0.25">
      <c r="A62" s="453" t="s">
        <v>636</v>
      </c>
      <c r="B62" s="453"/>
      <c r="C62" s="453"/>
      <c r="D62" s="453"/>
      <c r="E62" s="453"/>
      <c r="F62" s="453"/>
      <c r="G62" s="453"/>
      <c r="H62" s="453"/>
      <c r="I62" s="22">
        <f>SUM(I57:I61)</f>
        <v>0</v>
      </c>
      <c r="J62" s="25"/>
    </row>
    <row r="63" spans="1:12" x14ac:dyDescent="0.25">
      <c r="A63" s="474"/>
      <c r="B63" s="474"/>
      <c r="C63" s="474"/>
      <c r="D63" s="474"/>
      <c r="E63" s="474"/>
      <c r="F63" s="474"/>
      <c r="G63" s="474"/>
      <c r="H63" s="474"/>
      <c r="I63" s="475"/>
      <c r="J63" s="25"/>
    </row>
    <row r="64" spans="1:12" x14ac:dyDescent="0.25">
      <c r="A64" s="459" t="s">
        <v>637</v>
      </c>
      <c r="B64" s="459"/>
      <c r="C64" s="459"/>
      <c r="D64" s="459"/>
      <c r="E64" s="459"/>
      <c r="F64" s="459"/>
      <c r="G64" s="459"/>
      <c r="H64" s="459"/>
      <c r="I64" s="459"/>
      <c r="J64" s="25"/>
    </row>
    <row r="65" spans="1:12" x14ac:dyDescent="0.25">
      <c r="A65" s="453" t="s">
        <v>638</v>
      </c>
      <c r="B65" s="453"/>
      <c r="C65" s="453"/>
      <c r="D65" s="453"/>
      <c r="E65" s="453"/>
      <c r="F65" s="453"/>
      <c r="G65" s="453"/>
      <c r="H65" s="453"/>
      <c r="I65" s="14" t="s">
        <v>587</v>
      </c>
      <c r="J65" s="25"/>
    </row>
    <row r="66" spans="1:12" x14ac:dyDescent="0.25">
      <c r="A66" s="13" t="s">
        <v>639</v>
      </c>
      <c r="B66" s="442" t="s">
        <v>640</v>
      </c>
      <c r="C66" s="442"/>
      <c r="D66" s="442"/>
      <c r="E66" s="442"/>
      <c r="F66" s="442"/>
      <c r="G66" s="442"/>
      <c r="H66" s="442"/>
      <c r="I66" s="19">
        <f>I41</f>
        <v>8.33</v>
      </c>
      <c r="J66" s="25"/>
    </row>
    <row r="67" spans="1:12" x14ac:dyDescent="0.25">
      <c r="A67" s="20" t="s">
        <v>641</v>
      </c>
      <c r="B67" s="442" t="s">
        <v>642</v>
      </c>
      <c r="C67" s="442"/>
      <c r="D67" s="442"/>
      <c r="E67" s="442"/>
      <c r="F67" s="442"/>
      <c r="G67" s="442"/>
      <c r="H67" s="442"/>
      <c r="I67" s="42">
        <f>I54</f>
        <v>18.079999999999998</v>
      </c>
      <c r="J67" s="25"/>
    </row>
    <row r="68" spans="1:12" x14ac:dyDescent="0.25">
      <c r="A68" s="20" t="s">
        <v>643</v>
      </c>
      <c r="B68" s="442" t="s">
        <v>644</v>
      </c>
      <c r="C68" s="442"/>
      <c r="D68" s="442"/>
      <c r="E68" s="442"/>
      <c r="F68" s="442"/>
      <c r="G68" s="442"/>
      <c r="H68" s="442"/>
      <c r="I68" s="42">
        <f>I62</f>
        <v>0</v>
      </c>
      <c r="J68" s="25"/>
    </row>
    <row r="69" spans="1:12" x14ac:dyDescent="0.25">
      <c r="A69" s="453" t="s">
        <v>645</v>
      </c>
      <c r="B69" s="453"/>
      <c r="C69" s="453"/>
      <c r="D69" s="453"/>
      <c r="E69" s="453"/>
      <c r="F69" s="453"/>
      <c r="G69" s="453"/>
      <c r="H69" s="453"/>
      <c r="I69" s="43">
        <f>TRUNC(SUM(I66:I68),2)</f>
        <v>26.41</v>
      </c>
      <c r="J69" s="25"/>
    </row>
    <row r="70" spans="1:12" x14ac:dyDescent="0.25">
      <c r="A70" s="463"/>
      <c r="B70" s="464"/>
      <c r="C70" s="464"/>
      <c r="D70" s="464"/>
      <c r="E70" s="464"/>
      <c r="F70" s="464"/>
      <c r="G70" s="464"/>
      <c r="H70" s="464"/>
      <c r="I70" s="464"/>
      <c r="J70" s="25"/>
    </row>
    <row r="71" spans="1:12" x14ac:dyDescent="0.25">
      <c r="A71" s="465" t="s">
        <v>646</v>
      </c>
      <c r="B71" s="465"/>
      <c r="C71" s="465"/>
      <c r="D71" s="465"/>
      <c r="E71" s="465"/>
      <c r="F71" s="465"/>
      <c r="G71" s="465"/>
      <c r="H71" s="465"/>
      <c r="I71" s="465"/>
      <c r="J71" s="25"/>
    </row>
    <row r="72" spans="1:12" x14ac:dyDescent="0.25">
      <c r="A72" s="13">
        <v>3</v>
      </c>
      <c r="B72" s="453" t="s">
        <v>647</v>
      </c>
      <c r="C72" s="453"/>
      <c r="D72" s="453"/>
      <c r="E72" s="453"/>
      <c r="F72" s="453"/>
      <c r="G72" s="453"/>
      <c r="H72" s="13" t="s">
        <v>586</v>
      </c>
      <c r="I72" s="14" t="s">
        <v>587</v>
      </c>
      <c r="J72" s="25"/>
    </row>
    <row r="73" spans="1:12" ht="26.25" customHeight="1" x14ac:dyDescent="0.25">
      <c r="A73" s="13" t="s">
        <v>562</v>
      </c>
      <c r="B73" s="469" t="s">
        <v>648</v>
      </c>
      <c r="C73" s="469"/>
      <c r="D73" s="469"/>
      <c r="E73" s="469"/>
      <c r="F73" s="469"/>
      <c r="G73" s="469"/>
      <c r="H73" s="44">
        <v>4.1999999999999997E-3</v>
      </c>
      <c r="I73" s="42">
        <f>$I$35*H73</f>
        <v>0.17144399999999999</v>
      </c>
      <c r="J73" s="25"/>
      <c r="K73" s="45" t="s">
        <v>649</v>
      </c>
      <c r="L73" s="45" t="s">
        <v>650</v>
      </c>
    </row>
    <row r="74" spans="1:12" x14ac:dyDescent="0.25">
      <c r="A74" s="13" t="s">
        <v>564</v>
      </c>
      <c r="B74" s="452" t="s">
        <v>651</v>
      </c>
      <c r="C74" s="452"/>
      <c r="D74" s="452"/>
      <c r="E74" s="452"/>
      <c r="F74" s="452"/>
      <c r="G74" s="452"/>
      <c r="H74" s="46">
        <f>0.08*H73</f>
        <v>3.3599999999999998E-4</v>
      </c>
      <c r="I74" s="19">
        <f>H74*I35</f>
        <v>1.371552E-2</v>
      </c>
      <c r="J74" s="25"/>
      <c r="K74" s="45" t="s">
        <v>652</v>
      </c>
      <c r="L74" s="45" t="s">
        <v>653</v>
      </c>
    </row>
    <row r="75" spans="1:12" ht="25.5" x14ac:dyDescent="0.25">
      <c r="A75" s="13" t="s">
        <v>567</v>
      </c>
      <c r="B75" s="452" t="s">
        <v>654</v>
      </c>
      <c r="C75" s="452"/>
      <c r="D75" s="452"/>
      <c r="E75" s="452"/>
      <c r="F75" s="452"/>
      <c r="G75" s="452"/>
      <c r="H75" s="26">
        <v>1.9400000000000001E-2</v>
      </c>
      <c r="I75" s="19">
        <f>$I$35*H75</f>
        <v>0.79190800000000006</v>
      </c>
      <c r="J75" s="25"/>
      <c r="K75" s="45" t="s">
        <v>655</v>
      </c>
      <c r="L75" s="45" t="s">
        <v>656</v>
      </c>
    </row>
    <row r="76" spans="1:12" x14ac:dyDescent="0.25">
      <c r="A76" s="13" t="s">
        <v>570</v>
      </c>
      <c r="B76" s="452" t="s">
        <v>657</v>
      </c>
      <c r="C76" s="452"/>
      <c r="D76" s="452"/>
      <c r="E76" s="452"/>
      <c r="F76" s="452"/>
      <c r="G76" s="452"/>
      <c r="H76" s="28">
        <f>H54*H75</f>
        <v>7.1392000000000009E-3</v>
      </c>
      <c r="I76" s="19">
        <f>$I$35*H76</f>
        <v>0.29142214400000005</v>
      </c>
      <c r="J76" s="25"/>
      <c r="K76" s="45" t="s">
        <v>658</v>
      </c>
    </row>
    <row r="77" spans="1:12" ht="38.25" customHeight="1" x14ac:dyDescent="0.25">
      <c r="A77" s="277" t="s">
        <v>592</v>
      </c>
      <c r="B77" s="473" t="s">
        <v>659</v>
      </c>
      <c r="C77" s="473"/>
      <c r="D77" s="473"/>
      <c r="E77" s="473"/>
      <c r="F77" s="473"/>
      <c r="G77" s="473"/>
      <c r="H77" s="280">
        <v>0.04</v>
      </c>
      <c r="I77" s="19">
        <f>$I$35*H77</f>
        <v>1.6328</v>
      </c>
      <c r="J77" s="25"/>
      <c r="K77" s="45" t="s">
        <v>660</v>
      </c>
      <c r="L77" s="27" t="s">
        <v>661</v>
      </c>
    </row>
    <row r="78" spans="1:12" x14ac:dyDescent="0.25">
      <c r="A78" s="453" t="s">
        <v>662</v>
      </c>
      <c r="B78" s="453"/>
      <c r="C78" s="453"/>
      <c r="D78" s="453"/>
      <c r="E78" s="453"/>
      <c r="F78" s="453"/>
      <c r="G78" s="453"/>
      <c r="H78" s="30">
        <f>TRUNC(SUM(H73:H77),4)</f>
        <v>7.0999999999999994E-2</v>
      </c>
      <c r="I78" s="22">
        <f>TRUNC(SUM(I73:I77),2)</f>
        <v>2.9</v>
      </c>
      <c r="J78" s="25"/>
    </row>
    <row r="79" spans="1:12" x14ac:dyDescent="0.25">
      <c r="A79" s="435"/>
      <c r="B79" s="472"/>
      <c r="C79" s="472"/>
      <c r="D79" s="472"/>
      <c r="E79" s="472"/>
      <c r="F79" s="472"/>
      <c r="G79" s="472"/>
      <c r="H79" s="472"/>
      <c r="I79" s="472"/>
      <c r="J79" s="25"/>
    </row>
    <row r="80" spans="1:12" x14ac:dyDescent="0.25">
      <c r="A80" s="465" t="s">
        <v>663</v>
      </c>
      <c r="B80" s="465"/>
      <c r="C80" s="465"/>
      <c r="D80" s="465"/>
      <c r="E80" s="465"/>
      <c r="F80" s="465"/>
      <c r="G80" s="465"/>
      <c r="H80" s="465"/>
      <c r="I80" s="465"/>
      <c r="J80" s="25"/>
    </row>
    <row r="81" spans="1:12" x14ac:dyDescent="0.25">
      <c r="A81" s="453" t="s">
        <v>664</v>
      </c>
      <c r="B81" s="453"/>
      <c r="C81" s="453"/>
      <c r="D81" s="453"/>
      <c r="E81" s="453"/>
      <c r="F81" s="453"/>
      <c r="G81" s="453"/>
      <c r="H81" s="13" t="s">
        <v>586</v>
      </c>
      <c r="I81" s="14" t="s">
        <v>587</v>
      </c>
      <c r="J81" s="25"/>
    </row>
    <row r="82" spans="1:12" ht="33" customHeight="1" x14ac:dyDescent="0.25">
      <c r="A82" s="13" t="s">
        <v>562</v>
      </c>
      <c r="B82" s="469" t="s">
        <v>665</v>
      </c>
      <c r="C82" s="469"/>
      <c r="D82" s="469"/>
      <c r="E82" s="469"/>
      <c r="F82" s="469"/>
      <c r="G82" s="469"/>
      <c r="H82" s="26">
        <f>1/12/12+1/12/12+1/12/12/3</f>
        <v>1.6203703703703703E-2</v>
      </c>
      <c r="I82" s="19">
        <f t="shared" ref="I82:I87" si="1">$I$35*H82</f>
        <v>0.66143518518518518</v>
      </c>
      <c r="J82" s="25"/>
      <c r="K82" s="45" t="s">
        <v>666</v>
      </c>
      <c r="L82" s="45" t="s">
        <v>667</v>
      </c>
    </row>
    <row r="83" spans="1:12" x14ac:dyDescent="0.25">
      <c r="A83" s="20" t="s">
        <v>564</v>
      </c>
      <c r="B83" s="469" t="s">
        <v>668</v>
      </c>
      <c r="C83" s="469"/>
      <c r="D83" s="469"/>
      <c r="E83" s="469"/>
      <c r="F83" s="469"/>
      <c r="G83" s="469"/>
      <c r="H83" s="44">
        <f>1/30/12</f>
        <v>2.7777777777777779E-3</v>
      </c>
      <c r="I83" s="42">
        <f t="shared" si="1"/>
        <v>0.1133888888888889</v>
      </c>
      <c r="J83" s="25"/>
      <c r="K83" s="45" t="s">
        <v>669</v>
      </c>
      <c r="L83" s="45" t="s">
        <v>670</v>
      </c>
    </row>
    <row r="84" spans="1:12" ht="38.25" x14ac:dyDescent="0.25">
      <c r="A84" s="20" t="s">
        <v>567</v>
      </c>
      <c r="B84" s="469" t="s">
        <v>671</v>
      </c>
      <c r="C84" s="469"/>
      <c r="D84" s="469"/>
      <c r="E84" s="469"/>
      <c r="F84" s="469"/>
      <c r="G84" s="469"/>
      <c r="H84" s="47">
        <f>5/30/12*0.015</f>
        <v>2.0833333333333332E-4</v>
      </c>
      <c r="I84" s="42">
        <f t="shared" si="1"/>
        <v>8.5041666666666668E-3</v>
      </c>
      <c r="J84" s="25"/>
      <c r="K84" s="45" t="s">
        <v>672</v>
      </c>
      <c r="L84" s="27" t="s">
        <v>673</v>
      </c>
    </row>
    <row r="85" spans="1:12" ht="38.25" x14ac:dyDescent="0.25">
      <c r="A85" s="20" t="s">
        <v>570</v>
      </c>
      <c r="B85" s="469" t="s">
        <v>674</v>
      </c>
      <c r="C85" s="469"/>
      <c r="D85" s="469"/>
      <c r="E85" s="469"/>
      <c r="F85" s="469"/>
      <c r="G85" s="469"/>
      <c r="H85" s="44">
        <f>15/30/12*0.08</f>
        <v>3.3333333333333331E-3</v>
      </c>
      <c r="I85" s="42">
        <f t="shared" si="1"/>
        <v>0.13606666666666667</v>
      </c>
      <c r="J85" s="25"/>
      <c r="K85" s="45" t="s">
        <v>675</v>
      </c>
      <c r="L85" s="27" t="s">
        <v>676</v>
      </c>
    </row>
    <row r="86" spans="1:12" ht="39.75" customHeight="1" x14ac:dyDescent="0.25">
      <c r="A86" s="20" t="s">
        <v>592</v>
      </c>
      <c r="B86" s="469" t="s">
        <v>677</v>
      </c>
      <c r="C86" s="469"/>
      <c r="D86" s="469"/>
      <c r="E86" s="469"/>
      <c r="F86" s="469"/>
      <c r="G86" s="469"/>
      <c r="H86" s="44">
        <f>((4*8.33%)+(4*2.78%))/12*2%</f>
        <v>7.4066666666666671E-4</v>
      </c>
      <c r="I86" s="42">
        <f t="shared" si="1"/>
        <v>3.0234013333333334E-2</v>
      </c>
      <c r="J86" s="25"/>
      <c r="K86" s="45" t="s">
        <v>678</v>
      </c>
      <c r="L86" s="27" t="s">
        <v>679</v>
      </c>
    </row>
    <row r="87" spans="1:12" x14ac:dyDescent="0.25">
      <c r="A87" s="13" t="s">
        <v>594</v>
      </c>
      <c r="B87" s="469" t="s">
        <v>680</v>
      </c>
      <c r="C87" s="469"/>
      <c r="D87" s="469"/>
      <c r="E87" s="469"/>
      <c r="F87" s="469"/>
      <c r="G87" s="469"/>
      <c r="H87" s="44">
        <v>0</v>
      </c>
      <c r="I87" s="42">
        <f t="shared" si="1"/>
        <v>0</v>
      </c>
      <c r="J87" s="25"/>
      <c r="K87" s="15"/>
      <c r="L87" s="15"/>
    </row>
    <row r="88" spans="1:12" x14ac:dyDescent="0.25">
      <c r="A88" s="453" t="s">
        <v>681</v>
      </c>
      <c r="B88" s="453"/>
      <c r="C88" s="453"/>
      <c r="D88" s="453"/>
      <c r="E88" s="453"/>
      <c r="F88" s="453"/>
      <c r="G88" s="453"/>
      <c r="H88" s="30">
        <f>TRUNC(SUM(H82:H87),4)</f>
        <v>2.3199999999999998E-2</v>
      </c>
      <c r="I88" s="22">
        <f>TRUNC(SUM(I82:I87),2)</f>
        <v>0.94</v>
      </c>
      <c r="J88" s="25"/>
    </row>
    <row r="89" spans="1:12" x14ac:dyDescent="0.25">
      <c r="A89" s="470"/>
      <c r="B89" s="471"/>
      <c r="C89" s="471"/>
      <c r="D89" s="471"/>
      <c r="E89" s="471"/>
      <c r="F89" s="471"/>
      <c r="G89" s="471"/>
      <c r="H89" s="471"/>
      <c r="I89" s="471"/>
      <c r="J89" s="25"/>
    </row>
    <row r="90" spans="1:12" x14ac:dyDescent="0.25">
      <c r="A90" s="453" t="s">
        <v>682</v>
      </c>
      <c r="B90" s="453"/>
      <c r="C90" s="453"/>
      <c r="D90" s="453"/>
      <c r="E90" s="453"/>
      <c r="F90" s="453"/>
      <c r="G90" s="453"/>
      <c r="H90" s="13" t="s">
        <v>586</v>
      </c>
      <c r="I90" s="14" t="s">
        <v>587</v>
      </c>
      <c r="J90" s="25"/>
    </row>
    <row r="91" spans="1:12" x14ac:dyDescent="0.25">
      <c r="A91" s="13" t="s">
        <v>562</v>
      </c>
      <c r="B91" s="466" t="s">
        <v>683</v>
      </c>
      <c r="C91" s="452"/>
      <c r="D91" s="452"/>
      <c r="E91" s="452"/>
      <c r="F91" s="452"/>
      <c r="G91" s="452"/>
      <c r="H91" s="26">
        <v>0</v>
      </c>
      <c r="I91" s="19">
        <f>$I$35*H91</f>
        <v>0</v>
      </c>
      <c r="J91" s="25"/>
    </row>
    <row r="92" spans="1:12" x14ac:dyDescent="0.25">
      <c r="A92" s="453" t="s">
        <v>684</v>
      </c>
      <c r="B92" s="453"/>
      <c r="C92" s="453"/>
      <c r="D92" s="453"/>
      <c r="E92" s="453"/>
      <c r="F92" s="453"/>
      <c r="G92" s="453"/>
      <c r="H92" s="30">
        <f>TRUNC(SUM(H91),4)</f>
        <v>0</v>
      </c>
      <c r="I92" s="22">
        <f>TRUNC(SUM(I91),2)</f>
        <v>0</v>
      </c>
      <c r="J92" s="25"/>
    </row>
    <row r="93" spans="1:12" x14ac:dyDescent="0.25">
      <c r="A93" s="467"/>
      <c r="B93" s="468"/>
      <c r="C93" s="468"/>
      <c r="D93" s="468"/>
      <c r="E93" s="468"/>
      <c r="F93" s="468"/>
      <c r="G93" s="468"/>
      <c r="H93" s="468"/>
      <c r="I93" s="468"/>
      <c r="J93" s="25"/>
    </row>
    <row r="94" spans="1:12" x14ac:dyDescent="0.25">
      <c r="A94" s="459" t="s">
        <v>685</v>
      </c>
      <c r="B94" s="459"/>
      <c r="C94" s="459"/>
      <c r="D94" s="459"/>
      <c r="E94" s="459"/>
      <c r="F94" s="459"/>
      <c r="G94" s="459"/>
      <c r="H94" s="459"/>
      <c r="I94" s="459"/>
      <c r="J94" s="25"/>
    </row>
    <row r="95" spans="1:12" x14ac:dyDescent="0.25">
      <c r="A95" s="453" t="s">
        <v>686</v>
      </c>
      <c r="B95" s="453"/>
      <c r="C95" s="453"/>
      <c r="D95" s="453"/>
      <c r="E95" s="453"/>
      <c r="F95" s="453"/>
      <c r="G95" s="453"/>
      <c r="H95" s="453"/>
      <c r="I95" s="14" t="s">
        <v>587</v>
      </c>
      <c r="J95" s="25"/>
    </row>
    <row r="96" spans="1:12" x14ac:dyDescent="0.25">
      <c r="A96" s="13" t="s">
        <v>687</v>
      </c>
      <c r="B96" s="442" t="s">
        <v>688</v>
      </c>
      <c r="C96" s="442"/>
      <c r="D96" s="442"/>
      <c r="E96" s="442"/>
      <c r="F96" s="442"/>
      <c r="G96" s="442"/>
      <c r="H96" s="442"/>
      <c r="I96" s="19">
        <f>I88</f>
        <v>0.94</v>
      </c>
      <c r="J96" s="25"/>
    </row>
    <row r="97" spans="1:16" x14ac:dyDescent="0.25">
      <c r="A97" s="20" t="s">
        <v>689</v>
      </c>
      <c r="B97" s="442" t="s">
        <v>690</v>
      </c>
      <c r="C97" s="442"/>
      <c r="D97" s="442"/>
      <c r="E97" s="442"/>
      <c r="F97" s="442"/>
      <c r="G97" s="442"/>
      <c r="H97" s="442"/>
      <c r="I97" s="42">
        <f>I92</f>
        <v>0</v>
      </c>
      <c r="J97" s="25"/>
    </row>
    <row r="98" spans="1:16" x14ac:dyDescent="0.25">
      <c r="A98" s="453" t="s">
        <v>691</v>
      </c>
      <c r="B98" s="453"/>
      <c r="C98" s="453"/>
      <c r="D98" s="453"/>
      <c r="E98" s="453"/>
      <c r="F98" s="453"/>
      <c r="G98" s="453"/>
      <c r="H98" s="453"/>
      <c r="I98" s="43">
        <f>TRUNC(SUM(I96:I97),2)</f>
        <v>0.94</v>
      </c>
      <c r="J98" s="25"/>
    </row>
    <row r="99" spans="1:16" x14ac:dyDescent="0.25">
      <c r="A99" s="463"/>
      <c r="B99" s="464"/>
      <c r="C99" s="464"/>
      <c r="D99" s="464"/>
      <c r="E99" s="464"/>
      <c r="F99" s="464"/>
      <c r="G99" s="464"/>
      <c r="H99" s="464"/>
      <c r="I99" s="464"/>
      <c r="J99" s="25"/>
    </row>
    <row r="100" spans="1:16" x14ac:dyDescent="0.25">
      <c r="A100" s="465" t="s">
        <v>692</v>
      </c>
      <c r="B100" s="465"/>
      <c r="C100" s="465"/>
      <c r="D100" s="465"/>
      <c r="E100" s="465"/>
      <c r="F100" s="465"/>
      <c r="G100" s="465"/>
      <c r="H100" s="465"/>
      <c r="I100" s="465"/>
      <c r="J100" s="25"/>
    </row>
    <row r="101" spans="1:16" x14ac:dyDescent="0.25">
      <c r="A101" s="13">
        <v>5</v>
      </c>
      <c r="B101" s="453" t="s">
        <v>693</v>
      </c>
      <c r="C101" s="453"/>
      <c r="D101" s="453"/>
      <c r="E101" s="453"/>
      <c r="F101" s="453"/>
      <c r="G101" s="453"/>
      <c r="H101" s="13"/>
      <c r="I101" s="14" t="s">
        <v>587</v>
      </c>
      <c r="J101" s="25"/>
    </row>
    <row r="102" spans="1:16" x14ac:dyDescent="0.25">
      <c r="A102" s="13" t="s">
        <v>562</v>
      </c>
      <c r="B102" s="462" t="s">
        <v>694</v>
      </c>
      <c r="C102" s="462"/>
      <c r="D102" s="462"/>
      <c r="E102" s="462"/>
      <c r="F102" s="462"/>
      <c r="G102" s="462"/>
      <c r="H102" s="26" t="s">
        <v>628</v>
      </c>
      <c r="I102" s="48"/>
      <c r="J102" s="25"/>
      <c r="K102" s="15" t="s">
        <v>695</v>
      </c>
      <c r="L102" s="15"/>
    </row>
    <row r="103" spans="1:16" x14ac:dyDescent="0.25">
      <c r="A103" s="13" t="s">
        <v>564</v>
      </c>
      <c r="B103" s="462" t="s">
        <v>696</v>
      </c>
      <c r="C103" s="462"/>
      <c r="D103" s="462"/>
      <c r="E103" s="462"/>
      <c r="F103" s="462"/>
      <c r="G103" s="462"/>
      <c r="H103" s="49" t="s">
        <v>628</v>
      </c>
      <c r="I103" s="42">
        <f>[3]Materiais!G15</f>
        <v>0</v>
      </c>
      <c r="J103" s="25"/>
      <c r="K103" s="15" t="s">
        <v>695</v>
      </c>
      <c r="L103" s="15"/>
    </row>
    <row r="104" spans="1:16" x14ac:dyDescent="0.25">
      <c r="A104" s="50" t="s">
        <v>567</v>
      </c>
      <c r="B104" s="462"/>
      <c r="C104" s="462"/>
      <c r="D104" s="462"/>
      <c r="E104" s="462"/>
      <c r="F104" s="462"/>
      <c r="G104" s="462"/>
      <c r="H104" s="8" t="s">
        <v>628</v>
      </c>
      <c r="I104" s="42"/>
      <c r="J104" s="25"/>
      <c r="K104" s="15"/>
      <c r="L104" s="15"/>
    </row>
    <row r="105" spans="1:16" x14ac:dyDescent="0.25">
      <c r="A105" s="50" t="s">
        <v>570</v>
      </c>
      <c r="B105" s="462" t="s">
        <v>635</v>
      </c>
      <c r="C105" s="462"/>
      <c r="D105" s="462"/>
      <c r="E105" s="462"/>
      <c r="F105" s="462"/>
      <c r="G105" s="462"/>
      <c r="H105" s="8" t="s">
        <v>628</v>
      </c>
      <c r="I105" s="42">
        <v>0</v>
      </c>
      <c r="J105" s="25"/>
      <c r="P105" s="51"/>
    </row>
    <row r="106" spans="1:16" x14ac:dyDescent="0.25">
      <c r="A106" s="453" t="s">
        <v>697</v>
      </c>
      <c r="B106" s="453"/>
      <c r="C106" s="453"/>
      <c r="D106" s="453"/>
      <c r="E106" s="453"/>
      <c r="F106" s="453"/>
      <c r="G106" s="453"/>
      <c r="H106" s="30" t="s">
        <v>628</v>
      </c>
      <c r="I106" s="22">
        <f>TRUNC(SUM(I102:I105),2)</f>
        <v>0</v>
      </c>
      <c r="J106" s="25"/>
    </row>
    <row r="107" spans="1:16" x14ac:dyDescent="0.25">
      <c r="A107" s="463"/>
      <c r="B107" s="464"/>
      <c r="C107" s="464"/>
      <c r="D107" s="464"/>
      <c r="E107" s="464"/>
      <c r="F107" s="464"/>
      <c r="G107" s="464"/>
      <c r="H107" s="464"/>
      <c r="I107" s="464"/>
      <c r="J107" s="25"/>
    </row>
    <row r="108" spans="1:16" x14ac:dyDescent="0.25">
      <c r="A108" s="465" t="s">
        <v>698</v>
      </c>
      <c r="B108" s="465"/>
      <c r="C108" s="465"/>
      <c r="D108" s="465"/>
      <c r="E108" s="465"/>
      <c r="F108" s="465"/>
      <c r="G108" s="465"/>
      <c r="H108" s="465"/>
      <c r="I108" s="465"/>
      <c r="J108" s="25"/>
    </row>
    <row r="109" spans="1:16" x14ac:dyDescent="0.25">
      <c r="A109" s="13">
        <v>6</v>
      </c>
      <c r="B109" s="453" t="s">
        <v>699</v>
      </c>
      <c r="C109" s="453"/>
      <c r="D109" s="453"/>
      <c r="E109" s="453"/>
      <c r="F109" s="453"/>
      <c r="G109" s="453"/>
      <c r="H109" s="13" t="s">
        <v>586</v>
      </c>
      <c r="I109" s="14" t="s">
        <v>587</v>
      </c>
      <c r="J109" s="25"/>
    </row>
    <row r="110" spans="1:16" x14ac:dyDescent="0.25">
      <c r="A110" s="13" t="s">
        <v>562</v>
      </c>
      <c r="B110" s="452" t="s">
        <v>700</v>
      </c>
      <c r="C110" s="452"/>
      <c r="D110" s="452"/>
      <c r="E110" s="452"/>
      <c r="F110" s="452"/>
      <c r="G110" s="452"/>
      <c r="H110" s="52">
        <v>0.05</v>
      </c>
      <c r="I110" s="19">
        <f>TRUNC(H110*I127,2)</f>
        <v>3.55</v>
      </c>
      <c r="J110" s="25"/>
      <c r="K110" s="15" t="s">
        <v>701</v>
      </c>
      <c r="L110" s="15"/>
    </row>
    <row r="111" spans="1:16" x14ac:dyDescent="0.25">
      <c r="A111" s="20" t="s">
        <v>564</v>
      </c>
      <c r="B111" s="452" t="s">
        <v>702</v>
      </c>
      <c r="C111" s="452"/>
      <c r="D111" s="452"/>
      <c r="E111" s="452"/>
      <c r="F111" s="452"/>
      <c r="G111" s="452"/>
      <c r="H111" s="53">
        <v>6.7900000000000002E-2</v>
      </c>
      <c r="I111" s="19">
        <f>TRUNC(H111*(I110+I127),2)</f>
        <v>5.0599999999999996</v>
      </c>
      <c r="J111" s="25"/>
      <c r="K111" s="15" t="s">
        <v>703</v>
      </c>
      <c r="L111" s="15"/>
    </row>
    <row r="112" spans="1:16" x14ac:dyDescent="0.25">
      <c r="A112" s="13" t="s">
        <v>567</v>
      </c>
      <c r="B112" s="460" t="s">
        <v>704</v>
      </c>
      <c r="C112" s="460"/>
      <c r="D112" s="460"/>
      <c r="E112" s="460"/>
      <c r="F112" s="460"/>
      <c r="G112" s="460"/>
      <c r="H112" s="18"/>
      <c r="I112" s="54"/>
      <c r="J112" s="25"/>
      <c r="K112" s="25"/>
      <c r="L112" s="25"/>
    </row>
    <row r="113" spans="1:12" x14ac:dyDescent="0.25">
      <c r="A113" s="276" t="s">
        <v>705</v>
      </c>
      <c r="B113" s="461" t="s">
        <v>960</v>
      </c>
      <c r="C113" s="461"/>
      <c r="D113" s="461"/>
      <c r="E113" s="461"/>
      <c r="F113" s="461"/>
      <c r="G113" s="461"/>
      <c r="H113" s="281">
        <v>6.4999999999999997E-3</v>
      </c>
      <c r="I113" s="42">
        <f>H113*(I127+I110+I111)/(1-H116)</f>
        <v>0.56696223316912964</v>
      </c>
      <c r="J113" s="25"/>
      <c r="K113" s="15" t="s">
        <v>707</v>
      </c>
      <c r="L113" s="15"/>
    </row>
    <row r="114" spans="1:12" x14ac:dyDescent="0.25">
      <c r="A114" s="276" t="s">
        <v>708</v>
      </c>
      <c r="B114" s="461" t="s">
        <v>961</v>
      </c>
      <c r="C114" s="461"/>
      <c r="D114" s="461"/>
      <c r="E114" s="461"/>
      <c r="F114" s="461"/>
      <c r="G114" s="461"/>
      <c r="H114" s="282">
        <v>0.03</v>
      </c>
      <c r="I114" s="42">
        <f>H114*(I127+I110+I111)/(1-H116)</f>
        <v>2.6167487684729061</v>
      </c>
      <c r="J114" s="25"/>
      <c r="K114" s="15" t="s">
        <v>710</v>
      </c>
      <c r="L114" s="15"/>
    </row>
    <row r="115" spans="1:12" x14ac:dyDescent="0.25">
      <c r="A115" s="20" t="s">
        <v>711</v>
      </c>
      <c r="B115" s="452" t="s">
        <v>712</v>
      </c>
      <c r="C115" s="452"/>
      <c r="D115" s="452"/>
      <c r="E115" s="452"/>
      <c r="F115" s="452"/>
      <c r="G115" s="452"/>
      <c r="H115" s="56">
        <v>0.05</v>
      </c>
      <c r="I115" s="42">
        <f>H115*(I127+I110+I111)/(1-H116)</f>
        <v>4.361247947454844</v>
      </c>
      <c r="J115" s="25"/>
      <c r="K115" s="15" t="s">
        <v>713</v>
      </c>
      <c r="L115" s="15"/>
    </row>
    <row r="116" spans="1:12" x14ac:dyDescent="0.25">
      <c r="A116" s="20"/>
      <c r="B116" s="443"/>
      <c r="C116" s="456"/>
      <c r="D116" s="456"/>
      <c r="E116" s="456"/>
      <c r="F116" s="456"/>
      <c r="G116" s="457"/>
      <c r="H116" s="57">
        <f>TRUNC(H113+H114+H115,4)</f>
        <v>8.6499999999999994E-2</v>
      </c>
      <c r="I116" s="42"/>
      <c r="J116" s="25"/>
      <c r="K116" s="25"/>
      <c r="L116" s="25"/>
    </row>
    <row r="117" spans="1:12" x14ac:dyDescent="0.25">
      <c r="A117" s="453" t="s">
        <v>714</v>
      </c>
      <c r="B117" s="453"/>
      <c r="C117" s="453"/>
      <c r="D117" s="453"/>
      <c r="E117" s="453"/>
      <c r="F117" s="453"/>
      <c r="G117" s="453"/>
      <c r="H117" s="55"/>
      <c r="I117" s="43">
        <f>TRUNC(SUM(I110:I115),2)</f>
        <v>16.149999999999999</v>
      </c>
      <c r="J117" s="25"/>
      <c r="K117" s="25"/>
      <c r="L117" s="25"/>
    </row>
    <row r="118" spans="1:12" x14ac:dyDescent="0.25">
      <c r="A118" s="9"/>
      <c r="B118" s="458"/>
      <c r="C118" s="458"/>
      <c r="D118" s="458"/>
      <c r="E118" s="458"/>
      <c r="F118" s="458"/>
      <c r="G118" s="458"/>
      <c r="H118" s="458"/>
      <c r="I118" s="458"/>
    </row>
    <row r="119" spans="1:12" x14ac:dyDescent="0.25">
      <c r="A119" s="9"/>
      <c r="B119" s="9"/>
      <c r="C119" s="9"/>
      <c r="D119" s="9"/>
      <c r="E119" s="9"/>
      <c r="F119" s="9"/>
      <c r="G119" s="9"/>
      <c r="H119" s="9"/>
      <c r="I119" s="58"/>
    </row>
    <row r="120" spans="1:12" x14ac:dyDescent="0.25">
      <c r="A120" s="459" t="s">
        <v>715</v>
      </c>
      <c r="B120" s="459"/>
      <c r="C120" s="459"/>
      <c r="D120" s="459"/>
      <c r="E120" s="459"/>
      <c r="F120" s="459"/>
      <c r="G120" s="459"/>
      <c r="H120" s="459"/>
      <c r="I120" s="459"/>
    </row>
    <row r="121" spans="1:12" x14ac:dyDescent="0.25">
      <c r="A121" s="453" t="s">
        <v>716</v>
      </c>
      <c r="B121" s="453"/>
      <c r="C121" s="453"/>
      <c r="D121" s="453"/>
      <c r="E121" s="453"/>
      <c r="F121" s="453"/>
      <c r="G121" s="453"/>
      <c r="H121" s="453"/>
      <c r="I121" s="14" t="s">
        <v>587</v>
      </c>
    </row>
    <row r="122" spans="1:12" x14ac:dyDescent="0.25">
      <c r="A122" s="8" t="s">
        <v>562</v>
      </c>
      <c r="B122" s="452" t="str">
        <f>A27</f>
        <v>MÓDULO 1 - COMPOSIÇÃO DA REMUNERAÇÃO</v>
      </c>
      <c r="C122" s="452"/>
      <c r="D122" s="452"/>
      <c r="E122" s="452"/>
      <c r="F122" s="452"/>
      <c r="G122" s="452"/>
      <c r="H122" s="452"/>
      <c r="I122" s="19">
        <f>I35</f>
        <v>40.82</v>
      </c>
    </row>
    <row r="123" spans="1:12" x14ac:dyDescent="0.25">
      <c r="A123" s="59" t="s">
        <v>564</v>
      </c>
      <c r="B123" s="452" t="str">
        <f>A37</f>
        <v>MÓDULO 2 – ENCARGOS E BENEFÍCIOS ANUAIS, MENSAIS E DIÁRIOS</v>
      </c>
      <c r="C123" s="452"/>
      <c r="D123" s="452"/>
      <c r="E123" s="452"/>
      <c r="F123" s="452"/>
      <c r="G123" s="452"/>
      <c r="H123" s="452"/>
      <c r="I123" s="42">
        <f>I69</f>
        <v>26.41</v>
      </c>
    </row>
    <row r="124" spans="1:12" x14ac:dyDescent="0.25">
      <c r="A124" s="59" t="s">
        <v>567</v>
      </c>
      <c r="B124" s="452" t="str">
        <f>A71</f>
        <v>MÓDULO 3 – PROVISÃO PARA RESCISÃO</v>
      </c>
      <c r="C124" s="452"/>
      <c r="D124" s="452"/>
      <c r="E124" s="452"/>
      <c r="F124" s="452"/>
      <c r="G124" s="452"/>
      <c r="H124" s="452"/>
      <c r="I124" s="42">
        <f>I78</f>
        <v>2.9</v>
      </c>
    </row>
    <row r="125" spans="1:12" x14ac:dyDescent="0.25">
      <c r="A125" s="8" t="s">
        <v>570</v>
      </c>
      <c r="B125" s="452" t="str">
        <f>A80</f>
        <v>MÓDULO 4 – CUSTO DE REPOSIÇÃO DO PROFISSIONAL AUSENTE</v>
      </c>
      <c r="C125" s="452"/>
      <c r="D125" s="452"/>
      <c r="E125" s="452"/>
      <c r="F125" s="452"/>
      <c r="G125" s="452"/>
      <c r="H125" s="452"/>
      <c r="I125" s="42">
        <f>I98</f>
        <v>0.94</v>
      </c>
    </row>
    <row r="126" spans="1:12" x14ac:dyDescent="0.25">
      <c r="A126" s="59" t="s">
        <v>592</v>
      </c>
      <c r="B126" s="452" t="str">
        <f>A100</f>
        <v>MÓDULO 5 – INSUMOS DIVERSOS</v>
      </c>
      <c r="C126" s="452"/>
      <c r="D126" s="452"/>
      <c r="E126" s="452"/>
      <c r="F126" s="452"/>
      <c r="G126" s="452"/>
      <c r="H126" s="452"/>
      <c r="I126" s="42">
        <f>I106</f>
        <v>0</v>
      </c>
    </row>
    <row r="127" spans="1:12" x14ac:dyDescent="0.25">
      <c r="A127" s="20"/>
      <c r="B127" s="453" t="s">
        <v>717</v>
      </c>
      <c r="C127" s="453"/>
      <c r="D127" s="453"/>
      <c r="E127" s="453"/>
      <c r="F127" s="453"/>
      <c r="G127" s="453"/>
      <c r="H127" s="453"/>
      <c r="I127" s="43">
        <f>TRUNC(SUM(I122:I126),2)</f>
        <v>71.069999999999993</v>
      </c>
    </row>
    <row r="128" spans="1:12" x14ac:dyDescent="0.25">
      <c r="A128" s="8" t="s">
        <v>594</v>
      </c>
      <c r="B128" s="452" t="str">
        <f>A108</f>
        <v>MÓDULO 6 – CUSTOS INDIRETOS, TRIBUTOS E LUCRO</v>
      </c>
      <c r="C128" s="452"/>
      <c r="D128" s="452"/>
      <c r="E128" s="452"/>
      <c r="F128" s="452"/>
      <c r="G128" s="452"/>
      <c r="H128" s="452"/>
      <c r="I128" s="19">
        <f>I117</f>
        <v>16.149999999999999</v>
      </c>
    </row>
    <row r="129" spans="1:9" x14ac:dyDescent="0.25">
      <c r="A129" s="453" t="s">
        <v>901</v>
      </c>
      <c r="B129" s="453"/>
      <c r="C129" s="453"/>
      <c r="D129" s="453"/>
      <c r="E129" s="453"/>
      <c r="F129" s="453"/>
      <c r="G129" s="453"/>
      <c r="H129" s="453"/>
      <c r="I129" s="43">
        <f>TRUNC(SUM(I127:I128),2)</f>
        <v>87.22</v>
      </c>
    </row>
    <row r="130" spans="1:9" ht="15" x14ac:dyDescent="0.25">
      <c r="A130"/>
      <c r="B130"/>
      <c r="C130"/>
      <c r="D130"/>
      <c r="E130"/>
      <c r="F130"/>
      <c r="G130"/>
      <c r="H130"/>
      <c r="I130"/>
    </row>
    <row r="131" spans="1:9" hidden="1" x14ac:dyDescent="0.25">
      <c r="A131" s="9"/>
      <c r="B131" s="421" t="s">
        <v>719</v>
      </c>
      <c r="C131" s="421"/>
      <c r="D131" s="421"/>
      <c r="E131" s="421"/>
      <c r="F131" s="421"/>
      <c r="G131" s="421"/>
      <c r="H131" s="23"/>
      <c r="I131" s="60"/>
    </row>
    <row r="132" spans="1:9" ht="40.5" hidden="1" customHeight="1" thickBot="1" x14ac:dyDescent="0.3">
      <c r="A132" s="454" t="s">
        <v>720</v>
      </c>
      <c r="B132" s="455"/>
      <c r="C132" s="454" t="s">
        <v>721</v>
      </c>
      <c r="D132" s="455"/>
      <c r="E132" s="454" t="s">
        <v>722</v>
      </c>
      <c r="F132" s="455"/>
      <c r="G132" s="61" t="s">
        <v>723</v>
      </c>
      <c r="H132" s="62" t="s">
        <v>724</v>
      </c>
      <c r="I132" s="63" t="s">
        <v>587</v>
      </c>
    </row>
    <row r="133" spans="1:9" hidden="1" x14ac:dyDescent="0.25">
      <c r="A133" s="446" t="s">
        <v>725</v>
      </c>
      <c r="B133" s="447"/>
      <c r="C133" s="448" t="s">
        <v>726</v>
      </c>
      <c r="D133" s="449"/>
      <c r="E133" s="450"/>
      <c r="F133" s="451"/>
      <c r="G133" s="64" t="s">
        <v>726</v>
      </c>
      <c r="H133" s="65"/>
      <c r="I133" s="66">
        <v>0</v>
      </c>
    </row>
    <row r="134" spans="1:9" hidden="1" x14ac:dyDescent="0.25">
      <c r="A134" s="442" t="s">
        <v>727</v>
      </c>
      <c r="B134" s="443"/>
      <c r="C134" s="444" t="s">
        <v>726</v>
      </c>
      <c r="D134" s="445"/>
      <c r="E134" s="436"/>
      <c r="F134" s="437"/>
      <c r="G134" s="67" t="s">
        <v>726</v>
      </c>
      <c r="H134" s="68"/>
      <c r="I134" s="69">
        <v>0</v>
      </c>
    </row>
    <row r="135" spans="1:9" hidden="1" x14ac:dyDescent="0.25">
      <c r="A135" s="442" t="s">
        <v>728</v>
      </c>
      <c r="B135" s="443"/>
      <c r="C135" s="444" t="s">
        <v>726</v>
      </c>
      <c r="D135" s="445"/>
      <c r="E135" s="436"/>
      <c r="F135" s="437"/>
      <c r="G135" s="67" t="s">
        <v>726</v>
      </c>
      <c r="H135" s="68"/>
      <c r="I135" s="69">
        <v>0</v>
      </c>
    </row>
    <row r="136" spans="1:9" hidden="1" x14ac:dyDescent="0.25">
      <c r="A136" s="442" t="s">
        <v>729</v>
      </c>
      <c r="B136" s="443"/>
      <c r="C136" s="444" t="s">
        <v>726</v>
      </c>
      <c r="D136" s="445"/>
      <c r="E136" s="436"/>
      <c r="F136" s="437"/>
      <c r="G136" s="67" t="s">
        <v>726</v>
      </c>
      <c r="H136" s="68"/>
      <c r="I136" s="69">
        <v>0</v>
      </c>
    </row>
    <row r="137" spans="1:9" hidden="1" x14ac:dyDescent="0.25">
      <c r="A137" s="434"/>
      <c r="B137" s="435"/>
      <c r="C137" s="436"/>
      <c r="D137" s="437"/>
      <c r="E137" s="436"/>
      <c r="F137" s="437"/>
      <c r="G137" s="70"/>
      <c r="H137" s="71"/>
      <c r="I137" s="69"/>
    </row>
    <row r="138" spans="1:9" ht="13.5" hidden="1" thickBot="1" x14ac:dyDescent="0.3">
      <c r="A138" s="438"/>
      <c r="B138" s="439"/>
      <c r="C138" s="440"/>
      <c r="D138" s="441"/>
      <c r="E138" s="440"/>
      <c r="F138" s="441"/>
      <c r="G138" s="72"/>
      <c r="H138" s="73"/>
      <c r="I138" s="74"/>
    </row>
    <row r="139" spans="1:9" ht="13.5" hidden="1" thickBot="1" x14ac:dyDescent="0.3">
      <c r="A139" s="418" t="s">
        <v>730</v>
      </c>
      <c r="B139" s="419"/>
      <c r="C139" s="419"/>
      <c r="D139" s="419"/>
      <c r="E139" s="419"/>
      <c r="F139" s="419"/>
      <c r="G139" s="419"/>
      <c r="H139" s="420"/>
      <c r="I139" s="75">
        <f>SUM(I137:I138)</f>
        <v>0</v>
      </c>
    </row>
    <row r="140" spans="1:9" hidden="1" x14ac:dyDescent="0.25"/>
    <row r="141" spans="1:9" hidden="1" x14ac:dyDescent="0.25">
      <c r="A141" s="9" t="s">
        <v>731</v>
      </c>
      <c r="B141" s="421" t="s">
        <v>732</v>
      </c>
      <c r="C141" s="421"/>
      <c r="D141" s="421"/>
      <c r="E141" s="421"/>
      <c r="F141" s="421"/>
      <c r="G141" s="421"/>
      <c r="H141" s="23"/>
      <c r="I141" s="60"/>
    </row>
    <row r="142" spans="1:9" ht="13.5" hidden="1" thickBot="1" x14ac:dyDescent="0.3">
      <c r="A142" s="422" t="s">
        <v>733</v>
      </c>
      <c r="B142" s="423"/>
      <c r="C142" s="423"/>
      <c r="D142" s="423"/>
      <c r="E142" s="423"/>
      <c r="F142" s="423"/>
      <c r="G142" s="423"/>
      <c r="H142" s="423"/>
      <c r="I142" s="424"/>
    </row>
    <row r="143" spans="1:9" ht="13.5" hidden="1" thickBot="1" x14ac:dyDescent="0.3">
      <c r="A143" s="77"/>
      <c r="B143" s="425" t="s">
        <v>264</v>
      </c>
      <c r="C143" s="426"/>
      <c r="D143" s="426"/>
      <c r="E143" s="426"/>
      <c r="F143" s="426"/>
      <c r="G143" s="426"/>
      <c r="H143" s="427"/>
      <c r="I143" s="63" t="s">
        <v>587</v>
      </c>
    </row>
    <row r="144" spans="1:9" hidden="1" x14ac:dyDescent="0.25">
      <c r="A144" s="78" t="s">
        <v>562</v>
      </c>
      <c r="B144" s="428" t="s">
        <v>734</v>
      </c>
      <c r="C144" s="429"/>
      <c r="D144" s="429"/>
      <c r="E144" s="429"/>
      <c r="F144" s="429"/>
      <c r="G144" s="429"/>
      <c r="H144" s="430"/>
      <c r="I144" s="79">
        <f>I113</f>
        <v>0.56696223316912964</v>
      </c>
    </row>
    <row r="145" spans="1:9" hidden="1" x14ac:dyDescent="0.25">
      <c r="A145" s="80" t="s">
        <v>564</v>
      </c>
      <c r="B145" s="431" t="s">
        <v>735</v>
      </c>
      <c r="C145" s="432"/>
      <c r="D145" s="432"/>
      <c r="E145" s="432"/>
      <c r="F145" s="432"/>
      <c r="G145" s="432"/>
      <c r="H145" s="433"/>
      <c r="I145" s="81" t="e">
        <f>#REF!</f>
        <v>#REF!</v>
      </c>
    </row>
    <row r="146" spans="1:9" ht="13.5" hidden="1" thickBot="1" x14ac:dyDescent="0.3">
      <c r="A146" s="80" t="s">
        <v>567</v>
      </c>
      <c r="B146" s="412" t="s">
        <v>736</v>
      </c>
      <c r="C146" s="413"/>
      <c r="D146" s="413"/>
      <c r="E146" s="413"/>
      <c r="F146" s="413"/>
      <c r="G146" s="413"/>
      <c r="H146" s="414"/>
      <c r="I146" s="81">
        <f>I117</f>
        <v>16.149999999999999</v>
      </c>
    </row>
    <row r="147" spans="1:9" ht="13.5" hidden="1" thickBot="1" x14ac:dyDescent="0.3">
      <c r="A147" s="415" t="s">
        <v>737</v>
      </c>
      <c r="B147" s="416"/>
      <c r="C147" s="416"/>
      <c r="D147" s="416"/>
      <c r="E147" s="416"/>
      <c r="F147" s="416"/>
      <c r="G147" s="416"/>
      <c r="H147" s="417"/>
      <c r="I147" s="75" t="e">
        <f>SUM(I144:I146)</f>
        <v>#REF!</v>
      </c>
    </row>
    <row r="148" spans="1:9" hidden="1" x14ac:dyDescent="0.25">
      <c r="A148" s="82" t="s">
        <v>738</v>
      </c>
      <c r="B148" s="7" t="s">
        <v>739</v>
      </c>
    </row>
    <row r="149" spans="1:9" hidden="1" x14ac:dyDescent="0.25"/>
    <row r="150" spans="1:9" hidden="1" x14ac:dyDescent="0.25"/>
    <row r="151" spans="1:9" x14ac:dyDescent="0.25">
      <c r="A151" s="83" t="s">
        <v>740</v>
      </c>
      <c r="B151" s="83">
        <f>I129/I29</f>
        <v>2.1363170786016479</v>
      </c>
    </row>
    <row r="152" spans="1:9" x14ac:dyDescent="0.25">
      <c r="A152" s="84"/>
      <c r="B152" s="83"/>
      <c r="E152" s="85"/>
    </row>
    <row r="153" spans="1:9" x14ac:dyDescent="0.25">
      <c r="A153" s="83"/>
      <c r="B153" s="83"/>
      <c r="C153" s="84"/>
    </row>
    <row r="154" spans="1:9" x14ac:dyDescent="0.25">
      <c r="A154" s="83"/>
      <c r="B154" s="83"/>
      <c r="C154" s="84"/>
    </row>
    <row r="155" spans="1:9" x14ac:dyDescent="0.25">
      <c r="A155" s="85"/>
    </row>
    <row r="156" spans="1:9" x14ac:dyDescent="0.25">
      <c r="A156" s="85"/>
    </row>
  </sheetData>
  <mergeCells count="166">
    <mergeCell ref="B1:I1"/>
    <mergeCell ref="A2:I2"/>
    <mergeCell ref="A3:I3"/>
    <mergeCell ref="A4:I4"/>
    <mergeCell ref="A5:I5"/>
    <mergeCell ref="A6:I6"/>
    <mergeCell ref="B12:G12"/>
    <mergeCell ref="H12:I12"/>
    <mergeCell ref="B13:G13"/>
    <mergeCell ref="H13:I13"/>
    <mergeCell ref="B14:G14"/>
    <mergeCell ref="H14:I14"/>
    <mergeCell ref="A7:I7"/>
    <mergeCell ref="A8:I8"/>
    <mergeCell ref="A9:I9"/>
    <mergeCell ref="A10:I10"/>
    <mergeCell ref="B11:G11"/>
    <mergeCell ref="H11:I11"/>
    <mergeCell ref="A20:I20"/>
    <mergeCell ref="B21:G21"/>
    <mergeCell ref="H21:I21"/>
    <mergeCell ref="B22:G22"/>
    <mergeCell ref="H22:I22"/>
    <mergeCell ref="B23:G23"/>
    <mergeCell ref="H23:I23"/>
    <mergeCell ref="A16:I16"/>
    <mergeCell ref="A17:B17"/>
    <mergeCell ref="C17:D17"/>
    <mergeCell ref="E17:I17"/>
    <mergeCell ref="A18:B18"/>
    <mergeCell ref="C18:D18"/>
    <mergeCell ref="E18:I18"/>
    <mergeCell ref="B28:G28"/>
    <mergeCell ref="B29:G29"/>
    <mergeCell ref="B30:G30"/>
    <mergeCell ref="B31:G31"/>
    <mergeCell ref="B32:G32"/>
    <mergeCell ref="B33:G33"/>
    <mergeCell ref="B24:G24"/>
    <mergeCell ref="H24:I24"/>
    <mergeCell ref="B25:G25"/>
    <mergeCell ref="H25:I25"/>
    <mergeCell ref="A26:I26"/>
    <mergeCell ref="A27:I27"/>
    <mergeCell ref="A41:G41"/>
    <mergeCell ref="A42:I42"/>
    <mergeCell ref="A45:G45"/>
    <mergeCell ref="B46:G46"/>
    <mergeCell ref="B47:G47"/>
    <mergeCell ref="B48:G48"/>
    <mergeCell ref="B34:G34"/>
    <mergeCell ref="A35:H35"/>
    <mergeCell ref="A37:I37"/>
    <mergeCell ref="A38:G38"/>
    <mergeCell ref="B39:G39"/>
    <mergeCell ref="B40:G40"/>
    <mergeCell ref="A55:I55"/>
    <mergeCell ref="A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A54:G54"/>
    <mergeCell ref="B67:H67"/>
    <mergeCell ref="B68:H68"/>
    <mergeCell ref="A69:H69"/>
    <mergeCell ref="A70:I70"/>
    <mergeCell ref="A71:I71"/>
    <mergeCell ref="B72:G72"/>
    <mergeCell ref="B61:G61"/>
    <mergeCell ref="A62:H62"/>
    <mergeCell ref="A63:I63"/>
    <mergeCell ref="A64:I64"/>
    <mergeCell ref="A65:H65"/>
    <mergeCell ref="B66:H66"/>
    <mergeCell ref="A79:I79"/>
    <mergeCell ref="A80:I80"/>
    <mergeCell ref="A81:G81"/>
    <mergeCell ref="B82:G82"/>
    <mergeCell ref="B83:G83"/>
    <mergeCell ref="B84:G84"/>
    <mergeCell ref="B73:G73"/>
    <mergeCell ref="B74:G74"/>
    <mergeCell ref="B75:G75"/>
    <mergeCell ref="B76:G76"/>
    <mergeCell ref="B77:G77"/>
    <mergeCell ref="A78:G78"/>
    <mergeCell ref="B91:G91"/>
    <mergeCell ref="A92:G92"/>
    <mergeCell ref="A93:I93"/>
    <mergeCell ref="A94:I94"/>
    <mergeCell ref="A95:H95"/>
    <mergeCell ref="B96:H96"/>
    <mergeCell ref="B85:G85"/>
    <mergeCell ref="B86:G86"/>
    <mergeCell ref="B87:G87"/>
    <mergeCell ref="A88:G88"/>
    <mergeCell ref="A89:I89"/>
    <mergeCell ref="A90:G90"/>
    <mergeCell ref="B103:G103"/>
    <mergeCell ref="B104:G104"/>
    <mergeCell ref="B105:G105"/>
    <mergeCell ref="A106:G106"/>
    <mergeCell ref="A107:I107"/>
    <mergeCell ref="A108:I108"/>
    <mergeCell ref="B97:H97"/>
    <mergeCell ref="A98:H98"/>
    <mergeCell ref="A99:I99"/>
    <mergeCell ref="A100:I100"/>
    <mergeCell ref="B101:G101"/>
    <mergeCell ref="B102:G102"/>
    <mergeCell ref="B115:G115"/>
    <mergeCell ref="B116:G116"/>
    <mergeCell ref="A117:G117"/>
    <mergeCell ref="B118:I118"/>
    <mergeCell ref="A120:I120"/>
    <mergeCell ref="A121:H121"/>
    <mergeCell ref="B109:G109"/>
    <mergeCell ref="B110:G110"/>
    <mergeCell ref="B111:G111"/>
    <mergeCell ref="B112:G112"/>
    <mergeCell ref="B113:G113"/>
    <mergeCell ref="B114:G114"/>
    <mergeCell ref="B128:H128"/>
    <mergeCell ref="A129:H129"/>
    <mergeCell ref="B131:G131"/>
    <mergeCell ref="A132:B132"/>
    <mergeCell ref="C132:D132"/>
    <mergeCell ref="E132:F132"/>
    <mergeCell ref="B122:H122"/>
    <mergeCell ref="B123:H123"/>
    <mergeCell ref="B124:H124"/>
    <mergeCell ref="B125:H125"/>
    <mergeCell ref="B126:H126"/>
    <mergeCell ref="B127:H127"/>
    <mergeCell ref="A135:B135"/>
    <mergeCell ref="C135:D135"/>
    <mergeCell ref="E135:F135"/>
    <mergeCell ref="A136:B136"/>
    <mergeCell ref="C136:D136"/>
    <mergeCell ref="E136:F136"/>
    <mergeCell ref="A133:B133"/>
    <mergeCell ref="C133:D133"/>
    <mergeCell ref="E133:F133"/>
    <mergeCell ref="A134:B134"/>
    <mergeCell ref="C134:D134"/>
    <mergeCell ref="E134:F134"/>
    <mergeCell ref="B146:H146"/>
    <mergeCell ref="A147:H147"/>
    <mergeCell ref="A139:H139"/>
    <mergeCell ref="B141:G141"/>
    <mergeCell ref="A142:I142"/>
    <mergeCell ref="B143:H143"/>
    <mergeCell ref="B144:H144"/>
    <mergeCell ref="B145:H145"/>
    <mergeCell ref="A137:B137"/>
    <mergeCell ref="C137:D137"/>
    <mergeCell ref="E137:F137"/>
    <mergeCell ref="A138:B138"/>
    <mergeCell ref="C138:D138"/>
    <mergeCell ref="E138:F138"/>
  </mergeCells>
  <pageMargins left="0.39370078740157483" right="0.19685039370078741" top="0.59055118110236227" bottom="0.39370078740157483" header="0.15748031496062992" footer="0.15748031496062992"/>
  <pageSetup paperSize="9" scale="80" firstPageNumber="0" orientation="portrait" horizontalDpi="300" verticalDpi="300" r:id="rId1"/>
  <headerFooter alignWithMargins="0"/>
  <rowBreaks count="1" manualBreakCount="1">
    <brk id="119" max="8" man="1"/>
  </rowBreaks>
  <colBreaks count="1" manualBreakCount="1">
    <brk id="9" max="15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16</vt:i4>
      </vt:variant>
    </vt:vector>
  </HeadingPairs>
  <TitlesOfParts>
    <vt:vector size="30" baseType="lpstr">
      <vt:lpstr>Planilha1</vt:lpstr>
      <vt:lpstr>B.I-Quadro Resumo</vt:lpstr>
      <vt:lpstr>B.II-Equipamentos e Ferramentas</vt:lpstr>
      <vt:lpstr>B.III-Uniformes</vt:lpstr>
      <vt:lpstr>B.IV - BDI</vt:lpstr>
      <vt:lpstr>B.IV - BDI Diferenciado </vt:lpstr>
      <vt:lpstr>B.V-Materiais</vt:lpstr>
      <vt:lpstr>B.VI-Serviços Eventuais</vt:lpstr>
      <vt:lpstr>Engenheiro</vt:lpstr>
      <vt:lpstr>Encarregado Geral </vt:lpstr>
      <vt:lpstr>Bombeiro de Manutenção</vt:lpstr>
      <vt:lpstr> Eletricista de Manutenção</vt:lpstr>
      <vt:lpstr>Técnico de Telefonia</vt:lpstr>
      <vt:lpstr>Ajudante</vt:lpstr>
      <vt:lpstr>' Eletricista de Manutenção'!Area_de_impressao</vt:lpstr>
      <vt:lpstr>Ajudante!Area_de_impressao</vt:lpstr>
      <vt:lpstr>'B.II-Equipamentos e Ferramentas'!Area_de_impressao</vt:lpstr>
      <vt:lpstr>'B.III-Uniformes'!Area_de_impressao</vt:lpstr>
      <vt:lpstr>'B.I-Quadro Resumo'!Area_de_impressao</vt:lpstr>
      <vt:lpstr>'B.IV - BDI'!Area_de_impressao</vt:lpstr>
      <vt:lpstr>'B.IV - BDI Diferenciado '!Area_de_impressao</vt:lpstr>
      <vt:lpstr>'B.VI-Serviços Eventuais'!Area_de_impressao</vt:lpstr>
      <vt:lpstr>'B.V-Materiais'!Area_de_impressao</vt:lpstr>
      <vt:lpstr>'Bombeiro de Manutenção'!Area_de_impressao</vt:lpstr>
      <vt:lpstr>'Encarregado Geral '!Area_de_impressao</vt:lpstr>
      <vt:lpstr>Engenheiro!Area_de_impressao</vt:lpstr>
      <vt:lpstr>'Técnico de Telefonia'!Area_de_impressao</vt:lpstr>
      <vt:lpstr>'B.II-Equipamentos e Ferramentas'!Titulos_de_impressao</vt:lpstr>
      <vt:lpstr>'B.VI-Serviços Eventuais'!Titulos_de_impressao</vt:lpstr>
      <vt:lpstr>'B.V-Materiais'!Titulos_de_impressao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Barbosa de Oliveira</dc:creator>
  <cp:lastModifiedBy>Gisele Aparecida Goncalves de Oliveira</cp:lastModifiedBy>
  <cp:lastPrinted>2020-04-01T19:12:48Z</cp:lastPrinted>
  <dcterms:created xsi:type="dcterms:W3CDTF">2019-10-08T16:17:27Z</dcterms:created>
  <dcterms:modified xsi:type="dcterms:W3CDTF">2020-04-01T19:14:18Z</dcterms:modified>
</cp:coreProperties>
</file>