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crj1201\anac\SAF\GTAF\SLIC\CONTRATOS_RRRJ\2018\Apoio Administrativo\Planilhas de Custos e Formação de Preços\"/>
    </mc:Choice>
  </mc:AlternateContent>
  <bookViews>
    <workbookView xWindow="0" yWindow="60" windowWidth="12120" windowHeight="7440" tabRatio="700" activeTab="3"/>
  </bookViews>
  <sheets>
    <sheet name="Mensageiro" sheetId="10" r:id="rId1"/>
    <sheet name="Recepcionista" sheetId="4" r:id="rId2"/>
    <sheet name="Técnico Secretariado" sheetId="9" r:id="rId3"/>
    <sheet name="Resumo" sheetId="7" r:id="rId4"/>
    <sheet name="CRACHA E PONTO BIOMÉTRICO" sheetId="6" r:id="rId5"/>
    <sheet name="UNIFORMES" sheetId="8" r:id="rId6"/>
  </sheets>
  <externalReferences>
    <externalReference r:id="rId7"/>
  </externalReferences>
  <definedNames>
    <definedName name="_xlnm.Print_Area" localSheetId="0">Mensageiro!$A$1:$I$148</definedName>
    <definedName name="_xlnm.Print_Area" localSheetId="1">Recepcionista!$A$1:$I$148</definedName>
    <definedName name="_xlnm.Print_Area" localSheetId="2">'Técnico Secretariado'!$A$1:$I$148</definedName>
    <definedName name="_xlnm.Print_Area" localSheetId="5">UNIFORMES!$A$1:$P$21</definedName>
  </definedNames>
  <calcPr calcId="152511"/>
</workbook>
</file>

<file path=xl/calcChain.xml><?xml version="1.0" encoding="utf-8"?>
<calcChain xmlns="http://schemas.openxmlformats.org/spreadsheetml/2006/main">
  <c r="C8" i="7" l="1"/>
  <c r="C7" i="7"/>
  <c r="C6" i="7"/>
  <c r="B8" i="7"/>
  <c r="B7" i="7"/>
  <c r="B6" i="7"/>
  <c r="I152" i="10"/>
  <c r="I146" i="10"/>
  <c r="B135" i="10"/>
  <c r="B133" i="10"/>
  <c r="B132" i="10"/>
  <c r="B131" i="10"/>
  <c r="B130" i="10"/>
  <c r="B129" i="10"/>
  <c r="H118" i="10"/>
  <c r="H116" i="10"/>
  <c r="I106" i="10"/>
  <c r="I133" i="10" s="1"/>
  <c r="I102" i="10"/>
  <c r="H92" i="10"/>
  <c r="H86" i="10"/>
  <c r="H85" i="10"/>
  <c r="H84" i="10"/>
  <c r="H83" i="10"/>
  <c r="H82" i="10"/>
  <c r="H88" i="10" s="1"/>
  <c r="H74" i="10"/>
  <c r="I58" i="10"/>
  <c r="I57" i="10"/>
  <c r="I62" i="10" s="1"/>
  <c r="I68" i="10" s="1"/>
  <c r="H54" i="10"/>
  <c r="H76" i="10" s="1"/>
  <c r="H41" i="10"/>
  <c r="I31" i="10"/>
  <c r="I35" i="10" s="1"/>
  <c r="I85" i="10" s="1"/>
  <c r="I152" i="9"/>
  <c r="I146" i="9"/>
  <c r="B135" i="9"/>
  <c r="B133" i="9"/>
  <c r="B132" i="9"/>
  <c r="B131" i="9"/>
  <c r="B130" i="9"/>
  <c r="B129" i="9"/>
  <c r="H118" i="9"/>
  <c r="H116" i="9"/>
  <c r="I106" i="9"/>
  <c r="I133" i="9" s="1"/>
  <c r="H92" i="9"/>
  <c r="H86" i="9"/>
  <c r="H85" i="9"/>
  <c r="H84" i="9"/>
  <c r="H83" i="9"/>
  <c r="H88" i="9" s="1"/>
  <c r="H82" i="9"/>
  <c r="H74" i="9"/>
  <c r="I74" i="9" s="1"/>
  <c r="I62" i="9"/>
  <c r="I68" i="9" s="1"/>
  <c r="I58" i="9"/>
  <c r="I57" i="9"/>
  <c r="H54" i="9"/>
  <c r="H76" i="9" s="1"/>
  <c r="H78" i="9" s="1"/>
  <c r="H41" i="9"/>
  <c r="I31" i="9"/>
  <c r="I35" i="9" s="1"/>
  <c r="H78" i="10" l="1"/>
  <c r="I39" i="10"/>
  <c r="I74" i="10"/>
  <c r="I77" i="10"/>
  <c r="I82" i="10"/>
  <c r="I84" i="10"/>
  <c r="I86" i="10"/>
  <c r="I91" i="10"/>
  <c r="I92" i="10" s="1"/>
  <c r="I97" i="10" s="1"/>
  <c r="I129" i="10"/>
  <c r="I40" i="10"/>
  <c r="I75" i="10"/>
  <c r="I87" i="10"/>
  <c r="I76" i="10"/>
  <c r="I73" i="10"/>
  <c r="I83" i="10"/>
  <c r="I129" i="9"/>
  <c r="I91" i="9"/>
  <c r="I92" i="9" s="1"/>
  <c r="I97" i="9" s="1"/>
  <c r="I86" i="9"/>
  <c r="I84" i="9"/>
  <c r="I82" i="9"/>
  <c r="I77" i="9"/>
  <c r="I39" i="9"/>
  <c r="I41" i="9" s="1"/>
  <c r="I66" i="9" s="1"/>
  <c r="I76" i="9"/>
  <c r="I85" i="9"/>
  <c r="I83" i="9"/>
  <c r="I73" i="9"/>
  <c r="I87" i="9"/>
  <c r="I75" i="9"/>
  <c r="I40" i="9"/>
  <c r="I102" i="4"/>
  <c r="O21" i="8"/>
  <c r="P21" i="8" s="1"/>
  <c r="N21" i="8"/>
  <c r="J21" i="8"/>
  <c r="F21" i="8"/>
  <c r="O20" i="8"/>
  <c r="P20" i="8" s="1"/>
  <c r="N20" i="8"/>
  <c r="J20" i="8"/>
  <c r="F20" i="8"/>
  <c r="P19" i="8"/>
  <c r="O19" i="8"/>
  <c r="N19" i="8"/>
  <c r="J19" i="8"/>
  <c r="F19" i="8"/>
  <c r="P18" i="8"/>
  <c r="O18" i="8"/>
  <c r="N18" i="8"/>
  <c r="J18" i="8"/>
  <c r="F18" i="8"/>
  <c r="O11" i="8"/>
  <c r="P11" i="8" s="1"/>
  <c r="N11" i="8"/>
  <c r="J11" i="8"/>
  <c r="F11" i="8"/>
  <c r="O10" i="8"/>
  <c r="P10" i="8" s="1"/>
  <c r="N10" i="8"/>
  <c r="J10" i="8"/>
  <c r="F10" i="8"/>
  <c r="P9" i="8"/>
  <c r="O9" i="8"/>
  <c r="J9" i="8"/>
  <c r="F9" i="8"/>
  <c r="P8" i="8"/>
  <c r="O8" i="8"/>
  <c r="N8" i="8"/>
  <c r="J8" i="8"/>
  <c r="F8" i="8"/>
  <c r="P7" i="8"/>
  <c r="O7" i="8"/>
  <c r="N7" i="8"/>
  <c r="J7" i="8"/>
  <c r="F7" i="8"/>
  <c r="O6" i="8"/>
  <c r="P6" i="8" s="1"/>
  <c r="O24" i="8" s="1"/>
  <c r="N6" i="8"/>
  <c r="J6" i="8"/>
  <c r="F6" i="8"/>
  <c r="I41" i="10" l="1"/>
  <c r="I66" i="10" s="1"/>
  <c r="I88" i="10"/>
  <c r="I96" i="10" s="1"/>
  <c r="I98" i="10" s="1"/>
  <c r="I132" i="10" s="1"/>
  <c r="I78" i="10"/>
  <c r="I131" i="10" s="1"/>
  <c r="I88" i="9"/>
  <c r="I96" i="9" s="1"/>
  <c r="I98" i="9" s="1"/>
  <c r="I132" i="9" s="1"/>
  <c r="I78" i="9"/>
  <c r="I131" i="9" s="1"/>
  <c r="I43" i="9"/>
  <c r="E8" i="7"/>
  <c r="G8" i="7" s="1"/>
  <c r="H8" i="7" s="1"/>
  <c r="A8" i="7"/>
  <c r="E7" i="7"/>
  <c r="G7" i="7" s="1"/>
  <c r="H7" i="7" s="1"/>
  <c r="A7" i="7"/>
  <c r="F9" i="7"/>
  <c r="E6" i="7"/>
  <c r="G6" i="7" s="1"/>
  <c r="A6" i="7"/>
  <c r="I43" i="10" l="1"/>
  <c r="I47" i="10" s="1"/>
  <c r="I51" i="10"/>
  <c r="I46" i="10"/>
  <c r="I52" i="10"/>
  <c r="I49" i="10"/>
  <c r="I53" i="9"/>
  <c r="I49" i="9"/>
  <c r="I52" i="9"/>
  <c r="I48" i="9"/>
  <c r="I51" i="9"/>
  <c r="I47" i="9"/>
  <c r="I46" i="9"/>
  <c r="I50" i="9"/>
  <c r="G9" i="7"/>
  <c r="G14" i="7" s="1"/>
  <c r="G16" i="7" s="1"/>
  <c r="H6" i="7"/>
  <c r="H9" i="7" s="1"/>
  <c r="C16" i="6"/>
  <c r="C9" i="6"/>
  <c r="C15" i="6"/>
  <c r="E7" i="6"/>
  <c r="D7" i="6"/>
  <c r="C7" i="6"/>
  <c r="I53" i="10" l="1"/>
  <c r="I50" i="10"/>
  <c r="I54" i="10" s="1"/>
  <c r="I67" i="10" s="1"/>
  <c r="I69" i="10" s="1"/>
  <c r="I130" i="10" s="1"/>
  <c r="I134" i="10" s="1"/>
  <c r="I48" i="10"/>
  <c r="I54" i="9"/>
  <c r="I67" i="9" s="1"/>
  <c r="I69" i="9" s="1"/>
  <c r="I130" i="9" s="1"/>
  <c r="I134" i="9" s="1"/>
  <c r="C8" i="6"/>
  <c r="I110" i="10" l="1"/>
  <c r="I110" i="9"/>
  <c r="H118" i="4"/>
  <c r="H82" i="4"/>
  <c r="H86" i="4"/>
  <c r="H85" i="4"/>
  <c r="H84" i="4"/>
  <c r="H83" i="4"/>
  <c r="I111" i="10" l="1"/>
  <c r="I121" i="10" s="1"/>
  <c r="I123" i="10" s="1"/>
  <c r="I111" i="9"/>
  <c r="I121" i="9" s="1"/>
  <c r="I123" i="9" s="1"/>
  <c r="I58" i="4"/>
  <c r="I125" i="10" l="1"/>
  <c r="I113" i="10"/>
  <c r="I151" i="10" s="1"/>
  <c r="I154" i="10" s="1"/>
  <c r="I114" i="10"/>
  <c r="I115" i="10"/>
  <c r="I115" i="9"/>
  <c r="I114" i="9"/>
  <c r="I116" i="9" s="1"/>
  <c r="I125" i="9"/>
  <c r="I113" i="9"/>
  <c r="I151" i="9" s="1"/>
  <c r="I154" i="9" s="1"/>
  <c r="I57" i="4"/>
  <c r="I116" i="10" l="1"/>
  <c r="I153" i="9"/>
  <c r="I135" i="9"/>
  <c r="I136" i="9" s="1"/>
  <c r="B158" i="9" s="1"/>
  <c r="I31" i="4"/>
  <c r="I35" i="4" s="1"/>
  <c r="I86" i="4" s="1"/>
  <c r="B135" i="4"/>
  <c r="B133" i="4"/>
  <c r="B132" i="4"/>
  <c r="B131" i="4"/>
  <c r="H74" i="4"/>
  <c r="H92" i="4"/>
  <c r="H88" i="4"/>
  <c r="H41" i="4"/>
  <c r="H54" i="4"/>
  <c r="H76" i="4" s="1"/>
  <c r="H116" i="4"/>
  <c r="B129" i="4"/>
  <c r="B130" i="4"/>
  <c r="I146" i="4"/>
  <c r="I152" i="4"/>
  <c r="I153" i="10" l="1"/>
  <c r="I135" i="10"/>
  <c r="I136" i="10" s="1"/>
  <c r="B158" i="10" s="1"/>
  <c r="I75" i="4"/>
  <c r="I62" i="4"/>
  <c r="I68" i="4" s="1"/>
  <c r="I84" i="4"/>
  <c r="I74" i="4"/>
  <c r="H78" i="4"/>
  <c r="I73" i="4"/>
  <c r="I85" i="4"/>
  <c r="I77" i="4"/>
  <c r="I83" i="4"/>
  <c r="I40" i="4"/>
  <c r="I76" i="4"/>
  <c r="I91" i="4"/>
  <c r="I92" i="4" s="1"/>
  <c r="I97" i="4" s="1"/>
  <c r="I87" i="4"/>
  <c r="I82" i="4"/>
  <c r="I39" i="4"/>
  <c r="I129" i="4"/>
  <c r="I88" i="4" l="1"/>
  <c r="I96" i="4" s="1"/>
  <c r="I98" i="4" s="1"/>
  <c r="I132" i="4" s="1"/>
  <c r="I78" i="4"/>
  <c r="I131" i="4" s="1"/>
  <c r="I41" i="4"/>
  <c r="I43" i="4" l="1"/>
  <c r="I46" i="4" s="1"/>
  <c r="I66" i="4"/>
  <c r="I106" i="4"/>
  <c r="I133" i="4" s="1"/>
  <c r="I50" i="4" l="1"/>
  <c r="I51" i="4"/>
  <c r="I52" i="4"/>
  <c r="I53" i="4"/>
  <c r="I47" i="4"/>
  <c r="I48" i="4"/>
  <c r="I49" i="4"/>
  <c r="I54" i="4" l="1"/>
  <c r="I67" i="4" s="1"/>
  <c r="I69" i="4" s="1"/>
  <c r="I130" i="4" s="1"/>
  <c r="I134" i="4" s="1"/>
  <c r="I110" i="4" l="1"/>
  <c r="I111" i="4" s="1"/>
  <c r="I121" i="4" l="1"/>
  <c r="I123" i="4" s="1"/>
  <c r="I113" i="4" s="1"/>
  <c r="I125" i="4" l="1"/>
  <c r="I115" i="4"/>
  <c r="I114" i="4"/>
  <c r="I151" i="4" l="1"/>
  <c r="I154" i="4" s="1"/>
  <c r="I116" i="4"/>
  <c r="I153" i="4" l="1"/>
  <c r="I135" i="4"/>
  <c r="I136" i="4" s="1"/>
  <c r="B158" i="4" l="1"/>
</calcChain>
</file>

<file path=xl/sharedStrings.xml><?xml version="1.0" encoding="utf-8"?>
<sst xmlns="http://schemas.openxmlformats.org/spreadsheetml/2006/main" count="1018" uniqueCount="319">
  <si>
    <t>-</t>
  </si>
  <si>
    <t>VALOR (R$)</t>
  </si>
  <si>
    <t>Adicional Noturno</t>
  </si>
  <si>
    <t>%</t>
  </si>
  <si>
    <t>Outros (especificar)</t>
  </si>
  <si>
    <t>Lucro</t>
  </si>
  <si>
    <t>Data base da categoria (dia/mês/ano)</t>
  </si>
  <si>
    <t>Categoria profissional (vinculada à execução contratual)</t>
  </si>
  <si>
    <t>Salário Nominativo da Categoria Profissional</t>
  </si>
  <si>
    <t>Tipo de serviço (mesmo serviço com características distintas)</t>
  </si>
  <si>
    <t>A</t>
  </si>
  <si>
    <t>B</t>
  </si>
  <si>
    <t>C</t>
  </si>
  <si>
    <t>D</t>
  </si>
  <si>
    <t>E</t>
  </si>
  <si>
    <t>F</t>
  </si>
  <si>
    <t>G</t>
  </si>
  <si>
    <t>H</t>
  </si>
  <si>
    <t>COMPOSIÇÃO DA REMUNERAÇÃO</t>
  </si>
  <si>
    <t>INSUMOS DIVERSOS</t>
  </si>
  <si>
    <t>TOTAL SUBMÓDULO 4.1</t>
  </si>
  <si>
    <t>Nota(1):</t>
  </si>
  <si>
    <t>TOTAL SUBMÓDULO 4.2</t>
  </si>
  <si>
    <t>TOTAL</t>
  </si>
  <si>
    <t>CUSTOS INDIRETOS, TRIBUTOS E LUCRO</t>
  </si>
  <si>
    <t>4.1</t>
  </si>
  <si>
    <t>4.2</t>
  </si>
  <si>
    <t>Custos Indiretos</t>
  </si>
  <si>
    <t>Mão-de-Obra vinculada à execução contratual (valor por empregado)</t>
  </si>
  <si>
    <t>MÓDULO 1 - COMPOSIÇÃO DA REMUNERAÇÃO</t>
  </si>
  <si>
    <t>Quadro Resumo - VALOR MENSAL DOS SERVIÇOS</t>
  </si>
  <si>
    <t>Qde Postos (E)</t>
  </si>
  <si>
    <t>Tipo de Serviço (A)</t>
  </si>
  <si>
    <t>Valor Por Empregado(B)</t>
  </si>
  <si>
    <t>Valor Proposto por Posto (D) = (B x C)</t>
  </si>
  <si>
    <t>Qde de Empregados por posto ( C )</t>
  </si>
  <si>
    <t>Serviço 1 (indicar)</t>
  </si>
  <si>
    <t>Serviço 2 (indicar)</t>
  </si>
  <si>
    <t>Serviço 3 (indicar)</t>
  </si>
  <si>
    <t>Serviço ... (indicar)</t>
  </si>
  <si>
    <t>R$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</si>
  <si>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</si>
  <si>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</si>
  <si>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</si>
  <si>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</si>
  <si>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</si>
  <si>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</si>
  <si>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</si>
  <si>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</si>
  <si>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</si>
  <si>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</si>
  <si>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Discriminação dos Serviços</t>
  </si>
  <si>
    <t>Data de apresentação da proposta</t>
  </si>
  <si>
    <t>Município</t>
  </si>
  <si>
    <t>Nº de meses de execução contratual</t>
  </si>
  <si>
    <t>Tipo de Serviço</t>
  </si>
  <si>
    <t>Unidade de Medida</t>
  </si>
  <si>
    <t>Quantidade total a contratar (em função da unidade de medida)</t>
  </si>
  <si>
    <t>Identificação do Serviço</t>
  </si>
  <si>
    <t>ISS</t>
  </si>
  <si>
    <t>TRIBUTOS</t>
  </si>
  <si>
    <t>C.1</t>
  </si>
  <si>
    <t>C.2</t>
  </si>
  <si>
    <t>C.3</t>
  </si>
  <si>
    <t>a)</t>
  </si>
  <si>
    <t>Tributos % = To = .............................................................</t>
  </si>
  <si>
    <t>b)</t>
  </si>
  <si>
    <t>c)</t>
  </si>
  <si>
    <t>Po / (1 - To) = P1 = ..............................................................................</t>
  </si>
  <si>
    <t>Valor dos Tributos = P1 - Po</t>
  </si>
  <si>
    <t>Ano do Acordo, Convenção ou Dissídio Coletivo</t>
  </si>
  <si>
    <t>Dados para composição dos custos referentes à mão-de-obra</t>
  </si>
  <si>
    <t>Classificação Brasileira de Ocupações (CBO)</t>
  </si>
  <si>
    <t xml:space="preserve">Adicional Periculosidade </t>
  </si>
  <si>
    <t>Adicional Insalubridade</t>
  </si>
  <si>
    <t>Adicional de Hora Noturna Reduzida</t>
  </si>
  <si>
    <t>MÓDULO 2 – ENCARGOS E BENEFÍCIOS ANUAIS, MENSAIS E DIÁRIOS</t>
  </si>
  <si>
    <t>13º Salário, Férias e Adicional de Férias</t>
  </si>
  <si>
    <t>TOTAL SUBMÓDULO 2.1</t>
  </si>
  <si>
    <t>GPS, FGTS e Outras Contribuições</t>
  </si>
  <si>
    <t>SESC ou SESI</t>
  </si>
  <si>
    <t xml:space="preserve">INSS </t>
  </si>
  <si>
    <t xml:space="preserve">Salário Educação </t>
  </si>
  <si>
    <t>SAT (Seguro Acidente de Trabalho)</t>
  </si>
  <si>
    <t xml:space="preserve">SENAI - SENAC </t>
  </si>
  <si>
    <t xml:space="preserve">SEBRAE </t>
  </si>
  <si>
    <t xml:space="preserve">INCRA </t>
  </si>
  <si>
    <t xml:space="preserve">FGTS </t>
  </si>
  <si>
    <t>TOTAL SUBMÓDULO 2.2</t>
  </si>
  <si>
    <t>Submódulo 2.1 - 13º Salário, Férias e Adicional de Férias</t>
  </si>
  <si>
    <t>Submódulo 2.2 - GPS, FGTS e Outras Contribuições</t>
  </si>
  <si>
    <t>Submódulo 2.3 - Benefícios Mensais e Diários</t>
  </si>
  <si>
    <t>TOTAL SUBMÓDULO 2.3</t>
  </si>
  <si>
    <t>QUADRO-RESUMO DO MÓDULO 2 - ENCARGOS, BENEFÍCIOS ANUAIS, MENSAIS E DIÁRIOS</t>
  </si>
  <si>
    <t>2.1</t>
  </si>
  <si>
    <t>2.2</t>
  </si>
  <si>
    <t>2.3</t>
  </si>
  <si>
    <t>Módulo 2 - Encargos, Benefícios Anuais, Mensais e Diários</t>
  </si>
  <si>
    <t>Benefícios Mensais e Diários</t>
  </si>
  <si>
    <t>TOTAL DO MÓDULO 1</t>
  </si>
  <si>
    <t>TOTAL DO MÓDULO 2</t>
  </si>
  <si>
    <t>MÓDULO 3 – PROVISÃO PARA RESCISÃO</t>
  </si>
  <si>
    <t>PROVISÃO PARA RESCISÃO</t>
  </si>
  <si>
    <t xml:space="preserve">Aviso Prévio Trabalhado </t>
  </si>
  <si>
    <t>Incidência do FGTS sobre Aviso Prévio Indenizado</t>
  </si>
  <si>
    <t>Aviso Prévio Indenizado</t>
  </si>
  <si>
    <t>TOTAL DO MÓDULO 3</t>
  </si>
  <si>
    <t>MÓDULO 4 – CUSTO DE REPOSIÇÃO DO PROFISSIONAL AUSENTE</t>
  </si>
  <si>
    <t>Submódulo 4.2 - Intrajornada</t>
  </si>
  <si>
    <t>QUADRO-RESUMO DO MÓDULO 4 - CUSTO DE REPOSIÇÃO DO PROFISSIONAL AUSENTE</t>
  </si>
  <si>
    <t>Módulo 4 - Custo de Reposição do Profissional Ausente</t>
  </si>
  <si>
    <t>TOTAL DO MÓDULO 4</t>
  </si>
  <si>
    <t>MÓDULO 5 – INSUMOS DIVERSOS</t>
  </si>
  <si>
    <t xml:space="preserve">Uniformes </t>
  </si>
  <si>
    <t>TOTAL DO MÓDULO 5</t>
  </si>
  <si>
    <t>MÓDULO 6 – CUSTOS INDIRETOS, TRIBUTOS E LUCRO</t>
  </si>
  <si>
    <t>TOTAL DO MÓDULO 6</t>
  </si>
  <si>
    <t>(Total dos Módulos 1, 2, 3, 4 e 5+ Custos indiretos + lucro)= Po = ...................................</t>
  </si>
  <si>
    <t>QUADRO RESUMO DO CUSTO POR EMPREGADO</t>
  </si>
  <si>
    <t>Subtotal (A + B + C + D + E)</t>
  </si>
  <si>
    <t>FATOR K</t>
  </si>
  <si>
    <t>PREÇO TOTAL POR EMPREGADO</t>
  </si>
  <si>
    <t>base 2.2</t>
  </si>
  <si>
    <t>Seguro de Vida</t>
  </si>
  <si>
    <t xml:space="preserve">Transporte </t>
  </si>
  <si>
    <t xml:space="preserve">Auxílio-Refeição/Alimentação  </t>
  </si>
  <si>
    <t xml:space="preserve">Assistência Médica e Familiar </t>
  </si>
  <si>
    <t>Rio de Janeiro</t>
  </si>
  <si>
    <t>Apoio Administ.</t>
  </si>
  <si>
    <t>postos</t>
  </si>
  <si>
    <t>Recepcionista</t>
  </si>
  <si>
    <t>Categoria profissional: Recepcionista</t>
  </si>
  <si>
    <t>Incidência de GPS, FGTS e outras contribuições sobre o Aviso Prévio Trabalhado</t>
  </si>
  <si>
    <t>Submódulo 4.1 - 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</si>
  <si>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</si>
  <si>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</si>
  <si>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</si>
  <si>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</si>
  <si>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</si>
  <si>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</si>
  <si>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 xml:space="preserve"> Substituto na cobertura de Intervalo para repouso ou alimentação</t>
  </si>
  <si>
    <t>Substituto nas Ausências Legais</t>
  </si>
  <si>
    <t>Substituto na Intrajornada</t>
  </si>
  <si>
    <t>[(1/12)X5]=0,417%</t>
  </si>
  <si>
    <t>Art. 7º, XXI, CF/88, 477, 487 e 491 CLT. Estimativa de que 5% dos empregados serão substítuidos durante o ano.</t>
  </si>
  <si>
    <t>(8% X 0,42%) = 0,03%</t>
  </si>
  <si>
    <t>Leis nºs 8.036/90 e 9.491/97.</t>
  </si>
  <si>
    <t>{[(7/30)/12]x100} = 1,94%</t>
  </si>
  <si>
    <t>Art. 7º, XXI, CF/88, 477, 487 e 491 CLT. Redução de 7 dias ou 2 horas por dia.</t>
  </si>
  <si>
    <t>[(Total submódulo 2.2 x 1,94%) x 100]</t>
  </si>
  <si>
    <t>Art. 22, Inciso I, da Lei nº 8.212/91.</t>
  </si>
  <si>
    <t>Art.    3º,    Inciso    I,    Decreto    n.º 87.043/82.</t>
  </si>
  <si>
    <t>RAT X FAP</t>
  </si>
  <si>
    <t>Lei n.º 8.212/91  e Decreto 6.957/2009</t>
  </si>
  <si>
    <t>Decreto n.º 2.318/86.</t>
  </si>
  <si>
    <t>Lei n.º 7.787/89 e DL n.º 1.146/70.</t>
  </si>
  <si>
    <t xml:space="preserve">Art.  8º,  Lei  n.º  8.029/90  e  Lei  n.º 8.154/90. </t>
  </si>
  <si>
    <t>Art. 15, Lei nº 8.030/90 e Art. 7º, III, CF.</t>
  </si>
  <si>
    <t>(VT x 44 dias)- 6% s/ salário</t>
  </si>
  <si>
    <t>Lei Federal nº 7.418/1985 e Decreto nº 95.247/1987</t>
  </si>
  <si>
    <t>(VA x 22 dias)</t>
  </si>
  <si>
    <t>Acordo, Dissídio ou CCT</t>
  </si>
  <si>
    <t>{[(1/30)/12]x100} = 0,277%</t>
  </si>
  <si>
    <t>Art. 473 da CLT. Estimativa de 1 ausênia por ano.</t>
  </si>
  <si>
    <t>{[(5/30)/12]X0,015}X100=0,02%</t>
  </si>
  <si>
    <t>{[(15/30)/12]x0,08}x100= 0,333%</t>
  </si>
  <si>
    <t>[(4 x 8,33%) + (4 x 2,78%) / 12 x 2% = 0,07%</t>
  </si>
  <si>
    <t>Art. 7º, XVII, CF/88
INSTRUÇÃO NORMATIVA Nº 5, DE 26 DE MAIO DE 2017 - ANEXO XII</t>
  </si>
  <si>
    <t>Art. 7º, VIII, CF/88- Dec. 57.115/65.
INSTRUÇÃO NORMATIVA Nº 5, DE 26 DE MAIO DE 2017 - ANEXO XII</t>
  </si>
  <si>
    <t>Art. 7º, VIII, CF/88- Dec. 57.115/65.
Férias, 13º e Adicional de 1/3</t>
  </si>
  <si>
    <t> (1/12/12) + (1/12/12) + (1/12/12/3)</t>
  </si>
  <si>
    <t>Fundamento</t>
  </si>
  <si>
    <t>Memória de Cálculo</t>
  </si>
  <si>
    <t>Leis nºs 8.036/90 e 9.491/97.
INSTRUÇÃO NORMATIVA Nº 5, DE 26 DE MAIO DE 2017 - ANEXO XII</t>
  </si>
  <si>
    <t>(Art. 7º, XIX, CFRB c/c art. 10, §1º. 
Estimativa de 1,5% dos funcionários usufruindo 5 dias da licença por ano.</t>
  </si>
  <si>
    <t>Art. 19 a 23 da Lei 8.213/91, ART. 473, CLT .
Estimativa de 1 licença de 15 dias por ano para 8% dos funcionários.</t>
  </si>
  <si>
    <t>Art. 7º, VIII, CF/88, Art. 392, CLT e Lei 11.770/2008. 
Estimativa de 2% dos empregados usufruindo de 4 meses de liceça por ano.</t>
  </si>
  <si>
    <t>ANEXO DO TERMO DE REFERÊNCIA - PESQUISA DE PREÇOS - UNIFORMES</t>
  </si>
  <si>
    <t>RECEPCIONISTA MASCULINO</t>
  </si>
  <si>
    <t>UNIFORME</t>
  </si>
  <si>
    <t>MÉDIA</t>
  </si>
  <si>
    <t>EMPRESA 1</t>
  </si>
  <si>
    <t>R$ 
Unitário</t>
  </si>
  <si>
    <t>R$ total</t>
  </si>
  <si>
    <t>EMPRESA 2</t>
  </si>
  <si>
    <t>R$ 
total</t>
  </si>
  <si>
    <t>EMPRESA 3</t>
  </si>
  <si>
    <t>R$ 
Total</t>
  </si>
  <si>
    <t>RIACHUELO</t>
  </si>
  <si>
    <t>LOJAS RENNER</t>
  </si>
  <si>
    <t>ZATTINI</t>
  </si>
  <si>
    <t>PONTO FRIO</t>
  </si>
  <si>
    <t>CEA</t>
  </si>
  <si>
    <t>ATELIER CR UNIFORMES</t>
  </si>
  <si>
    <t>DAFITI</t>
  </si>
  <si>
    <t>FKV CALÇADOS</t>
  </si>
  <si>
    <t>RECEPCIONISTA FEMININO</t>
  </si>
  <si>
    <t>EMPRESA</t>
  </si>
  <si>
    <t>R$
 Unitário</t>
  </si>
  <si>
    <t>MARISA</t>
  </si>
  <si>
    <t>DASH UNIFORMES</t>
  </si>
  <si>
    <t xml:space="preserve">SONHO DOS PÉS </t>
  </si>
  <si>
    <t>ITEM</t>
  </si>
  <si>
    <t>PRINTI</t>
  </si>
  <si>
    <t>ATUAL CARD</t>
  </si>
  <si>
    <t>IDEAL PRINT</t>
  </si>
  <si>
    <t>SITES PESQUISADOS 15/01/2019</t>
  </si>
  <si>
    <t>CRACHÁ</t>
  </si>
  <si>
    <t>https://www.printi.com.br/cracha?mkwid=s-dc_pcrid_157838462075_pkw__pmt__slid__product_fcracha_pvc_&amp;pgrid=35665012066&amp;ptaid=aud-425924134546:pla-294682000766&amp;gclid=EAIaIQobChMIuKOsnvTv3wIVCQaRCh3G9gwGEAYYAiABEgKMd_D_BwE</t>
  </si>
  <si>
    <t>CORDÃO</t>
  </si>
  <si>
    <t>https://www.atualcard.com.br/cracha-com-dados-variaveis/102/104/cracha-com-dados-variaveis-pvc-0-76mm---cristal-4x0-verniz-cristal-frente-e-verso-8-5x5-4-cm-150-a-199-177632</t>
  </si>
  <si>
    <t>TOTAL P/CRACHÁ</t>
  </si>
  <si>
    <t>https://www.graficaidealprint.com.br/grafica-rapida/cracha-de-identificacao-personalizado-pvc/?gclid=EAIaIQobChMIvrayzfjv3wIVwgWRCh2jnQWFEAAYAiAAEgIglvD_BwE</t>
  </si>
  <si>
    <t>MÉDIA PREÇOS</t>
  </si>
  <si>
    <t>DIXI</t>
  </si>
  <si>
    <t>AMERICANAS</t>
  </si>
  <si>
    <t>TECNOPONTO</t>
  </si>
  <si>
    <t>PONTO BIOMÉTRICO</t>
  </si>
  <si>
    <t>https://loja.dixisa.com.br/index.php/relogio-de-ponto-dixi-sindnox.html?gclid=EAIaIQobChMI16LF-vrv3wIVDQ-RCh2gkQOBEAYYASABEgLFDvD_BwE</t>
  </si>
  <si>
    <t>https://www.americanas.com.br/produto/29380476/relogio-de-ponto-com-leitor-biometrico-impressao-digital?WT.srch=1&amp;epar=bp_pl_00_go_pla_aic_geral_gmv&amp;gclid=EAIaIQobChMI16LF-vrv3wIVDQ-RCh2gkQOBEAYYCCABEgK_kfD_BwE&amp;opn=YSMESP&amp;sellerId=22279512000171</t>
  </si>
  <si>
    <t>https://loja.tecnoponto.com/index.php/relogio-de-ponto-henry-prisma-super-facil-adv-r2.html?gclid=EAIaIQobChMI_qGz2fvv3wIVkouzCh0sQgXhEAkYBCABEgK4IvD_BwE</t>
  </si>
  <si>
    <t>Crachá</t>
  </si>
  <si>
    <t>Equipamento de Registro de Ponto Biométrico</t>
  </si>
  <si>
    <t>VALOR P/POSTO (</t>
  </si>
  <si>
    <t>VALOR P/POSTO (mensal)</t>
  </si>
  <si>
    <t>PIS (Lucro Real)</t>
  </si>
  <si>
    <t>COFINS (Lucro Real)</t>
  </si>
  <si>
    <t>Retenção de 5% - Conta Vinculada</t>
  </si>
  <si>
    <t>9,075 % + 3,025 %</t>
  </si>
  <si>
    <t>13 (Décimo-terceiro) salário (Percentual obrigatório conforme Anexo XII - IN 5/17)</t>
  </si>
  <si>
    <t>Férias e Adicional de Férias  (Percentual obrigatório conforme Anexo XII - IN 5/17)</t>
  </si>
  <si>
    <t>Multa sobre FGTS e contribuição social sobre o aviso prévio indenizado e sobre o aviso prévio trabalhado  (Percentual obrigatório conforme Anexo XII - IN 5/17)</t>
  </si>
  <si>
    <t>4221-05</t>
  </si>
  <si>
    <r>
      <rPr>
        <sz val="9"/>
        <rFont val="Arial"/>
        <family val="2"/>
      </rPr>
      <t>CCT SEAC-RJ 000800/2018</t>
    </r>
    <r>
      <rPr>
        <sz val="10"/>
        <rFont val="Arial"/>
        <family val="2"/>
      </rPr>
      <t xml:space="preserve">
</t>
    </r>
    <r>
      <rPr>
        <sz val="9"/>
        <rFont val="Arial"/>
        <family val="2"/>
      </rPr>
      <t>CNPJ 34.037.150/0001-91</t>
    </r>
  </si>
  <si>
    <t>Pesquisa de preços.</t>
  </si>
  <si>
    <t>(CD + CI + Lucro)/(1 – total de Impostos)) x Alíquota do PIS</t>
  </si>
  <si>
    <t>(CD + CI + Lucro)/(1 – total de Impostos)) x Alíquota do COFINS</t>
  </si>
  <si>
    <t>Aplica-se a alíquota do lucro sobre o somatório entre Custos Diretos e Custos Indiretos</t>
  </si>
  <si>
    <t>Aplica-se a alíquota do CI sobre o total dos custos diretos (somatório dos módulos 1 a 5)</t>
  </si>
  <si>
    <t>(CD + CI + Lucro)/(1 – total de Impostos)) x Alíquota do ISSQN.</t>
  </si>
  <si>
    <t>QUADRO-RESUMO - IOC</t>
  </si>
  <si>
    <t>TIPO DE SERVIÇO (A)</t>
  </si>
  <si>
    <t xml:space="preserve">Salario Nominal </t>
  </si>
  <si>
    <t>VALOR PROPOSTO POR EMPREGADO (B)</t>
  </si>
  <si>
    <t>QUANTIDADE DE EMPREGADOS PROPOSTO POR POSTO (C )</t>
  </si>
  <si>
    <t>VALOR PROPOSTO POR POSTO (D) = (BxC)</t>
  </si>
  <si>
    <t>QUANTIDADE DE POSTOS (E)</t>
  </si>
  <si>
    <t>VALOR TOTAL DO SERVIÇO (F) = (DxE)</t>
  </si>
  <si>
    <t>VALOR ANUAL</t>
  </si>
  <si>
    <t>VALOR MENSAL/ANUAL DOS SERVIÇOS</t>
  </si>
  <si>
    <t>ITEM 2 - RIO DE JANEIRO</t>
  </si>
  <si>
    <t>QUADRO-DEMONSTRATIVO - VALOR GLOBAL DA PROPOSTA</t>
  </si>
  <si>
    <t>DESCRIÇÃO</t>
  </si>
  <si>
    <t>Valor proposto por unidade de medida (mês)</t>
  </si>
  <si>
    <t>Unidade de Medida (Meses)</t>
  </si>
  <si>
    <t>Valor Total do serviço (período do contrato)</t>
  </si>
  <si>
    <t>Nº Peças por ano</t>
  </si>
  <si>
    <t>LINK 1</t>
  </si>
  <si>
    <t>LINK 2</t>
  </si>
  <si>
    <t>LINK3</t>
  </si>
  <si>
    <t>Camisa polo masculina</t>
  </si>
  <si>
    <t>https://www.riachuelo.com.br/camisa-polo-basica-11921714_sku/?general_color=BRANCO&amp;tamanho=M&amp;gclid=Cj0KCQiAmuHhBRD0ARIsAFWyPwgjskEIhoKbnhdjtoz2JGamM2vN5WFoZWexqB6e98_BrjE47sSs5mEaAiUqEALw_wcB</t>
  </si>
  <si>
    <t>https://www.lojasrenner.com.br/p/camisa-polo-basica-em-piquet/-/A-531170818-br.lr?sku=531399701&amp;gclid=Cj0KCQiAj4biBRC-ARIsAA4WaFiHC1zbPG7XbLG700nx1Qepv_5Zq_HOSBG_7PHCKv7qawxHos4SdIsaAhH8EALw_wcB</t>
  </si>
  <si>
    <t>NETSHOES</t>
  </si>
  <si>
    <t>https://www.netshoes.com.br/camisa-polo-kohmar-basica-malha-masculina-branco-H79-0333-014</t>
  </si>
  <si>
    <t xml:space="preserve">Sueter na cor preta </t>
  </si>
  <si>
    <t>https://www.lojasrenner.com.br/p/sueter-gola-v-em-retilinea/-/A-544119940-br.lr?sku=544119958&amp;gclid=Cj0KCQiA7IDiBRCLARIsABIPohiXfsewaY1JKQOtTceuWPGdoqaCY0_FVl1jBQeyBPcTButwzJy119YaAg09EALw_wcB</t>
  </si>
  <si>
    <t>https://www.dafiti.com.br/Sueter-Balboa-Tricot-Liso-Preto-3752028.html?gclid=Cj0KCQiA7IDiBRCLARIsABIPohgM8DlIWcJk1FcWM-pnzF-8gC7bPh1NUFuZVhx1UNuF1_jVWX-dqvUaAkr8EALw_wcB</t>
  </si>
  <si>
    <t>https://www.riachuelo.com.br/sueter-decote-v-11993103_sku/?general_color=PRETO&amp;tamanho=M&amp;gclid=Cj0KCQiA7IDiBRCLARIsABIPohjrtEYIypkt07OuJ8iQ_9sqnZO4Fcmwb45ZvDyc1MeOYGKCXNHV7X0aAhlqEALw_wcB</t>
  </si>
  <si>
    <t>Meia na cor preta</t>
  </si>
  <si>
    <t xml:space="preserve"> LOJAS RENNER</t>
  </si>
  <si>
    <t>https://www.lojasrenner.com.br/p/meia-social-masculina-lupo-classica/-/A-503053551-br.lr?sku=503053593</t>
  </si>
  <si>
    <t>https://www.zattini.com.br/meia-topfill-social-preto-L24-0002-006</t>
  </si>
  <si>
    <t>https://www.pontofrio.com.br/Moda/AcessoriosdeModa/Meias/meia-social-masculina-classica-lupo-13075825.html?gclid=Cj0KCQiAxs3gBRDGARIsAO4tqq0evQMa0qVBmn9RHHxN59P0GvameRul_Df5pgSbpgY3cnb7BlRcOwaArbvEALw_wcB&amp;utm_medium=cpc&amp;utm_source=gp_pla%20&amp;IdSku=13075825&amp;idLojista=18687&amp;s_kwcid=AL!427!3!274171614142!!!g!457035980577!&amp;e%20f_id=WX8e7gAAAHJBYiXo%3a20181214124517%3as</t>
  </si>
  <si>
    <t xml:space="preserve">Calça  social na cor preta </t>
  </si>
  <si>
    <t>https://www.cea.com.br/calca-masculina-social-preta-8351380-preto/p</t>
  </si>
  <si>
    <t>http://www.ateliercruniformes.com.br/executivo-masculino/calca-social-masculina-em-veneza-strech.html</t>
  </si>
  <si>
    <t>https://www.riachuelo.com.br/calca-social-slim-10622900_sku/?general_color=PRETO&amp;tamanho=56&amp;gclid=Cj0KCQiAg_HhBRDNARIsAGHLV51cYx-amd2-z-DoBcX8QQSz3yyax5wYT1frbg4QOj--7rGgTLf5YvEaAupmEALw_wcB</t>
  </si>
  <si>
    <t>Cinto</t>
  </si>
  <si>
    <t>https://www.dafitisports.com.br/Cinto-New-Era-Texturizado-Preto-3566313.html</t>
  </si>
  <si>
    <t>https://www.lojasrenner.com.br/p/cinto-masculino-em-couro/-/A-545659930-br.lr?p=cinto de couro&amp;ranking=2&amp;typeclick=3&amp;ac_pos=header&amp;sku=545659956</t>
  </si>
  <si>
    <t>https://www.fkvcalcados.com.br/cinto-social-masculino-fkv-em-couro-legitimo-preto-35-mm-s135_35p/p</t>
  </si>
  <si>
    <t xml:space="preserve">Sapato em couro, na cor preta </t>
  </si>
  <si>
    <t>https://www.cea.com.br/sapato-social-masculino-preto-8414754-preto/p?idsku=2248709&amp;catby=chaordic&amp;pagcat=home&amp;div=chaordic-historypersonalized</t>
  </si>
  <si>
    <t>https://www.riachuelo.com.br/sapato-social-conforto-11365927_sku?pdp-similares</t>
  </si>
  <si>
    <t>https://www.fkvcalcados.com.br/sapato-social-masculino-malbork-soft-preto-12055-12055p/p</t>
  </si>
  <si>
    <t>LINK 3</t>
  </si>
  <si>
    <t xml:space="preserve">Camisa polo feminina </t>
  </si>
  <si>
    <t>DECATHLON</t>
  </si>
  <si>
    <t>https://www.decathlon.com.br/camiseta-polo-feminina-essentiel-100-artengo/p?idsku=10660&amp;utm_source=googleshopping&amp;utm_medium=cpc-midia&amp;gclid=Cj0KCQiAmuHhBRD0ARIsAFWyPwgozMzxKoPkChnqPG3ql_4sCBfjJdpXT3tpWFpTonOWIUBvi8nQ-kcaAuC8EALw_wcB</t>
  </si>
  <si>
    <t>https://www.marisa.com.br/polo-feminina-b%C3%A1sica-manga-curta-marisa-preto/p/10032916126?gclid=Cj0KCQiAmuHhBRD0ARIsAFWyPwiiToCiJQfvBXP2N6st2MIsAFfkANT6ouRVKQIWGbfcEdP9ojfVRqUaAiJ9EALw_wcB&amp;siteName=Marisa</t>
  </si>
  <si>
    <t>https://www.riachuelo.com.br/polo-basica-color-11895594_sku/?general_color=BRANCO&amp;tamanho=PP&amp;gclid=Cj0KCQiAmuHhBRD0ARIsAFWyPwjl-NKxGb4TTfSFtGEVFt0h76oQRHSudvHVovvSRzECv9apQsHyI0caApJsEALw_wcB</t>
  </si>
  <si>
    <t>Sueter feminino na cor preta</t>
  </si>
  <si>
    <t>https://www.marisa.com.br/su%C3%A9ter-feminino-decote-v-manga-longa-marisa-vermelho/p/10033749204?gclid=Cj0KCQiA7IDiBRCLARIsABIPohiTsgl-nEGiEtpw6aun2Xhf0Kq33mJzh3_5F_JvYIwuC9hTHnDfp68aAlQVEALw_wcB&amp;IdParceiro=00083011&amp;siteName=Marisa</t>
  </si>
  <si>
    <t>https://www.riachuelo.com.br/sueter-liso-12044342_sku/?general_color=CINZA&amp;tamanho=P&amp;gclid=Cj0KCQiAj4biBRC-ARIsAA4WaFj_oeRLed_rfoZQS21I6_B5BNWeGBJGi1DMEqeTPKzjpuXnwn_ePoUaAlMtEALw_wcB</t>
  </si>
  <si>
    <t>LOJAS PRINCIPESA</t>
  </si>
  <si>
    <t>https://www.lojaprincipessa.com.br/sueter-feminino-marinho-principessa-shana?utm_source=google&amp;utm_medium=Shopping&amp;utm_campaign=sueter-feminino-marinho-principessa-shana&amp;inStock&amp;gclid=Cj0KCQiAj4biBRC-ARIsAA4WaFg60NaApfHaVi_ebfeWG_-BtK0ulX3XVzdB-ZAycHIjphYiogQM0RgaAtZcEALw_wcB</t>
  </si>
  <si>
    <t xml:space="preserve">Calça comprida social na cor preta </t>
  </si>
  <si>
    <t>https://www.marisa.com.br/cal%C3%A7a-feminina-social-marisa-preto/p/10030565098</t>
  </si>
  <si>
    <t>https://www.lojasrenner.com.br/p/calca-reta-feminina-em-alfaiataria/-/A-534155111-br.lr?sku=534155120</t>
  </si>
  <si>
    <t>https://www.dashuniformes.com.br/uniformes-femininos-linha-escritorio/calcas-femininas/calca-social-feminina-anatomica-classica</t>
  </si>
  <si>
    <t>https://www.marisa.com.br/scarpin-feminino-salto-baixo-comfortflex-1854321-preto/p/10034020876?siteName=Marisa</t>
  </si>
  <si>
    <t>https://www.sonhodospesoficial.com.br/scarpin-bico-fino-salto-baixo-100134777-preta/p</t>
  </si>
  <si>
    <t xml:space="preserve"> RIACHUELO</t>
  </si>
  <si>
    <t>https://www.riachuelo.com.br/scarpin-medio-vizzano-11715235_sku?pid=11715235&amp;page=2&amp;query=scarpin&amp;lang=pt&amp;searchConfigId=5ab9042b9c22d2000d3b94f8</t>
  </si>
  <si>
    <t>MÉDIA P/UNIFORME MASCULINO/FEMININO</t>
  </si>
  <si>
    <r>
      <rPr>
        <b/>
        <sz val="12"/>
        <color theme="1"/>
        <rFont val="Arial"/>
        <family val="2"/>
      </rPr>
      <t>AGÊNCIA NACIONAL DE AVIAÇÃO CIVIL</t>
    </r>
    <r>
      <rPr>
        <b/>
        <sz val="11"/>
        <rFont val="Arial"/>
        <family val="2"/>
      </rPr>
      <t xml:space="preserve">
</t>
    </r>
    <r>
      <rPr>
        <sz val="11"/>
        <rFont val="Arial"/>
        <family val="2"/>
      </rPr>
      <t>SUPERINTENDÊNCIA DE ADMINISTRAÇÃO E FINANÇAS</t>
    </r>
    <r>
      <rPr>
        <sz val="10"/>
        <rFont val="Arial"/>
        <family val="2"/>
      </rPr>
      <t xml:space="preserve">
GERÊNCIA TÉCNICA DE ADMINISTRAÇÃO E FINANÇAS DO RJ</t>
    </r>
  </si>
  <si>
    <t>IN 05/2017/SEGES/MPDG - ANEXO VII-D</t>
  </si>
  <si>
    <t>PLANILHA DE CUSTOS E FORMAÇÃO DE PREÇOS</t>
  </si>
  <si>
    <t>Nº do Processo 00065.061779/2018-12</t>
  </si>
  <si>
    <t>Categoria profissional: Mensageiro</t>
  </si>
  <si>
    <t>Mensageiro</t>
  </si>
  <si>
    <t>Categoria profissional: Técnico em Secretariado</t>
  </si>
  <si>
    <t xml:space="preserve"> Técnico em Secretariado</t>
  </si>
  <si>
    <t>3515-05</t>
  </si>
  <si>
    <t>4122-05</t>
  </si>
  <si>
    <t>Acordo, Dissídio ou CCT, Lei Estadual</t>
  </si>
  <si>
    <t>PREGÃO N.º ____/2019</t>
  </si>
  <si>
    <r>
      <rPr>
        <b/>
        <sz val="9"/>
        <rFont val="Arial"/>
        <family val="2"/>
      </rPr>
      <t xml:space="preserve">Lei 7898/2018/ALERJ
CCT SEAC-RJ 000800/2018
</t>
    </r>
    <r>
      <rPr>
        <sz val="9"/>
        <rFont val="Arial"/>
        <family val="2"/>
      </rPr>
      <t>CNPJ 34.037.150/0001-91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</si>
</sst>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R$ &quot;#,##0.00_);\(&quot;R$ &quot;#,##0.00\)"/>
    <numFmt numFmtId="8" formatCode="&quot;R$ &quot;#,##0.00_);[Red]\(&quot;R$ &quot;#,##0.00\)"/>
    <numFmt numFmtId="44" formatCode="_(&quot;R$ &quot;* #,##0.00_);_(&quot;R$ &quot;* \(#,##0.00\);_(&quot;R$ &quot;* &quot;-&quot;??_);_(@_)"/>
    <numFmt numFmtId="164" formatCode="_-&quot;R$&quot;* #,##0.00_-;\-&quot;R$&quot;* #,##0.00_-;_-&quot;R$&quot;* &quot;-&quot;??_-;_-@_-"/>
    <numFmt numFmtId="165" formatCode="_-* #,##0.00_-;\-* #,##0.00_-;_-* &quot;-&quot;??_-;_-@_-"/>
    <numFmt numFmtId="166" formatCode="0.0%"/>
    <numFmt numFmtId="167" formatCode="0.000%"/>
    <numFmt numFmtId="168" formatCode="0.0000%"/>
    <numFmt numFmtId="169" formatCode="&quot;R$ &quot;#,##0.00;[Red]&quot;-R$ &quot;#,##0.00"/>
    <numFmt numFmtId="170" formatCode="#,###.00"/>
    <numFmt numFmtId="171" formatCode="_(&quot;R$ &quot;* #,##0.00_);_(&quot;R$ &quot;* \(#,##0.00\);_(&quot;R$ &quot;* \-??_);_(@_)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Calibri"/>
      <family val="2"/>
    </font>
    <font>
      <sz val="9"/>
      <color indexed="8"/>
      <name val="Calibri"/>
      <family val="2"/>
      <scheme val="minor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1"/>
      <color theme="4" tint="-0.499984740745262"/>
      <name val="Calibri"/>
      <family val="2"/>
      <scheme val="minor"/>
    </font>
    <font>
      <sz val="11"/>
      <color rgb="FF000000"/>
      <name val="Arial"/>
      <family val="2"/>
    </font>
    <font>
      <sz val="9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26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44" fontId="3" fillId="0" borderId="0" applyFill="0" applyBorder="0" applyAlignment="0" applyProtection="0"/>
    <xf numFmtId="9" fontId="3" fillId="0" borderId="0" applyFill="0" applyBorder="0" applyAlignment="0" applyProtection="0"/>
    <xf numFmtId="0" fontId="2" fillId="0" borderId="0"/>
    <xf numFmtId="0" fontId="1" fillId="0" borderId="0"/>
    <xf numFmtId="0" fontId="26" fillId="0" borderId="0" applyNumberFormat="0" applyFill="0" applyBorder="0" applyAlignment="0" applyProtection="0"/>
  </cellStyleXfs>
  <cellXfs count="341">
    <xf numFmtId="0" fontId="0" fillId="0" borderId="0" xfId="0"/>
    <xf numFmtId="0" fontId="2" fillId="0" borderId="0" xfId="3"/>
    <xf numFmtId="0" fontId="2" fillId="0" borderId="0" xfId="3" applyBorder="1"/>
    <xf numFmtId="0" fontId="2" fillId="0" borderId="0" xfId="3" applyAlignment="1">
      <alignment wrapText="1"/>
    </xf>
    <xf numFmtId="0" fontId="2" fillId="0" borderId="1" xfId="3" applyBorder="1"/>
    <xf numFmtId="0" fontId="2" fillId="0" borderId="4" xfId="3" applyBorder="1"/>
    <xf numFmtId="0" fontId="2" fillId="0" borderId="0" xfId="3" applyAlignment="1">
      <alignment horizontal="center"/>
    </xf>
    <xf numFmtId="0" fontId="2" fillId="0" borderId="5" xfId="3" applyBorder="1"/>
    <xf numFmtId="164" fontId="2" fillId="0" borderId="1" xfId="3" applyNumberFormat="1" applyBorder="1"/>
    <xf numFmtId="164" fontId="2" fillId="0" borderId="4" xfId="3" applyNumberFormat="1" applyBorder="1"/>
    <xf numFmtId="0" fontId="14" fillId="0" borderId="6" xfId="3" applyFont="1" applyBorder="1" applyAlignment="1">
      <alignment horizontal="center"/>
    </xf>
    <xf numFmtId="164" fontId="2" fillId="0" borderId="58" xfId="3" applyNumberFormat="1" applyBorder="1"/>
    <xf numFmtId="164" fontId="2" fillId="0" borderId="7" xfId="3" applyNumberFormat="1" applyBorder="1"/>
    <xf numFmtId="0" fontId="2" fillId="0" borderId="60" xfId="3" applyFill="1" applyBorder="1"/>
    <xf numFmtId="0" fontId="14" fillId="0" borderId="24" xfId="3" applyFont="1" applyFill="1" applyBorder="1"/>
    <xf numFmtId="0" fontId="2" fillId="0" borderId="0" xfId="3" applyFill="1" applyBorder="1"/>
    <xf numFmtId="0" fontId="2" fillId="0" borderId="61" xfId="3" applyBorder="1"/>
    <xf numFmtId="164" fontId="2" fillId="0" borderId="62" xfId="3" applyNumberFormat="1" applyBorder="1"/>
    <xf numFmtId="164" fontId="2" fillId="0" borderId="63" xfId="3" applyNumberFormat="1" applyBorder="1"/>
    <xf numFmtId="0" fontId="2" fillId="0" borderId="24" xfId="3" applyBorder="1"/>
    <xf numFmtId="0" fontId="14" fillId="0" borderId="36" xfId="3" applyFont="1" applyBorder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5" fillId="7" borderId="49" xfId="0" applyFont="1" applyFill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13" fillId="7" borderId="1" xfId="0" applyNumberFormat="1" applyFont="1" applyFill="1" applyBorder="1" applyAlignment="1" applyProtection="1">
      <alignment horizontal="justify" vertical="center"/>
    </xf>
    <xf numFmtId="2" fontId="6" fillId="0" borderId="1" xfId="0" applyNumberFormat="1" applyFont="1" applyBorder="1" applyAlignment="1">
      <alignment vertical="center"/>
    </xf>
    <xf numFmtId="10" fontId="8" fillId="0" borderId="1" xfId="2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0" fontId="8" fillId="0" borderId="1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0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10" fontId="6" fillId="5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vertical="center"/>
    </xf>
    <xf numFmtId="2" fontId="7" fillId="9" borderId="1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2" fillId="0" borderId="50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51" xfId="0" applyFont="1" applyBorder="1" applyAlignment="1">
      <alignment horizontal="justify" vertical="center" wrapText="1"/>
    </xf>
    <xf numFmtId="0" fontId="0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2" fontId="6" fillId="0" borderId="1" xfId="0" applyNumberFormat="1" applyFont="1" applyBorder="1" applyAlignment="1">
      <alignment horizontal="right" vertical="center"/>
    </xf>
    <xf numFmtId="49" fontId="13" fillId="7" borderId="49" xfId="0" applyNumberFormat="1" applyFont="1" applyFill="1" applyBorder="1" applyAlignment="1" applyProtection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  <xf numFmtId="168" fontId="6" fillId="0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167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9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10" fontId="8" fillId="0" borderId="1" xfId="2" applyNumberFormat="1" applyFont="1" applyBorder="1" applyAlignment="1">
      <alignment vertical="center"/>
    </xf>
    <xf numFmtId="166" fontId="8" fillId="0" borderId="1" xfId="2" applyNumberFormat="1" applyFont="1" applyBorder="1" applyAlignment="1">
      <alignment vertical="center"/>
    </xf>
    <xf numFmtId="9" fontId="8" fillId="0" borderId="1" xfId="2" applyFont="1" applyBorder="1" applyAlignment="1">
      <alignment vertical="center"/>
    </xf>
    <xf numFmtId="0" fontId="9" fillId="0" borderId="41" xfId="0" applyFont="1" applyBorder="1" applyAlignment="1">
      <alignment horizontal="center" vertical="center"/>
    </xf>
    <xf numFmtId="10" fontId="9" fillId="0" borderId="42" xfId="2" applyNumberFormat="1" applyFont="1" applyBorder="1" applyAlignment="1">
      <alignment vertical="center"/>
    </xf>
    <xf numFmtId="2" fontId="9" fillId="0" borderId="43" xfId="0" applyNumberFormat="1" applyFont="1" applyFill="1" applyBorder="1" applyAlignment="1">
      <alignment vertical="center"/>
    </xf>
    <xf numFmtId="0" fontId="9" fillId="0" borderId="44" xfId="0" applyFont="1" applyBorder="1" applyAlignment="1">
      <alignment horizontal="center" vertical="center"/>
    </xf>
    <xf numFmtId="10" fontId="9" fillId="0" borderId="0" xfId="2" applyNumberFormat="1" applyFont="1" applyBorder="1" applyAlignment="1">
      <alignment vertical="center"/>
    </xf>
    <xf numFmtId="2" fontId="9" fillId="0" borderId="45" xfId="0" applyNumberFormat="1" applyFont="1" applyFill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10" fontId="9" fillId="0" borderId="27" xfId="2" applyNumberFormat="1" applyFont="1" applyBorder="1" applyAlignment="1">
      <alignment vertical="center"/>
    </xf>
    <xf numFmtId="2" fontId="9" fillId="0" borderId="28" xfId="0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2" fontId="6" fillId="0" borderId="17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2" fontId="6" fillId="0" borderId="18" xfId="0" applyNumberFormat="1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2" fontId="6" fillId="0" borderId="19" xfId="0" applyNumberFormat="1" applyFont="1" applyFill="1" applyBorder="1" applyAlignment="1">
      <alignment vertical="center"/>
    </xf>
    <xf numFmtId="2" fontId="7" fillId="0" borderId="13" xfId="0" applyNumberFormat="1" applyFont="1" applyFill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6" fillId="0" borderId="8" xfId="0" applyNumberFormat="1" applyFont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4" fontId="7" fillId="0" borderId="0" xfId="1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0" fillId="0" borderId="10" xfId="0" applyFont="1" applyBorder="1" applyAlignment="1">
      <alignment vertical="center"/>
    </xf>
    <xf numFmtId="0" fontId="20" fillId="10" borderId="1" xfId="0" applyFont="1" applyFill="1" applyBorder="1" applyAlignment="1">
      <alignment horizontal="center" vertical="center" wrapText="1"/>
    </xf>
    <xf numFmtId="0" fontId="20" fillId="11" borderId="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shrinkToFit="1"/>
    </xf>
    <xf numFmtId="169" fontId="22" fillId="0" borderId="64" xfId="0" applyNumberFormat="1" applyFont="1" applyFill="1" applyBorder="1" applyAlignment="1">
      <alignment horizontal="center" wrapText="1"/>
    </xf>
    <xf numFmtId="170" fontId="22" fillId="0" borderId="65" xfId="0" applyNumberFormat="1" applyFont="1" applyFill="1" applyBorder="1" applyAlignment="1">
      <alignment horizontal="center" vertical="center" wrapText="1"/>
    </xf>
    <xf numFmtId="0" fontId="22" fillId="0" borderId="65" xfId="0" applyFont="1" applyFill="1" applyBorder="1" applyAlignment="1">
      <alignment horizontal="center" vertical="center" wrapText="1"/>
    </xf>
    <xf numFmtId="0" fontId="23" fillId="0" borderId="65" xfId="0" quotePrefix="1" applyFont="1" applyFill="1" applyBorder="1" applyAlignment="1">
      <alignment horizontal="center" vertical="center" wrapText="1"/>
    </xf>
    <xf numFmtId="171" fontId="0" fillId="0" borderId="66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 shrinkToFit="1"/>
    </xf>
    <xf numFmtId="169" fontId="22" fillId="0" borderId="67" xfId="0" applyNumberFormat="1" applyFont="1" applyFill="1" applyBorder="1" applyAlignment="1">
      <alignment horizontal="center" wrapText="1"/>
    </xf>
    <xf numFmtId="170" fontId="22" fillId="0" borderId="68" xfId="0" applyNumberFormat="1" applyFont="1" applyFill="1" applyBorder="1" applyAlignment="1">
      <alignment horizontal="center" vertical="center" wrapText="1"/>
    </xf>
    <xf numFmtId="0" fontId="22" fillId="0" borderId="68" xfId="0" applyFont="1" applyFill="1" applyBorder="1" applyAlignment="1">
      <alignment horizontal="center" vertical="center" wrapText="1"/>
    </xf>
    <xf numFmtId="4" fontId="22" fillId="0" borderId="68" xfId="0" applyNumberFormat="1" applyFont="1" applyFill="1" applyBorder="1" applyAlignment="1">
      <alignment horizontal="center" vertical="center"/>
    </xf>
    <xf numFmtId="171" fontId="0" fillId="0" borderId="68" xfId="0" applyNumberFormat="1" applyFont="1" applyFill="1" applyBorder="1" applyAlignment="1">
      <alignment horizontal="right" vertical="center"/>
    </xf>
    <xf numFmtId="171" fontId="19" fillId="10" borderId="65" xfId="0" applyNumberFormat="1" applyFont="1" applyFill="1" applyBorder="1" applyAlignment="1">
      <alignment horizontal="right" vertical="center"/>
    </xf>
    <xf numFmtId="4" fontId="22" fillId="0" borderId="66" xfId="0" applyNumberFormat="1" applyFont="1" applyFill="1" applyBorder="1" applyAlignment="1">
      <alignment horizontal="center" vertical="center"/>
    </xf>
    <xf numFmtId="0" fontId="23" fillId="0" borderId="10" xfId="0" quotePrefix="1" applyFont="1" applyFill="1" applyBorder="1" applyAlignment="1">
      <alignment horizontal="center" vertical="center" wrapText="1"/>
    </xf>
    <xf numFmtId="171" fontId="0" fillId="0" borderId="64" xfId="0" applyNumberFormat="1" applyFont="1" applyFill="1" applyBorder="1" applyAlignment="1">
      <alignment horizontal="right" vertical="center"/>
    </xf>
    <xf numFmtId="0" fontId="19" fillId="10" borderId="65" xfId="0" applyFont="1" applyFill="1" applyBorder="1" applyAlignment="1">
      <alignment horizontal="center"/>
    </xf>
    <xf numFmtId="0" fontId="19" fillId="11" borderId="0" xfId="0" applyFont="1" applyFill="1" applyBorder="1" applyAlignment="1">
      <alignment horizontal="center"/>
    </xf>
    <xf numFmtId="171" fontId="19" fillId="11" borderId="0" xfId="0" applyNumberFormat="1" applyFont="1" applyFill="1" applyBorder="1" applyAlignment="1">
      <alignment horizontal="right" vertical="center"/>
    </xf>
    <xf numFmtId="0" fontId="25" fillId="0" borderId="68" xfId="0" applyFont="1" applyBorder="1" applyAlignment="1">
      <alignment horizontal="center" vertical="center"/>
    </xf>
    <xf numFmtId="0" fontId="24" fillId="7" borderId="68" xfId="0" applyFont="1" applyFill="1" applyBorder="1" applyAlignment="1">
      <alignment horizontal="center" vertical="center"/>
    </xf>
    <xf numFmtId="171" fontId="25" fillId="7" borderId="68" xfId="0" applyNumberFormat="1" applyFont="1" applyFill="1" applyBorder="1" applyAlignment="1">
      <alignment horizontal="right" vertical="center"/>
    </xf>
    <xf numFmtId="0" fontId="25" fillId="12" borderId="68" xfId="0" applyFont="1" applyFill="1" applyBorder="1" applyAlignment="1">
      <alignment horizontal="center" vertical="center"/>
    </xf>
    <xf numFmtId="171" fontId="24" fillId="10" borderId="68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" fillId="0" borderId="0" xfId="4"/>
    <xf numFmtId="0" fontId="14" fillId="6" borderId="11" xfId="4" applyFont="1" applyFill="1" applyBorder="1" applyAlignment="1">
      <alignment horizontal="center" vertical="center" wrapText="1"/>
    </xf>
    <xf numFmtId="0" fontId="14" fillId="6" borderId="25" xfId="4" applyFont="1" applyFill="1" applyBorder="1" applyAlignment="1">
      <alignment horizontal="center" vertical="center" wrapText="1"/>
    </xf>
    <xf numFmtId="0" fontId="14" fillId="6" borderId="1" xfId="4" applyFont="1" applyFill="1" applyBorder="1" applyAlignment="1">
      <alignment horizontal="center" vertical="center" wrapText="1"/>
    </xf>
    <xf numFmtId="4" fontId="14" fillId="6" borderId="14" xfId="4" applyNumberFormat="1" applyFont="1" applyFill="1" applyBorder="1" applyAlignment="1">
      <alignment horizontal="center" vertical="center" wrapText="1"/>
    </xf>
    <xf numFmtId="4" fontId="14" fillId="6" borderId="11" xfId="4" applyNumberFormat="1" applyFont="1" applyFill="1" applyBorder="1" applyAlignment="1">
      <alignment horizontal="center" vertical="center"/>
    </xf>
    <xf numFmtId="4" fontId="14" fillId="6" borderId="11" xfId="4" applyNumberFormat="1" applyFont="1" applyFill="1" applyBorder="1" applyAlignment="1">
      <alignment horizontal="center" vertical="center" wrapText="1"/>
    </xf>
    <xf numFmtId="4" fontId="14" fillId="6" borderId="54" xfId="4" applyNumberFormat="1" applyFont="1" applyFill="1" applyBorder="1" applyAlignment="1">
      <alignment horizontal="center" vertical="center"/>
    </xf>
    <xf numFmtId="4" fontId="14" fillId="6" borderId="53" xfId="4" applyNumberFormat="1" applyFont="1" applyFill="1" applyBorder="1" applyAlignment="1">
      <alignment horizontal="center" vertical="center"/>
    </xf>
    <xf numFmtId="0" fontId="14" fillId="8" borderId="11" xfId="4" applyFont="1" applyFill="1" applyBorder="1" applyAlignment="1">
      <alignment horizontal="center" vertical="top" wrapText="1"/>
    </xf>
    <xf numFmtId="0" fontId="17" fillId="0" borderId="11" xfId="4" applyFont="1" applyBorder="1" applyAlignment="1">
      <alignment horizontal="justify" vertical="top" wrapText="1"/>
    </xf>
    <xf numFmtId="0" fontId="1" fillId="0" borderId="55" xfId="4" applyBorder="1" applyAlignment="1">
      <alignment horizontal="center" vertical="top"/>
    </xf>
    <xf numFmtId="0" fontId="26" fillId="0" borderId="1" xfId="5" applyBorder="1" applyAlignment="1">
      <alignment vertical="center"/>
    </xf>
    <xf numFmtId="4" fontId="16" fillId="0" borderId="40" xfId="4" applyNumberFormat="1" applyFont="1" applyBorder="1" applyAlignment="1">
      <alignment horizontal="center" vertical="top"/>
    </xf>
    <xf numFmtId="4" fontId="1" fillId="0" borderId="3" xfId="4" applyNumberFormat="1" applyBorder="1" applyAlignment="1">
      <alignment horizontal="center" vertical="top"/>
    </xf>
    <xf numFmtId="4" fontId="1" fillId="0" borderId="2" xfId="4" applyNumberFormat="1" applyBorder="1" applyAlignment="1">
      <alignment horizontal="center" vertical="top"/>
    </xf>
    <xf numFmtId="0" fontId="26" fillId="0" borderId="0" xfId="5" applyBorder="1" applyAlignment="1">
      <alignment vertical="center"/>
    </xf>
    <xf numFmtId="4" fontId="16" fillId="0" borderId="56" xfId="4" applyNumberFormat="1" applyFont="1" applyBorder="1" applyAlignment="1">
      <alignment horizontal="center" vertical="top"/>
    </xf>
    <xf numFmtId="4" fontId="16" fillId="0" borderId="2" xfId="4" applyNumberFormat="1" applyFont="1" applyBorder="1" applyAlignment="1">
      <alignment vertical="top"/>
    </xf>
    <xf numFmtId="2" fontId="1" fillId="0" borderId="3" xfId="4" applyNumberFormat="1" applyBorder="1" applyAlignment="1">
      <alignment vertical="top"/>
    </xf>
    <xf numFmtId="0" fontId="26" fillId="0" borderId="0" xfId="5" applyAlignment="1">
      <alignment vertical="center"/>
    </xf>
    <xf numFmtId="0" fontId="1" fillId="0" borderId="48" xfId="4" applyBorder="1" applyAlignment="1">
      <alignment horizontal="center" vertical="top"/>
    </xf>
    <xf numFmtId="4" fontId="16" fillId="0" borderId="28" xfId="4" applyNumberFormat="1" applyFont="1" applyBorder="1" applyAlignment="1">
      <alignment horizontal="center" vertical="top"/>
    </xf>
    <xf numFmtId="4" fontId="1" fillId="0" borderId="9" xfId="4" applyNumberFormat="1" applyBorder="1" applyAlignment="1">
      <alignment horizontal="center" vertical="top"/>
    </xf>
    <xf numFmtId="4" fontId="16" fillId="0" borderId="10" xfId="4" applyNumberFormat="1" applyFont="1" applyBorder="1" applyAlignment="1">
      <alignment horizontal="center" vertical="top"/>
    </xf>
    <xf numFmtId="0" fontId="1" fillId="0" borderId="32" xfId="4" applyBorder="1" applyAlignment="1">
      <alignment horizontal="center" vertical="top"/>
    </xf>
    <xf numFmtId="4" fontId="16" fillId="0" borderId="30" xfId="4" applyNumberFormat="1" applyFont="1" applyBorder="1" applyAlignment="1">
      <alignment horizontal="center" vertical="top"/>
    </xf>
    <xf numFmtId="4" fontId="1" fillId="0" borderId="4" xfId="4" applyNumberFormat="1" applyBorder="1" applyAlignment="1">
      <alignment horizontal="center" vertical="top"/>
    </xf>
    <xf numFmtId="4" fontId="1" fillId="0" borderId="5" xfId="4" applyNumberFormat="1" applyBorder="1" applyAlignment="1">
      <alignment horizontal="center" vertical="top"/>
    </xf>
    <xf numFmtId="4" fontId="16" fillId="0" borderId="1" xfId="4" applyNumberFormat="1" applyFont="1" applyBorder="1" applyAlignment="1">
      <alignment horizontal="center" vertical="top"/>
    </xf>
    <xf numFmtId="4" fontId="16" fillId="0" borderId="5" xfId="4" applyNumberFormat="1" applyFont="1" applyBorder="1" applyAlignment="1">
      <alignment vertical="top"/>
    </xf>
    <xf numFmtId="2" fontId="1" fillId="0" borderId="4" xfId="4" applyNumberFormat="1" applyBorder="1" applyAlignment="1">
      <alignment vertical="top"/>
    </xf>
    <xf numFmtId="0" fontId="17" fillId="8" borderId="11" xfId="4" applyFont="1" applyFill="1" applyBorder="1" applyAlignment="1">
      <alignment horizontal="justify" vertical="top" wrapText="1"/>
    </xf>
    <xf numFmtId="0" fontId="1" fillId="8" borderId="57" xfId="4" applyFill="1" applyBorder="1" applyAlignment="1">
      <alignment horizontal="center" vertical="top"/>
    </xf>
    <xf numFmtId="0" fontId="26" fillId="0" borderId="58" xfId="5" applyBorder="1" applyAlignment="1">
      <alignment vertical="center"/>
    </xf>
    <xf numFmtId="4" fontId="16" fillId="8" borderId="34" xfId="4" applyNumberFormat="1" applyFont="1" applyFill="1" applyBorder="1" applyAlignment="1">
      <alignment horizontal="center" vertical="top"/>
    </xf>
    <xf numFmtId="4" fontId="1" fillId="8" borderId="7" xfId="4" applyNumberFormat="1" applyFill="1" applyBorder="1" applyAlignment="1">
      <alignment horizontal="center" vertical="top"/>
    </xf>
    <xf numFmtId="4" fontId="1" fillId="8" borderId="6" xfId="4" applyNumberFormat="1" applyFill="1" applyBorder="1" applyAlignment="1">
      <alignment horizontal="center" vertical="top"/>
    </xf>
    <xf numFmtId="0" fontId="26" fillId="0" borderId="37" xfId="5" applyBorder="1" applyAlignment="1">
      <alignment vertical="center"/>
    </xf>
    <xf numFmtId="4" fontId="16" fillId="8" borderId="58" xfId="4" applyNumberFormat="1" applyFont="1" applyFill="1" applyBorder="1" applyAlignment="1">
      <alignment horizontal="center" vertical="top"/>
    </xf>
    <xf numFmtId="4" fontId="16" fillId="0" borderId="6" xfId="4" applyNumberFormat="1" applyFont="1" applyBorder="1" applyAlignment="1">
      <alignment vertical="top"/>
    </xf>
    <xf numFmtId="2" fontId="1" fillId="0" borderId="7" xfId="4" applyNumberFormat="1" applyBorder="1" applyAlignment="1">
      <alignment vertical="top"/>
    </xf>
    <xf numFmtId="0" fontId="17" fillId="0" borderId="0" xfId="4" applyFont="1" applyBorder="1" applyAlignment="1">
      <alignment horizontal="justify" vertical="top" wrapText="1"/>
    </xf>
    <xf numFmtId="0" fontId="1" fillId="0" borderId="0" xfId="4" applyBorder="1" applyAlignment="1">
      <alignment horizontal="center" vertical="top"/>
    </xf>
    <xf numFmtId="4" fontId="1" fillId="0" borderId="0" xfId="4" applyNumberFormat="1" applyBorder="1" applyAlignment="1">
      <alignment horizontal="center" vertical="top"/>
    </xf>
    <xf numFmtId="0" fontId="1" fillId="0" borderId="0" xfId="4" applyAlignment="1">
      <alignment vertical="top"/>
    </xf>
    <xf numFmtId="0" fontId="17" fillId="0" borderId="20" xfId="4" applyFont="1" applyBorder="1" applyAlignment="1">
      <alignment horizontal="justify" vertical="top" wrapText="1"/>
    </xf>
    <xf numFmtId="0" fontId="1" fillId="0" borderId="15" xfId="4" applyBorder="1" applyAlignment="1">
      <alignment horizontal="center" vertical="top"/>
    </xf>
    <xf numFmtId="0" fontId="1" fillId="0" borderId="2" xfId="4" applyBorder="1" applyAlignment="1">
      <alignment horizontal="center" vertical="top"/>
    </xf>
    <xf numFmtId="0" fontId="1" fillId="0" borderId="3" xfId="4" applyBorder="1" applyAlignment="1">
      <alignment vertical="top"/>
    </xf>
    <xf numFmtId="4" fontId="1" fillId="0" borderId="0" xfId="4" applyNumberFormat="1"/>
    <xf numFmtId="0" fontId="17" fillId="8" borderId="21" xfId="4" applyFont="1" applyFill="1" applyBorder="1" applyAlignment="1">
      <alignment horizontal="justify" vertical="top" wrapText="1"/>
    </xf>
    <xf numFmtId="0" fontId="1" fillId="8" borderId="12" xfId="4" applyFill="1" applyBorder="1" applyAlignment="1">
      <alignment horizontal="center" vertical="top"/>
    </xf>
    <xf numFmtId="0" fontId="1" fillId="8" borderId="5" xfId="4" applyFill="1" applyBorder="1" applyAlignment="1">
      <alignment horizontal="center" vertical="top"/>
    </xf>
    <xf numFmtId="4" fontId="16" fillId="8" borderId="1" xfId="4" applyNumberFormat="1" applyFont="1" applyFill="1" applyBorder="1" applyAlignment="1">
      <alignment horizontal="center" vertical="top"/>
    </xf>
    <xf numFmtId="4" fontId="1" fillId="8" borderId="4" xfId="4" applyNumberFormat="1" applyFill="1" applyBorder="1" applyAlignment="1">
      <alignment horizontal="center" vertical="top"/>
    </xf>
    <xf numFmtId="4" fontId="1" fillId="8" borderId="5" xfId="4" applyNumberFormat="1" applyFill="1" applyBorder="1" applyAlignment="1">
      <alignment horizontal="center" vertical="top"/>
    </xf>
    <xf numFmtId="4" fontId="16" fillId="8" borderId="5" xfId="4" applyNumberFormat="1" applyFont="1" applyFill="1" applyBorder="1" applyAlignment="1">
      <alignment vertical="top"/>
    </xf>
    <xf numFmtId="0" fontId="1" fillId="8" borderId="4" xfId="4" applyFill="1" applyBorder="1" applyAlignment="1">
      <alignment vertical="top"/>
    </xf>
    <xf numFmtId="0" fontId="17" fillId="0" borderId="21" xfId="4" applyFont="1" applyBorder="1" applyAlignment="1">
      <alignment horizontal="justify" vertical="top" wrapText="1"/>
    </xf>
    <xf numFmtId="0" fontId="1" fillId="0" borderId="12" xfId="4" applyBorder="1" applyAlignment="1">
      <alignment horizontal="center" vertical="top"/>
    </xf>
    <xf numFmtId="0" fontId="1" fillId="0" borderId="5" xfId="4" applyBorder="1" applyAlignment="1">
      <alignment horizontal="center" vertical="top"/>
    </xf>
    <xf numFmtId="0" fontId="26" fillId="0" borderId="0" xfId="5" applyBorder="1"/>
    <xf numFmtId="0" fontId="1" fillId="0" borderId="4" xfId="4" applyBorder="1" applyAlignment="1">
      <alignment vertical="top"/>
    </xf>
    <xf numFmtId="4" fontId="26" fillId="8" borderId="34" xfId="5" applyNumberFormat="1" applyFill="1" applyBorder="1" applyAlignment="1">
      <alignment horizontal="center" vertical="top"/>
    </xf>
    <xf numFmtId="0" fontId="1" fillId="0" borderId="0" xfId="4" applyBorder="1" applyAlignment="1">
      <alignment wrapText="1"/>
    </xf>
    <xf numFmtId="0" fontId="1" fillId="0" borderId="0" xfId="4" applyBorder="1"/>
    <xf numFmtId="4" fontId="1" fillId="0" borderId="0" xfId="4" applyNumberFormat="1" applyBorder="1" applyAlignment="1">
      <alignment horizontal="center"/>
    </xf>
    <xf numFmtId="0" fontId="1" fillId="0" borderId="0" xfId="4" applyAlignment="1">
      <alignment wrapText="1"/>
    </xf>
    <xf numFmtId="0" fontId="16" fillId="0" borderId="0" xfId="4" applyFont="1"/>
    <xf numFmtId="4" fontId="16" fillId="0" borderId="0" xfId="4" applyNumberFormat="1" applyFont="1" applyFill="1" applyBorder="1" applyAlignment="1">
      <alignment horizontal="center" vertical="top"/>
    </xf>
    <xf numFmtId="164" fontId="16" fillId="0" borderId="0" xfId="4" applyNumberFormat="1" applyFont="1" applyAlignment="1">
      <alignment vertical="top"/>
    </xf>
    <xf numFmtId="4" fontId="1" fillId="0" borderId="0" xfId="4" applyNumberFormat="1" applyAlignment="1">
      <alignment vertical="top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8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7" fillId="4" borderId="46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4" borderId="47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7" fillId="4" borderId="48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left" vertical="center"/>
    </xf>
    <xf numFmtId="0" fontId="7" fillId="0" borderId="2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19" fillId="10" borderId="66" xfId="0" applyFont="1" applyFill="1" applyBorder="1" applyAlignment="1">
      <alignment horizontal="center"/>
    </xf>
    <xf numFmtId="0" fontId="19" fillId="10" borderId="69" xfId="0" applyFont="1" applyFill="1" applyBorder="1" applyAlignment="1">
      <alignment horizontal="center"/>
    </xf>
    <xf numFmtId="0" fontId="19" fillId="10" borderId="64" xfId="0" applyFont="1" applyFill="1" applyBorder="1" applyAlignment="1">
      <alignment horizontal="center"/>
    </xf>
    <xf numFmtId="0" fontId="15" fillId="7" borderId="69" xfId="0" applyFont="1" applyFill="1" applyBorder="1" applyAlignment="1">
      <alignment horizontal="center" vertical="center" wrapText="1"/>
    </xf>
    <xf numFmtId="0" fontId="24" fillId="10" borderId="68" xfId="0" applyFont="1" applyFill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24" fillId="0" borderId="72" xfId="0" applyFont="1" applyBorder="1" applyAlignment="1">
      <alignment horizontal="center" vertical="center"/>
    </xf>
    <xf numFmtId="0" fontId="24" fillId="0" borderId="67" xfId="0" applyFont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7" fontId="2" fillId="0" borderId="35" xfId="3" applyNumberFormat="1" applyBorder="1" applyAlignment="1">
      <alignment horizontal="center"/>
    </xf>
    <xf numFmtId="7" fontId="2" fillId="0" borderId="23" xfId="3" applyNumberFormat="1" applyBorder="1" applyAlignment="1">
      <alignment horizontal="center"/>
    </xf>
    <xf numFmtId="7" fontId="2" fillId="0" borderId="14" xfId="3" applyNumberFormat="1" applyBorder="1" applyAlignment="1">
      <alignment horizontal="center"/>
    </xf>
    <xf numFmtId="0" fontId="2" fillId="0" borderId="59" xfId="3" applyBorder="1" applyAlignment="1">
      <alignment horizontal="center" vertical="center"/>
    </xf>
    <xf numFmtId="0" fontId="2" fillId="0" borderId="9" xfId="3" applyBorder="1" applyAlignment="1">
      <alignment horizontal="center" vertical="center"/>
    </xf>
    <xf numFmtId="0" fontId="2" fillId="0" borderId="56" xfId="3" applyBorder="1" applyAlignment="1">
      <alignment horizontal="center"/>
    </xf>
    <xf numFmtId="0" fontId="2" fillId="0" borderId="3" xfId="3" applyBorder="1" applyAlignment="1">
      <alignment horizontal="center"/>
    </xf>
    <xf numFmtId="0" fontId="14" fillId="0" borderId="25" xfId="4" applyFont="1" applyBorder="1" applyAlignment="1">
      <alignment horizontal="center"/>
    </xf>
    <xf numFmtId="0" fontId="14" fillId="0" borderId="23" xfId="4" applyFont="1" applyBorder="1" applyAlignment="1">
      <alignment horizontal="center"/>
    </xf>
    <xf numFmtId="0" fontId="14" fillId="0" borderId="14" xfId="4" applyFont="1" applyBorder="1" applyAlignment="1">
      <alignment horizontal="center"/>
    </xf>
    <xf numFmtId="0" fontId="14" fillId="0" borderId="52" xfId="4" applyFont="1" applyBorder="1" applyAlignment="1">
      <alignment horizontal="center" vertical="top"/>
    </xf>
    <xf numFmtId="0" fontId="14" fillId="0" borderId="53" xfId="4" applyFont="1" applyBorder="1" applyAlignment="1">
      <alignment horizontal="center" vertical="top"/>
    </xf>
    <xf numFmtId="0" fontId="14" fillId="0" borderId="0" xfId="4" applyFont="1" applyAlignment="1">
      <alignment horizontal="center"/>
    </xf>
    <xf numFmtId="0" fontId="16" fillId="0" borderId="36" xfId="4" applyFont="1" applyBorder="1" applyAlignment="1">
      <alignment horizontal="center" vertical="top"/>
    </xf>
    <xf numFmtId="0" fontId="16" fillId="0" borderId="37" xfId="4" applyFont="1" applyBorder="1" applyAlignment="1">
      <alignment horizontal="center" vertical="top"/>
    </xf>
    <xf numFmtId="0" fontId="14" fillId="0" borderId="70" xfId="4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</cellXfs>
  <cellStyles count="6">
    <cellStyle name="Hiperlink" xfId="5" builtinId="8"/>
    <cellStyle name="Moeda" xfId="1" builtinId="4"/>
    <cellStyle name="Normal" xfId="0" builtinId="0"/>
    <cellStyle name="Normal 2" xfId="3"/>
    <cellStyle name="Normal 3" xfId="4"/>
    <cellStyle name="Porcentagem" xfId="2" builtinId="5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0</xdr:col>
      <xdr:colOff>795525</xdr:colOff>
      <xdr:row>0</xdr:row>
      <xdr:rowOff>563250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7098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0</xdr:col>
      <xdr:colOff>795525</xdr:colOff>
      <xdr:row>0</xdr:row>
      <xdr:rowOff>563250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7098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0</xdr:col>
      <xdr:colOff>795525</xdr:colOff>
      <xdr:row>0</xdr:row>
      <xdr:rowOff>563250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7098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F/GTAF/SLIC/CONTRATOS_RRRJ/2017/005_2017_LIFE_Apoio%20Administrativo/Documentos%20da%20Proposta/ITEM%202%20-%20PROPOSTA%20LIF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Quadro Resumo"/>
      <sheetName val="Uniforme"/>
    </sheetNames>
    <sheetDataSet>
      <sheetData sheetId="0"/>
      <sheetData sheetId="1"/>
      <sheetData sheetId="2"/>
      <sheetData sheetId="3">
        <row r="18">
          <cell r="A18" t="str">
            <v>MENSAGEIRO</v>
          </cell>
          <cell r="B18"/>
          <cell r="C18"/>
        </row>
      </sheetData>
      <sheetData sheetId="4">
        <row r="18">
          <cell r="A18" t="str">
            <v>RECEPCIONISTA</v>
          </cell>
          <cell r="B18"/>
          <cell r="C18"/>
        </row>
      </sheetData>
      <sheetData sheetId="5">
        <row r="18">
          <cell r="A18" t="str">
            <v>TECNICO EM SECRETARIADO</v>
          </cell>
          <cell r="B18"/>
          <cell r="C18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risa.com.br/polo-feminina-b%C3%A1sica-manga-curta-marisa-preto/p/10032916126?gclid=Cj0KCQiAmuHhBRD0ARIsAFWyPwiiToCiJQfvBXP2N6st2MIsAFfkANT6ouRVKQIWGbfcEdP9ojfVRqUaAiJ9EALw_wcB&amp;siteName=Marisa" TargetMode="External"/><Relationship Id="rId13" Type="http://schemas.openxmlformats.org/officeDocument/2006/relationships/hyperlink" Target="https://www.cea.com.br/calca-masculina-social-preta-8351380-preto/p" TargetMode="External"/><Relationship Id="rId18" Type="http://schemas.openxmlformats.org/officeDocument/2006/relationships/hyperlink" Target="https://www.dashuniformes.com.br/uniformes-femininos-linha-escritorio/calcas-femininas/calca-social-feminina-anatomica-classica" TargetMode="External"/><Relationship Id="rId26" Type="http://schemas.openxmlformats.org/officeDocument/2006/relationships/hyperlink" Target="https://www.zattini.com.br/meia-topfill-social-preto-L24-0002-006" TargetMode="External"/><Relationship Id="rId3" Type="http://schemas.openxmlformats.org/officeDocument/2006/relationships/hyperlink" Target="https://www.netshoes.com.br/camisa-polo-kohmar-basica-malha-masculina-branco-H79-0333-014" TargetMode="External"/><Relationship Id="rId21" Type="http://schemas.openxmlformats.org/officeDocument/2006/relationships/hyperlink" Target="https://www.riachuelo.com.br/scarpin-medio-vizzano-11715235_sku?pid=11715235&amp;page=2&amp;query=scarpin&amp;lang=pt&amp;searchConfigId=5ab9042b9c22d2000d3b94f8" TargetMode="External"/><Relationship Id="rId7" Type="http://schemas.openxmlformats.org/officeDocument/2006/relationships/hyperlink" Target="https://www.decathlon.com.br/camiseta-polo-feminina-essentiel-100-artengo/p?idsku=10660&amp;utm_source=googleshopping&amp;utm_medium=cpc-midia&amp;gclid=Cj0KCQiAmuHhBRD0ARIsAFWyPwgozMzxKoPkChnqPG3ql_4sCBfjJdpXT3tpWFpTonOWIUBvi8nQ-kcaAuC8EALw_wcB" TargetMode="External"/><Relationship Id="rId12" Type="http://schemas.openxmlformats.org/officeDocument/2006/relationships/hyperlink" Target="https://www.lojaprincipessa.com.br/sueter-feminino-marinho-principessa-shana?utm_source=google&amp;utm_medium=Shopping&amp;utm_campaign=sueter-feminino-marinho-principessa-shana&amp;inStock&amp;gclid=Cj0KCQiAj4biBRC-ARIsAA4WaFg60NaApfHaVi_ebfeWG_-BtK0ulX3XVzdB-ZAycHIjphYiogQM0RgaAtZcEALw_wcB" TargetMode="External"/><Relationship Id="rId17" Type="http://schemas.openxmlformats.org/officeDocument/2006/relationships/hyperlink" Target="https://www.lojasrenner.com.br/p/calca-reta-feminina-em-alfaiataria/-/A-534155111-br.lr?sku=534155120" TargetMode="External"/><Relationship Id="rId25" Type="http://schemas.openxmlformats.org/officeDocument/2006/relationships/hyperlink" Target="https://www.lojasrenner.com.br/p/meia-social-masculina-lupo-classica/-/A-503053551-br.lr?sku=503053593" TargetMode="External"/><Relationship Id="rId2" Type="http://schemas.openxmlformats.org/officeDocument/2006/relationships/hyperlink" Target="https://www.lojasrenner.com.br/p/camisa-polo-basica-em-piquet/-/A-531170818-br.lr?sku=531399701&amp;gclid=Cj0KCQiAj4biBRC-ARIsAA4WaFiHC1zbPG7XbLG700nx1Qepv_5Zq_HOSBG_7PHCKv7qawxHos4SdIsaAhH8EALw_wcB" TargetMode="External"/><Relationship Id="rId16" Type="http://schemas.openxmlformats.org/officeDocument/2006/relationships/hyperlink" Target="https://www.marisa.com.br/cal%C3%A7a-feminina-social-marisa-preto/p/10030565098" TargetMode="External"/><Relationship Id="rId20" Type="http://schemas.openxmlformats.org/officeDocument/2006/relationships/hyperlink" Target="https://www.sonhodospesoficial.com.br/scarpin-bico-fino-salto-baixo-100134777-preta/p" TargetMode="External"/><Relationship Id="rId29" Type="http://schemas.openxmlformats.org/officeDocument/2006/relationships/hyperlink" Target="https://www.riachuelo.com.br/sapato-social-conforto-11365927_sku?pdp-similares" TargetMode="External"/><Relationship Id="rId1" Type="http://schemas.openxmlformats.org/officeDocument/2006/relationships/hyperlink" Target="https://www.riachuelo.com.br/camisa-polo-basica-11921714_sku/?general_color=BRANCO&amp;tamanho=M&amp;gclid=Cj0KCQiAmuHhBRD0ARIsAFWyPwgjskEIhoKbnhdjtoz2JGamM2vN5WFoZWexqB6e98_BrjE47sSs5mEaAiUqEALw_wcB" TargetMode="External"/><Relationship Id="rId6" Type="http://schemas.openxmlformats.org/officeDocument/2006/relationships/hyperlink" Target="https://www.riachuelo.com.br/sueter-decote-v-11993103_sku/?general_color=PRETO&amp;tamanho=M&amp;gclid=Cj0KCQiA7IDiBRCLARIsABIPohjrtEYIypkt07OuJ8iQ_9sqnZO4Fcmwb45ZvDyc1MeOYGKCXNHV7X0aAhlqEALw_wcB" TargetMode="External"/><Relationship Id="rId11" Type="http://schemas.openxmlformats.org/officeDocument/2006/relationships/hyperlink" Target="https://www.riachuelo.com.br/sueter-liso-12044342_sku/?general_color=CINZA&amp;tamanho=P&amp;gclid=Cj0KCQiAj4biBRC-ARIsAA4WaFj_oeRLed_rfoZQS21I6_B5BNWeGBJGi1DMEqeTPKzjpuXnwn_ePoUaAlMtEALw_wcB" TargetMode="External"/><Relationship Id="rId24" Type="http://schemas.openxmlformats.org/officeDocument/2006/relationships/hyperlink" Target="https://www.fkvcalcados.com.br/cinto-social-masculino-fkv-em-couro-legitimo-preto-35-mm-s135_35p/p" TargetMode="External"/><Relationship Id="rId5" Type="http://schemas.openxmlformats.org/officeDocument/2006/relationships/hyperlink" Target="https://www.dafiti.com.br/Sueter-Balboa-Tricot-Liso-Preto-3752028.html?gclid=Cj0KCQiA7IDiBRCLARIsABIPohgM8DlIWcJk1FcWM-pnzF-8gC7bPh1NUFuZVhx1UNuF1_jVWX-dqvUaAkr8EALw_wcB" TargetMode="External"/><Relationship Id="rId15" Type="http://schemas.openxmlformats.org/officeDocument/2006/relationships/hyperlink" Target="https://www.riachuelo.com.br/calca-social-slim-10622900_sku/?general_color=PRETO&amp;tamanho=56&amp;gclid=Cj0KCQiAg_HhBRDNARIsAGHLV51cYx-amd2-z-DoBcX8QQSz3yyax5wYT1frbg4QOj--7rGgTLf5YvEaAupmEALw_wcB" TargetMode="External"/><Relationship Id="rId23" Type="http://schemas.openxmlformats.org/officeDocument/2006/relationships/hyperlink" Target="https://www.lojasrenner.com.br/p/cinto-masculino-em-couro/-/A-545659930-br.lr?p=cinto" TargetMode="External"/><Relationship Id="rId28" Type="http://schemas.openxmlformats.org/officeDocument/2006/relationships/hyperlink" Target="https://www.cea.com.br/sapato-social-masculino-preto-8414754-preto/p?idsku=2248709&amp;catby=chaordic&amp;pagcat=home&amp;div=chaordic-historypersonalized" TargetMode="External"/><Relationship Id="rId10" Type="http://schemas.openxmlformats.org/officeDocument/2006/relationships/hyperlink" Target="https://www.marisa.com.br/su%C3%A9ter-feminino-decote-v-manga-longa-marisa-vermelho/p/10033749204?gclid=Cj0KCQiA7IDiBRCLARIsABIPohiTsgl-nEGiEtpw6aun2Xhf0Kq33mJzh3_5F_JvYIwuC9hTHnDfp68aAlQVEALw_wcB&amp;IdParceiro=00083011&amp;siteName=Marisa" TargetMode="External"/><Relationship Id="rId19" Type="http://schemas.openxmlformats.org/officeDocument/2006/relationships/hyperlink" Target="https://www.marisa.com.br/scarpin-feminino-salto-baixo-comfortflex-1854321-preto/p/10034020876?siteName=Marisa" TargetMode="External"/><Relationship Id="rId31" Type="http://schemas.openxmlformats.org/officeDocument/2006/relationships/printerSettings" Target="../printerSettings/printerSettings5.bin"/><Relationship Id="rId4" Type="http://schemas.openxmlformats.org/officeDocument/2006/relationships/hyperlink" Target="https://www.lojasrenner.com.br/p/sueter-gola-v-em-retilinea/-/A-544119940-br.lr?sku=544119958&amp;gclid=Cj0KCQiA7IDiBRCLARIsABIPohiXfsewaY1JKQOtTceuWPGdoqaCY0_FVl1jBQeyBPcTButwzJy119YaAg09EALw_wcB" TargetMode="External"/><Relationship Id="rId9" Type="http://schemas.openxmlformats.org/officeDocument/2006/relationships/hyperlink" Target="https://www.riachuelo.com.br/polo-basica-color-11895594_sku/?general_color=BRANCO&amp;tamanho=PP&amp;gclid=Cj0KCQiAmuHhBRD0ARIsAFWyPwjl-NKxGb4TTfSFtGEVFt0h76oQRHSudvHVovvSRzECv9apQsHyI0caApJsEALw_wcB" TargetMode="External"/><Relationship Id="rId14" Type="http://schemas.openxmlformats.org/officeDocument/2006/relationships/hyperlink" Target="http://www.ateliercruniformes.com.br/executivo-masculino/calca-social-masculina-em-veneza-strech.html" TargetMode="External"/><Relationship Id="rId22" Type="http://schemas.openxmlformats.org/officeDocument/2006/relationships/hyperlink" Target="https://www.dafitisports.com.br/Cinto-New-Era-Texturizado-Preto-3566313.html" TargetMode="External"/><Relationship Id="rId27" Type="http://schemas.openxmlformats.org/officeDocument/2006/relationships/hyperlink" Target="https://www.pontofrio.com.br/Moda/AcessoriosdeModa/Meias/meia-social-masculina-classica-lupo-13075825.html?gclid=Cj0KCQiAxs3gBRDGARIsAO4tqq0evQMa0qVBmn9RHHxN59P0GvameRul_Df5pgSbpgY3cnb7BlRcOwaArbvEALw_wcB&amp;utm_medium=cpc&amp;utm_source=gp_pla%20&amp;IdSku=13075825&amp;idLojista=18687&amp;s_kwcid=AL!427!3!274171614142!!!g!457035980577!&amp;e%20f_id=WX8e7gAAAHJBYiXo%3a20181214124517%3as" TargetMode="External"/><Relationship Id="rId30" Type="http://schemas.openxmlformats.org/officeDocument/2006/relationships/hyperlink" Target="https://www.fkvcalcados.com.br/sapato-social-masculino-malbork-soft-preto-12055-12055p/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163"/>
  <sheetViews>
    <sheetView showGridLines="0" topLeftCell="A112" zoomScaleNormal="100" workbookViewId="0">
      <selection activeCell="A4" sqref="A4:I4"/>
    </sheetView>
  </sheetViews>
  <sheetFormatPr defaultRowHeight="12.75" x14ac:dyDescent="0.2"/>
  <cols>
    <col min="1" max="1" width="12.140625" style="21" customWidth="1"/>
    <col min="2" max="2" width="9.140625" style="21"/>
    <col min="3" max="3" width="15" style="21" bestFit="1" customWidth="1"/>
    <col min="4" max="4" width="9.140625" style="21"/>
    <col min="5" max="5" width="10.85546875" style="21" bestFit="1" customWidth="1"/>
    <col min="6" max="6" width="9.140625" style="21"/>
    <col min="7" max="7" width="19.140625" style="21" customWidth="1"/>
    <col min="8" max="8" width="9.140625" style="21" customWidth="1"/>
    <col min="9" max="9" width="13.85546875" style="21" customWidth="1"/>
    <col min="10" max="10" width="7.85546875" style="21" customWidth="1"/>
    <col min="11" max="11" width="25.85546875" style="21" customWidth="1"/>
    <col min="12" max="12" width="50.7109375" style="21" customWidth="1"/>
    <col min="13" max="16384" width="9.140625" style="21"/>
  </cols>
  <sheetData>
    <row r="1" spans="1:9" ht="51.75" customHeight="1" x14ac:dyDescent="0.2">
      <c r="B1" s="228" t="s">
        <v>306</v>
      </c>
      <c r="C1" s="228"/>
      <c r="D1" s="228"/>
      <c r="E1" s="228"/>
      <c r="F1" s="228"/>
      <c r="G1" s="228"/>
      <c r="H1" s="228"/>
      <c r="I1" s="228"/>
    </row>
    <row r="2" spans="1:9" x14ac:dyDescent="0.2">
      <c r="A2" s="220"/>
      <c r="B2" s="220"/>
      <c r="C2" s="220"/>
      <c r="D2" s="220"/>
      <c r="E2" s="220"/>
      <c r="F2" s="220"/>
      <c r="G2" s="220"/>
      <c r="H2" s="220"/>
      <c r="I2" s="220"/>
    </row>
    <row r="3" spans="1:9" x14ac:dyDescent="0.2">
      <c r="A3" s="229" t="s">
        <v>317</v>
      </c>
      <c r="B3" s="229"/>
      <c r="C3" s="229"/>
      <c r="D3" s="229"/>
      <c r="E3" s="229"/>
      <c r="F3" s="229"/>
      <c r="G3" s="229"/>
      <c r="H3" s="229"/>
      <c r="I3" s="229"/>
    </row>
    <row r="4" spans="1:9" x14ac:dyDescent="0.2">
      <c r="A4" s="230" t="s">
        <v>307</v>
      </c>
      <c r="B4" s="231"/>
      <c r="C4" s="231"/>
      <c r="D4" s="231"/>
      <c r="E4" s="231"/>
      <c r="F4" s="231"/>
      <c r="G4" s="231"/>
      <c r="H4" s="231"/>
      <c r="I4" s="231"/>
    </row>
    <row r="5" spans="1:9" x14ac:dyDescent="0.2">
      <c r="A5" s="230" t="s">
        <v>308</v>
      </c>
      <c r="B5" s="231"/>
      <c r="C5" s="231"/>
      <c r="D5" s="231"/>
      <c r="E5" s="231"/>
      <c r="F5" s="231"/>
      <c r="G5" s="231"/>
      <c r="H5" s="231"/>
      <c r="I5" s="231"/>
    </row>
    <row r="6" spans="1:9" x14ac:dyDescent="0.2">
      <c r="A6" s="232" t="s">
        <v>309</v>
      </c>
      <c r="B6" s="232"/>
      <c r="C6" s="232"/>
      <c r="D6" s="232"/>
      <c r="E6" s="232"/>
      <c r="F6" s="232"/>
      <c r="G6" s="232"/>
      <c r="H6" s="232"/>
      <c r="I6" s="232"/>
    </row>
    <row r="7" spans="1:9" x14ac:dyDescent="0.2">
      <c r="A7" s="220"/>
      <c r="B7" s="220"/>
      <c r="C7" s="220"/>
      <c r="D7" s="220"/>
      <c r="E7" s="220"/>
      <c r="F7" s="220"/>
      <c r="G7" s="220"/>
      <c r="H7" s="220"/>
      <c r="I7" s="220"/>
    </row>
    <row r="8" spans="1:9" x14ac:dyDescent="0.2">
      <c r="A8" s="221" t="s">
        <v>310</v>
      </c>
      <c r="B8" s="222"/>
      <c r="C8" s="222"/>
      <c r="D8" s="222"/>
      <c r="E8" s="222"/>
      <c r="F8" s="222"/>
      <c r="G8" s="222"/>
      <c r="H8" s="222"/>
      <c r="I8" s="222"/>
    </row>
    <row r="9" spans="1:9" x14ac:dyDescent="0.2">
      <c r="A9" s="223"/>
      <c r="B9" s="223"/>
      <c r="C9" s="223"/>
      <c r="D9" s="223"/>
      <c r="E9" s="223"/>
      <c r="F9" s="223"/>
      <c r="G9" s="223"/>
      <c r="H9" s="223"/>
      <c r="I9" s="223"/>
    </row>
    <row r="10" spans="1:9" x14ac:dyDescent="0.2">
      <c r="A10" s="224" t="s">
        <v>51</v>
      </c>
      <c r="B10" s="224"/>
      <c r="C10" s="224"/>
      <c r="D10" s="224"/>
      <c r="E10" s="224"/>
      <c r="F10" s="224"/>
      <c r="G10" s="224"/>
      <c r="H10" s="224"/>
      <c r="I10" s="224"/>
    </row>
    <row r="11" spans="1:9" x14ac:dyDescent="0.2">
      <c r="A11" s="140" t="s">
        <v>10</v>
      </c>
      <c r="B11" s="225" t="s">
        <v>52</v>
      </c>
      <c r="C11" s="225"/>
      <c r="D11" s="225"/>
      <c r="E11" s="225"/>
      <c r="F11" s="225"/>
      <c r="G11" s="225"/>
      <c r="H11" s="226"/>
      <c r="I11" s="227"/>
    </row>
    <row r="12" spans="1:9" x14ac:dyDescent="0.2">
      <c r="A12" s="140" t="s">
        <v>11</v>
      </c>
      <c r="B12" s="225" t="s">
        <v>53</v>
      </c>
      <c r="C12" s="225"/>
      <c r="D12" s="225"/>
      <c r="E12" s="225"/>
      <c r="F12" s="225"/>
      <c r="G12" s="225"/>
      <c r="H12" s="233" t="s">
        <v>127</v>
      </c>
      <c r="I12" s="227"/>
    </row>
    <row r="13" spans="1:9" ht="41.25" customHeight="1" x14ac:dyDescent="0.2">
      <c r="A13" s="140" t="s">
        <v>12</v>
      </c>
      <c r="B13" s="225" t="s">
        <v>70</v>
      </c>
      <c r="C13" s="225"/>
      <c r="D13" s="225"/>
      <c r="E13" s="225"/>
      <c r="F13" s="225"/>
      <c r="G13" s="225"/>
      <c r="H13" s="234" t="s">
        <v>233</v>
      </c>
      <c r="I13" s="227"/>
    </row>
    <row r="14" spans="1:9" x14ac:dyDescent="0.2">
      <c r="A14" s="140" t="s">
        <v>13</v>
      </c>
      <c r="B14" s="225" t="s">
        <v>54</v>
      </c>
      <c r="C14" s="225"/>
      <c r="D14" s="225"/>
      <c r="E14" s="225"/>
      <c r="F14" s="225"/>
      <c r="G14" s="225"/>
      <c r="H14" s="227">
        <v>12</v>
      </c>
      <c r="I14" s="227"/>
    </row>
    <row r="15" spans="1:9" x14ac:dyDescent="0.2">
      <c r="A15" s="144"/>
      <c r="B15" s="146"/>
      <c r="C15" s="146"/>
      <c r="D15" s="146"/>
      <c r="E15" s="146"/>
      <c r="F15" s="146"/>
      <c r="G15" s="146"/>
      <c r="H15" s="144"/>
      <c r="I15" s="144"/>
    </row>
    <row r="16" spans="1:9" x14ac:dyDescent="0.2">
      <c r="A16" s="224" t="s">
        <v>58</v>
      </c>
      <c r="B16" s="224"/>
      <c r="C16" s="224"/>
      <c r="D16" s="224"/>
      <c r="E16" s="224"/>
      <c r="F16" s="224"/>
      <c r="G16" s="224"/>
      <c r="H16" s="224"/>
      <c r="I16" s="224"/>
    </row>
    <row r="17" spans="1:12" x14ac:dyDescent="0.2">
      <c r="A17" s="227" t="s">
        <v>55</v>
      </c>
      <c r="B17" s="227"/>
      <c r="C17" s="227" t="s">
        <v>56</v>
      </c>
      <c r="D17" s="227"/>
      <c r="E17" s="227" t="s">
        <v>57</v>
      </c>
      <c r="F17" s="227"/>
      <c r="G17" s="227"/>
      <c r="H17" s="227"/>
      <c r="I17" s="227"/>
    </row>
    <row r="18" spans="1:12" x14ac:dyDescent="0.2">
      <c r="A18" s="233" t="s">
        <v>128</v>
      </c>
      <c r="B18" s="227"/>
      <c r="C18" s="233" t="s">
        <v>129</v>
      </c>
      <c r="D18" s="227"/>
      <c r="E18" s="227"/>
      <c r="F18" s="227"/>
      <c r="G18" s="227"/>
      <c r="H18" s="227"/>
      <c r="I18" s="227"/>
    </row>
    <row r="19" spans="1:12" x14ac:dyDescent="0.2">
      <c r="A19" s="144"/>
      <c r="B19" s="146"/>
      <c r="C19" s="146"/>
      <c r="D19" s="146"/>
      <c r="E19" s="146"/>
      <c r="F19" s="146"/>
      <c r="G19" s="146"/>
      <c r="H19" s="144"/>
      <c r="I19" s="144"/>
    </row>
    <row r="20" spans="1:12" x14ac:dyDescent="0.2">
      <c r="A20" s="224" t="s">
        <v>71</v>
      </c>
      <c r="B20" s="224"/>
      <c r="C20" s="224"/>
      <c r="D20" s="224"/>
      <c r="E20" s="224"/>
      <c r="F20" s="224"/>
      <c r="G20" s="224"/>
      <c r="H20" s="224"/>
      <c r="I20" s="224"/>
    </row>
    <row r="21" spans="1:12" x14ac:dyDescent="0.2">
      <c r="A21" s="140">
        <v>1</v>
      </c>
      <c r="B21" s="225" t="s">
        <v>9</v>
      </c>
      <c r="C21" s="225"/>
      <c r="D21" s="225"/>
      <c r="E21" s="225"/>
      <c r="F21" s="225"/>
      <c r="G21" s="225"/>
      <c r="H21" s="233" t="s">
        <v>311</v>
      </c>
      <c r="I21" s="227"/>
    </row>
    <row r="22" spans="1:12" x14ac:dyDescent="0.2">
      <c r="A22" s="140">
        <v>2</v>
      </c>
      <c r="B22" s="225" t="s">
        <v>72</v>
      </c>
      <c r="C22" s="225"/>
      <c r="D22" s="225"/>
      <c r="E22" s="225"/>
      <c r="F22" s="225"/>
      <c r="G22" s="225"/>
      <c r="H22" s="233" t="s">
        <v>315</v>
      </c>
      <c r="I22" s="227"/>
    </row>
    <row r="23" spans="1:12" x14ac:dyDescent="0.2">
      <c r="A23" s="140">
        <v>3</v>
      </c>
      <c r="B23" s="225" t="s">
        <v>8</v>
      </c>
      <c r="C23" s="225"/>
      <c r="D23" s="225"/>
      <c r="E23" s="225"/>
      <c r="F23" s="225"/>
      <c r="G23" s="225"/>
      <c r="H23" s="238">
        <v>1194</v>
      </c>
      <c r="I23" s="227"/>
    </row>
    <row r="24" spans="1:12" x14ac:dyDescent="0.2">
      <c r="A24" s="140">
        <v>4</v>
      </c>
      <c r="B24" s="225" t="s">
        <v>7</v>
      </c>
      <c r="C24" s="225"/>
      <c r="D24" s="225"/>
      <c r="E24" s="225"/>
      <c r="F24" s="225"/>
      <c r="G24" s="225"/>
      <c r="H24" s="235" t="s">
        <v>311</v>
      </c>
      <c r="I24" s="235"/>
    </row>
    <row r="25" spans="1:12" x14ac:dyDescent="0.2">
      <c r="A25" s="140">
        <v>5</v>
      </c>
      <c r="B25" s="225" t="s">
        <v>6</v>
      </c>
      <c r="C25" s="225"/>
      <c r="D25" s="225"/>
      <c r="E25" s="225"/>
      <c r="F25" s="225"/>
      <c r="G25" s="225"/>
      <c r="H25" s="226">
        <v>43160</v>
      </c>
      <c r="I25" s="227"/>
    </row>
    <row r="26" spans="1:12" x14ac:dyDescent="0.2">
      <c r="A26" s="236"/>
      <c r="B26" s="236"/>
      <c r="C26" s="236"/>
      <c r="D26" s="236"/>
      <c r="E26" s="236"/>
      <c r="F26" s="236"/>
      <c r="G26" s="236"/>
      <c r="H26" s="236"/>
      <c r="I26" s="236"/>
    </row>
    <row r="27" spans="1:12" x14ac:dyDescent="0.2">
      <c r="A27" s="237" t="s">
        <v>29</v>
      </c>
      <c r="B27" s="237"/>
      <c r="C27" s="237"/>
      <c r="D27" s="237"/>
      <c r="E27" s="237"/>
      <c r="F27" s="237"/>
      <c r="G27" s="237"/>
      <c r="H27" s="237"/>
      <c r="I27" s="237"/>
      <c r="K27" s="25" t="s">
        <v>172</v>
      </c>
      <c r="L27" s="25" t="s">
        <v>171</v>
      </c>
    </row>
    <row r="28" spans="1:12" x14ac:dyDescent="0.2">
      <c r="A28" s="135">
        <v>1</v>
      </c>
      <c r="B28" s="239" t="s">
        <v>18</v>
      </c>
      <c r="C28" s="239"/>
      <c r="D28" s="239"/>
      <c r="E28" s="239"/>
      <c r="F28" s="239"/>
      <c r="G28" s="239"/>
      <c r="H28" s="135" t="s">
        <v>3</v>
      </c>
      <c r="I28" s="135" t="s">
        <v>1</v>
      </c>
      <c r="K28" s="138"/>
      <c r="L28" s="28" t="s">
        <v>161</v>
      </c>
    </row>
    <row r="29" spans="1:12" x14ac:dyDescent="0.2">
      <c r="A29" s="135" t="s">
        <v>10</v>
      </c>
      <c r="B29" s="225" t="s">
        <v>50</v>
      </c>
      <c r="C29" s="225"/>
      <c r="D29" s="225"/>
      <c r="E29" s="225"/>
      <c r="F29" s="225"/>
      <c r="G29" s="225"/>
      <c r="H29" s="138"/>
      <c r="I29" s="29">
        <v>1194</v>
      </c>
      <c r="K29" s="138"/>
      <c r="L29" s="138"/>
    </row>
    <row r="30" spans="1:12" x14ac:dyDescent="0.2">
      <c r="A30" s="135" t="s">
        <v>11</v>
      </c>
      <c r="B30" s="225" t="s">
        <v>73</v>
      </c>
      <c r="C30" s="225"/>
      <c r="D30" s="225"/>
      <c r="E30" s="225"/>
      <c r="F30" s="225"/>
      <c r="G30" s="225"/>
      <c r="H30" s="30"/>
      <c r="I30" s="29">
        <v>0</v>
      </c>
      <c r="K30" s="138"/>
      <c r="L30" s="138"/>
    </row>
    <row r="31" spans="1:12" x14ac:dyDescent="0.2">
      <c r="A31" s="135" t="s">
        <v>12</v>
      </c>
      <c r="B31" s="225" t="s">
        <v>74</v>
      </c>
      <c r="C31" s="225"/>
      <c r="D31" s="225"/>
      <c r="E31" s="225"/>
      <c r="F31" s="225"/>
      <c r="G31" s="225"/>
      <c r="H31" s="30"/>
      <c r="I31" s="29">
        <f>H31*I29</f>
        <v>0</v>
      </c>
      <c r="K31" s="138"/>
      <c r="L31" s="138"/>
    </row>
    <row r="32" spans="1:12" x14ac:dyDescent="0.2">
      <c r="A32" s="135" t="s">
        <v>13</v>
      </c>
      <c r="B32" s="225" t="s">
        <v>2</v>
      </c>
      <c r="C32" s="225"/>
      <c r="D32" s="225"/>
      <c r="E32" s="225"/>
      <c r="F32" s="225"/>
      <c r="G32" s="225"/>
      <c r="H32" s="30"/>
      <c r="I32" s="29">
        <v>0</v>
      </c>
      <c r="K32" s="138"/>
      <c r="L32" s="138"/>
    </row>
    <row r="33" spans="1:12" x14ac:dyDescent="0.2">
      <c r="A33" s="31" t="s">
        <v>14</v>
      </c>
      <c r="B33" s="225" t="s">
        <v>75</v>
      </c>
      <c r="C33" s="225"/>
      <c r="D33" s="225"/>
      <c r="E33" s="225"/>
      <c r="F33" s="225"/>
      <c r="G33" s="225"/>
      <c r="H33" s="32"/>
      <c r="I33" s="29">
        <v>0</v>
      </c>
      <c r="K33" s="138"/>
      <c r="L33" s="138"/>
    </row>
    <row r="34" spans="1:12" x14ac:dyDescent="0.2">
      <c r="A34" s="33" t="s">
        <v>15</v>
      </c>
      <c r="B34" s="225" t="s">
        <v>4</v>
      </c>
      <c r="C34" s="225"/>
      <c r="D34" s="225"/>
      <c r="E34" s="225"/>
      <c r="F34" s="225"/>
      <c r="G34" s="225"/>
      <c r="H34" s="30"/>
      <c r="I34" s="29">
        <v>0</v>
      </c>
      <c r="K34" s="138"/>
      <c r="L34" s="138"/>
    </row>
    <row r="35" spans="1:12" x14ac:dyDescent="0.2">
      <c r="A35" s="239" t="s">
        <v>99</v>
      </c>
      <c r="B35" s="239"/>
      <c r="C35" s="239"/>
      <c r="D35" s="239"/>
      <c r="E35" s="239"/>
      <c r="F35" s="239"/>
      <c r="G35" s="239"/>
      <c r="H35" s="239"/>
      <c r="I35" s="34">
        <f>TRUNC(SUM(I29:I34),2)</f>
        <v>1194</v>
      </c>
      <c r="K35" s="138"/>
      <c r="L35" s="138"/>
    </row>
    <row r="36" spans="1:12" x14ac:dyDescent="0.2">
      <c r="A36" s="35"/>
      <c r="B36" s="35"/>
      <c r="C36" s="35"/>
      <c r="D36" s="35"/>
      <c r="E36" s="35"/>
      <c r="F36" s="35"/>
      <c r="G36" s="35"/>
      <c r="H36" s="35"/>
      <c r="I36" s="36"/>
      <c r="J36" s="37"/>
    </row>
    <row r="37" spans="1:12" x14ac:dyDescent="0.2">
      <c r="A37" s="237" t="s">
        <v>76</v>
      </c>
      <c r="B37" s="237"/>
      <c r="C37" s="237"/>
      <c r="D37" s="237"/>
      <c r="E37" s="237"/>
      <c r="F37" s="237"/>
      <c r="G37" s="237"/>
      <c r="H37" s="237"/>
      <c r="I37" s="237"/>
      <c r="J37" s="37"/>
    </row>
    <row r="38" spans="1:12" x14ac:dyDescent="0.2">
      <c r="A38" s="239" t="s">
        <v>89</v>
      </c>
      <c r="B38" s="239"/>
      <c r="C38" s="239"/>
      <c r="D38" s="239"/>
      <c r="E38" s="239"/>
      <c r="F38" s="239"/>
      <c r="G38" s="239"/>
      <c r="H38" s="135" t="s">
        <v>3</v>
      </c>
      <c r="I38" s="135" t="s">
        <v>1</v>
      </c>
      <c r="J38" s="37"/>
    </row>
    <row r="39" spans="1:12" ht="38.25" x14ac:dyDescent="0.2">
      <c r="A39" s="135" t="s">
        <v>10</v>
      </c>
      <c r="B39" s="240" t="s">
        <v>229</v>
      </c>
      <c r="C39" s="225"/>
      <c r="D39" s="225"/>
      <c r="E39" s="225"/>
      <c r="F39" s="225"/>
      <c r="G39" s="225"/>
      <c r="H39" s="38">
        <v>8.3299999999999999E-2</v>
      </c>
      <c r="I39" s="29">
        <f>$I$35*H39</f>
        <v>99.4602</v>
      </c>
      <c r="J39" s="37"/>
      <c r="K39" s="138"/>
      <c r="L39" s="39" t="s">
        <v>168</v>
      </c>
    </row>
    <row r="40" spans="1:12" ht="38.25" x14ac:dyDescent="0.2">
      <c r="A40" s="135" t="s">
        <v>11</v>
      </c>
      <c r="B40" s="240" t="s">
        <v>230</v>
      </c>
      <c r="C40" s="240"/>
      <c r="D40" s="240"/>
      <c r="E40" s="240"/>
      <c r="F40" s="240"/>
      <c r="G40" s="240"/>
      <c r="H40" s="40">
        <v>0.121</v>
      </c>
      <c r="I40" s="29">
        <f>H40*I35</f>
        <v>144.47399999999999</v>
      </c>
      <c r="J40" s="37"/>
      <c r="K40" s="47" t="s">
        <v>228</v>
      </c>
      <c r="L40" s="39" t="s">
        <v>167</v>
      </c>
    </row>
    <row r="41" spans="1:12" x14ac:dyDescent="0.2">
      <c r="A41" s="239" t="s">
        <v>78</v>
      </c>
      <c r="B41" s="239"/>
      <c r="C41" s="239"/>
      <c r="D41" s="239"/>
      <c r="E41" s="239"/>
      <c r="F41" s="239"/>
      <c r="G41" s="239"/>
      <c r="H41" s="41">
        <f>TRUNC(SUM(H39:H40),4)</f>
        <v>0.20430000000000001</v>
      </c>
      <c r="I41" s="34">
        <f>TRUNC(SUM(I39:I40),2)</f>
        <v>243.93</v>
      </c>
      <c r="J41" s="37"/>
    </row>
    <row r="42" spans="1:12" x14ac:dyDescent="0.2">
      <c r="A42" s="241"/>
      <c r="B42" s="242"/>
      <c r="C42" s="242"/>
      <c r="D42" s="242"/>
      <c r="E42" s="242"/>
      <c r="F42" s="242"/>
      <c r="G42" s="242"/>
      <c r="H42" s="242"/>
      <c r="I42" s="242"/>
    </row>
    <row r="43" spans="1:12" x14ac:dyDescent="0.2">
      <c r="A43" s="143"/>
      <c r="B43" s="143"/>
      <c r="C43" s="143"/>
      <c r="D43" s="143"/>
      <c r="E43" s="143"/>
      <c r="F43" s="143"/>
      <c r="G43" s="143"/>
      <c r="H43" s="43" t="s">
        <v>122</v>
      </c>
      <c r="I43" s="44">
        <f>I35+I41</f>
        <v>1437.93</v>
      </c>
      <c r="J43" s="45"/>
    </row>
    <row r="44" spans="1:12" x14ac:dyDescent="0.2">
      <c r="A44" s="143"/>
      <c r="B44" s="143"/>
      <c r="C44" s="143"/>
      <c r="D44" s="143"/>
      <c r="E44" s="143"/>
      <c r="F44" s="143"/>
      <c r="G44" s="143"/>
      <c r="H44" s="143"/>
      <c r="I44" s="143"/>
      <c r="J44" s="45"/>
    </row>
    <row r="45" spans="1:12" x14ac:dyDescent="0.2">
      <c r="A45" s="239" t="s">
        <v>90</v>
      </c>
      <c r="B45" s="239"/>
      <c r="C45" s="239"/>
      <c r="D45" s="239"/>
      <c r="E45" s="239"/>
      <c r="F45" s="239"/>
      <c r="G45" s="239"/>
      <c r="H45" s="135" t="s">
        <v>3</v>
      </c>
      <c r="I45" s="135" t="s">
        <v>1</v>
      </c>
      <c r="J45" s="37"/>
    </row>
    <row r="46" spans="1:12" x14ac:dyDescent="0.2">
      <c r="A46" s="135" t="s">
        <v>10</v>
      </c>
      <c r="B46" s="225" t="s">
        <v>81</v>
      </c>
      <c r="C46" s="225"/>
      <c r="D46" s="225"/>
      <c r="E46" s="225"/>
      <c r="F46" s="225"/>
      <c r="G46" s="225"/>
      <c r="H46" s="38">
        <v>0.2</v>
      </c>
      <c r="I46" s="29">
        <f t="shared" ref="I46:I53" si="0">H46*$I$43</f>
        <v>287.58600000000001</v>
      </c>
      <c r="J46" s="37"/>
      <c r="K46" s="138"/>
      <c r="L46" s="46" t="s">
        <v>150</v>
      </c>
    </row>
    <row r="47" spans="1:12" x14ac:dyDescent="0.2">
      <c r="A47" s="135" t="s">
        <v>11</v>
      </c>
      <c r="B47" s="225" t="s">
        <v>82</v>
      </c>
      <c r="C47" s="225"/>
      <c r="D47" s="225"/>
      <c r="E47" s="225"/>
      <c r="F47" s="225"/>
      <c r="G47" s="225"/>
      <c r="H47" s="38">
        <v>2.5000000000000001E-2</v>
      </c>
      <c r="I47" s="29">
        <f t="shared" si="0"/>
        <v>35.948250000000002</v>
      </c>
      <c r="J47" s="37"/>
      <c r="K47" s="138"/>
      <c r="L47" s="46" t="s">
        <v>151</v>
      </c>
    </row>
    <row r="48" spans="1:12" x14ac:dyDescent="0.2">
      <c r="A48" s="135" t="s">
        <v>12</v>
      </c>
      <c r="B48" s="225" t="s">
        <v>83</v>
      </c>
      <c r="C48" s="225"/>
      <c r="D48" s="225"/>
      <c r="E48" s="225"/>
      <c r="F48" s="225"/>
      <c r="G48" s="225"/>
      <c r="H48" s="38">
        <v>0.03</v>
      </c>
      <c r="I48" s="29">
        <f t="shared" si="0"/>
        <v>43.137900000000002</v>
      </c>
      <c r="J48" s="37"/>
      <c r="K48" s="47" t="s">
        <v>152</v>
      </c>
      <c r="L48" s="46" t="s">
        <v>153</v>
      </c>
    </row>
    <row r="49" spans="1:12" x14ac:dyDescent="0.2">
      <c r="A49" s="135" t="s">
        <v>13</v>
      </c>
      <c r="B49" s="225" t="s">
        <v>80</v>
      </c>
      <c r="C49" s="225"/>
      <c r="D49" s="225"/>
      <c r="E49" s="225"/>
      <c r="F49" s="225"/>
      <c r="G49" s="225"/>
      <c r="H49" s="38">
        <v>1.4999999999999999E-2</v>
      </c>
      <c r="I49" s="29">
        <f t="shared" si="0"/>
        <v>21.568950000000001</v>
      </c>
      <c r="J49" s="37"/>
      <c r="K49" s="138"/>
      <c r="L49" s="46" t="s">
        <v>154</v>
      </c>
    </row>
    <row r="50" spans="1:12" x14ac:dyDescent="0.2">
      <c r="A50" s="135" t="s">
        <v>14</v>
      </c>
      <c r="B50" s="225" t="s">
        <v>84</v>
      </c>
      <c r="C50" s="225"/>
      <c r="D50" s="225"/>
      <c r="E50" s="225"/>
      <c r="F50" s="225"/>
      <c r="G50" s="225"/>
      <c r="H50" s="38">
        <v>0.01</v>
      </c>
      <c r="I50" s="29">
        <f t="shared" si="0"/>
        <v>14.379300000000001</v>
      </c>
      <c r="J50" s="37"/>
      <c r="K50" s="138"/>
      <c r="L50" s="46" t="s">
        <v>155</v>
      </c>
    </row>
    <row r="51" spans="1:12" x14ac:dyDescent="0.2">
      <c r="A51" s="135" t="s">
        <v>15</v>
      </c>
      <c r="B51" s="225" t="s">
        <v>85</v>
      </c>
      <c r="C51" s="225"/>
      <c r="D51" s="225"/>
      <c r="E51" s="225"/>
      <c r="F51" s="225"/>
      <c r="G51" s="225"/>
      <c r="H51" s="38">
        <v>6.0000000000000001E-3</v>
      </c>
      <c r="I51" s="29">
        <f t="shared" si="0"/>
        <v>8.62758</v>
      </c>
      <c r="J51" s="37"/>
      <c r="K51" s="138"/>
      <c r="L51" s="48" t="s">
        <v>156</v>
      </c>
    </row>
    <row r="52" spans="1:12" x14ac:dyDescent="0.2">
      <c r="A52" s="135" t="s">
        <v>16</v>
      </c>
      <c r="B52" s="225" t="s">
        <v>86</v>
      </c>
      <c r="C52" s="225"/>
      <c r="D52" s="225"/>
      <c r="E52" s="225"/>
      <c r="F52" s="225"/>
      <c r="G52" s="225"/>
      <c r="H52" s="38">
        <v>2E-3</v>
      </c>
      <c r="I52" s="29">
        <f t="shared" si="0"/>
        <v>2.8758600000000003</v>
      </c>
      <c r="J52" s="37"/>
      <c r="K52" s="138"/>
      <c r="L52" s="46" t="s">
        <v>155</v>
      </c>
    </row>
    <row r="53" spans="1:12" x14ac:dyDescent="0.2">
      <c r="A53" s="135" t="s">
        <v>17</v>
      </c>
      <c r="B53" s="225" t="s">
        <v>87</v>
      </c>
      <c r="C53" s="225"/>
      <c r="D53" s="225"/>
      <c r="E53" s="225"/>
      <c r="F53" s="225"/>
      <c r="G53" s="225"/>
      <c r="H53" s="38">
        <v>0.08</v>
      </c>
      <c r="I53" s="29">
        <f t="shared" si="0"/>
        <v>115.03440000000001</v>
      </c>
      <c r="J53" s="37"/>
      <c r="K53" s="138"/>
      <c r="L53" s="46" t="s">
        <v>157</v>
      </c>
    </row>
    <row r="54" spans="1:12" x14ac:dyDescent="0.2">
      <c r="A54" s="239" t="s">
        <v>88</v>
      </c>
      <c r="B54" s="239"/>
      <c r="C54" s="239"/>
      <c r="D54" s="239"/>
      <c r="E54" s="239"/>
      <c r="F54" s="239"/>
      <c r="G54" s="239"/>
      <c r="H54" s="41">
        <f>SUM(H46:H53)</f>
        <v>0.36800000000000005</v>
      </c>
      <c r="I54" s="34">
        <f>TRUNC(SUM(I46:I53),2)</f>
        <v>529.15</v>
      </c>
      <c r="J54" s="37"/>
    </row>
    <row r="55" spans="1:12" x14ac:dyDescent="0.2">
      <c r="A55" s="245"/>
      <c r="B55" s="245"/>
      <c r="C55" s="245"/>
      <c r="D55" s="245"/>
      <c r="E55" s="245"/>
      <c r="F55" s="245"/>
      <c r="G55" s="245"/>
      <c r="H55" s="245"/>
      <c r="I55" s="246"/>
      <c r="J55" s="37"/>
    </row>
    <row r="56" spans="1:12" x14ac:dyDescent="0.2">
      <c r="A56" s="239" t="s">
        <v>91</v>
      </c>
      <c r="B56" s="239"/>
      <c r="C56" s="239"/>
      <c r="D56" s="239"/>
      <c r="E56" s="239"/>
      <c r="F56" s="239"/>
      <c r="G56" s="239"/>
      <c r="H56" s="41"/>
      <c r="I56" s="135" t="s">
        <v>1</v>
      </c>
      <c r="J56" s="37"/>
    </row>
    <row r="57" spans="1:12" x14ac:dyDescent="0.2">
      <c r="A57" s="135" t="s">
        <v>10</v>
      </c>
      <c r="B57" s="243" t="s">
        <v>124</v>
      </c>
      <c r="C57" s="244"/>
      <c r="D57" s="244"/>
      <c r="E57" s="244"/>
      <c r="F57" s="244"/>
      <c r="G57" s="244"/>
      <c r="H57" s="140" t="s">
        <v>0</v>
      </c>
      <c r="I57" s="51">
        <f>(8.55*2*22)-(I29*0.06)</f>
        <v>304.56000000000006</v>
      </c>
      <c r="J57" s="37"/>
      <c r="K57" s="52" t="s">
        <v>158</v>
      </c>
      <c r="L57" s="52" t="s">
        <v>159</v>
      </c>
    </row>
    <row r="58" spans="1:12" x14ac:dyDescent="0.2">
      <c r="A58" s="135" t="s">
        <v>11</v>
      </c>
      <c r="B58" s="243" t="s">
        <v>125</v>
      </c>
      <c r="C58" s="244"/>
      <c r="D58" s="244"/>
      <c r="E58" s="244"/>
      <c r="F58" s="244"/>
      <c r="G58" s="244"/>
      <c r="H58" s="140" t="s">
        <v>0</v>
      </c>
      <c r="I58" s="51">
        <f>(18*22)-10%*(18*22)</f>
        <v>356.4</v>
      </c>
      <c r="J58" s="37"/>
      <c r="K58" s="28" t="s">
        <v>160</v>
      </c>
      <c r="L58" s="28" t="s">
        <v>161</v>
      </c>
    </row>
    <row r="59" spans="1:12" x14ac:dyDescent="0.2">
      <c r="A59" s="135" t="s">
        <v>12</v>
      </c>
      <c r="B59" s="243" t="s">
        <v>126</v>
      </c>
      <c r="C59" s="244"/>
      <c r="D59" s="244"/>
      <c r="E59" s="244"/>
      <c r="F59" s="244"/>
      <c r="G59" s="244"/>
      <c r="H59" s="140" t="s">
        <v>0</v>
      </c>
      <c r="I59" s="51">
        <v>5.35</v>
      </c>
      <c r="J59" s="37"/>
      <c r="K59" s="138"/>
      <c r="L59" s="28" t="s">
        <v>161</v>
      </c>
    </row>
    <row r="60" spans="1:12" x14ac:dyDescent="0.2">
      <c r="A60" s="141" t="s">
        <v>14</v>
      </c>
      <c r="B60" s="248" t="s">
        <v>123</v>
      </c>
      <c r="C60" s="249"/>
      <c r="D60" s="249"/>
      <c r="E60" s="249"/>
      <c r="F60" s="249"/>
      <c r="G60" s="250"/>
      <c r="H60" s="139" t="s">
        <v>0</v>
      </c>
      <c r="I60" s="51">
        <v>0</v>
      </c>
      <c r="J60" s="37"/>
      <c r="K60" s="138"/>
      <c r="L60" s="138"/>
    </row>
    <row r="61" spans="1:12" x14ac:dyDescent="0.2">
      <c r="A61" s="141" t="s">
        <v>16</v>
      </c>
      <c r="B61" s="243" t="s">
        <v>4</v>
      </c>
      <c r="C61" s="244"/>
      <c r="D61" s="244"/>
      <c r="E61" s="244"/>
      <c r="F61" s="244"/>
      <c r="G61" s="244"/>
      <c r="H61" s="140" t="s">
        <v>0</v>
      </c>
      <c r="I61" s="51">
        <v>0</v>
      </c>
      <c r="J61" s="37"/>
      <c r="K61" s="138"/>
      <c r="L61" s="138"/>
    </row>
    <row r="62" spans="1:12" x14ac:dyDescent="0.2">
      <c r="A62" s="239" t="s">
        <v>92</v>
      </c>
      <c r="B62" s="239"/>
      <c r="C62" s="239"/>
      <c r="D62" s="239"/>
      <c r="E62" s="239"/>
      <c r="F62" s="239"/>
      <c r="G62" s="239"/>
      <c r="H62" s="239"/>
      <c r="I62" s="34">
        <f>SUM(I57:I61)</f>
        <v>666.31000000000006</v>
      </c>
      <c r="J62" s="37"/>
    </row>
    <row r="63" spans="1:12" x14ac:dyDescent="0.2">
      <c r="A63" s="245"/>
      <c r="B63" s="245"/>
      <c r="C63" s="245"/>
      <c r="D63" s="245"/>
      <c r="E63" s="245"/>
      <c r="F63" s="245"/>
      <c r="G63" s="245"/>
      <c r="H63" s="245"/>
      <c r="I63" s="246"/>
      <c r="J63" s="37"/>
    </row>
    <row r="64" spans="1:12" x14ac:dyDescent="0.2">
      <c r="A64" s="247" t="s">
        <v>93</v>
      </c>
      <c r="B64" s="247"/>
      <c r="C64" s="247"/>
      <c r="D64" s="247"/>
      <c r="E64" s="247"/>
      <c r="F64" s="247"/>
      <c r="G64" s="247"/>
      <c r="H64" s="247"/>
      <c r="I64" s="247"/>
      <c r="J64" s="37"/>
    </row>
    <row r="65" spans="1:12" x14ac:dyDescent="0.2">
      <c r="A65" s="239" t="s">
        <v>97</v>
      </c>
      <c r="B65" s="239"/>
      <c r="C65" s="239"/>
      <c r="D65" s="239"/>
      <c r="E65" s="239"/>
      <c r="F65" s="239"/>
      <c r="G65" s="239"/>
      <c r="H65" s="239"/>
      <c r="I65" s="135" t="s">
        <v>1</v>
      </c>
      <c r="J65" s="37"/>
    </row>
    <row r="66" spans="1:12" x14ac:dyDescent="0.2">
      <c r="A66" s="135" t="s">
        <v>94</v>
      </c>
      <c r="B66" s="227" t="s">
        <v>77</v>
      </c>
      <c r="C66" s="227"/>
      <c r="D66" s="227"/>
      <c r="E66" s="227"/>
      <c r="F66" s="227"/>
      <c r="G66" s="227"/>
      <c r="H66" s="227"/>
      <c r="I66" s="29">
        <f>I41</f>
        <v>243.93</v>
      </c>
      <c r="J66" s="37"/>
    </row>
    <row r="67" spans="1:12" x14ac:dyDescent="0.2">
      <c r="A67" s="31" t="s">
        <v>95</v>
      </c>
      <c r="B67" s="227" t="s">
        <v>79</v>
      </c>
      <c r="C67" s="227"/>
      <c r="D67" s="227"/>
      <c r="E67" s="227"/>
      <c r="F67" s="227"/>
      <c r="G67" s="227"/>
      <c r="H67" s="227"/>
      <c r="I67" s="55">
        <f>I54</f>
        <v>529.15</v>
      </c>
      <c r="J67" s="37"/>
    </row>
    <row r="68" spans="1:12" x14ac:dyDescent="0.2">
      <c r="A68" s="31" t="s">
        <v>96</v>
      </c>
      <c r="B68" s="227" t="s">
        <v>98</v>
      </c>
      <c r="C68" s="227"/>
      <c r="D68" s="227"/>
      <c r="E68" s="227"/>
      <c r="F68" s="227"/>
      <c r="G68" s="227"/>
      <c r="H68" s="227"/>
      <c r="I68" s="55">
        <f>I62</f>
        <v>666.31000000000006</v>
      </c>
      <c r="J68" s="37"/>
    </row>
    <row r="69" spans="1:12" x14ac:dyDescent="0.2">
      <c r="A69" s="239" t="s">
        <v>100</v>
      </c>
      <c r="B69" s="239"/>
      <c r="C69" s="239"/>
      <c r="D69" s="239"/>
      <c r="E69" s="239"/>
      <c r="F69" s="239"/>
      <c r="G69" s="239"/>
      <c r="H69" s="239"/>
      <c r="I69" s="56">
        <f>TRUNC(SUM(I66:I68),2)</f>
        <v>1439.39</v>
      </c>
      <c r="J69" s="37"/>
    </row>
    <row r="70" spans="1:12" x14ac:dyDescent="0.2">
      <c r="A70" s="254"/>
      <c r="B70" s="255"/>
      <c r="C70" s="255"/>
      <c r="D70" s="255"/>
      <c r="E70" s="255"/>
      <c r="F70" s="255"/>
      <c r="G70" s="255"/>
      <c r="H70" s="255"/>
      <c r="I70" s="255"/>
      <c r="J70" s="37"/>
    </row>
    <row r="71" spans="1:12" x14ac:dyDescent="0.2">
      <c r="A71" s="237" t="s">
        <v>101</v>
      </c>
      <c r="B71" s="237"/>
      <c r="C71" s="237"/>
      <c r="D71" s="237"/>
      <c r="E71" s="237"/>
      <c r="F71" s="237"/>
      <c r="G71" s="237"/>
      <c r="H71" s="237"/>
      <c r="I71" s="237"/>
      <c r="J71" s="37"/>
    </row>
    <row r="72" spans="1:12" x14ac:dyDescent="0.2">
      <c r="A72" s="135">
        <v>3</v>
      </c>
      <c r="B72" s="239" t="s">
        <v>102</v>
      </c>
      <c r="C72" s="239"/>
      <c r="D72" s="239"/>
      <c r="E72" s="239"/>
      <c r="F72" s="239"/>
      <c r="G72" s="239"/>
      <c r="H72" s="135" t="s">
        <v>3</v>
      </c>
      <c r="I72" s="135" t="s">
        <v>1</v>
      </c>
      <c r="J72" s="37"/>
    </row>
    <row r="73" spans="1:12" ht="26.25" customHeight="1" x14ac:dyDescent="0.2">
      <c r="A73" s="135" t="s">
        <v>10</v>
      </c>
      <c r="B73" s="251" t="s">
        <v>105</v>
      </c>
      <c r="C73" s="251"/>
      <c r="D73" s="251"/>
      <c r="E73" s="251"/>
      <c r="F73" s="251"/>
      <c r="G73" s="251"/>
      <c r="H73" s="57">
        <v>4.1999999999999997E-3</v>
      </c>
      <c r="I73" s="55">
        <f>$I$35*H73</f>
        <v>5.0147999999999993</v>
      </c>
      <c r="J73" s="37"/>
      <c r="K73" s="58" t="s">
        <v>143</v>
      </c>
      <c r="L73" s="58" t="s">
        <v>144</v>
      </c>
    </row>
    <row r="74" spans="1:12" x14ac:dyDescent="0.2">
      <c r="A74" s="135" t="s">
        <v>11</v>
      </c>
      <c r="B74" s="225" t="s">
        <v>104</v>
      </c>
      <c r="C74" s="225"/>
      <c r="D74" s="225"/>
      <c r="E74" s="225"/>
      <c r="F74" s="225"/>
      <c r="G74" s="225"/>
      <c r="H74" s="59">
        <f>0.08*H73</f>
        <v>3.3599999999999998E-4</v>
      </c>
      <c r="I74" s="29">
        <f>H74*I35</f>
        <v>0.40118399999999999</v>
      </c>
      <c r="J74" s="37"/>
      <c r="K74" s="58" t="s">
        <v>145</v>
      </c>
      <c r="L74" s="58" t="s">
        <v>146</v>
      </c>
    </row>
    <row r="75" spans="1:12" ht="25.5" x14ac:dyDescent="0.2">
      <c r="A75" s="141" t="s">
        <v>12</v>
      </c>
      <c r="B75" s="240" t="s">
        <v>103</v>
      </c>
      <c r="C75" s="225"/>
      <c r="D75" s="225"/>
      <c r="E75" s="225"/>
      <c r="F75" s="225"/>
      <c r="G75" s="225"/>
      <c r="H75" s="38">
        <v>1.9400000000000001E-2</v>
      </c>
      <c r="I75" s="29">
        <f>$I$35*H75</f>
        <v>23.163600000000002</v>
      </c>
      <c r="J75" s="37"/>
      <c r="K75" s="58" t="s">
        <v>147</v>
      </c>
      <c r="L75" s="58" t="s">
        <v>148</v>
      </c>
    </row>
    <row r="76" spans="1:12" ht="25.5" x14ac:dyDescent="0.2">
      <c r="A76" s="141" t="s">
        <v>13</v>
      </c>
      <c r="B76" s="240" t="s">
        <v>132</v>
      </c>
      <c r="C76" s="225"/>
      <c r="D76" s="225"/>
      <c r="E76" s="225"/>
      <c r="F76" s="225"/>
      <c r="G76" s="225"/>
      <c r="H76" s="40">
        <f>H54*H75</f>
        <v>7.1392000000000009E-3</v>
      </c>
      <c r="I76" s="29">
        <f t="shared" ref="I76:I77" si="1">$I$35*H76</f>
        <v>8.5242048000000015</v>
      </c>
      <c r="J76" s="37"/>
      <c r="K76" s="58" t="s">
        <v>149</v>
      </c>
    </row>
    <row r="77" spans="1:12" ht="38.25" customHeight="1" x14ac:dyDescent="0.2">
      <c r="A77" s="141" t="s">
        <v>14</v>
      </c>
      <c r="B77" s="252" t="s">
        <v>231</v>
      </c>
      <c r="C77" s="253"/>
      <c r="D77" s="253"/>
      <c r="E77" s="253"/>
      <c r="F77" s="253"/>
      <c r="G77" s="253"/>
      <c r="H77" s="60">
        <v>0.05</v>
      </c>
      <c r="I77" s="29">
        <f t="shared" si="1"/>
        <v>59.7</v>
      </c>
      <c r="J77" s="37"/>
      <c r="K77" s="58" t="s">
        <v>227</v>
      </c>
      <c r="L77" s="39" t="s">
        <v>173</v>
      </c>
    </row>
    <row r="78" spans="1:12" x14ac:dyDescent="0.2">
      <c r="A78" s="239" t="s">
        <v>106</v>
      </c>
      <c r="B78" s="239"/>
      <c r="C78" s="239"/>
      <c r="D78" s="239"/>
      <c r="E78" s="239"/>
      <c r="F78" s="239"/>
      <c r="G78" s="239"/>
      <c r="H78" s="41">
        <f>TRUNC(SUM(H73:H77),4)</f>
        <v>8.1000000000000003E-2</v>
      </c>
      <c r="I78" s="34">
        <f>TRUNC(SUM(I73:I77),2)</f>
        <v>96.8</v>
      </c>
      <c r="J78" s="37"/>
    </row>
    <row r="79" spans="1:12" x14ac:dyDescent="0.2">
      <c r="A79" s="259"/>
      <c r="B79" s="260"/>
      <c r="C79" s="260"/>
      <c r="D79" s="260"/>
      <c r="E79" s="260"/>
      <c r="F79" s="260"/>
      <c r="G79" s="260"/>
      <c r="H79" s="260"/>
      <c r="I79" s="260"/>
      <c r="J79" s="37"/>
    </row>
    <row r="80" spans="1:12" x14ac:dyDescent="0.2">
      <c r="A80" s="237" t="s">
        <v>107</v>
      </c>
      <c r="B80" s="237"/>
      <c r="C80" s="237"/>
      <c r="D80" s="237"/>
      <c r="E80" s="237"/>
      <c r="F80" s="237"/>
      <c r="G80" s="237"/>
      <c r="H80" s="237"/>
      <c r="I80" s="237"/>
      <c r="J80" s="37"/>
    </row>
    <row r="81" spans="1:12" x14ac:dyDescent="0.2">
      <c r="A81" s="235" t="s">
        <v>133</v>
      </c>
      <c r="B81" s="239"/>
      <c r="C81" s="239"/>
      <c r="D81" s="239"/>
      <c r="E81" s="239"/>
      <c r="F81" s="239"/>
      <c r="G81" s="239"/>
      <c r="H81" s="135" t="s">
        <v>3</v>
      </c>
      <c r="I81" s="135" t="s">
        <v>1</v>
      </c>
      <c r="J81" s="37"/>
    </row>
    <row r="82" spans="1:12" ht="33" customHeight="1" x14ac:dyDescent="0.2">
      <c r="A82" s="141" t="s">
        <v>10</v>
      </c>
      <c r="B82" s="256" t="s">
        <v>134</v>
      </c>
      <c r="C82" s="251"/>
      <c r="D82" s="251"/>
      <c r="E82" s="251"/>
      <c r="F82" s="251"/>
      <c r="G82" s="251"/>
      <c r="H82" s="38">
        <f>1/12/12+1/12/12+1/12/12/3</f>
        <v>1.6203703703703703E-2</v>
      </c>
      <c r="I82" s="29">
        <f t="shared" ref="I82:I87" si="2">$I$35*H82</f>
        <v>19.347222222222221</v>
      </c>
      <c r="J82" s="37"/>
      <c r="K82" s="58" t="s">
        <v>170</v>
      </c>
      <c r="L82" s="58" t="s">
        <v>169</v>
      </c>
    </row>
    <row r="83" spans="1:12" x14ac:dyDescent="0.2">
      <c r="A83" s="31" t="s">
        <v>11</v>
      </c>
      <c r="B83" s="256" t="s">
        <v>135</v>
      </c>
      <c r="C83" s="251"/>
      <c r="D83" s="251"/>
      <c r="E83" s="251"/>
      <c r="F83" s="251"/>
      <c r="G83" s="251"/>
      <c r="H83" s="57">
        <f>1/30/12</f>
        <v>2.7777777777777779E-3</v>
      </c>
      <c r="I83" s="55">
        <f t="shared" si="2"/>
        <v>3.3166666666666669</v>
      </c>
      <c r="J83" s="37"/>
      <c r="K83" s="58" t="s">
        <v>162</v>
      </c>
      <c r="L83" s="58" t="s">
        <v>163</v>
      </c>
    </row>
    <row r="84" spans="1:12" ht="38.25" x14ac:dyDescent="0.2">
      <c r="A84" s="31" t="s">
        <v>12</v>
      </c>
      <c r="B84" s="256" t="s">
        <v>136</v>
      </c>
      <c r="C84" s="251"/>
      <c r="D84" s="251"/>
      <c r="E84" s="251"/>
      <c r="F84" s="251"/>
      <c r="G84" s="251"/>
      <c r="H84" s="61">
        <f>5/30/12*0.015</f>
        <v>2.0833333333333332E-4</v>
      </c>
      <c r="I84" s="55">
        <f t="shared" si="2"/>
        <v>0.24874999999999997</v>
      </c>
      <c r="J84" s="37"/>
      <c r="K84" s="58" t="s">
        <v>164</v>
      </c>
      <c r="L84" s="39" t="s">
        <v>174</v>
      </c>
    </row>
    <row r="85" spans="1:12" ht="38.25" x14ac:dyDescent="0.2">
      <c r="A85" s="31" t="s">
        <v>13</v>
      </c>
      <c r="B85" s="256" t="s">
        <v>137</v>
      </c>
      <c r="C85" s="251"/>
      <c r="D85" s="251"/>
      <c r="E85" s="251"/>
      <c r="F85" s="251"/>
      <c r="G85" s="251"/>
      <c r="H85" s="57">
        <f>15/30/12*0.08</f>
        <v>3.3333333333333331E-3</v>
      </c>
      <c r="I85" s="55">
        <f t="shared" si="2"/>
        <v>3.9799999999999995</v>
      </c>
      <c r="J85" s="37"/>
      <c r="K85" s="58" t="s">
        <v>165</v>
      </c>
      <c r="L85" s="39" t="s">
        <v>175</v>
      </c>
    </row>
    <row r="86" spans="1:12" ht="39.75" customHeight="1" x14ac:dyDescent="0.2">
      <c r="A86" s="31" t="s">
        <v>14</v>
      </c>
      <c r="B86" s="256" t="s">
        <v>138</v>
      </c>
      <c r="C86" s="251"/>
      <c r="D86" s="251"/>
      <c r="E86" s="251"/>
      <c r="F86" s="251"/>
      <c r="G86" s="251"/>
      <c r="H86" s="57">
        <f>((4*8.33%)+(4*2.78%))/12*2%</f>
        <v>7.4066666666666671E-4</v>
      </c>
      <c r="I86" s="55">
        <f t="shared" si="2"/>
        <v>0.88435600000000003</v>
      </c>
      <c r="J86" s="62"/>
      <c r="K86" s="58" t="s">
        <v>166</v>
      </c>
      <c r="L86" s="39" t="s">
        <v>176</v>
      </c>
    </row>
    <row r="87" spans="1:12" x14ac:dyDescent="0.2">
      <c r="A87" s="135" t="s">
        <v>15</v>
      </c>
      <c r="B87" s="256" t="s">
        <v>139</v>
      </c>
      <c r="C87" s="251"/>
      <c r="D87" s="251"/>
      <c r="E87" s="251"/>
      <c r="F87" s="251"/>
      <c r="G87" s="251"/>
      <c r="H87" s="57">
        <v>0</v>
      </c>
      <c r="I87" s="55">
        <f t="shared" si="2"/>
        <v>0</v>
      </c>
      <c r="J87" s="37"/>
      <c r="K87" s="138"/>
      <c r="L87" s="138"/>
    </row>
    <row r="88" spans="1:12" x14ac:dyDescent="0.2">
      <c r="A88" s="239" t="s">
        <v>20</v>
      </c>
      <c r="B88" s="239"/>
      <c r="C88" s="239"/>
      <c r="D88" s="239"/>
      <c r="E88" s="239"/>
      <c r="F88" s="239"/>
      <c r="G88" s="239"/>
      <c r="H88" s="41">
        <f>TRUNC(SUM(H82:H87),4)</f>
        <v>2.3199999999999998E-2</v>
      </c>
      <c r="I88" s="34">
        <f>TRUNC(SUM(I82:I87),2)</f>
        <v>27.77</v>
      </c>
      <c r="J88" s="37"/>
    </row>
    <row r="89" spans="1:12" x14ac:dyDescent="0.2">
      <c r="A89" s="257"/>
      <c r="B89" s="258"/>
      <c r="C89" s="258"/>
      <c r="D89" s="258"/>
      <c r="E89" s="258"/>
      <c r="F89" s="258"/>
      <c r="G89" s="258"/>
      <c r="H89" s="258"/>
      <c r="I89" s="258"/>
      <c r="J89" s="37"/>
    </row>
    <row r="90" spans="1:12" x14ac:dyDescent="0.2">
      <c r="A90" s="239" t="s">
        <v>108</v>
      </c>
      <c r="B90" s="239"/>
      <c r="C90" s="239"/>
      <c r="D90" s="239"/>
      <c r="E90" s="239"/>
      <c r="F90" s="239"/>
      <c r="G90" s="239"/>
      <c r="H90" s="135" t="s">
        <v>3</v>
      </c>
      <c r="I90" s="135" t="s">
        <v>1</v>
      </c>
      <c r="J90" s="37"/>
    </row>
    <row r="91" spans="1:12" x14ac:dyDescent="0.2">
      <c r="A91" s="135" t="s">
        <v>10</v>
      </c>
      <c r="B91" s="261" t="s">
        <v>140</v>
      </c>
      <c r="C91" s="225"/>
      <c r="D91" s="225"/>
      <c r="E91" s="225"/>
      <c r="F91" s="225"/>
      <c r="G91" s="225"/>
      <c r="H91" s="38">
        <v>0</v>
      </c>
      <c r="I91" s="29">
        <f t="shared" ref="I91" si="3">$I$35*H91</f>
        <v>0</v>
      </c>
      <c r="J91" s="37"/>
    </row>
    <row r="92" spans="1:12" x14ac:dyDescent="0.2">
      <c r="A92" s="239" t="s">
        <v>22</v>
      </c>
      <c r="B92" s="239"/>
      <c r="C92" s="239"/>
      <c r="D92" s="239"/>
      <c r="E92" s="239"/>
      <c r="F92" s="239"/>
      <c r="G92" s="239"/>
      <c r="H92" s="41">
        <f>TRUNC(SUM(H91),4)</f>
        <v>0</v>
      </c>
      <c r="I92" s="34">
        <f>TRUNC(SUM(I91),2)</f>
        <v>0</v>
      </c>
      <c r="J92" s="37"/>
    </row>
    <row r="93" spans="1:12" x14ac:dyDescent="0.2">
      <c r="A93" s="262"/>
      <c r="B93" s="263"/>
      <c r="C93" s="263"/>
      <c r="D93" s="263"/>
      <c r="E93" s="263"/>
      <c r="F93" s="263"/>
      <c r="G93" s="263"/>
      <c r="H93" s="263"/>
      <c r="I93" s="263"/>
      <c r="J93" s="37"/>
    </row>
    <row r="94" spans="1:12" x14ac:dyDescent="0.2">
      <c r="A94" s="247" t="s">
        <v>109</v>
      </c>
      <c r="B94" s="247"/>
      <c r="C94" s="247"/>
      <c r="D94" s="247"/>
      <c r="E94" s="247"/>
      <c r="F94" s="247"/>
      <c r="G94" s="247"/>
      <c r="H94" s="247"/>
      <c r="I94" s="247"/>
      <c r="J94" s="37"/>
    </row>
    <row r="95" spans="1:12" x14ac:dyDescent="0.2">
      <c r="A95" s="239" t="s">
        <v>110</v>
      </c>
      <c r="B95" s="239"/>
      <c r="C95" s="239"/>
      <c r="D95" s="239"/>
      <c r="E95" s="239"/>
      <c r="F95" s="239"/>
      <c r="G95" s="239"/>
      <c r="H95" s="239"/>
      <c r="I95" s="135" t="s">
        <v>1</v>
      </c>
      <c r="J95" s="37"/>
    </row>
    <row r="96" spans="1:12" x14ac:dyDescent="0.2">
      <c r="A96" s="135" t="s">
        <v>25</v>
      </c>
      <c r="B96" s="233" t="s">
        <v>141</v>
      </c>
      <c r="C96" s="227"/>
      <c r="D96" s="227"/>
      <c r="E96" s="227"/>
      <c r="F96" s="227"/>
      <c r="G96" s="227"/>
      <c r="H96" s="227"/>
      <c r="I96" s="29">
        <f>I88</f>
        <v>27.77</v>
      </c>
      <c r="J96" s="37"/>
    </row>
    <row r="97" spans="1:12" x14ac:dyDescent="0.2">
      <c r="A97" s="31" t="s">
        <v>26</v>
      </c>
      <c r="B97" s="233" t="s">
        <v>142</v>
      </c>
      <c r="C97" s="227"/>
      <c r="D97" s="227"/>
      <c r="E97" s="227"/>
      <c r="F97" s="227"/>
      <c r="G97" s="227"/>
      <c r="H97" s="227"/>
      <c r="I97" s="55">
        <f>I92</f>
        <v>0</v>
      </c>
      <c r="J97" s="37"/>
    </row>
    <row r="98" spans="1:12" x14ac:dyDescent="0.2">
      <c r="A98" s="239" t="s">
        <v>111</v>
      </c>
      <c r="B98" s="239"/>
      <c r="C98" s="239"/>
      <c r="D98" s="239"/>
      <c r="E98" s="239"/>
      <c r="F98" s="239"/>
      <c r="G98" s="239"/>
      <c r="H98" s="239"/>
      <c r="I98" s="56">
        <f>TRUNC(SUM(I96:I97),2)</f>
        <v>27.77</v>
      </c>
      <c r="J98" s="37"/>
    </row>
    <row r="99" spans="1:12" x14ac:dyDescent="0.2">
      <c r="A99" s="254"/>
      <c r="B99" s="255"/>
      <c r="C99" s="255"/>
      <c r="D99" s="255"/>
      <c r="E99" s="255"/>
      <c r="F99" s="255"/>
      <c r="G99" s="255"/>
      <c r="H99" s="255"/>
      <c r="I99" s="255"/>
      <c r="J99" s="37"/>
    </row>
    <row r="100" spans="1:12" x14ac:dyDescent="0.2">
      <c r="A100" s="237" t="s">
        <v>112</v>
      </c>
      <c r="B100" s="237"/>
      <c r="C100" s="237"/>
      <c r="D100" s="237"/>
      <c r="E100" s="237"/>
      <c r="F100" s="237"/>
      <c r="G100" s="237"/>
      <c r="H100" s="237"/>
      <c r="I100" s="237"/>
      <c r="J100" s="37"/>
    </row>
    <row r="101" spans="1:12" x14ac:dyDescent="0.2">
      <c r="A101" s="135">
        <v>5</v>
      </c>
      <c r="B101" s="239" t="s">
        <v>19</v>
      </c>
      <c r="C101" s="239"/>
      <c r="D101" s="239"/>
      <c r="E101" s="239"/>
      <c r="F101" s="239"/>
      <c r="G101" s="239"/>
      <c r="H101" s="135"/>
      <c r="I101" s="135" t="s">
        <v>1</v>
      </c>
      <c r="J101" s="37"/>
    </row>
    <row r="102" spans="1:12" x14ac:dyDescent="0.2">
      <c r="A102" s="135" t="s">
        <v>10</v>
      </c>
      <c r="B102" s="244" t="s">
        <v>113</v>
      </c>
      <c r="C102" s="244"/>
      <c r="D102" s="244"/>
      <c r="E102" s="244"/>
      <c r="F102" s="244"/>
      <c r="G102" s="244"/>
      <c r="H102" s="140" t="s">
        <v>0</v>
      </c>
      <c r="I102" s="29">
        <f>UNIFORMES!O24</f>
        <v>75.367499999999993</v>
      </c>
      <c r="J102" s="37"/>
      <c r="K102" s="137" t="s">
        <v>234</v>
      </c>
      <c r="L102" s="138"/>
    </row>
    <row r="103" spans="1:12" x14ac:dyDescent="0.2">
      <c r="A103" s="135" t="s">
        <v>11</v>
      </c>
      <c r="B103" s="243" t="s">
        <v>221</v>
      </c>
      <c r="C103" s="244"/>
      <c r="D103" s="244"/>
      <c r="E103" s="244"/>
      <c r="F103" s="244"/>
      <c r="G103" s="244"/>
      <c r="H103" s="140" t="s">
        <v>0</v>
      </c>
      <c r="I103" s="29">
        <v>0.59</v>
      </c>
      <c r="J103" s="37"/>
      <c r="K103" s="137" t="s">
        <v>234</v>
      </c>
      <c r="L103" s="138"/>
    </row>
    <row r="104" spans="1:12" x14ac:dyDescent="0.2">
      <c r="A104" s="142" t="s">
        <v>12</v>
      </c>
      <c r="B104" s="243" t="s">
        <v>222</v>
      </c>
      <c r="C104" s="244"/>
      <c r="D104" s="244"/>
      <c r="E104" s="244"/>
      <c r="F104" s="244"/>
      <c r="G104" s="244"/>
      <c r="H104" s="140" t="s">
        <v>0</v>
      </c>
      <c r="I104" s="29">
        <v>0.57999999999999996</v>
      </c>
      <c r="J104" s="37"/>
      <c r="K104" s="137" t="s">
        <v>234</v>
      </c>
      <c r="L104" s="138"/>
    </row>
    <row r="105" spans="1:12" x14ac:dyDescent="0.2">
      <c r="A105" s="142" t="s">
        <v>13</v>
      </c>
      <c r="B105" s="244" t="s">
        <v>4</v>
      </c>
      <c r="C105" s="244"/>
      <c r="D105" s="244"/>
      <c r="E105" s="244"/>
      <c r="F105" s="244"/>
      <c r="G105" s="244"/>
      <c r="H105" s="140" t="s">
        <v>0</v>
      </c>
      <c r="I105" s="29">
        <v>0</v>
      </c>
      <c r="J105" s="37"/>
    </row>
    <row r="106" spans="1:12" x14ac:dyDescent="0.2">
      <c r="A106" s="239" t="s">
        <v>114</v>
      </c>
      <c r="B106" s="239"/>
      <c r="C106" s="239"/>
      <c r="D106" s="239"/>
      <c r="E106" s="239"/>
      <c r="F106" s="239"/>
      <c r="G106" s="239"/>
      <c r="H106" s="41" t="s">
        <v>0</v>
      </c>
      <c r="I106" s="34">
        <f>TRUNC(SUM(I102:I105),2)</f>
        <v>76.53</v>
      </c>
      <c r="J106" s="37"/>
    </row>
    <row r="107" spans="1:12" x14ac:dyDescent="0.2">
      <c r="A107" s="254"/>
      <c r="B107" s="255"/>
      <c r="C107" s="255"/>
      <c r="D107" s="255"/>
      <c r="E107" s="255"/>
      <c r="F107" s="255"/>
      <c r="G107" s="255"/>
      <c r="H107" s="255"/>
      <c r="I107" s="255"/>
      <c r="J107" s="37"/>
    </row>
    <row r="108" spans="1:12" x14ac:dyDescent="0.2">
      <c r="A108" s="237" t="s">
        <v>115</v>
      </c>
      <c r="B108" s="237"/>
      <c r="C108" s="237"/>
      <c r="D108" s="237"/>
      <c r="E108" s="237"/>
      <c r="F108" s="237"/>
      <c r="G108" s="237"/>
      <c r="H108" s="237"/>
      <c r="I108" s="237"/>
      <c r="J108" s="37"/>
    </row>
    <row r="109" spans="1:12" x14ac:dyDescent="0.2">
      <c r="A109" s="135">
        <v>6</v>
      </c>
      <c r="B109" s="239" t="s">
        <v>24</v>
      </c>
      <c r="C109" s="239"/>
      <c r="D109" s="239"/>
      <c r="E109" s="239"/>
      <c r="F109" s="239"/>
      <c r="G109" s="239"/>
      <c r="H109" s="135" t="s">
        <v>3</v>
      </c>
      <c r="I109" s="135" t="s">
        <v>1</v>
      </c>
      <c r="J109" s="37"/>
    </row>
    <row r="110" spans="1:12" x14ac:dyDescent="0.2">
      <c r="A110" s="135" t="s">
        <v>10</v>
      </c>
      <c r="B110" s="225" t="s">
        <v>27</v>
      </c>
      <c r="C110" s="225"/>
      <c r="D110" s="225"/>
      <c r="E110" s="225"/>
      <c r="F110" s="225"/>
      <c r="G110" s="225"/>
      <c r="H110" s="64">
        <v>0.05</v>
      </c>
      <c r="I110" s="29">
        <f>TRUNC(H110*I134,2)</f>
        <v>141.72</v>
      </c>
      <c r="J110" s="37"/>
      <c r="K110" s="137" t="s">
        <v>238</v>
      </c>
      <c r="L110" s="137"/>
    </row>
    <row r="111" spans="1:12" x14ac:dyDescent="0.2">
      <c r="A111" s="31" t="s">
        <v>11</v>
      </c>
      <c r="B111" s="225" t="s">
        <v>5</v>
      </c>
      <c r="C111" s="225"/>
      <c r="D111" s="225"/>
      <c r="E111" s="225"/>
      <c r="F111" s="225"/>
      <c r="G111" s="225"/>
      <c r="H111" s="65">
        <v>6.7900000000000002E-2</v>
      </c>
      <c r="I111" s="29">
        <f>TRUNC(H111*(I110+I134),2)</f>
        <v>202.08</v>
      </c>
      <c r="J111" s="37"/>
      <c r="K111" s="137" t="s">
        <v>237</v>
      </c>
      <c r="L111" s="137"/>
    </row>
    <row r="112" spans="1:12" x14ac:dyDescent="0.2">
      <c r="A112" s="135" t="s">
        <v>12</v>
      </c>
      <c r="B112" s="264" t="s">
        <v>60</v>
      </c>
      <c r="C112" s="264"/>
      <c r="D112" s="264"/>
      <c r="E112" s="264"/>
      <c r="F112" s="264"/>
      <c r="G112" s="264"/>
      <c r="H112" s="30"/>
      <c r="I112" s="66"/>
      <c r="J112" s="37"/>
      <c r="K112" s="62"/>
      <c r="L112" s="62"/>
    </row>
    <row r="113" spans="1:12" x14ac:dyDescent="0.2">
      <c r="A113" s="31" t="s">
        <v>61</v>
      </c>
      <c r="B113" s="240" t="s">
        <v>225</v>
      </c>
      <c r="C113" s="225"/>
      <c r="D113" s="225"/>
      <c r="E113" s="225"/>
      <c r="F113" s="225"/>
      <c r="G113" s="225"/>
      <c r="H113" s="67">
        <v>1.6500000000000001E-2</v>
      </c>
      <c r="I113" s="55">
        <f>TRUNC(H113*I123,2)</f>
        <v>61.15</v>
      </c>
      <c r="J113" s="37"/>
      <c r="K113" s="137" t="s">
        <v>235</v>
      </c>
      <c r="L113" s="137"/>
    </row>
    <row r="114" spans="1:12" x14ac:dyDescent="0.2">
      <c r="A114" s="31" t="s">
        <v>62</v>
      </c>
      <c r="B114" s="240" t="s">
        <v>226</v>
      </c>
      <c r="C114" s="225"/>
      <c r="D114" s="225"/>
      <c r="E114" s="225"/>
      <c r="F114" s="225"/>
      <c r="G114" s="225"/>
      <c r="H114" s="68">
        <v>7.5999999999999998E-2</v>
      </c>
      <c r="I114" s="55">
        <f>TRUNC(H114*I123,2)</f>
        <v>281.69</v>
      </c>
      <c r="J114" s="37"/>
      <c r="K114" s="137" t="s">
        <v>236</v>
      </c>
      <c r="L114" s="137"/>
    </row>
    <row r="115" spans="1:12" x14ac:dyDescent="0.2">
      <c r="A115" s="31" t="s">
        <v>63</v>
      </c>
      <c r="B115" s="225" t="s">
        <v>59</v>
      </c>
      <c r="C115" s="225"/>
      <c r="D115" s="225"/>
      <c r="E115" s="225"/>
      <c r="F115" s="225"/>
      <c r="G115" s="225"/>
      <c r="H115" s="69">
        <v>0.05</v>
      </c>
      <c r="I115" s="55">
        <f>TRUNC(H115*I123,2)</f>
        <v>185.32</v>
      </c>
      <c r="J115" s="37"/>
      <c r="K115" s="108" t="s">
        <v>239</v>
      </c>
      <c r="L115" s="108"/>
    </row>
    <row r="116" spans="1:12" x14ac:dyDescent="0.2">
      <c r="A116" s="239" t="s">
        <v>116</v>
      </c>
      <c r="B116" s="239"/>
      <c r="C116" s="239"/>
      <c r="D116" s="239"/>
      <c r="E116" s="239"/>
      <c r="F116" s="239"/>
      <c r="G116" s="239"/>
      <c r="H116" s="67">
        <f>SUM(H110:H115)</f>
        <v>0.26040000000000002</v>
      </c>
      <c r="I116" s="56">
        <f>TRUNC(SUM(I110:I115),2)</f>
        <v>871.96</v>
      </c>
      <c r="J116" s="37"/>
    </row>
    <row r="117" spans="1:12" x14ac:dyDescent="0.2">
      <c r="A117" s="144"/>
      <c r="B117" s="267"/>
      <c r="C117" s="267"/>
      <c r="D117" s="267"/>
      <c r="E117" s="267"/>
      <c r="F117" s="267"/>
      <c r="G117" s="267"/>
      <c r="H117" s="267"/>
      <c r="I117" s="267"/>
    </row>
    <row r="118" spans="1:12" x14ac:dyDescent="0.2">
      <c r="A118" s="70" t="s">
        <v>64</v>
      </c>
      <c r="B118" s="268" t="s">
        <v>65</v>
      </c>
      <c r="C118" s="268"/>
      <c r="D118" s="268"/>
      <c r="E118" s="268"/>
      <c r="F118" s="268"/>
      <c r="G118" s="268"/>
      <c r="H118" s="71">
        <f>TRUNC(H113+H114+H115,4)</f>
        <v>0.14249999999999999</v>
      </c>
      <c r="I118" s="72"/>
    </row>
    <row r="119" spans="1:12" x14ac:dyDescent="0.2">
      <c r="A119" s="73"/>
      <c r="B119" s="269">
        <v>100</v>
      </c>
      <c r="C119" s="265"/>
      <c r="D119" s="265"/>
      <c r="E119" s="265"/>
      <c r="F119" s="265"/>
      <c r="G119" s="265"/>
      <c r="H119" s="74"/>
      <c r="I119" s="75"/>
    </row>
    <row r="120" spans="1:12" x14ac:dyDescent="0.2">
      <c r="A120" s="76"/>
      <c r="B120" s="136"/>
      <c r="C120" s="136"/>
      <c r="D120" s="136"/>
      <c r="E120" s="136"/>
      <c r="F120" s="136"/>
      <c r="G120" s="136"/>
      <c r="H120" s="74"/>
      <c r="I120" s="75"/>
    </row>
    <row r="121" spans="1:12" x14ac:dyDescent="0.2">
      <c r="A121" s="73" t="s">
        <v>66</v>
      </c>
      <c r="B121" s="265" t="s">
        <v>117</v>
      </c>
      <c r="C121" s="265"/>
      <c r="D121" s="265"/>
      <c r="E121" s="265"/>
      <c r="F121" s="265"/>
      <c r="G121" s="265"/>
      <c r="H121" s="74"/>
      <c r="I121" s="75">
        <f>TRUNC(I134+I110+I111,2)</f>
        <v>3178.29</v>
      </c>
    </row>
    <row r="122" spans="1:12" x14ac:dyDescent="0.2">
      <c r="A122" s="73"/>
      <c r="B122" s="136"/>
      <c r="C122" s="136"/>
      <c r="D122" s="136"/>
      <c r="E122" s="136"/>
      <c r="F122" s="136"/>
      <c r="G122" s="136"/>
      <c r="H122" s="74"/>
      <c r="I122" s="75"/>
    </row>
    <row r="123" spans="1:12" x14ac:dyDescent="0.2">
      <c r="A123" s="73" t="s">
        <v>67</v>
      </c>
      <c r="B123" s="265" t="s">
        <v>68</v>
      </c>
      <c r="C123" s="265"/>
      <c r="D123" s="265"/>
      <c r="E123" s="265"/>
      <c r="F123" s="265"/>
      <c r="G123" s="265"/>
      <c r="H123" s="74"/>
      <c r="I123" s="75">
        <f>TRUNC(I121/(1-H118),2)</f>
        <v>3706.46</v>
      </c>
    </row>
    <row r="124" spans="1:12" x14ac:dyDescent="0.2">
      <c r="A124" s="73"/>
      <c r="B124" s="136"/>
      <c r="C124" s="136"/>
      <c r="D124" s="136"/>
      <c r="E124" s="136"/>
      <c r="F124" s="136"/>
      <c r="G124" s="136"/>
      <c r="H124" s="74"/>
      <c r="I124" s="75"/>
    </row>
    <row r="125" spans="1:12" x14ac:dyDescent="0.2">
      <c r="A125" s="78"/>
      <c r="B125" s="266" t="s">
        <v>69</v>
      </c>
      <c r="C125" s="266"/>
      <c r="D125" s="266"/>
      <c r="E125" s="266"/>
      <c r="F125" s="266"/>
      <c r="G125" s="266"/>
      <c r="H125" s="79"/>
      <c r="I125" s="80">
        <f>TRUNC(I123-I121,2)</f>
        <v>528.16999999999996</v>
      </c>
    </row>
    <row r="126" spans="1:12" x14ac:dyDescent="0.2">
      <c r="A126" s="144"/>
      <c r="B126" s="144"/>
      <c r="C126" s="144"/>
      <c r="D126" s="144"/>
      <c r="E126" s="144"/>
      <c r="F126" s="144"/>
      <c r="G126" s="144"/>
      <c r="H126" s="144"/>
      <c r="I126" s="81"/>
    </row>
    <row r="127" spans="1:12" x14ac:dyDescent="0.2">
      <c r="A127" s="247" t="s">
        <v>118</v>
      </c>
      <c r="B127" s="247"/>
      <c r="C127" s="247"/>
      <c r="D127" s="247"/>
      <c r="E127" s="247"/>
      <c r="F127" s="247"/>
      <c r="G127" s="247"/>
      <c r="H127" s="247"/>
      <c r="I127" s="247"/>
    </row>
    <row r="128" spans="1:12" x14ac:dyDescent="0.2">
      <c r="A128" s="239" t="s">
        <v>28</v>
      </c>
      <c r="B128" s="239"/>
      <c r="C128" s="239"/>
      <c r="D128" s="239"/>
      <c r="E128" s="239"/>
      <c r="F128" s="239"/>
      <c r="G128" s="239"/>
      <c r="H128" s="239"/>
      <c r="I128" s="135" t="s">
        <v>1</v>
      </c>
    </row>
    <row r="129" spans="1:9" x14ac:dyDescent="0.2">
      <c r="A129" s="140" t="s">
        <v>10</v>
      </c>
      <c r="B129" s="225" t="str">
        <f>A27</f>
        <v>MÓDULO 1 - COMPOSIÇÃO DA REMUNERAÇÃO</v>
      </c>
      <c r="C129" s="225"/>
      <c r="D129" s="225"/>
      <c r="E129" s="225"/>
      <c r="F129" s="225"/>
      <c r="G129" s="225"/>
      <c r="H129" s="225"/>
      <c r="I129" s="29">
        <f>I35</f>
        <v>1194</v>
      </c>
    </row>
    <row r="130" spans="1:9" x14ac:dyDescent="0.2">
      <c r="A130" s="82" t="s">
        <v>11</v>
      </c>
      <c r="B130" s="225" t="str">
        <f>A37</f>
        <v>MÓDULO 2 – ENCARGOS E BENEFÍCIOS ANUAIS, MENSAIS E DIÁRIOS</v>
      </c>
      <c r="C130" s="225"/>
      <c r="D130" s="225"/>
      <c r="E130" s="225"/>
      <c r="F130" s="225"/>
      <c r="G130" s="225"/>
      <c r="H130" s="225"/>
      <c r="I130" s="55">
        <f>I69</f>
        <v>1439.39</v>
      </c>
    </row>
    <row r="131" spans="1:9" x14ac:dyDescent="0.2">
      <c r="A131" s="82" t="s">
        <v>12</v>
      </c>
      <c r="B131" s="225" t="str">
        <f>A71</f>
        <v>MÓDULO 3 – PROVISÃO PARA RESCISÃO</v>
      </c>
      <c r="C131" s="225"/>
      <c r="D131" s="225"/>
      <c r="E131" s="225"/>
      <c r="F131" s="225"/>
      <c r="G131" s="225"/>
      <c r="H131" s="225"/>
      <c r="I131" s="55">
        <f>I78</f>
        <v>96.8</v>
      </c>
    </row>
    <row r="132" spans="1:9" x14ac:dyDescent="0.2">
      <c r="A132" s="140" t="s">
        <v>13</v>
      </c>
      <c r="B132" s="225" t="str">
        <f>A80</f>
        <v>MÓDULO 4 – CUSTO DE REPOSIÇÃO DO PROFISSIONAL AUSENTE</v>
      </c>
      <c r="C132" s="225"/>
      <c r="D132" s="225"/>
      <c r="E132" s="225"/>
      <c r="F132" s="225"/>
      <c r="G132" s="225"/>
      <c r="H132" s="225"/>
      <c r="I132" s="55">
        <f>I98</f>
        <v>27.77</v>
      </c>
    </row>
    <row r="133" spans="1:9" x14ac:dyDescent="0.2">
      <c r="A133" s="82" t="s">
        <v>14</v>
      </c>
      <c r="B133" s="225" t="str">
        <f>A100</f>
        <v>MÓDULO 5 – INSUMOS DIVERSOS</v>
      </c>
      <c r="C133" s="225"/>
      <c r="D133" s="225"/>
      <c r="E133" s="225"/>
      <c r="F133" s="225"/>
      <c r="G133" s="225"/>
      <c r="H133" s="225"/>
      <c r="I133" s="55">
        <f>I106</f>
        <v>76.53</v>
      </c>
    </row>
    <row r="134" spans="1:9" x14ac:dyDescent="0.2">
      <c r="A134" s="31"/>
      <c r="B134" s="239" t="s">
        <v>119</v>
      </c>
      <c r="C134" s="239"/>
      <c r="D134" s="239"/>
      <c r="E134" s="239"/>
      <c r="F134" s="239"/>
      <c r="G134" s="239"/>
      <c r="H134" s="239"/>
      <c r="I134" s="56">
        <f>TRUNC(SUM(I129:I133),2)</f>
        <v>2834.49</v>
      </c>
    </row>
    <row r="135" spans="1:9" x14ac:dyDescent="0.2">
      <c r="A135" s="140" t="s">
        <v>15</v>
      </c>
      <c r="B135" s="225" t="str">
        <f>A108</f>
        <v>MÓDULO 6 – CUSTOS INDIRETOS, TRIBUTOS E LUCRO</v>
      </c>
      <c r="C135" s="225"/>
      <c r="D135" s="225"/>
      <c r="E135" s="225"/>
      <c r="F135" s="225"/>
      <c r="G135" s="225"/>
      <c r="H135" s="225"/>
      <c r="I135" s="29">
        <f>I116</f>
        <v>871.96</v>
      </c>
    </row>
    <row r="136" spans="1:9" x14ac:dyDescent="0.2">
      <c r="A136" s="239" t="s">
        <v>121</v>
      </c>
      <c r="B136" s="239"/>
      <c r="C136" s="239"/>
      <c r="D136" s="239"/>
      <c r="E136" s="239"/>
      <c r="F136" s="239"/>
      <c r="G136" s="239"/>
      <c r="H136" s="239"/>
      <c r="I136" s="56">
        <f>TRUNC(SUM(I134:I135),2)</f>
        <v>3706.45</v>
      </c>
    </row>
    <row r="137" spans="1:9" x14ac:dyDescent="0.2">
      <c r="I137" s="83"/>
    </row>
    <row r="138" spans="1:9" hidden="1" x14ac:dyDescent="0.2">
      <c r="A138" s="144"/>
      <c r="B138" s="236" t="s">
        <v>30</v>
      </c>
      <c r="C138" s="236"/>
      <c r="D138" s="236"/>
      <c r="E138" s="236"/>
      <c r="F138" s="236"/>
      <c r="G138" s="236"/>
      <c r="H138" s="35"/>
      <c r="I138" s="35"/>
    </row>
    <row r="139" spans="1:9" ht="40.5" hidden="1" customHeight="1" thickBot="1" x14ac:dyDescent="0.25">
      <c r="A139" s="270" t="s">
        <v>32</v>
      </c>
      <c r="B139" s="271"/>
      <c r="C139" s="270" t="s">
        <v>33</v>
      </c>
      <c r="D139" s="271"/>
      <c r="E139" s="270" t="s">
        <v>35</v>
      </c>
      <c r="F139" s="271"/>
      <c r="G139" s="84" t="s">
        <v>34</v>
      </c>
      <c r="H139" s="85" t="s">
        <v>31</v>
      </c>
      <c r="I139" s="86" t="s">
        <v>1</v>
      </c>
    </row>
    <row r="140" spans="1:9" hidden="1" x14ac:dyDescent="0.2">
      <c r="A140" s="272" t="s">
        <v>36</v>
      </c>
      <c r="B140" s="273"/>
      <c r="C140" s="274" t="s">
        <v>40</v>
      </c>
      <c r="D140" s="275"/>
      <c r="E140" s="276"/>
      <c r="F140" s="277"/>
      <c r="G140" s="87" t="s">
        <v>40</v>
      </c>
      <c r="H140" s="88"/>
      <c r="I140" s="89">
        <v>0</v>
      </c>
    </row>
    <row r="141" spans="1:9" hidden="1" x14ac:dyDescent="0.2">
      <c r="A141" s="227" t="s">
        <v>37</v>
      </c>
      <c r="B141" s="278"/>
      <c r="C141" s="279" t="s">
        <v>40</v>
      </c>
      <c r="D141" s="280"/>
      <c r="E141" s="281"/>
      <c r="F141" s="282"/>
      <c r="G141" s="90" t="s">
        <v>40</v>
      </c>
      <c r="H141" s="91"/>
      <c r="I141" s="92">
        <v>0</v>
      </c>
    </row>
    <row r="142" spans="1:9" hidden="1" x14ac:dyDescent="0.2">
      <c r="A142" s="227" t="s">
        <v>38</v>
      </c>
      <c r="B142" s="278"/>
      <c r="C142" s="279" t="s">
        <v>40</v>
      </c>
      <c r="D142" s="280"/>
      <c r="E142" s="281"/>
      <c r="F142" s="282"/>
      <c r="G142" s="90" t="s">
        <v>40</v>
      </c>
      <c r="H142" s="91"/>
      <c r="I142" s="92">
        <v>0</v>
      </c>
    </row>
    <row r="143" spans="1:9" hidden="1" x14ac:dyDescent="0.2">
      <c r="A143" s="227" t="s">
        <v>39</v>
      </c>
      <c r="B143" s="278"/>
      <c r="C143" s="279" t="s">
        <v>40</v>
      </c>
      <c r="D143" s="280"/>
      <c r="E143" s="281"/>
      <c r="F143" s="282"/>
      <c r="G143" s="90" t="s">
        <v>40</v>
      </c>
      <c r="H143" s="91"/>
      <c r="I143" s="92">
        <v>0</v>
      </c>
    </row>
    <row r="144" spans="1:9" hidden="1" x14ac:dyDescent="0.2">
      <c r="A144" s="283"/>
      <c r="B144" s="259"/>
      <c r="C144" s="281"/>
      <c r="D144" s="282"/>
      <c r="E144" s="281"/>
      <c r="F144" s="282"/>
      <c r="G144" s="93"/>
      <c r="H144" s="94"/>
      <c r="I144" s="92"/>
    </row>
    <row r="145" spans="1:9" ht="13.5" hidden="1" thickBot="1" x14ac:dyDescent="0.25">
      <c r="A145" s="299"/>
      <c r="B145" s="300"/>
      <c r="C145" s="301"/>
      <c r="D145" s="302"/>
      <c r="E145" s="301"/>
      <c r="F145" s="302"/>
      <c r="G145" s="95"/>
      <c r="H145" s="96"/>
      <c r="I145" s="97"/>
    </row>
    <row r="146" spans="1:9" ht="13.5" hidden="1" thickBot="1" x14ac:dyDescent="0.25">
      <c r="A146" s="303" t="s">
        <v>41</v>
      </c>
      <c r="B146" s="304"/>
      <c r="C146" s="304"/>
      <c r="D146" s="304"/>
      <c r="E146" s="304"/>
      <c r="F146" s="304"/>
      <c r="G146" s="304"/>
      <c r="H146" s="305"/>
      <c r="I146" s="98">
        <f>SUM(I144:I145)</f>
        <v>0</v>
      </c>
    </row>
    <row r="147" spans="1:9" hidden="1" x14ac:dyDescent="0.2"/>
    <row r="148" spans="1:9" hidden="1" x14ac:dyDescent="0.2">
      <c r="A148" s="144" t="s">
        <v>42</v>
      </c>
      <c r="B148" s="236" t="s">
        <v>43</v>
      </c>
      <c r="C148" s="236"/>
      <c r="D148" s="236"/>
      <c r="E148" s="236"/>
      <c r="F148" s="236"/>
      <c r="G148" s="236"/>
      <c r="H148" s="35"/>
      <c r="I148" s="35"/>
    </row>
    <row r="149" spans="1:9" ht="13.5" hidden="1" thickBot="1" x14ac:dyDescent="0.25">
      <c r="A149" s="306" t="s">
        <v>44</v>
      </c>
      <c r="B149" s="307"/>
      <c r="C149" s="307"/>
      <c r="D149" s="307"/>
      <c r="E149" s="307"/>
      <c r="F149" s="307"/>
      <c r="G149" s="307"/>
      <c r="H149" s="307"/>
      <c r="I149" s="308"/>
    </row>
    <row r="150" spans="1:9" ht="13.5" hidden="1" thickBot="1" x14ac:dyDescent="0.25">
      <c r="A150" s="99"/>
      <c r="B150" s="284" t="s">
        <v>45</v>
      </c>
      <c r="C150" s="285"/>
      <c r="D150" s="285"/>
      <c r="E150" s="285"/>
      <c r="F150" s="285"/>
      <c r="G150" s="285"/>
      <c r="H150" s="286"/>
      <c r="I150" s="86" t="s">
        <v>1</v>
      </c>
    </row>
    <row r="151" spans="1:9" hidden="1" x14ac:dyDescent="0.2">
      <c r="A151" s="145" t="s">
        <v>10</v>
      </c>
      <c r="B151" s="287" t="s">
        <v>46</v>
      </c>
      <c r="C151" s="288"/>
      <c r="D151" s="288"/>
      <c r="E151" s="288"/>
      <c r="F151" s="288"/>
      <c r="G151" s="288"/>
      <c r="H151" s="289"/>
      <c r="I151" s="101">
        <f>I113</f>
        <v>61.15</v>
      </c>
    </row>
    <row r="152" spans="1:9" hidden="1" x14ac:dyDescent="0.2">
      <c r="A152" s="102" t="s">
        <v>11</v>
      </c>
      <c r="B152" s="290" t="s">
        <v>47</v>
      </c>
      <c r="C152" s="291"/>
      <c r="D152" s="291"/>
      <c r="E152" s="291"/>
      <c r="F152" s="291"/>
      <c r="G152" s="291"/>
      <c r="H152" s="292"/>
      <c r="I152" s="103" t="e">
        <f>#REF!</f>
        <v>#REF!</v>
      </c>
    </row>
    <row r="153" spans="1:9" ht="13.5" hidden="1" thickBot="1" x14ac:dyDescent="0.25">
      <c r="A153" s="102" t="s">
        <v>12</v>
      </c>
      <c r="B153" s="293" t="s">
        <v>48</v>
      </c>
      <c r="C153" s="294"/>
      <c r="D153" s="294"/>
      <c r="E153" s="294"/>
      <c r="F153" s="294"/>
      <c r="G153" s="294"/>
      <c r="H153" s="295"/>
      <c r="I153" s="103">
        <f>I116</f>
        <v>871.96</v>
      </c>
    </row>
    <row r="154" spans="1:9" ht="13.5" hidden="1" thickBot="1" x14ac:dyDescent="0.25">
      <c r="A154" s="296" t="s">
        <v>23</v>
      </c>
      <c r="B154" s="297"/>
      <c r="C154" s="297"/>
      <c r="D154" s="297"/>
      <c r="E154" s="297"/>
      <c r="F154" s="297"/>
      <c r="G154" s="297"/>
      <c r="H154" s="298"/>
      <c r="I154" s="98" t="e">
        <f>SUM(I151:I153)</f>
        <v>#REF!</v>
      </c>
    </row>
    <row r="155" spans="1:9" hidden="1" x14ac:dyDescent="0.2">
      <c r="A155" s="104" t="s">
        <v>21</v>
      </c>
      <c r="B155" s="21" t="s">
        <v>49</v>
      </c>
    </row>
    <row r="156" spans="1:9" hidden="1" x14ac:dyDescent="0.2"/>
    <row r="157" spans="1:9" hidden="1" x14ac:dyDescent="0.2"/>
    <row r="158" spans="1:9" x14ac:dyDescent="0.2">
      <c r="A158" s="105" t="s">
        <v>120</v>
      </c>
      <c r="B158" s="105">
        <f>I136/I29</f>
        <v>3.1042294807370183</v>
      </c>
    </row>
    <row r="159" spans="1:9" x14ac:dyDescent="0.2">
      <c r="A159" s="106"/>
      <c r="B159" s="105"/>
      <c r="E159" s="107"/>
    </row>
    <row r="160" spans="1:9" x14ac:dyDescent="0.2">
      <c r="A160" s="105"/>
      <c r="B160" s="105"/>
      <c r="C160" s="106"/>
    </row>
    <row r="161" spans="1:3" x14ac:dyDescent="0.2">
      <c r="A161" s="105"/>
      <c r="B161" s="105"/>
      <c r="C161" s="106"/>
    </row>
    <row r="162" spans="1:3" x14ac:dyDescent="0.2">
      <c r="A162" s="107"/>
    </row>
    <row r="163" spans="1:3" x14ac:dyDescent="0.2">
      <c r="A163" s="107"/>
    </row>
  </sheetData>
  <mergeCells count="170">
    <mergeCell ref="B150:H150"/>
    <mergeCell ref="B151:H151"/>
    <mergeCell ref="B152:H152"/>
    <mergeCell ref="B153:H153"/>
    <mergeCell ref="A154:H154"/>
    <mergeCell ref="A145:B145"/>
    <mergeCell ref="C145:D145"/>
    <mergeCell ref="E145:F145"/>
    <mergeCell ref="A146:H146"/>
    <mergeCell ref="B148:G148"/>
    <mergeCell ref="A149:I149"/>
    <mergeCell ref="A143:B143"/>
    <mergeCell ref="C143:D143"/>
    <mergeCell ref="E143:F143"/>
    <mergeCell ref="A144:B144"/>
    <mergeCell ref="C144:D144"/>
    <mergeCell ref="E144:F144"/>
    <mergeCell ref="A141:B141"/>
    <mergeCell ref="C141:D141"/>
    <mergeCell ref="E141:F141"/>
    <mergeCell ref="A142:B142"/>
    <mergeCell ref="C142:D142"/>
    <mergeCell ref="E142:F142"/>
    <mergeCell ref="B138:G138"/>
    <mergeCell ref="A139:B139"/>
    <mergeCell ref="C139:D139"/>
    <mergeCell ref="E139:F139"/>
    <mergeCell ref="A140:B140"/>
    <mergeCell ref="C140:D140"/>
    <mergeCell ref="E140:F140"/>
    <mergeCell ref="B131:H131"/>
    <mergeCell ref="B132:H132"/>
    <mergeCell ref="B133:H133"/>
    <mergeCell ref="B134:H134"/>
    <mergeCell ref="B135:H135"/>
    <mergeCell ref="A136:H136"/>
    <mergeCell ref="B123:G123"/>
    <mergeCell ref="B125:G125"/>
    <mergeCell ref="A127:I127"/>
    <mergeCell ref="A128:H128"/>
    <mergeCell ref="B129:H129"/>
    <mergeCell ref="B130:H130"/>
    <mergeCell ref="B115:G115"/>
    <mergeCell ref="A116:G116"/>
    <mergeCell ref="B117:I117"/>
    <mergeCell ref="B118:G118"/>
    <mergeCell ref="B119:G119"/>
    <mergeCell ref="B121:G121"/>
    <mergeCell ref="B109:G109"/>
    <mergeCell ref="B110:G110"/>
    <mergeCell ref="B111:G111"/>
    <mergeCell ref="B112:G112"/>
    <mergeCell ref="B113:G113"/>
    <mergeCell ref="B114:G114"/>
    <mergeCell ref="B103:G103"/>
    <mergeCell ref="B104:G104"/>
    <mergeCell ref="B105:G105"/>
    <mergeCell ref="A106:G106"/>
    <mergeCell ref="A107:I107"/>
    <mergeCell ref="A108:I108"/>
    <mergeCell ref="B97:H97"/>
    <mergeCell ref="A98:H98"/>
    <mergeCell ref="A99:I99"/>
    <mergeCell ref="A100:I100"/>
    <mergeCell ref="B101:G101"/>
    <mergeCell ref="B102:G102"/>
    <mergeCell ref="B91:G91"/>
    <mergeCell ref="A92:G92"/>
    <mergeCell ref="A93:I93"/>
    <mergeCell ref="A94:I94"/>
    <mergeCell ref="A95:H95"/>
    <mergeCell ref="B96:H96"/>
    <mergeCell ref="B85:G85"/>
    <mergeCell ref="B86:G86"/>
    <mergeCell ref="B87:G87"/>
    <mergeCell ref="A88:G88"/>
    <mergeCell ref="A89:I89"/>
    <mergeCell ref="A90:G90"/>
    <mergeCell ref="A79:I79"/>
    <mergeCell ref="A80:I80"/>
    <mergeCell ref="A81:G81"/>
    <mergeCell ref="B82:G82"/>
    <mergeCell ref="B83:G83"/>
    <mergeCell ref="B84:G84"/>
    <mergeCell ref="B73:G73"/>
    <mergeCell ref="B74:G74"/>
    <mergeCell ref="B75:G75"/>
    <mergeCell ref="B76:G76"/>
    <mergeCell ref="B77:G77"/>
    <mergeCell ref="A78:G78"/>
    <mergeCell ref="B67:H67"/>
    <mergeCell ref="B68:H68"/>
    <mergeCell ref="A69:H69"/>
    <mergeCell ref="A70:I70"/>
    <mergeCell ref="A71:I71"/>
    <mergeCell ref="B72:G72"/>
    <mergeCell ref="B61:G61"/>
    <mergeCell ref="A62:H62"/>
    <mergeCell ref="A63:I63"/>
    <mergeCell ref="A64:I64"/>
    <mergeCell ref="A65:H65"/>
    <mergeCell ref="B66:H66"/>
    <mergeCell ref="A55:I55"/>
    <mergeCell ref="A56:G56"/>
    <mergeCell ref="B57:G57"/>
    <mergeCell ref="B58:G58"/>
    <mergeCell ref="B59:G59"/>
    <mergeCell ref="B60:G60"/>
    <mergeCell ref="B49:G49"/>
    <mergeCell ref="B50:G50"/>
    <mergeCell ref="B51:G51"/>
    <mergeCell ref="B52:G52"/>
    <mergeCell ref="B53:G53"/>
    <mergeCell ref="A54:G54"/>
    <mergeCell ref="A41:G41"/>
    <mergeCell ref="A42:I42"/>
    <mergeCell ref="A45:G45"/>
    <mergeCell ref="B46:G46"/>
    <mergeCell ref="B47:G47"/>
    <mergeCell ref="B48:G48"/>
    <mergeCell ref="B34:G34"/>
    <mergeCell ref="A35:H35"/>
    <mergeCell ref="A37:I37"/>
    <mergeCell ref="A38:G38"/>
    <mergeCell ref="B39:G39"/>
    <mergeCell ref="B40:G40"/>
    <mergeCell ref="B28:G28"/>
    <mergeCell ref="B29:G29"/>
    <mergeCell ref="B30:G30"/>
    <mergeCell ref="B31:G31"/>
    <mergeCell ref="B32:G32"/>
    <mergeCell ref="B33:G33"/>
    <mergeCell ref="B24:G24"/>
    <mergeCell ref="H24:I24"/>
    <mergeCell ref="B25:G25"/>
    <mergeCell ref="H25:I25"/>
    <mergeCell ref="A26:I26"/>
    <mergeCell ref="A27:I27"/>
    <mergeCell ref="A20:I20"/>
    <mergeCell ref="B21:G21"/>
    <mergeCell ref="H21:I21"/>
    <mergeCell ref="B22:G22"/>
    <mergeCell ref="H22:I22"/>
    <mergeCell ref="B23:G23"/>
    <mergeCell ref="H23:I23"/>
    <mergeCell ref="A16:I16"/>
    <mergeCell ref="A17:B17"/>
    <mergeCell ref="C17:D17"/>
    <mergeCell ref="E17:I17"/>
    <mergeCell ref="A18:B18"/>
    <mergeCell ref="C18:D18"/>
    <mergeCell ref="E18:I18"/>
    <mergeCell ref="B12:G12"/>
    <mergeCell ref="H12:I12"/>
    <mergeCell ref="B13:G13"/>
    <mergeCell ref="H13:I13"/>
    <mergeCell ref="B14:G14"/>
    <mergeCell ref="H14:I14"/>
    <mergeCell ref="A7:I7"/>
    <mergeCell ref="A8:I8"/>
    <mergeCell ref="A9:I9"/>
    <mergeCell ref="A10:I10"/>
    <mergeCell ref="B11:G11"/>
    <mergeCell ref="H11:I11"/>
    <mergeCell ref="B1:I1"/>
    <mergeCell ref="A2:I2"/>
    <mergeCell ref="A3:I3"/>
    <mergeCell ref="A4:I4"/>
    <mergeCell ref="A5:I5"/>
    <mergeCell ref="A6:I6"/>
  </mergeCells>
  <pageMargins left="0.39370078740157483" right="0.19685039370078741" top="0.59055118110236227" bottom="0.39370078740157483" header="0.15748031496062992" footer="0.15748031496062992"/>
  <pageSetup paperSize="9" scale="80" firstPageNumber="0" orientation="portrait" horizontalDpi="300" verticalDpi="300" r:id="rId1"/>
  <headerFooter alignWithMargins="0"/>
  <rowBreaks count="1" manualBreakCount="1">
    <brk id="126" max="8" man="1"/>
  </rowBreaks>
  <colBreaks count="1" manualBreakCount="1">
    <brk id="9" max="15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63"/>
  <sheetViews>
    <sheetView showGridLines="0" topLeftCell="A121" zoomScaleNormal="100" workbookViewId="0">
      <selection activeCell="L13" sqref="L13"/>
    </sheetView>
  </sheetViews>
  <sheetFormatPr defaultRowHeight="12.75" x14ac:dyDescent="0.2"/>
  <cols>
    <col min="1" max="1" width="12.140625" style="21" customWidth="1"/>
    <col min="2" max="2" width="9.140625" style="21"/>
    <col min="3" max="3" width="15" style="21" bestFit="1" customWidth="1"/>
    <col min="4" max="4" width="9.140625" style="21"/>
    <col min="5" max="5" width="10.85546875" style="21" bestFit="1" customWidth="1"/>
    <col min="6" max="6" width="9.140625" style="21"/>
    <col min="7" max="7" width="19.140625" style="21" customWidth="1"/>
    <col min="8" max="8" width="9.140625" style="21" customWidth="1"/>
    <col min="9" max="9" width="13.85546875" style="21" customWidth="1"/>
    <col min="10" max="10" width="7.85546875" style="21" customWidth="1"/>
    <col min="11" max="11" width="25.85546875" style="21" customWidth="1"/>
    <col min="12" max="12" width="50.7109375" style="21" customWidth="1"/>
    <col min="13" max="16384" width="9.140625" style="21"/>
  </cols>
  <sheetData>
    <row r="1" spans="1:9" ht="51.75" customHeight="1" x14ac:dyDescent="0.2">
      <c r="B1" s="228" t="s">
        <v>306</v>
      </c>
      <c r="C1" s="228"/>
      <c r="D1" s="228"/>
      <c r="E1" s="228"/>
      <c r="F1" s="228"/>
      <c r="G1" s="228"/>
      <c r="H1" s="228"/>
      <c r="I1" s="228"/>
    </row>
    <row r="2" spans="1:9" x14ac:dyDescent="0.2">
      <c r="A2" s="220"/>
      <c r="B2" s="220"/>
      <c r="C2" s="220"/>
      <c r="D2" s="220"/>
      <c r="E2" s="220"/>
      <c r="F2" s="220"/>
      <c r="G2" s="220"/>
      <c r="H2" s="220"/>
      <c r="I2" s="220"/>
    </row>
    <row r="3" spans="1:9" x14ac:dyDescent="0.2">
      <c r="A3" s="229" t="s">
        <v>317</v>
      </c>
      <c r="B3" s="229"/>
      <c r="C3" s="229"/>
      <c r="D3" s="229"/>
      <c r="E3" s="229"/>
      <c r="F3" s="229"/>
      <c r="G3" s="229"/>
      <c r="H3" s="229"/>
      <c r="I3" s="229"/>
    </row>
    <row r="4" spans="1:9" x14ac:dyDescent="0.2">
      <c r="A4" s="230" t="s">
        <v>307</v>
      </c>
      <c r="B4" s="231"/>
      <c r="C4" s="231"/>
      <c r="D4" s="231"/>
      <c r="E4" s="231"/>
      <c r="F4" s="231"/>
      <c r="G4" s="231"/>
      <c r="H4" s="231"/>
      <c r="I4" s="231"/>
    </row>
    <row r="5" spans="1:9" x14ac:dyDescent="0.2">
      <c r="A5" s="230" t="s">
        <v>308</v>
      </c>
      <c r="B5" s="231"/>
      <c r="C5" s="231"/>
      <c r="D5" s="231"/>
      <c r="E5" s="231"/>
      <c r="F5" s="231"/>
      <c r="G5" s="231"/>
      <c r="H5" s="231"/>
      <c r="I5" s="231"/>
    </row>
    <row r="6" spans="1:9" x14ac:dyDescent="0.2">
      <c r="A6" s="232" t="s">
        <v>309</v>
      </c>
      <c r="B6" s="232"/>
      <c r="C6" s="232"/>
      <c r="D6" s="232"/>
      <c r="E6" s="232"/>
      <c r="F6" s="232"/>
      <c r="G6" s="232"/>
      <c r="H6" s="232"/>
      <c r="I6" s="232"/>
    </row>
    <row r="7" spans="1:9" x14ac:dyDescent="0.2">
      <c r="A7" s="220"/>
      <c r="B7" s="220"/>
      <c r="C7" s="220"/>
      <c r="D7" s="220"/>
      <c r="E7" s="220"/>
      <c r="F7" s="220"/>
      <c r="G7" s="220"/>
      <c r="H7" s="220"/>
      <c r="I7" s="220"/>
    </row>
    <row r="8" spans="1:9" x14ac:dyDescent="0.2">
      <c r="A8" s="221" t="s">
        <v>131</v>
      </c>
      <c r="B8" s="222"/>
      <c r="C8" s="222"/>
      <c r="D8" s="222"/>
      <c r="E8" s="222"/>
      <c r="F8" s="222"/>
      <c r="G8" s="222"/>
      <c r="H8" s="222"/>
      <c r="I8" s="222"/>
    </row>
    <row r="9" spans="1:9" x14ac:dyDescent="0.2">
      <c r="A9" s="223"/>
      <c r="B9" s="223"/>
      <c r="C9" s="223"/>
      <c r="D9" s="223"/>
      <c r="E9" s="223"/>
      <c r="F9" s="223"/>
      <c r="G9" s="223"/>
      <c r="H9" s="223"/>
      <c r="I9" s="223"/>
    </row>
    <row r="10" spans="1:9" x14ac:dyDescent="0.2">
      <c r="A10" s="224" t="s">
        <v>51</v>
      </c>
      <c r="B10" s="224"/>
      <c r="C10" s="224"/>
      <c r="D10" s="224"/>
      <c r="E10" s="224"/>
      <c r="F10" s="224"/>
      <c r="G10" s="224"/>
      <c r="H10" s="224"/>
      <c r="I10" s="224"/>
    </row>
    <row r="11" spans="1:9" x14ac:dyDescent="0.2">
      <c r="A11" s="22" t="s">
        <v>10</v>
      </c>
      <c r="B11" s="225" t="s">
        <v>52</v>
      </c>
      <c r="C11" s="225"/>
      <c r="D11" s="225"/>
      <c r="E11" s="225"/>
      <c r="F11" s="225"/>
      <c r="G11" s="225"/>
      <c r="H11" s="226"/>
      <c r="I11" s="227"/>
    </row>
    <row r="12" spans="1:9" x14ac:dyDescent="0.2">
      <c r="A12" s="22" t="s">
        <v>11</v>
      </c>
      <c r="B12" s="225" t="s">
        <v>53</v>
      </c>
      <c r="C12" s="225"/>
      <c r="D12" s="225"/>
      <c r="E12" s="225"/>
      <c r="F12" s="225"/>
      <c r="G12" s="225"/>
      <c r="H12" s="233" t="s">
        <v>127</v>
      </c>
      <c r="I12" s="227"/>
    </row>
    <row r="13" spans="1:9" ht="41.25" customHeight="1" x14ac:dyDescent="0.2">
      <c r="A13" s="22" t="s">
        <v>12</v>
      </c>
      <c r="B13" s="225" t="s">
        <v>70</v>
      </c>
      <c r="C13" s="225"/>
      <c r="D13" s="225"/>
      <c r="E13" s="225"/>
      <c r="F13" s="225"/>
      <c r="G13" s="225"/>
      <c r="H13" s="234" t="s">
        <v>233</v>
      </c>
      <c r="I13" s="227"/>
    </row>
    <row r="14" spans="1:9" x14ac:dyDescent="0.2">
      <c r="A14" s="22" t="s">
        <v>13</v>
      </c>
      <c r="B14" s="225" t="s">
        <v>54</v>
      </c>
      <c r="C14" s="225"/>
      <c r="D14" s="225"/>
      <c r="E14" s="225"/>
      <c r="F14" s="225"/>
      <c r="G14" s="225"/>
      <c r="H14" s="227">
        <v>12</v>
      </c>
      <c r="I14" s="227"/>
    </row>
    <row r="15" spans="1:9" x14ac:dyDescent="0.2">
      <c r="A15" s="23"/>
      <c r="B15" s="24"/>
      <c r="C15" s="24"/>
      <c r="D15" s="24"/>
      <c r="E15" s="24"/>
      <c r="F15" s="24"/>
      <c r="G15" s="24"/>
      <c r="H15" s="23"/>
      <c r="I15" s="23"/>
    </row>
    <row r="16" spans="1:9" x14ac:dyDescent="0.2">
      <c r="A16" s="224" t="s">
        <v>58</v>
      </c>
      <c r="B16" s="224"/>
      <c r="C16" s="224"/>
      <c r="D16" s="224"/>
      <c r="E16" s="224"/>
      <c r="F16" s="224"/>
      <c r="G16" s="224"/>
      <c r="H16" s="224"/>
      <c r="I16" s="224"/>
    </row>
    <row r="17" spans="1:12" x14ac:dyDescent="0.2">
      <c r="A17" s="227" t="s">
        <v>55</v>
      </c>
      <c r="B17" s="227"/>
      <c r="C17" s="227" t="s">
        <v>56</v>
      </c>
      <c r="D17" s="227"/>
      <c r="E17" s="227" t="s">
        <v>57</v>
      </c>
      <c r="F17" s="227"/>
      <c r="G17" s="227"/>
      <c r="H17" s="227"/>
      <c r="I17" s="227"/>
    </row>
    <row r="18" spans="1:12" x14ac:dyDescent="0.2">
      <c r="A18" s="233" t="s">
        <v>128</v>
      </c>
      <c r="B18" s="227"/>
      <c r="C18" s="233" t="s">
        <v>129</v>
      </c>
      <c r="D18" s="227"/>
      <c r="E18" s="227"/>
      <c r="F18" s="227"/>
      <c r="G18" s="227"/>
      <c r="H18" s="227"/>
      <c r="I18" s="227"/>
    </row>
    <row r="19" spans="1:12" x14ac:dyDescent="0.2">
      <c r="A19" s="23"/>
      <c r="B19" s="24"/>
      <c r="C19" s="24"/>
      <c r="D19" s="24"/>
      <c r="E19" s="24"/>
      <c r="F19" s="24"/>
      <c r="G19" s="24"/>
      <c r="H19" s="23"/>
      <c r="I19" s="23"/>
    </row>
    <row r="20" spans="1:12" x14ac:dyDescent="0.2">
      <c r="A20" s="224" t="s">
        <v>71</v>
      </c>
      <c r="B20" s="224"/>
      <c r="C20" s="224"/>
      <c r="D20" s="224"/>
      <c r="E20" s="224"/>
      <c r="F20" s="224"/>
      <c r="G20" s="224"/>
      <c r="H20" s="224"/>
      <c r="I20" s="224"/>
    </row>
    <row r="21" spans="1:12" x14ac:dyDescent="0.2">
      <c r="A21" s="22">
        <v>1</v>
      </c>
      <c r="B21" s="225" t="s">
        <v>9</v>
      </c>
      <c r="C21" s="225"/>
      <c r="D21" s="225"/>
      <c r="E21" s="225"/>
      <c r="F21" s="225"/>
      <c r="G21" s="225"/>
      <c r="H21" s="233" t="s">
        <v>130</v>
      </c>
      <c r="I21" s="227"/>
    </row>
    <row r="22" spans="1:12" x14ac:dyDescent="0.2">
      <c r="A22" s="22">
        <v>2</v>
      </c>
      <c r="B22" s="225" t="s">
        <v>72</v>
      </c>
      <c r="C22" s="225"/>
      <c r="D22" s="225"/>
      <c r="E22" s="225"/>
      <c r="F22" s="225"/>
      <c r="G22" s="225"/>
      <c r="H22" s="233" t="s">
        <v>232</v>
      </c>
      <c r="I22" s="227"/>
    </row>
    <row r="23" spans="1:12" x14ac:dyDescent="0.2">
      <c r="A23" s="22">
        <v>3</v>
      </c>
      <c r="B23" s="225" t="s">
        <v>8</v>
      </c>
      <c r="C23" s="225"/>
      <c r="D23" s="225"/>
      <c r="E23" s="225"/>
      <c r="F23" s="225"/>
      <c r="G23" s="225"/>
      <c r="H23" s="238">
        <v>1268.18</v>
      </c>
      <c r="I23" s="227"/>
    </row>
    <row r="24" spans="1:12" x14ac:dyDescent="0.2">
      <c r="A24" s="22">
        <v>4</v>
      </c>
      <c r="B24" s="225" t="s">
        <v>7</v>
      </c>
      <c r="C24" s="225"/>
      <c r="D24" s="225"/>
      <c r="E24" s="225"/>
      <c r="F24" s="225"/>
      <c r="G24" s="225"/>
      <c r="H24" s="235" t="s">
        <v>130</v>
      </c>
      <c r="I24" s="235"/>
    </row>
    <row r="25" spans="1:12" x14ac:dyDescent="0.2">
      <c r="A25" s="22">
        <v>5</v>
      </c>
      <c r="B25" s="225" t="s">
        <v>6</v>
      </c>
      <c r="C25" s="225"/>
      <c r="D25" s="225"/>
      <c r="E25" s="225"/>
      <c r="F25" s="225"/>
      <c r="G25" s="225"/>
      <c r="H25" s="226">
        <v>43160</v>
      </c>
      <c r="I25" s="227"/>
    </row>
    <row r="26" spans="1:12" x14ac:dyDescent="0.2">
      <c r="A26" s="236"/>
      <c r="B26" s="236"/>
      <c r="C26" s="236"/>
      <c r="D26" s="236"/>
      <c r="E26" s="236"/>
      <c r="F26" s="236"/>
      <c r="G26" s="236"/>
      <c r="H26" s="236"/>
      <c r="I26" s="236"/>
    </row>
    <row r="27" spans="1:12" x14ac:dyDescent="0.2">
      <c r="A27" s="237" t="s">
        <v>29</v>
      </c>
      <c r="B27" s="237"/>
      <c r="C27" s="237"/>
      <c r="D27" s="237"/>
      <c r="E27" s="237"/>
      <c r="F27" s="237"/>
      <c r="G27" s="237"/>
      <c r="H27" s="237"/>
      <c r="I27" s="237"/>
      <c r="K27" s="25" t="s">
        <v>172</v>
      </c>
      <c r="L27" s="25" t="s">
        <v>171</v>
      </c>
    </row>
    <row r="28" spans="1:12" x14ac:dyDescent="0.2">
      <c r="A28" s="26">
        <v>1</v>
      </c>
      <c r="B28" s="239" t="s">
        <v>18</v>
      </c>
      <c r="C28" s="239"/>
      <c r="D28" s="239"/>
      <c r="E28" s="239"/>
      <c r="F28" s="239"/>
      <c r="G28" s="239"/>
      <c r="H28" s="26" t="s">
        <v>3</v>
      </c>
      <c r="I28" s="26" t="s">
        <v>1</v>
      </c>
      <c r="K28" s="27"/>
      <c r="L28" s="28" t="s">
        <v>161</v>
      </c>
    </row>
    <row r="29" spans="1:12" x14ac:dyDescent="0.2">
      <c r="A29" s="26" t="s">
        <v>10</v>
      </c>
      <c r="B29" s="225" t="s">
        <v>50</v>
      </c>
      <c r="C29" s="225"/>
      <c r="D29" s="225"/>
      <c r="E29" s="225"/>
      <c r="F29" s="225"/>
      <c r="G29" s="225"/>
      <c r="H29" s="27"/>
      <c r="I29" s="29">
        <v>1268.18</v>
      </c>
      <c r="K29" s="27"/>
      <c r="L29" s="27"/>
    </row>
    <row r="30" spans="1:12" x14ac:dyDescent="0.2">
      <c r="A30" s="26" t="s">
        <v>11</v>
      </c>
      <c r="B30" s="225" t="s">
        <v>73</v>
      </c>
      <c r="C30" s="225"/>
      <c r="D30" s="225"/>
      <c r="E30" s="225"/>
      <c r="F30" s="225"/>
      <c r="G30" s="225"/>
      <c r="H30" s="30"/>
      <c r="I30" s="29">
        <v>0</v>
      </c>
      <c r="K30" s="27"/>
      <c r="L30" s="27"/>
    </row>
    <row r="31" spans="1:12" x14ac:dyDescent="0.2">
      <c r="A31" s="26" t="s">
        <v>12</v>
      </c>
      <c r="B31" s="225" t="s">
        <v>74</v>
      </c>
      <c r="C31" s="225"/>
      <c r="D31" s="225"/>
      <c r="E31" s="225"/>
      <c r="F31" s="225"/>
      <c r="G31" s="225"/>
      <c r="H31" s="30"/>
      <c r="I31" s="29">
        <f>H31*I29</f>
        <v>0</v>
      </c>
      <c r="K31" s="27"/>
      <c r="L31" s="27"/>
    </row>
    <row r="32" spans="1:12" x14ac:dyDescent="0.2">
      <c r="A32" s="26" t="s">
        <v>13</v>
      </c>
      <c r="B32" s="225" t="s">
        <v>2</v>
      </c>
      <c r="C32" s="225"/>
      <c r="D32" s="225"/>
      <c r="E32" s="225"/>
      <c r="F32" s="225"/>
      <c r="G32" s="225"/>
      <c r="H32" s="30"/>
      <c r="I32" s="29">
        <v>0</v>
      </c>
      <c r="K32" s="27"/>
      <c r="L32" s="27"/>
    </row>
    <row r="33" spans="1:12" x14ac:dyDescent="0.2">
      <c r="A33" s="31" t="s">
        <v>14</v>
      </c>
      <c r="B33" s="225" t="s">
        <v>75</v>
      </c>
      <c r="C33" s="225"/>
      <c r="D33" s="225"/>
      <c r="E33" s="225"/>
      <c r="F33" s="225"/>
      <c r="G33" s="225"/>
      <c r="H33" s="32"/>
      <c r="I33" s="29">
        <v>0</v>
      </c>
      <c r="K33" s="27"/>
      <c r="L33" s="27"/>
    </row>
    <row r="34" spans="1:12" x14ac:dyDescent="0.2">
      <c r="A34" s="33" t="s">
        <v>15</v>
      </c>
      <c r="B34" s="225" t="s">
        <v>4</v>
      </c>
      <c r="C34" s="225"/>
      <c r="D34" s="225"/>
      <c r="E34" s="225"/>
      <c r="F34" s="225"/>
      <c r="G34" s="225"/>
      <c r="H34" s="30"/>
      <c r="I34" s="29">
        <v>0</v>
      </c>
      <c r="K34" s="27"/>
      <c r="L34" s="27"/>
    </row>
    <row r="35" spans="1:12" x14ac:dyDescent="0.2">
      <c r="A35" s="239" t="s">
        <v>99</v>
      </c>
      <c r="B35" s="239"/>
      <c r="C35" s="239"/>
      <c r="D35" s="239"/>
      <c r="E35" s="239"/>
      <c r="F35" s="239"/>
      <c r="G35" s="239"/>
      <c r="H35" s="239"/>
      <c r="I35" s="34">
        <f>TRUNC(SUM(I29:I34),2)</f>
        <v>1268.18</v>
      </c>
      <c r="K35" s="27"/>
      <c r="L35" s="27"/>
    </row>
    <row r="36" spans="1:12" x14ac:dyDescent="0.2">
      <c r="A36" s="35"/>
      <c r="B36" s="35"/>
      <c r="C36" s="35"/>
      <c r="D36" s="35"/>
      <c r="E36" s="35"/>
      <c r="F36" s="35"/>
      <c r="G36" s="35"/>
      <c r="H36" s="35"/>
      <c r="I36" s="36"/>
      <c r="J36" s="37"/>
    </row>
    <row r="37" spans="1:12" x14ac:dyDescent="0.2">
      <c r="A37" s="237" t="s">
        <v>76</v>
      </c>
      <c r="B37" s="237"/>
      <c r="C37" s="237"/>
      <c r="D37" s="237"/>
      <c r="E37" s="237"/>
      <c r="F37" s="237"/>
      <c r="G37" s="237"/>
      <c r="H37" s="237"/>
      <c r="I37" s="237"/>
      <c r="J37" s="37"/>
    </row>
    <row r="38" spans="1:12" x14ac:dyDescent="0.2">
      <c r="A38" s="239" t="s">
        <v>89</v>
      </c>
      <c r="B38" s="239"/>
      <c r="C38" s="239"/>
      <c r="D38" s="239"/>
      <c r="E38" s="239"/>
      <c r="F38" s="239"/>
      <c r="G38" s="239"/>
      <c r="H38" s="26" t="s">
        <v>3</v>
      </c>
      <c r="I38" s="26" t="s">
        <v>1</v>
      </c>
      <c r="J38" s="37"/>
    </row>
    <row r="39" spans="1:12" ht="38.25" x14ac:dyDescent="0.2">
      <c r="A39" s="26" t="s">
        <v>10</v>
      </c>
      <c r="B39" s="240" t="s">
        <v>229</v>
      </c>
      <c r="C39" s="225"/>
      <c r="D39" s="225"/>
      <c r="E39" s="225"/>
      <c r="F39" s="225"/>
      <c r="G39" s="225"/>
      <c r="H39" s="38">
        <v>8.3299999999999999E-2</v>
      </c>
      <c r="I39" s="29">
        <f>$I$35*H39</f>
        <v>105.63939400000001</v>
      </c>
      <c r="J39" s="37"/>
      <c r="K39" s="27"/>
      <c r="L39" s="39" t="s">
        <v>168</v>
      </c>
    </row>
    <row r="40" spans="1:12" ht="38.25" x14ac:dyDescent="0.2">
      <c r="A40" s="26" t="s">
        <v>11</v>
      </c>
      <c r="B40" s="240" t="s">
        <v>230</v>
      </c>
      <c r="C40" s="240"/>
      <c r="D40" s="240"/>
      <c r="E40" s="240"/>
      <c r="F40" s="240"/>
      <c r="G40" s="240"/>
      <c r="H40" s="40">
        <v>0.121</v>
      </c>
      <c r="I40" s="29">
        <f>H40*I35</f>
        <v>153.44978</v>
      </c>
      <c r="J40" s="37"/>
      <c r="K40" s="47" t="s">
        <v>228</v>
      </c>
      <c r="L40" s="39" t="s">
        <v>167</v>
      </c>
    </row>
    <row r="41" spans="1:12" x14ac:dyDescent="0.2">
      <c r="A41" s="239" t="s">
        <v>78</v>
      </c>
      <c r="B41" s="239"/>
      <c r="C41" s="239"/>
      <c r="D41" s="239"/>
      <c r="E41" s="239"/>
      <c r="F41" s="239"/>
      <c r="G41" s="239"/>
      <c r="H41" s="41">
        <f>TRUNC(SUM(H39:H40),4)</f>
        <v>0.20430000000000001</v>
      </c>
      <c r="I41" s="34">
        <f>TRUNC(SUM(I39:I40),2)</f>
        <v>259.08</v>
      </c>
      <c r="J41" s="37"/>
    </row>
    <row r="42" spans="1:12" x14ac:dyDescent="0.2">
      <c r="A42" s="241"/>
      <c r="B42" s="242"/>
      <c r="C42" s="242"/>
      <c r="D42" s="242"/>
      <c r="E42" s="242"/>
      <c r="F42" s="242"/>
      <c r="G42" s="242"/>
      <c r="H42" s="242"/>
      <c r="I42" s="242"/>
    </row>
    <row r="43" spans="1:12" x14ac:dyDescent="0.2">
      <c r="A43" s="42"/>
      <c r="B43" s="42"/>
      <c r="C43" s="42"/>
      <c r="D43" s="42"/>
      <c r="E43" s="42"/>
      <c r="F43" s="42"/>
      <c r="G43" s="42"/>
      <c r="H43" s="43" t="s">
        <v>122</v>
      </c>
      <c r="I43" s="44">
        <f>I35+I41</f>
        <v>1527.26</v>
      </c>
      <c r="J43" s="45"/>
    </row>
    <row r="44" spans="1:12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5"/>
    </row>
    <row r="45" spans="1:12" x14ac:dyDescent="0.2">
      <c r="A45" s="239" t="s">
        <v>90</v>
      </c>
      <c r="B45" s="239"/>
      <c r="C45" s="239"/>
      <c r="D45" s="239"/>
      <c r="E45" s="239"/>
      <c r="F45" s="239"/>
      <c r="G45" s="239"/>
      <c r="H45" s="26" t="s">
        <v>3</v>
      </c>
      <c r="I45" s="26" t="s">
        <v>1</v>
      </c>
      <c r="J45" s="37"/>
    </row>
    <row r="46" spans="1:12" x14ac:dyDescent="0.2">
      <c r="A46" s="26" t="s">
        <v>10</v>
      </c>
      <c r="B46" s="225" t="s">
        <v>81</v>
      </c>
      <c r="C46" s="225"/>
      <c r="D46" s="225"/>
      <c r="E46" s="225"/>
      <c r="F46" s="225"/>
      <c r="G46" s="225"/>
      <c r="H46" s="38">
        <v>0.2</v>
      </c>
      <c r="I46" s="29">
        <f t="shared" ref="I46:I53" si="0">H46*$I$43</f>
        <v>305.452</v>
      </c>
      <c r="J46" s="37"/>
      <c r="K46" s="27"/>
      <c r="L46" s="46" t="s">
        <v>150</v>
      </c>
    </row>
    <row r="47" spans="1:12" x14ac:dyDescent="0.2">
      <c r="A47" s="26" t="s">
        <v>11</v>
      </c>
      <c r="B47" s="225" t="s">
        <v>82</v>
      </c>
      <c r="C47" s="225"/>
      <c r="D47" s="225"/>
      <c r="E47" s="225"/>
      <c r="F47" s="225"/>
      <c r="G47" s="225"/>
      <c r="H47" s="38">
        <v>2.5000000000000001E-2</v>
      </c>
      <c r="I47" s="29">
        <f t="shared" si="0"/>
        <v>38.1815</v>
      </c>
      <c r="J47" s="37"/>
      <c r="K47" s="27"/>
      <c r="L47" s="46" t="s">
        <v>151</v>
      </c>
    </row>
    <row r="48" spans="1:12" x14ac:dyDescent="0.2">
      <c r="A48" s="26" t="s">
        <v>12</v>
      </c>
      <c r="B48" s="225" t="s">
        <v>83</v>
      </c>
      <c r="C48" s="225"/>
      <c r="D48" s="225"/>
      <c r="E48" s="225"/>
      <c r="F48" s="225"/>
      <c r="G48" s="225"/>
      <c r="H48" s="38">
        <v>0.03</v>
      </c>
      <c r="I48" s="29">
        <f t="shared" si="0"/>
        <v>45.817799999999998</v>
      </c>
      <c r="J48" s="37"/>
      <c r="K48" s="47" t="s">
        <v>152</v>
      </c>
      <c r="L48" s="46" t="s">
        <v>153</v>
      </c>
    </row>
    <row r="49" spans="1:12" x14ac:dyDescent="0.2">
      <c r="A49" s="26" t="s">
        <v>13</v>
      </c>
      <c r="B49" s="225" t="s">
        <v>80</v>
      </c>
      <c r="C49" s="225"/>
      <c r="D49" s="225"/>
      <c r="E49" s="225"/>
      <c r="F49" s="225"/>
      <c r="G49" s="225"/>
      <c r="H49" s="38">
        <v>1.4999999999999999E-2</v>
      </c>
      <c r="I49" s="29">
        <f t="shared" si="0"/>
        <v>22.908899999999999</v>
      </c>
      <c r="J49" s="37"/>
      <c r="K49" s="27"/>
      <c r="L49" s="46" t="s">
        <v>154</v>
      </c>
    </row>
    <row r="50" spans="1:12" x14ac:dyDescent="0.2">
      <c r="A50" s="26" t="s">
        <v>14</v>
      </c>
      <c r="B50" s="225" t="s">
        <v>84</v>
      </c>
      <c r="C50" s="225"/>
      <c r="D50" s="225"/>
      <c r="E50" s="225"/>
      <c r="F50" s="225"/>
      <c r="G50" s="225"/>
      <c r="H50" s="38">
        <v>0.01</v>
      </c>
      <c r="I50" s="29">
        <f t="shared" si="0"/>
        <v>15.272600000000001</v>
      </c>
      <c r="J50" s="37"/>
      <c r="K50" s="27"/>
      <c r="L50" s="46" t="s">
        <v>155</v>
      </c>
    </row>
    <row r="51" spans="1:12" x14ac:dyDescent="0.2">
      <c r="A51" s="26" t="s">
        <v>15</v>
      </c>
      <c r="B51" s="225" t="s">
        <v>85</v>
      </c>
      <c r="C51" s="225"/>
      <c r="D51" s="225"/>
      <c r="E51" s="225"/>
      <c r="F51" s="225"/>
      <c r="G51" s="225"/>
      <c r="H51" s="38">
        <v>6.0000000000000001E-3</v>
      </c>
      <c r="I51" s="29">
        <f t="shared" si="0"/>
        <v>9.1635600000000004</v>
      </c>
      <c r="J51" s="37"/>
      <c r="K51" s="27"/>
      <c r="L51" s="48" t="s">
        <v>156</v>
      </c>
    </row>
    <row r="52" spans="1:12" x14ac:dyDescent="0.2">
      <c r="A52" s="26" t="s">
        <v>16</v>
      </c>
      <c r="B52" s="225" t="s">
        <v>86</v>
      </c>
      <c r="C52" s="225"/>
      <c r="D52" s="225"/>
      <c r="E52" s="225"/>
      <c r="F52" s="225"/>
      <c r="G52" s="225"/>
      <c r="H52" s="38">
        <v>2E-3</v>
      </c>
      <c r="I52" s="29">
        <f t="shared" si="0"/>
        <v>3.0545200000000001</v>
      </c>
      <c r="J52" s="37"/>
      <c r="K52" s="27"/>
      <c r="L52" s="46" t="s">
        <v>155</v>
      </c>
    </row>
    <row r="53" spans="1:12" x14ac:dyDescent="0.2">
      <c r="A53" s="26" t="s">
        <v>17</v>
      </c>
      <c r="B53" s="225" t="s">
        <v>87</v>
      </c>
      <c r="C53" s="225"/>
      <c r="D53" s="225"/>
      <c r="E53" s="225"/>
      <c r="F53" s="225"/>
      <c r="G53" s="225"/>
      <c r="H53" s="38">
        <v>0.08</v>
      </c>
      <c r="I53" s="29">
        <f t="shared" si="0"/>
        <v>122.1808</v>
      </c>
      <c r="J53" s="37"/>
      <c r="K53" s="27"/>
      <c r="L53" s="46" t="s">
        <v>157</v>
      </c>
    </row>
    <row r="54" spans="1:12" x14ac:dyDescent="0.2">
      <c r="A54" s="239" t="s">
        <v>88</v>
      </c>
      <c r="B54" s="239"/>
      <c r="C54" s="239"/>
      <c r="D54" s="239"/>
      <c r="E54" s="239"/>
      <c r="F54" s="239"/>
      <c r="G54" s="239"/>
      <c r="H54" s="41">
        <f>SUM(H46:H53)</f>
        <v>0.36800000000000005</v>
      </c>
      <c r="I54" s="34">
        <f>TRUNC(SUM(I46:I53),2)</f>
        <v>562.03</v>
      </c>
      <c r="J54" s="37"/>
    </row>
    <row r="55" spans="1:12" x14ac:dyDescent="0.2">
      <c r="A55" s="245"/>
      <c r="B55" s="245"/>
      <c r="C55" s="245"/>
      <c r="D55" s="245"/>
      <c r="E55" s="245"/>
      <c r="F55" s="245"/>
      <c r="G55" s="245"/>
      <c r="H55" s="245"/>
      <c r="I55" s="246"/>
      <c r="J55" s="37"/>
    </row>
    <row r="56" spans="1:12" x14ac:dyDescent="0.2">
      <c r="A56" s="239" t="s">
        <v>91</v>
      </c>
      <c r="B56" s="239"/>
      <c r="C56" s="239"/>
      <c r="D56" s="239"/>
      <c r="E56" s="239"/>
      <c r="F56" s="239"/>
      <c r="G56" s="239"/>
      <c r="H56" s="41"/>
      <c r="I56" s="26" t="s">
        <v>1</v>
      </c>
      <c r="J56" s="37"/>
    </row>
    <row r="57" spans="1:12" x14ac:dyDescent="0.2">
      <c r="A57" s="26" t="s">
        <v>10</v>
      </c>
      <c r="B57" s="243" t="s">
        <v>124</v>
      </c>
      <c r="C57" s="244"/>
      <c r="D57" s="244"/>
      <c r="E57" s="244"/>
      <c r="F57" s="244"/>
      <c r="G57" s="244"/>
      <c r="H57" s="22" t="s">
        <v>0</v>
      </c>
      <c r="I57" s="51">
        <f>(8.55*2*22)-(I29*0.06)</f>
        <v>300.10920000000004</v>
      </c>
      <c r="J57" s="37"/>
      <c r="K57" s="52" t="s">
        <v>158</v>
      </c>
      <c r="L57" s="52" t="s">
        <v>159</v>
      </c>
    </row>
    <row r="58" spans="1:12" x14ac:dyDescent="0.2">
      <c r="A58" s="26" t="s">
        <v>11</v>
      </c>
      <c r="B58" s="243" t="s">
        <v>125</v>
      </c>
      <c r="C58" s="244"/>
      <c r="D58" s="244"/>
      <c r="E58" s="244"/>
      <c r="F58" s="244"/>
      <c r="G58" s="244"/>
      <c r="H58" s="22" t="s">
        <v>0</v>
      </c>
      <c r="I58" s="51">
        <f>(18*22)-10%*(18*22)</f>
        <v>356.4</v>
      </c>
      <c r="J58" s="37"/>
      <c r="K58" s="28" t="s">
        <v>160</v>
      </c>
      <c r="L58" s="28" t="s">
        <v>161</v>
      </c>
    </row>
    <row r="59" spans="1:12" x14ac:dyDescent="0.2">
      <c r="A59" s="26" t="s">
        <v>12</v>
      </c>
      <c r="B59" s="243" t="s">
        <v>126</v>
      </c>
      <c r="C59" s="244"/>
      <c r="D59" s="244"/>
      <c r="E59" s="244"/>
      <c r="F59" s="244"/>
      <c r="G59" s="244"/>
      <c r="H59" s="22" t="s">
        <v>0</v>
      </c>
      <c r="I59" s="51">
        <v>5.35</v>
      </c>
      <c r="J59" s="37"/>
      <c r="K59" s="27"/>
      <c r="L59" s="28" t="s">
        <v>161</v>
      </c>
    </row>
    <row r="60" spans="1:12" x14ac:dyDescent="0.2">
      <c r="A60" s="53" t="s">
        <v>14</v>
      </c>
      <c r="B60" s="248" t="s">
        <v>123</v>
      </c>
      <c r="C60" s="249"/>
      <c r="D60" s="249"/>
      <c r="E60" s="249"/>
      <c r="F60" s="249"/>
      <c r="G60" s="250"/>
      <c r="H60" s="54" t="s">
        <v>0</v>
      </c>
      <c r="I60" s="51">
        <v>0</v>
      </c>
      <c r="J60" s="37"/>
      <c r="K60" s="27"/>
      <c r="L60" s="27"/>
    </row>
    <row r="61" spans="1:12" x14ac:dyDescent="0.2">
      <c r="A61" s="53" t="s">
        <v>16</v>
      </c>
      <c r="B61" s="243" t="s">
        <v>4</v>
      </c>
      <c r="C61" s="244"/>
      <c r="D61" s="244"/>
      <c r="E61" s="244"/>
      <c r="F61" s="244"/>
      <c r="G61" s="244"/>
      <c r="H61" s="22" t="s">
        <v>0</v>
      </c>
      <c r="I61" s="51">
        <v>0</v>
      </c>
      <c r="J61" s="37"/>
      <c r="K61" s="27"/>
      <c r="L61" s="27"/>
    </row>
    <row r="62" spans="1:12" x14ac:dyDescent="0.2">
      <c r="A62" s="239" t="s">
        <v>92</v>
      </c>
      <c r="B62" s="239"/>
      <c r="C62" s="239"/>
      <c r="D62" s="239"/>
      <c r="E62" s="239"/>
      <c r="F62" s="239"/>
      <c r="G62" s="239"/>
      <c r="H62" s="239"/>
      <c r="I62" s="34">
        <f>SUM(I57:I61)</f>
        <v>661.85919999999999</v>
      </c>
      <c r="J62" s="37"/>
    </row>
    <row r="63" spans="1:12" x14ac:dyDescent="0.2">
      <c r="A63" s="245"/>
      <c r="B63" s="245"/>
      <c r="C63" s="245"/>
      <c r="D63" s="245"/>
      <c r="E63" s="245"/>
      <c r="F63" s="245"/>
      <c r="G63" s="245"/>
      <c r="H63" s="245"/>
      <c r="I63" s="246"/>
      <c r="J63" s="37"/>
    </row>
    <row r="64" spans="1:12" x14ac:dyDescent="0.2">
      <c r="A64" s="247" t="s">
        <v>93</v>
      </c>
      <c r="B64" s="247"/>
      <c r="C64" s="247"/>
      <c r="D64" s="247"/>
      <c r="E64" s="247"/>
      <c r="F64" s="247"/>
      <c r="G64" s="247"/>
      <c r="H64" s="247"/>
      <c r="I64" s="247"/>
      <c r="J64" s="37"/>
    </row>
    <row r="65" spans="1:12" x14ac:dyDescent="0.2">
      <c r="A65" s="239" t="s">
        <v>97</v>
      </c>
      <c r="B65" s="239"/>
      <c r="C65" s="239"/>
      <c r="D65" s="239"/>
      <c r="E65" s="239"/>
      <c r="F65" s="239"/>
      <c r="G65" s="239"/>
      <c r="H65" s="239"/>
      <c r="I65" s="26" t="s">
        <v>1</v>
      </c>
      <c r="J65" s="37"/>
    </row>
    <row r="66" spans="1:12" x14ac:dyDescent="0.2">
      <c r="A66" s="26" t="s">
        <v>94</v>
      </c>
      <c r="B66" s="227" t="s">
        <v>77</v>
      </c>
      <c r="C66" s="227"/>
      <c r="D66" s="227"/>
      <c r="E66" s="227"/>
      <c r="F66" s="227"/>
      <c r="G66" s="227"/>
      <c r="H66" s="227"/>
      <c r="I66" s="29">
        <f>I41</f>
        <v>259.08</v>
      </c>
      <c r="J66" s="37"/>
    </row>
    <row r="67" spans="1:12" x14ac:dyDescent="0.2">
      <c r="A67" s="31" t="s">
        <v>95</v>
      </c>
      <c r="B67" s="227" t="s">
        <v>79</v>
      </c>
      <c r="C67" s="227"/>
      <c r="D67" s="227"/>
      <c r="E67" s="227"/>
      <c r="F67" s="227"/>
      <c r="G67" s="227"/>
      <c r="H67" s="227"/>
      <c r="I67" s="55">
        <f>I54</f>
        <v>562.03</v>
      </c>
      <c r="J67" s="37"/>
    </row>
    <row r="68" spans="1:12" x14ac:dyDescent="0.2">
      <c r="A68" s="31" t="s">
        <v>96</v>
      </c>
      <c r="B68" s="227" t="s">
        <v>98</v>
      </c>
      <c r="C68" s="227"/>
      <c r="D68" s="227"/>
      <c r="E68" s="227"/>
      <c r="F68" s="227"/>
      <c r="G68" s="227"/>
      <c r="H68" s="227"/>
      <c r="I68" s="55">
        <f>I62</f>
        <v>661.85919999999999</v>
      </c>
      <c r="J68" s="37"/>
    </row>
    <row r="69" spans="1:12" x14ac:dyDescent="0.2">
      <c r="A69" s="239" t="s">
        <v>100</v>
      </c>
      <c r="B69" s="239"/>
      <c r="C69" s="239"/>
      <c r="D69" s="239"/>
      <c r="E69" s="239"/>
      <c r="F69" s="239"/>
      <c r="G69" s="239"/>
      <c r="H69" s="239"/>
      <c r="I69" s="56">
        <f>TRUNC(SUM(I66:I68),2)</f>
        <v>1482.96</v>
      </c>
      <c r="J69" s="37"/>
    </row>
    <row r="70" spans="1:12" x14ac:dyDescent="0.2">
      <c r="A70" s="254"/>
      <c r="B70" s="255"/>
      <c r="C70" s="255"/>
      <c r="D70" s="255"/>
      <c r="E70" s="255"/>
      <c r="F70" s="255"/>
      <c r="G70" s="255"/>
      <c r="H70" s="255"/>
      <c r="I70" s="255"/>
      <c r="J70" s="37"/>
    </row>
    <row r="71" spans="1:12" x14ac:dyDescent="0.2">
      <c r="A71" s="237" t="s">
        <v>101</v>
      </c>
      <c r="B71" s="237"/>
      <c r="C71" s="237"/>
      <c r="D71" s="237"/>
      <c r="E71" s="237"/>
      <c r="F71" s="237"/>
      <c r="G71" s="237"/>
      <c r="H71" s="237"/>
      <c r="I71" s="237"/>
      <c r="J71" s="37"/>
    </row>
    <row r="72" spans="1:12" x14ac:dyDescent="0.2">
      <c r="A72" s="26">
        <v>3</v>
      </c>
      <c r="B72" s="239" t="s">
        <v>102</v>
      </c>
      <c r="C72" s="239"/>
      <c r="D72" s="239"/>
      <c r="E72" s="239"/>
      <c r="F72" s="239"/>
      <c r="G72" s="239"/>
      <c r="H72" s="26" t="s">
        <v>3</v>
      </c>
      <c r="I72" s="26" t="s">
        <v>1</v>
      </c>
      <c r="J72" s="37"/>
    </row>
    <row r="73" spans="1:12" ht="26.25" customHeight="1" x14ac:dyDescent="0.2">
      <c r="A73" s="26" t="s">
        <v>10</v>
      </c>
      <c r="B73" s="251" t="s">
        <v>105</v>
      </c>
      <c r="C73" s="251"/>
      <c r="D73" s="251"/>
      <c r="E73" s="251"/>
      <c r="F73" s="251"/>
      <c r="G73" s="251"/>
      <c r="H73" s="57">
        <v>4.1999999999999997E-3</v>
      </c>
      <c r="I73" s="55">
        <f>$I$35*H73</f>
        <v>5.3263559999999996</v>
      </c>
      <c r="J73" s="37"/>
      <c r="K73" s="58" t="s">
        <v>143</v>
      </c>
      <c r="L73" s="58" t="s">
        <v>144</v>
      </c>
    </row>
    <row r="74" spans="1:12" x14ac:dyDescent="0.2">
      <c r="A74" s="26" t="s">
        <v>11</v>
      </c>
      <c r="B74" s="225" t="s">
        <v>104</v>
      </c>
      <c r="C74" s="225"/>
      <c r="D74" s="225"/>
      <c r="E74" s="225"/>
      <c r="F74" s="225"/>
      <c r="G74" s="225"/>
      <c r="H74" s="59">
        <f>0.08*H73</f>
        <v>3.3599999999999998E-4</v>
      </c>
      <c r="I74" s="29">
        <f>H74*I35</f>
        <v>0.42610848000000001</v>
      </c>
      <c r="J74" s="37"/>
      <c r="K74" s="58" t="s">
        <v>145</v>
      </c>
      <c r="L74" s="58" t="s">
        <v>146</v>
      </c>
    </row>
    <row r="75" spans="1:12" ht="25.5" x14ac:dyDescent="0.2">
      <c r="A75" s="53" t="s">
        <v>12</v>
      </c>
      <c r="B75" s="240" t="s">
        <v>103</v>
      </c>
      <c r="C75" s="225"/>
      <c r="D75" s="225"/>
      <c r="E75" s="225"/>
      <c r="F75" s="225"/>
      <c r="G75" s="225"/>
      <c r="H75" s="38">
        <v>1.9400000000000001E-2</v>
      </c>
      <c r="I75" s="29">
        <f>$I$35*H75</f>
        <v>24.602692000000001</v>
      </c>
      <c r="J75" s="37"/>
      <c r="K75" s="58" t="s">
        <v>147</v>
      </c>
      <c r="L75" s="58" t="s">
        <v>148</v>
      </c>
    </row>
    <row r="76" spans="1:12" ht="25.5" x14ac:dyDescent="0.2">
      <c r="A76" s="53" t="s">
        <v>13</v>
      </c>
      <c r="B76" s="240" t="s">
        <v>132</v>
      </c>
      <c r="C76" s="225"/>
      <c r="D76" s="225"/>
      <c r="E76" s="225"/>
      <c r="F76" s="225"/>
      <c r="G76" s="225"/>
      <c r="H76" s="40">
        <f>H54*H75</f>
        <v>7.1392000000000009E-3</v>
      </c>
      <c r="I76" s="29">
        <f t="shared" ref="I76:I77" si="1">$I$35*H76</f>
        <v>9.0537906560000021</v>
      </c>
      <c r="J76" s="37"/>
      <c r="K76" s="58" t="s">
        <v>149</v>
      </c>
    </row>
    <row r="77" spans="1:12" ht="38.25" customHeight="1" x14ac:dyDescent="0.2">
      <c r="A77" s="53" t="s">
        <v>14</v>
      </c>
      <c r="B77" s="252" t="s">
        <v>231</v>
      </c>
      <c r="C77" s="253"/>
      <c r="D77" s="253"/>
      <c r="E77" s="253"/>
      <c r="F77" s="253"/>
      <c r="G77" s="253"/>
      <c r="H77" s="60">
        <v>0.05</v>
      </c>
      <c r="I77" s="29">
        <f t="shared" si="1"/>
        <v>63.409000000000006</v>
      </c>
      <c r="J77" s="37"/>
      <c r="K77" s="58" t="s">
        <v>227</v>
      </c>
      <c r="L77" s="39" t="s">
        <v>173</v>
      </c>
    </row>
    <row r="78" spans="1:12" x14ac:dyDescent="0.2">
      <c r="A78" s="239" t="s">
        <v>106</v>
      </c>
      <c r="B78" s="239"/>
      <c r="C78" s="239"/>
      <c r="D78" s="239"/>
      <c r="E78" s="239"/>
      <c r="F78" s="239"/>
      <c r="G78" s="239"/>
      <c r="H78" s="41">
        <f>TRUNC(SUM(H73:H77),4)</f>
        <v>8.1000000000000003E-2</v>
      </c>
      <c r="I78" s="34">
        <f>TRUNC(SUM(I73:I77),2)</f>
        <v>102.81</v>
      </c>
      <c r="J78" s="37"/>
    </row>
    <row r="79" spans="1:12" x14ac:dyDescent="0.2">
      <c r="A79" s="259"/>
      <c r="B79" s="260"/>
      <c r="C79" s="260"/>
      <c r="D79" s="260"/>
      <c r="E79" s="260"/>
      <c r="F79" s="260"/>
      <c r="G79" s="260"/>
      <c r="H79" s="260"/>
      <c r="I79" s="260"/>
      <c r="J79" s="37"/>
    </row>
    <row r="80" spans="1:12" x14ac:dyDescent="0.2">
      <c r="A80" s="237" t="s">
        <v>107</v>
      </c>
      <c r="B80" s="237"/>
      <c r="C80" s="237"/>
      <c r="D80" s="237"/>
      <c r="E80" s="237"/>
      <c r="F80" s="237"/>
      <c r="G80" s="237"/>
      <c r="H80" s="237"/>
      <c r="I80" s="237"/>
      <c r="J80" s="37"/>
    </row>
    <row r="81" spans="1:12" x14ac:dyDescent="0.2">
      <c r="A81" s="235" t="s">
        <v>133</v>
      </c>
      <c r="B81" s="239"/>
      <c r="C81" s="239"/>
      <c r="D81" s="239"/>
      <c r="E81" s="239"/>
      <c r="F81" s="239"/>
      <c r="G81" s="239"/>
      <c r="H81" s="26" t="s">
        <v>3</v>
      </c>
      <c r="I81" s="26" t="s">
        <v>1</v>
      </c>
      <c r="J81" s="37"/>
    </row>
    <row r="82" spans="1:12" ht="33" customHeight="1" x14ac:dyDescent="0.2">
      <c r="A82" s="53" t="s">
        <v>10</v>
      </c>
      <c r="B82" s="256" t="s">
        <v>134</v>
      </c>
      <c r="C82" s="251"/>
      <c r="D82" s="251"/>
      <c r="E82" s="251"/>
      <c r="F82" s="251"/>
      <c r="G82" s="251"/>
      <c r="H82" s="38">
        <f>1/12/12+1/12/12+1/12/12/3</f>
        <v>1.6203703703703703E-2</v>
      </c>
      <c r="I82" s="29">
        <f t="shared" ref="I82:I87" si="2">$I$35*H82</f>
        <v>20.549212962962962</v>
      </c>
      <c r="J82" s="37"/>
      <c r="K82" s="58" t="s">
        <v>170</v>
      </c>
      <c r="L82" s="58" t="s">
        <v>169</v>
      </c>
    </row>
    <row r="83" spans="1:12" x14ac:dyDescent="0.2">
      <c r="A83" s="31" t="s">
        <v>11</v>
      </c>
      <c r="B83" s="256" t="s">
        <v>135</v>
      </c>
      <c r="C83" s="251"/>
      <c r="D83" s="251"/>
      <c r="E83" s="251"/>
      <c r="F83" s="251"/>
      <c r="G83" s="251"/>
      <c r="H83" s="57">
        <f>1/30/12</f>
        <v>2.7777777777777779E-3</v>
      </c>
      <c r="I83" s="55">
        <f t="shared" si="2"/>
        <v>3.5227222222222228</v>
      </c>
      <c r="J83" s="37"/>
      <c r="K83" s="58" t="s">
        <v>162</v>
      </c>
      <c r="L83" s="58" t="s">
        <v>163</v>
      </c>
    </row>
    <row r="84" spans="1:12" ht="38.25" x14ac:dyDescent="0.2">
      <c r="A84" s="31" t="s">
        <v>12</v>
      </c>
      <c r="B84" s="256" t="s">
        <v>136</v>
      </c>
      <c r="C84" s="251"/>
      <c r="D84" s="251"/>
      <c r="E84" s="251"/>
      <c r="F84" s="251"/>
      <c r="G84" s="251"/>
      <c r="H84" s="61">
        <f>5/30/12*0.015</f>
        <v>2.0833333333333332E-4</v>
      </c>
      <c r="I84" s="55">
        <f t="shared" si="2"/>
        <v>0.26420416666666668</v>
      </c>
      <c r="J84" s="37"/>
      <c r="K84" s="58" t="s">
        <v>164</v>
      </c>
      <c r="L84" s="39" t="s">
        <v>174</v>
      </c>
    </row>
    <row r="85" spans="1:12" ht="38.25" x14ac:dyDescent="0.2">
      <c r="A85" s="31" t="s">
        <v>13</v>
      </c>
      <c r="B85" s="256" t="s">
        <v>137</v>
      </c>
      <c r="C85" s="251"/>
      <c r="D85" s="251"/>
      <c r="E85" s="251"/>
      <c r="F85" s="251"/>
      <c r="G85" s="251"/>
      <c r="H85" s="57">
        <f>15/30/12*0.08</f>
        <v>3.3333333333333331E-3</v>
      </c>
      <c r="I85" s="55">
        <f t="shared" si="2"/>
        <v>4.2272666666666669</v>
      </c>
      <c r="J85" s="37"/>
      <c r="K85" s="58" t="s">
        <v>165</v>
      </c>
      <c r="L85" s="39" t="s">
        <v>175</v>
      </c>
    </row>
    <row r="86" spans="1:12" ht="39.75" customHeight="1" x14ac:dyDescent="0.2">
      <c r="A86" s="31" t="s">
        <v>14</v>
      </c>
      <c r="B86" s="256" t="s">
        <v>138</v>
      </c>
      <c r="C86" s="251"/>
      <c r="D86" s="251"/>
      <c r="E86" s="251"/>
      <c r="F86" s="251"/>
      <c r="G86" s="251"/>
      <c r="H86" s="57">
        <f>((4*8.33%)+(4*2.78%))/12*2%</f>
        <v>7.4066666666666671E-4</v>
      </c>
      <c r="I86" s="55">
        <f t="shared" si="2"/>
        <v>0.9392986533333334</v>
      </c>
      <c r="J86" s="62"/>
      <c r="K86" s="58" t="s">
        <v>166</v>
      </c>
      <c r="L86" s="39" t="s">
        <v>176</v>
      </c>
    </row>
    <row r="87" spans="1:12" x14ac:dyDescent="0.2">
      <c r="A87" s="26" t="s">
        <v>15</v>
      </c>
      <c r="B87" s="256" t="s">
        <v>139</v>
      </c>
      <c r="C87" s="251"/>
      <c r="D87" s="251"/>
      <c r="E87" s="251"/>
      <c r="F87" s="251"/>
      <c r="G87" s="251"/>
      <c r="H87" s="57">
        <v>0</v>
      </c>
      <c r="I87" s="55">
        <f t="shared" si="2"/>
        <v>0</v>
      </c>
      <c r="J87" s="37"/>
      <c r="K87" s="27"/>
      <c r="L87" s="27"/>
    </row>
    <row r="88" spans="1:12" x14ac:dyDescent="0.2">
      <c r="A88" s="239" t="s">
        <v>20</v>
      </c>
      <c r="B88" s="239"/>
      <c r="C88" s="239"/>
      <c r="D88" s="239"/>
      <c r="E88" s="239"/>
      <c r="F88" s="239"/>
      <c r="G88" s="239"/>
      <c r="H88" s="41">
        <f>TRUNC(SUM(H82:H87),4)</f>
        <v>2.3199999999999998E-2</v>
      </c>
      <c r="I88" s="34">
        <f>TRUNC(SUM(I82:I87),2)</f>
        <v>29.5</v>
      </c>
      <c r="J88" s="37"/>
    </row>
    <row r="89" spans="1:12" x14ac:dyDescent="0.2">
      <c r="A89" s="257"/>
      <c r="B89" s="258"/>
      <c r="C89" s="258"/>
      <c r="D89" s="258"/>
      <c r="E89" s="258"/>
      <c r="F89" s="258"/>
      <c r="G89" s="258"/>
      <c r="H89" s="258"/>
      <c r="I89" s="258"/>
      <c r="J89" s="37"/>
    </row>
    <row r="90" spans="1:12" x14ac:dyDescent="0.2">
      <c r="A90" s="239" t="s">
        <v>108</v>
      </c>
      <c r="B90" s="239"/>
      <c r="C90" s="239"/>
      <c r="D90" s="239"/>
      <c r="E90" s="239"/>
      <c r="F90" s="239"/>
      <c r="G90" s="239"/>
      <c r="H90" s="26" t="s">
        <v>3</v>
      </c>
      <c r="I90" s="26" t="s">
        <v>1</v>
      </c>
      <c r="J90" s="37"/>
    </row>
    <row r="91" spans="1:12" x14ac:dyDescent="0.2">
      <c r="A91" s="26" t="s">
        <v>10</v>
      </c>
      <c r="B91" s="261" t="s">
        <v>140</v>
      </c>
      <c r="C91" s="225"/>
      <c r="D91" s="225"/>
      <c r="E91" s="225"/>
      <c r="F91" s="225"/>
      <c r="G91" s="225"/>
      <c r="H91" s="38">
        <v>0</v>
      </c>
      <c r="I91" s="29">
        <f t="shared" ref="I91" si="3">$I$35*H91</f>
        <v>0</v>
      </c>
      <c r="J91" s="37"/>
    </row>
    <row r="92" spans="1:12" x14ac:dyDescent="0.2">
      <c r="A92" s="239" t="s">
        <v>22</v>
      </c>
      <c r="B92" s="239"/>
      <c r="C92" s="239"/>
      <c r="D92" s="239"/>
      <c r="E92" s="239"/>
      <c r="F92" s="239"/>
      <c r="G92" s="239"/>
      <c r="H92" s="41">
        <f>TRUNC(SUM(H91),4)</f>
        <v>0</v>
      </c>
      <c r="I92" s="34">
        <f>TRUNC(SUM(I91),2)</f>
        <v>0</v>
      </c>
      <c r="J92" s="37"/>
    </row>
    <row r="93" spans="1:12" x14ac:dyDescent="0.2">
      <c r="A93" s="262"/>
      <c r="B93" s="263"/>
      <c r="C93" s="263"/>
      <c r="D93" s="263"/>
      <c r="E93" s="263"/>
      <c r="F93" s="263"/>
      <c r="G93" s="263"/>
      <c r="H93" s="263"/>
      <c r="I93" s="263"/>
      <c r="J93" s="37"/>
    </row>
    <row r="94" spans="1:12" x14ac:dyDescent="0.2">
      <c r="A94" s="247" t="s">
        <v>109</v>
      </c>
      <c r="B94" s="247"/>
      <c r="C94" s="247"/>
      <c r="D94" s="247"/>
      <c r="E94" s="247"/>
      <c r="F94" s="247"/>
      <c r="G94" s="247"/>
      <c r="H94" s="247"/>
      <c r="I94" s="247"/>
      <c r="J94" s="37"/>
    </row>
    <row r="95" spans="1:12" x14ac:dyDescent="0.2">
      <c r="A95" s="239" t="s">
        <v>110</v>
      </c>
      <c r="B95" s="239"/>
      <c r="C95" s="239"/>
      <c r="D95" s="239"/>
      <c r="E95" s="239"/>
      <c r="F95" s="239"/>
      <c r="G95" s="239"/>
      <c r="H95" s="239"/>
      <c r="I95" s="26" t="s">
        <v>1</v>
      </c>
      <c r="J95" s="37"/>
    </row>
    <row r="96" spans="1:12" x14ac:dyDescent="0.2">
      <c r="A96" s="26" t="s">
        <v>25</v>
      </c>
      <c r="B96" s="233" t="s">
        <v>141</v>
      </c>
      <c r="C96" s="227"/>
      <c r="D96" s="227"/>
      <c r="E96" s="227"/>
      <c r="F96" s="227"/>
      <c r="G96" s="227"/>
      <c r="H96" s="227"/>
      <c r="I96" s="29">
        <f>I88</f>
        <v>29.5</v>
      </c>
      <c r="J96" s="37"/>
    </row>
    <row r="97" spans="1:12" x14ac:dyDescent="0.2">
      <c r="A97" s="31" t="s">
        <v>26</v>
      </c>
      <c r="B97" s="233" t="s">
        <v>142</v>
      </c>
      <c r="C97" s="227"/>
      <c r="D97" s="227"/>
      <c r="E97" s="227"/>
      <c r="F97" s="227"/>
      <c r="G97" s="227"/>
      <c r="H97" s="227"/>
      <c r="I97" s="55">
        <f>I92</f>
        <v>0</v>
      </c>
      <c r="J97" s="37"/>
    </row>
    <row r="98" spans="1:12" x14ac:dyDescent="0.2">
      <c r="A98" s="239" t="s">
        <v>111</v>
      </c>
      <c r="B98" s="239"/>
      <c r="C98" s="239"/>
      <c r="D98" s="239"/>
      <c r="E98" s="239"/>
      <c r="F98" s="239"/>
      <c r="G98" s="239"/>
      <c r="H98" s="239"/>
      <c r="I98" s="56">
        <f>TRUNC(SUM(I96:I97),2)</f>
        <v>29.5</v>
      </c>
      <c r="J98" s="37"/>
    </row>
    <row r="99" spans="1:12" x14ac:dyDescent="0.2">
      <c r="A99" s="254"/>
      <c r="B99" s="255"/>
      <c r="C99" s="255"/>
      <c r="D99" s="255"/>
      <c r="E99" s="255"/>
      <c r="F99" s="255"/>
      <c r="G99" s="255"/>
      <c r="H99" s="255"/>
      <c r="I99" s="255"/>
      <c r="J99" s="37"/>
    </row>
    <row r="100" spans="1:12" x14ac:dyDescent="0.2">
      <c r="A100" s="237" t="s">
        <v>112</v>
      </c>
      <c r="B100" s="237"/>
      <c r="C100" s="237"/>
      <c r="D100" s="237"/>
      <c r="E100" s="237"/>
      <c r="F100" s="237"/>
      <c r="G100" s="237"/>
      <c r="H100" s="237"/>
      <c r="I100" s="237"/>
      <c r="J100" s="37"/>
    </row>
    <row r="101" spans="1:12" x14ac:dyDescent="0.2">
      <c r="A101" s="26">
        <v>5</v>
      </c>
      <c r="B101" s="239" t="s">
        <v>19</v>
      </c>
      <c r="C101" s="239"/>
      <c r="D101" s="239"/>
      <c r="E101" s="239"/>
      <c r="F101" s="239"/>
      <c r="G101" s="239"/>
      <c r="H101" s="26"/>
      <c r="I101" s="26" t="s">
        <v>1</v>
      </c>
      <c r="J101" s="37"/>
    </row>
    <row r="102" spans="1:12" x14ac:dyDescent="0.2">
      <c r="A102" s="26" t="s">
        <v>10</v>
      </c>
      <c r="B102" s="244" t="s">
        <v>113</v>
      </c>
      <c r="C102" s="244"/>
      <c r="D102" s="244"/>
      <c r="E102" s="244"/>
      <c r="F102" s="244"/>
      <c r="G102" s="244"/>
      <c r="H102" s="22" t="s">
        <v>0</v>
      </c>
      <c r="I102" s="29">
        <f>UNIFORMES!O24</f>
        <v>75.367499999999993</v>
      </c>
      <c r="J102" s="37"/>
      <c r="K102" s="49" t="s">
        <v>234</v>
      </c>
      <c r="L102" s="50"/>
    </row>
    <row r="103" spans="1:12" x14ac:dyDescent="0.2">
      <c r="A103" s="26" t="s">
        <v>11</v>
      </c>
      <c r="B103" s="243" t="s">
        <v>221</v>
      </c>
      <c r="C103" s="244"/>
      <c r="D103" s="244"/>
      <c r="E103" s="244"/>
      <c r="F103" s="244"/>
      <c r="G103" s="244"/>
      <c r="H103" s="22" t="s">
        <v>0</v>
      </c>
      <c r="I103" s="29">
        <v>0.59</v>
      </c>
      <c r="J103" s="37"/>
      <c r="K103" s="49" t="s">
        <v>234</v>
      </c>
      <c r="L103" s="50"/>
    </row>
    <row r="104" spans="1:12" x14ac:dyDescent="0.2">
      <c r="A104" s="63" t="s">
        <v>12</v>
      </c>
      <c r="B104" s="243" t="s">
        <v>222</v>
      </c>
      <c r="C104" s="244"/>
      <c r="D104" s="244"/>
      <c r="E104" s="244"/>
      <c r="F104" s="244"/>
      <c r="G104" s="244"/>
      <c r="H104" s="22" t="s">
        <v>0</v>
      </c>
      <c r="I104" s="29">
        <v>0.57999999999999996</v>
      </c>
      <c r="J104" s="37"/>
      <c r="K104" s="49" t="s">
        <v>234</v>
      </c>
      <c r="L104" s="50"/>
    </row>
    <row r="105" spans="1:12" x14ac:dyDescent="0.2">
      <c r="A105" s="63" t="s">
        <v>13</v>
      </c>
      <c r="B105" s="244" t="s">
        <v>4</v>
      </c>
      <c r="C105" s="244"/>
      <c r="D105" s="244"/>
      <c r="E105" s="244"/>
      <c r="F105" s="244"/>
      <c r="G105" s="244"/>
      <c r="H105" s="22" t="s">
        <v>0</v>
      </c>
      <c r="I105" s="29">
        <v>0</v>
      </c>
      <c r="J105" s="37"/>
    </row>
    <row r="106" spans="1:12" x14ac:dyDescent="0.2">
      <c r="A106" s="239" t="s">
        <v>114</v>
      </c>
      <c r="B106" s="239"/>
      <c r="C106" s="239"/>
      <c r="D106" s="239"/>
      <c r="E106" s="239"/>
      <c r="F106" s="239"/>
      <c r="G106" s="239"/>
      <c r="H106" s="41" t="s">
        <v>0</v>
      </c>
      <c r="I106" s="34">
        <f>TRUNC(SUM(I102:I105),2)</f>
        <v>76.53</v>
      </c>
      <c r="J106" s="37"/>
    </row>
    <row r="107" spans="1:12" x14ac:dyDescent="0.2">
      <c r="A107" s="254"/>
      <c r="B107" s="255"/>
      <c r="C107" s="255"/>
      <c r="D107" s="255"/>
      <c r="E107" s="255"/>
      <c r="F107" s="255"/>
      <c r="G107" s="255"/>
      <c r="H107" s="255"/>
      <c r="I107" s="255"/>
      <c r="J107" s="37"/>
    </row>
    <row r="108" spans="1:12" x14ac:dyDescent="0.2">
      <c r="A108" s="237" t="s">
        <v>115</v>
      </c>
      <c r="B108" s="237"/>
      <c r="C108" s="237"/>
      <c r="D108" s="237"/>
      <c r="E108" s="237"/>
      <c r="F108" s="237"/>
      <c r="G108" s="237"/>
      <c r="H108" s="237"/>
      <c r="I108" s="237"/>
      <c r="J108" s="37"/>
    </row>
    <row r="109" spans="1:12" x14ac:dyDescent="0.2">
      <c r="A109" s="26">
        <v>6</v>
      </c>
      <c r="B109" s="239" t="s">
        <v>24</v>
      </c>
      <c r="C109" s="239"/>
      <c r="D109" s="239"/>
      <c r="E109" s="239"/>
      <c r="F109" s="239"/>
      <c r="G109" s="239"/>
      <c r="H109" s="26" t="s">
        <v>3</v>
      </c>
      <c r="I109" s="26" t="s">
        <v>1</v>
      </c>
      <c r="J109" s="37"/>
    </row>
    <row r="110" spans="1:12" x14ac:dyDescent="0.2">
      <c r="A110" s="26" t="s">
        <v>10</v>
      </c>
      <c r="B110" s="225" t="s">
        <v>27</v>
      </c>
      <c r="C110" s="225"/>
      <c r="D110" s="225"/>
      <c r="E110" s="225"/>
      <c r="F110" s="225"/>
      <c r="G110" s="225"/>
      <c r="H110" s="64">
        <v>0.05</v>
      </c>
      <c r="I110" s="29">
        <f>TRUNC(H110*I134,2)</f>
        <v>147.99</v>
      </c>
      <c r="J110" s="37"/>
      <c r="K110" s="49" t="s">
        <v>238</v>
      </c>
      <c r="L110" s="49"/>
    </row>
    <row r="111" spans="1:12" x14ac:dyDescent="0.2">
      <c r="A111" s="31" t="s">
        <v>11</v>
      </c>
      <c r="B111" s="225" t="s">
        <v>5</v>
      </c>
      <c r="C111" s="225"/>
      <c r="D111" s="225"/>
      <c r="E111" s="225"/>
      <c r="F111" s="225"/>
      <c r="G111" s="225"/>
      <c r="H111" s="65">
        <v>6.7900000000000002E-2</v>
      </c>
      <c r="I111" s="29">
        <f>TRUNC(H111*(I110+I134),2)</f>
        <v>211.03</v>
      </c>
      <c r="J111" s="37"/>
      <c r="K111" s="49" t="s">
        <v>237</v>
      </c>
      <c r="L111" s="49"/>
    </row>
    <row r="112" spans="1:12" x14ac:dyDescent="0.2">
      <c r="A112" s="26" t="s">
        <v>12</v>
      </c>
      <c r="B112" s="264" t="s">
        <v>60</v>
      </c>
      <c r="C112" s="264"/>
      <c r="D112" s="264"/>
      <c r="E112" s="264"/>
      <c r="F112" s="264"/>
      <c r="G112" s="264"/>
      <c r="H112" s="30"/>
      <c r="I112" s="66"/>
      <c r="J112" s="37"/>
      <c r="K112" s="62"/>
      <c r="L112" s="62"/>
    </row>
    <row r="113" spans="1:12" x14ac:dyDescent="0.2">
      <c r="A113" s="31" t="s">
        <v>61</v>
      </c>
      <c r="B113" s="240" t="s">
        <v>225</v>
      </c>
      <c r="C113" s="225"/>
      <c r="D113" s="225"/>
      <c r="E113" s="225"/>
      <c r="F113" s="225"/>
      <c r="G113" s="225"/>
      <c r="H113" s="67">
        <v>1.6500000000000001E-2</v>
      </c>
      <c r="I113" s="55">
        <f>TRUNC(H113*I123,2)</f>
        <v>63.86</v>
      </c>
      <c r="J113" s="37"/>
      <c r="K113" s="49" t="s">
        <v>235</v>
      </c>
      <c r="L113" s="49"/>
    </row>
    <row r="114" spans="1:12" x14ac:dyDescent="0.2">
      <c r="A114" s="31" t="s">
        <v>62</v>
      </c>
      <c r="B114" s="240" t="s">
        <v>226</v>
      </c>
      <c r="C114" s="225"/>
      <c r="D114" s="225"/>
      <c r="E114" s="225"/>
      <c r="F114" s="225"/>
      <c r="G114" s="225"/>
      <c r="H114" s="68">
        <v>7.5999999999999998E-2</v>
      </c>
      <c r="I114" s="55">
        <f>TRUNC(H114*I123,2)</f>
        <v>294.16000000000003</v>
      </c>
      <c r="J114" s="37"/>
      <c r="K114" s="49" t="s">
        <v>236</v>
      </c>
      <c r="L114" s="49"/>
    </row>
    <row r="115" spans="1:12" x14ac:dyDescent="0.2">
      <c r="A115" s="31" t="s">
        <v>63</v>
      </c>
      <c r="B115" s="225" t="s">
        <v>59</v>
      </c>
      <c r="C115" s="225"/>
      <c r="D115" s="225"/>
      <c r="E115" s="225"/>
      <c r="F115" s="225"/>
      <c r="G115" s="225"/>
      <c r="H115" s="69">
        <v>0.05</v>
      </c>
      <c r="I115" s="55">
        <f>TRUNC(H115*I123,2)</f>
        <v>193.52</v>
      </c>
      <c r="J115" s="37"/>
      <c r="K115" s="108" t="s">
        <v>239</v>
      </c>
      <c r="L115" s="108"/>
    </row>
    <row r="116" spans="1:12" x14ac:dyDescent="0.2">
      <c r="A116" s="239" t="s">
        <v>116</v>
      </c>
      <c r="B116" s="239"/>
      <c r="C116" s="239"/>
      <c r="D116" s="239"/>
      <c r="E116" s="239"/>
      <c r="F116" s="239"/>
      <c r="G116" s="239"/>
      <c r="H116" s="67">
        <f>SUM(H110:H115)</f>
        <v>0.26040000000000002</v>
      </c>
      <c r="I116" s="56">
        <f>TRUNC(SUM(I110:I115),2)</f>
        <v>910.56</v>
      </c>
      <c r="J116" s="37"/>
    </row>
    <row r="117" spans="1:12" x14ac:dyDescent="0.2">
      <c r="A117" s="23"/>
      <c r="B117" s="267"/>
      <c r="C117" s="267"/>
      <c r="D117" s="267"/>
      <c r="E117" s="267"/>
      <c r="F117" s="267"/>
      <c r="G117" s="267"/>
      <c r="H117" s="267"/>
      <c r="I117" s="267"/>
    </row>
    <row r="118" spans="1:12" x14ac:dyDescent="0.2">
      <c r="A118" s="70" t="s">
        <v>64</v>
      </c>
      <c r="B118" s="268" t="s">
        <v>65</v>
      </c>
      <c r="C118" s="268"/>
      <c r="D118" s="268"/>
      <c r="E118" s="268"/>
      <c r="F118" s="268"/>
      <c r="G118" s="268"/>
      <c r="H118" s="71">
        <f>TRUNC(H113+H114+H115,4)</f>
        <v>0.14249999999999999</v>
      </c>
      <c r="I118" s="72"/>
    </row>
    <row r="119" spans="1:12" x14ac:dyDescent="0.2">
      <c r="A119" s="73"/>
      <c r="B119" s="269">
        <v>100</v>
      </c>
      <c r="C119" s="265"/>
      <c r="D119" s="265"/>
      <c r="E119" s="265"/>
      <c r="F119" s="265"/>
      <c r="G119" s="265"/>
      <c r="H119" s="74"/>
      <c r="I119" s="75"/>
    </row>
    <row r="120" spans="1:12" x14ac:dyDescent="0.2">
      <c r="A120" s="76"/>
      <c r="B120" s="77"/>
      <c r="C120" s="77"/>
      <c r="D120" s="77"/>
      <c r="E120" s="77"/>
      <c r="F120" s="77"/>
      <c r="G120" s="77"/>
      <c r="H120" s="74"/>
      <c r="I120" s="75"/>
    </row>
    <row r="121" spans="1:12" x14ac:dyDescent="0.2">
      <c r="A121" s="73" t="s">
        <v>66</v>
      </c>
      <c r="B121" s="265" t="s">
        <v>117</v>
      </c>
      <c r="C121" s="265"/>
      <c r="D121" s="265"/>
      <c r="E121" s="265"/>
      <c r="F121" s="265"/>
      <c r="G121" s="265"/>
      <c r="H121" s="74"/>
      <c r="I121" s="75">
        <f>TRUNC(I134+I110+I111,2)</f>
        <v>3319</v>
      </c>
    </row>
    <row r="122" spans="1:12" x14ac:dyDescent="0.2">
      <c r="A122" s="73"/>
      <c r="B122" s="77"/>
      <c r="C122" s="77"/>
      <c r="D122" s="77"/>
      <c r="E122" s="77"/>
      <c r="F122" s="77"/>
      <c r="G122" s="77"/>
      <c r="H122" s="74"/>
      <c r="I122" s="75"/>
    </row>
    <row r="123" spans="1:12" x14ac:dyDescent="0.2">
      <c r="A123" s="73" t="s">
        <v>67</v>
      </c>
      <c r="B123" s="265" t="s">
        <v>68</v>
      </c>
      <c r="C123" s="265"/>
      <c r="D123" s="265"/>
      <c r="E123" s="265"/>
      <c r="F123" s="265"/>
      <c r="G123" s="265"/>
      <c r="H123" s="74"/>
      <c r="I123" s="75">
        <f>TRUNC(I121/(1-H118),2)</f>
        <v>3870.55</v>
      </c>
    </row>
    <row r="124" spans="1:12" x14ac:dyDescent="0.2">
      <c r="A124" s="73"/>
      <c r="B124" s="77"/>
      <c r="C124" s="77"/>
      <c r="D124" s="77"/>
      <c r="E124" s="77"/>
      <c r="F124" s="77"/>
      <c r="G124" s="77"/>
      <c r="H124" s="74"/>
      <c r="I124" s="75"/>
    </row>
    <row r="125" spans="1:12" x14ac:dyDescent="0.2">
      <c r="A125" s="78"/>
      <c r="B125" s="266" t="s">
        <v>69</v>
      </c>
      <c r="C125" s="266"/>
      <c r="D125" s="266"/>
      <c r="E125" s="266"/>
      <c r="F125" s="266"/>
      <c r="G125" s="266"/>
      <c r="H125" s="79"/>
      <c r="I125" s="80">
        <f>TRUNC(I123-I121,2)</f>
        <v>551.54999999999995</v>
      </c>
    </row>
    <row r="126" spans="1:12" x14ac:dyDescent="0.2">
      <c r="A126" s="23"/>
      <c r="B126" s="23"/>
      <c r="C126" s="23"/>
      <c r="D126" s="23"/>
      <c r="E126" s="23"/>
      <c r="F126" s="23"/>
      <c r="G126" s="23"/>
      <c r="H126" s="23"/>
      <c r="I126" s="81"/>
    </row>
    <row r="127" spans="1:12" x14ac:dyDescent="0.2">
      <c r="A127" s="247" t="s">
        <v>118</v>
      </c>
      <c r="B127" s="247"/>
      <c r="C127" s="247"/>
      <c r="D127" s="247"/>
      <c r="E127" s="247"/>
      <c r="F127" s="247"/>
      <c r="G127" s="247"/>
      <c r="H127" s="247"/>
      <c r="I127" s="247"/>
    </row>
    <row r="128" spans="1:12" x14ac:dyDescent="0.2">
      <c r="A128" s="239" t="s">
        <v>28</v>
      </c>
      <c r="B128" s="239"/>
      <c r="C128" s="239"/>
      <c r="D128" s="239"/>
      <c r="E128" s="239"/>
      <c r="F128" s="239"/>
      <c r="G128" s="239"/>
      <c r="H128" s="239"/>
      <c r="I128" s="26" t="s">
        <v>1</v>
      </c>
    </row>
    <row r="129" spans="1:9" x14ac:dyDescent="0.2">
      <c r="A129" s="22" t="s">
        <v>10</v>
      </c>
      <c r="B129" s="225" t="str">
        <f>A27</f>
        <v>MÓDULO 1 - COMPOSIÇÃO DA REMUNERAÇÃO</v>
      </c>
      <c r="C129" s="225"/>
      <c r="D129" s="225"/>
      <c r="E129" s="225"/>
      <c r="F129" s="225"/>
      <c r="G129" s="225"/>
      <c r="H129" s="225"/>
      <c r="I129" s="29">
        <f>I35</f>
        <v>1268.18</v>
      </c>
    </row>
    <row r="130" spans="1:9" x14ac:dyDescent="0.2">
      <c r="A130" s="82" t="s">
        <v>11</v>
      </c>
      <c r="B130" s="225" t="str">
        <f>A37</f>
        <v>MÓDULO 2 – ENCARGOS E BENEFÍCIOS ANUAIS, MENSAIS E DIÁRIOS</v>
      </c>
      <c r="C130" s="225"/>
      <c r="D130" s="225"/>
      <c r="E130" s="225"/>
      <c r="F130" s="225"/>
      <c r="G130" s="225"/>
      <c r="H130" s="225"/>
      <c r="I130" s="55">
        <f>I69</f>
        <v>1482.96</v>
      </c>
    </row>
    <row r="131" spans="1:9" x14ac:dyDescent="0.2">
      <c r="A131" s="82" t="s">
        <v>12</v>
      </c>
      <c r="B131" s="225" t="str">
        <f>A71</f>
        <v>MÓDULO 3 – PROVISÃO PARA RESCISÃO</v>
      </c>
      <c r="C131" s="225"/>
      <c r="D131" s="225"/>
      <c r="E131" s="225"/>
      <c r="F131" s="225"/>
      <c r="G131" s="225"/>
      <c r="H131" s="225"/>
      <c r="I131" s="55">
        <f>I78</f>
        <v>102.81</v>
      </c>
    </row>
    <row r="132" spans="1:9" x14ac:dyDescent="0.2">
      <c r="A132" s="22" t="s">
        <v>13</v>
      </c>
      <c r="B132" s="225" t="str">
        <f>A80</f>
        <v>MÓDULO 4 – CUSTO DE REPOSIÇÃO DO PROFISSIONAL AUSENTE</v>
      </c>
      <c r="C132" s="225"/>
      <c r="D132" s="225"/>
      <c r="E132" s="225"/>
      <c r="F132" s="225"/>
      <c r="G132" s="225"/>
      <c r="H132" s="225"/>
      <c r="I132" s="55">
        <f>I98</f>
        <v>29.5</v>
      </c>
    </row>
    <row r="133" spans="1:9" x14ac:dyDescent="0.2">
      <c r="A133" s="82" t="s">
        <v>14</v>
      </c>
      <c r="B133" s="225" t="str">
        <f>A100</f>
        <v>MÓDULO 5 – INSUMOS DIVERSOS</v>
      </c>
      <c r="C133" s="225"/>
      <c r="D133" s="225"/>
      <c r="E133" s="225"/>
      <c r="F133" s="225"/>
      <c r="G133" s="225"/>
      <c r="H133" s="225"/>
      <c r="I133" s="55">
        <f>I106</f>
        <v>76.53</v>
      </c>
    </row>
    <row r="134" spans="1:9" x14ac:dyDescent="0.2">
      <c r="A134" s="31"/>
      <c r="B134" s="239" t="s">
        <v>119</v>
      </c>
      <c r="C134" s="239"/>
      <c r="D134" s="239"/>
      <c r="E134" s="239"/>
      <c r="F134" s="239"/>
      <c r="G134" s="239"/>
      <c r="H134" s="239"/>
      <c r="I134" s="56">
        <f>TRUNC(SUM(I129:I133),2)</f>
        <v>2959.98</v>
      </c>
    </row>
    <row r="135" spans="1:9" x14ac:dyDescent="0.2">
      <c r="A135" s="22" t="s">
        <v>15</v>
      </c>
      <c r="B135" s="225" t="str">
        <f>A108</f>
        <v>MÓDULO 6 – CUSTOS INDIRETOS, TRIBUTOS E LUCRO</v>
      </c>
      <c r="C135" s="225"/>
      <c r="D135" s="225"/>
      <c r="E135" s="225"/>
      <c r="F135" s="225"/>
      <c r="G135" s="225"/>
      <c r="H135" s="225"/>
      <c r="I135" s="29">
        <f>I116</f>
        <v>910.56</v>
      </c>
    </row>
    <row r="136" spans="1:9" x14ac:dyDescent="0.2">
      <c r="A136" s="239" t="s">
        <v>121</v>
      </c>
      <c r="B136" s="239"/>
      <c r="C136" s="239"/>
      <c r="D136" s="239"/>
      <c r="E136" s="239"/>
      <c r="F136" s="239"/>
      <c r="G136" s="239"/>
      <c r="H136" s="239"/>
      <c r="I136" s="56">
        <f>TRUNC(SUM(I134:I135),2)</f>
        <v>3870.54</v>
      </c>
    </row>
    <row r="137" spans="1:9" x14ac:dyDescent="0.2">
      <c r="I137" s="83"/>
    </row>
    <row r="138" spans="1:9" hidden="1" x14ac:dyDescent="0.2">
      <c r="A138" s="23"/>
      <c r="B138" s="236" t="s">
        <v>30</v>
      </c>
      <c r="C138" s="236"/>
      <c r="D138" s="236"/>
      <c r="E138" s="236"/>
      <c r="F138" s="236"/>
      <c r="G138" s="236"/>
      <c r="H138" s="35"/>
      <c r="I138" s="35"/>
    </row>
    <row r="139" spans="1:9" ht="40.5" hidden="1" customHeight="1" thickBot="1" x14ac:dyDescent="0.25">
      <c r="A139" s="270" t="s">
        <v>32</v>
      </c>
      <c r="B139" s="271"/>
      <c r="C139" s="270" t="s">
        <v>33</v>
      </c>
      <c r="D139" s="271"/>
      <c r="E139" s="270" t="s">
        <v>35</v>
      </c>
      <c r="F139" s="271"/>
      <c r="G139" s="84" t="s">
        <v>34</v>
      </c>
      <c r="H139" s="85" t="s">
        <v>31</v>
      </c>
      <c r="I139" s="86" t="s">
        <v>1</v>
      </c>
    </row>
    <row r="140" spans="1:9" hidden="1" x14ac:dyDescent="0.2">
      <c r="A140" s="272" t="s">
        <v>36</v>
      </c>
      <c r="B140" s="273"/>
      <c r="C140" s="274" t="s">
        <v>40</v>
      </c>
      <c r="D140" s="275"/>
      <c r="E140" s="276"/>
      <c r="F140" s="277"/>
      <c r="G140" s="87" t="s">
        <v>40</v>
      </c>
      <c r="H140" s="88"/>
      <c r="I140" s="89">
        <v>0</v>
      </c>
    </row>
    <row r="141" spans="1:9" hidden="1" x14ac:dyDescent="0.2">
      <c r="A141" s="227" t="s">
        <v>37</v>
      </c>
      <c r="B141" s="278"/>
      <c r="C141" s="279" t="s">
        <v>40</v>
      </c>
      <c r="D141" s="280"/>
      <c r="E141" s="281"/>
      <c r="F141" s="282"/>
      <c r="G141" s="90" t="s">
        <v>40</v>
      </c>
      <c r="H141" s="91"/>
      <c r="I141" s="92">
        <v>0</v>
      </c>
    </row>
    <row r="142" spans="1:9" hidden="1" x14ac:dyDescent="0.2">
      <c r="A142" s="227" t="s">
        <v>38</v>
      </c>
      <c r="B142" s="278"/>
      <c r="C142" s="279" t="s">
        <v>40</v>
      </c>
      <c r="D142" s="280"/>
      <c r="E142" s="281"/>
      <c r="F142" s="282"/>
      <c r="G142" s="90" t="s">
        <v>40</v>
      </c>
      <c r="H142" s="91"/>
      <c r="I142" s="92">
        <v>0</v>
      </c>
    </row>
    <row r="143" spans="1:9" hidden="1" x14ac:dyDescent="0.2">
      <c r="A143" s="227" t="s">
        <v>39</v>
      </c>
      <c r="B143" s="278"/>
      <c r="C143" s="279" t="s">
        <v>40</v>
      </c>
      <c r="D143" s="280"/>
      <c r="E143" s="281"/>
      <c r="F143" s="282"/>
      <c r="G143" s="90" t="s">
        <v>40</v>
      </c>
      <c r="H143" s="91"/>
      <c r="I143" s="92">
        <v>0</v>
      </c>
    </row>
    <row r="144" spans="1:9" hidden="1" x14ac:dyDescent="0.2">
      <c r="A144" s="283"/>
      <c r="B144" s="259"/>
      <c r="C144" s="281"/>
      <c r="D144" s="282"/>
      <c r="E144" s="281"/>
      <c r="F144" s="282"/>
      <c r="G144" s="93"/>
      <c r="H144" s="94"/>
      <c r="I144" s="92"/>
    </row>
    <row r="145" spans="1:9" ht="13.5" hidden="1" thickBot="1" x14ac:dyDescent="0.25">
      <c r="A145" s="299"/>
      <c r="B145" s="300"/>
      <c r="C145" s="301"/>
      <c r="D145" s="302"/>
      <c r="E145" s="301"/>
      <c r="F145" s="302"/>
      <c r="G145" s="95"/>
      <c r="H145" s="96"/>
      <c r="I145" s="97"/>
    </row>
    <row r="146" spans="1:9" ht="13.5" hidden="1" thickBot="1" x14ac:dyDescent="0.25">
      <c r="A146" s="303" t="s">
        <v>41</v>
      </c>
      <c r="B146" s="304"/>
      <c r="C146" s="304"/>
      <c r="D146" s="304"/>
      <c r="E146" s="304"/>
      <c r="F146" s="304"/>
      <c r="G146" s="304"/>
      <c r="H146" s="305"/>
      <c r="I146" s="98">
        <f>SUM(I144:I145)</f>
        <v>0</v>
      </c>
    </row>
    <row r="147" spans="1:9" hidden="1" x14ac:dyDescent="0.2"/>
    <row r="148" spans="1:9" hidden="1" x14ac:dyDescent="0.2">
      <c r="A148" s="23" t="s">
        <v>42</v>
      </c>
      <c r="B148" s="236" t="s">
        <v>43</v>
      </c>
      <c r="C148" s="236"/>
      <c r="D148" s="236"/>
      <c r="E148" s="236"/>
      <c r="F148" s="236"/>
      <c r="G148" s="236"/>
      <c r="H148" s="35"/>
      <c r="I148" s="35"/>
    </row>
    <row r="149" spans="1:9" ht="13.5" hidden="1" thickBot="1" x14ac:dyDescent="0.25">
      <c r="A149" s="306" t="s">
        <v>44</v>
      </c>
      <c r="B149" s="307"/>
      <c r="C149" s="307"/>
      <c r="D149" s="307"/>
      <c r="E149" s="307"/>
      <c r="F149" s="307"/>
      <c r="G149" s="307"/>
      <c r="H149" s="307"/>
      <c r="I149" s="308"/>
    </row>
    <row r="150" spans="1:9" ht="13.5" hidden="1" thickBot="1" x14ac:dyDescent="0.25">
      <c r="A150" s="99"/>
      <c r="B150" s="284" t="s">
        <v>45</v>
      </c>
      <c r="C150" s="285"/>
      <c r="D150" s="285"/>
      <c r="E150" s="285"/>
      <c r="F150" s="285"/>
      <c r="G150" s="285"/>
      <c r="H150" s="286"/>
      <c r="I150" s="86" t="s">
        <v>1</v>
      </c>
    </row>
    <row r="151" spans="1:9" hidden="1" x14ac:dyDescent="0.2">
      <c r="A151" s="100" t="s">
        <v>10</v>
      </c>
      <c r="B151" s="287" t="s">
        <v>46</v>
      </c>
      <c r="C151" s="288"/>
      <c r="D151" s="288"/>
      <c r="E151" s="288"/>
      <c r="F151" s="288"/>
      <c r="G151" s="288"/>
      <c r="H151" s="289"/>
      <c r="I151" s="101">
        <f>I113</f>
        <v>63.86</v>
      </c>
    </row>
    <row r="152" spans="1:9" hidden="1" x14ac:dyDescent="0.2">
      <c r="A152" s="102" t="s">
        <v>11</v>
      </c>
      <c r="B152" s="290" t="s">
        <v>47</v>
      </c>
      <c r="C152" s="291"/>
      <c r="D152" s="291"/>
      <c r="E152" s="291"/>
      <c r="F152" s="291"/>
      <c r="G152" s="291"/>
      <c r="H152" s="292"/>
      <c r="I152" s="103" t="e">
        <f>#REF!</f>
        <v>#REF!</v>
      </c>
    </row>
    <row r="153" spans="1:9" ht="13.5" hidden="1" thickBot="1" x14ac:dyDescent="0.25">
      <c r="A153" s="102" t="s">
        <v>12</v>
      </c>
      <c r="B153" s="293" t="s">
        <v>48</v>
      </c>
      <c r="C153" s="294"/>
      <c r="D153" s="294"/>
      <c r="E153" s="294"/>
      <c r="F153" s="294"/>
      <c r="G153" s="294"/>
      <c r="H153" s="295"/>
      <c r="I153" s="103">
        <f>I116</f>
        <v>910.56</v>
      </c>
    </row>
    <row r="154" spans="1:9" ht="13.5" hidden="1" thickBot="1" x14ac:dyDescent="0.25">
      <c r="A154" s="296" t="s">
        <v>23</v>
      </c>
      <c r="B154" s="297"/>
      <c r="C154" s="297"/>
      <c r="D154" s="297"/>
      <c r="E154" s="297"/>
      <c r="F154" s="297"/>
      <c r="G154" s="297"/>
      <c r="H154" s="298"/>
      <c r="I154" s="98" t="e">
        <f>SUM(I151:I153)</f>
        <v>#REF!</v>
      </c>
    </row>
    <row r="155" spans="1:9" hidden="1" x14ac:dyDescent="0.2">
      <c r="A155" s="104" t="s">
        <v>21</v>
      </c>
      <c r="B155" s="21" t="s">
        <v>49</v>
      </c>
    </row>
    <row r="156" spans="1:9" hidden="1" x14ac:dyDescent="0.2"/>
    <row r="157" spans="1:9" hidden="1" x14ac:dyDescent="0.2"/>
    <row r="158" spans="1:9" x14ac:dyDescent="0.2">
      <c r="A158" s="105" t="s">
        <v>120</v>
      </c>
      <c r="B158" s="105">
        <f>I136/I29</f>
        <v>3.0520430853664307</v>
      </c>
    </row>
    <row r="159" spans="1:9" x14ac:dyDescent="0.2">
      <c r="A159" s="106"/>
      <c r="B159" s="105"/>
      <c r="E159" s="107"/>
    </row>
    <row r="160" spans="1:9" x14ac:dyDescent="0.2">
      <c r="A160" s="105"/>
      <c r="B160" s="105"/>
      <c r="C160" s="106"/>
    </row>
    <row r="161" spans="1:3" x14ac:dyDescent="0.2">
      <c r="A161" s="105"/>
      <c r="B161" s="105"/>
      <c r="C161" s="106"/>
    </row>
    <row r="162" spans="1:3" x14ac:dyDescent="0.2">
      <c r="A162" s="107"/>
    </row>
    <row r="163" spans="1:3" x14ac:dyDescent="0.2">
      <c r="A163" s="107"/>
    </row>
  </sheetData>
  <mergeCells count="170">
    <mergeCell ref="A3:I3"/>
    <mergeCell ref="A4:I4"/>
    <mergeCell ref="A5:I5"/>
    <mergeCell ref="A6:I6"/>
    <mergeCell ref="A9:I9"/>
    <mergeCell ref="A2:I2"/>
    <mergeCell ref="B1:I1"/>
    <mergeCell ref="B109:G109"/>
    <mergeCell ref="B110:G110"/>
    <mergeCell ref="A95:H95"/>
    <mergeCell ref="B96:H96"/>
    <mergeCell ref="A79:I79"/>
    <mergeCell ref="A81:G81"/>
    <mergeCell ref="B82:G82"/>
    <mergeCell ref="B87:G87"/>
    <mergeCell ref="B86:G86"/>
    <mergeCell ref="B83:G83"/>
    <mergeCell ref="B84:G84"/>
    <mergeCell ref="B85:G85"/>
    <mergeCell ref="A80:I80"/>
    <mergeCell ref="A56:G56"/>
    <mergeCell ref="A65:H65"/>
    <mergeCell ref="B66:H66"/>
    <mergeCell ref="B67:H67"/>
    <mergeCell ref="B111:G111"/>
    <mergeCell ref="B112:G112"/>
    <mergeCell ref="A127:I127"/>
    <mergeCell ref="B132:H132"/>
    <mergeCell ref="A88:G88"/>
    <mergeCell ref="A90:G90"/>
    <mergeCell ref="B91:G91"/>
    <mergeCell ref="A89:I89"/>
    <mergeCell ref="A106:G106"/>
    <mergeCell ref="A107:I107"/>
    <mergeCell ref="B118:G118"/>
    <mergeCell ref="B119:G119"/>
    <mergeCell ref="B123:G123"/>
    <mergeCell ref="B125:G125"/>
    <mergeCell ref="A108:I108"/>
    <mergeCell ref="A93:I93"/>
    <mergeCell ref="A99:I99"/>
    <mergeCell ref="A100:I100"/>
    <mergeCell ref="B101:G101"/>
    <mergeCell ref="B104:G104"/>
    <mergeCell ref="B97:H97"/>
    <mergeCell ref="A98:H98"/>
    <mergeCell ref="A92:G92"/>
    <mergeCell ref="A94:I94"/>
    <mergeCell ref="B61:G61"/>
    <mergeCell ref="A62:H62"/>
    <mergeCell ref="A63:I63"/>
    <mergeCell ref="A64:I64"/>
    <mergeCell ref="A78:G78"/>
    <mergeCell ref="A70:I70"/>
    <mergeCell ref="A71:I71"/>
    <mergeCell ref="B72:G72"/>
    <mergeCell ref="B73:G73"/>
    <mergeCell ref="B74:G74"/>
    <mergeCell ref="B75:G75"/>
    <mergeCell ref="B76:G76"/>
    <mergeCell ref="B77:G77"/>
    <mergeCell ref="B68:H68"/>
    <mergeCell ref="A69:H69"/>
    <mergeCell ref="B60:G60"/>
    <mergeCell ref="H22:I22"/>
    <mergeCell ref="A38:G38"/>
    <mergeCell ref="B39:G39"/>
    <mergeCell ref="B40:G40"/>
    <mergeCell ref="A41:G41"/>
    <mergeCell ref="H23:I23"/>
    <mergeCell ref="H24:I24"/>
    <mergeCell ref="H25:I25"/>
    <mergeCell ref="B24:G24"/>
    <mergeCell ref="B25:G25"/>
    <mergeCell ref="A27:I27"/>
    <mergeCell ref="B28:G28"/>
    <mergeCell ref="B29:G29"/>
    <mergeCell ref="B33:G33"/>
    <mergeCell ref="B32:G32"/>
    <mergeCell ref="B30:G30"/>
    <mergeCell ref="B31:G31"/>
    <mergeCell ref="A54:G54"/>
    <mergeCell ref="A42:I42"/>
    <mergeCell ref="B47:G47"/>
    <mergeCell ref="A55:I55"/>
    <mergeCell ref="A7:I7"/>
    <mergeCell ref="A26:I26"/>
    <mergeCell ref="A8:I8"/>
    <mergeCell ref="A20:I20"/>
    <mergeCell ref="B21:G21"/>
    <mergeCell ref="B23:G23"/>
    <mergeCell ref="H12:I12"/>
    <mergeCell ref="H13:I13"/>
    <mergeCell ref="H14:I14"/>
    <mergeCell ref="A10:I10"/>
    <mergeCell ref="B11:G11"/>
    <mergeCell ref="B12:G12"/>
    <mergeCell ref="B13:G13"/>
    <mergeCell ref="A18:B18"/>
    <mergeCell ref="A17:B17"/>
    <mergeCell ref="C17:D17"/>
    <mergeCell ref="E17:I17"/>
    <mergeCell ref="A16:I16"/>
    <mergeCell ref="C18:D18"/>
    <mergeCell ref="E18:I18"/>
    <mergeCell ref="B14:G14"/>
    <mergeCell ref="H11:I11"/>
    <mergeCell ref="H21:I21"/>
    <mergeCell ref="B22:G22"/>
    <mergeCell ref="A154:H154"/>
    <mergeCell ref="B148:G148"/>
    <mergeCell ref="B151:H151"/>
    <mergeCell ref="B152:H152"/>
    <mergeCell ref="E139:F139"/>
    <mergeCell ref="E140:F140"/>
    <mergeCell ref="A140:B140"/>
    <mergeCell ref="B115:G115"/>
    <mergeCell ref="A128:H128"/>
    <mergeCell ref="B133:H133"/>
    <mergeCell ref="B134:H134"/>
    <mergeCell ref="B117:I117"/>
    <mergeCell ref="B129:H129"/>
    <mergeCell ref="B130:H130"/>
    <mergeCell ref="B131:H131"/>
    <mergeCell ref="A139:B139"/>
    <mergeCell ref="E145:F145"/>
    <mergeCell ref="C143:D143"/>
    <mergeCell ref="C144:D144"/>
    <mergeCell ref="C145:D145"/>
    <mergeCell ref="E144:F144"/>
    <mergeCell ref="C139:D139"/>
    <mergeCell ref="C140:D140"/>
    <mergeCell ref="C141:D141"/>
    <mergeCell ref="C142:D142"/>
    <mergeCell ref="A141:B141"/>
    <mergeCell ref="A142:B142"/>
    <mergeCell ref="B153:H153"/>
    <mergeCell ref="A149:I149"/>
    <mergeCell ref="B150:H150"/>
    <mergeCell ref="E141:F141"/>
    <mergeCell ref="E142:F142"/>
    <mergeCell ref="A146:H146"/>
    <mergeCell ref="A143:B143"/>
    <mergeCell ref="A144:B144"/>
    <mergeCell ref="A145:B145"/>
    <mergeCell ref="E143:F143"/>
    <mergeCell ref="B138:G138"/>
    <mergeCell ref="B135:H135"/>
    <mergeCell ref="A136:H136"/>
    <mergeCell ref="B113:G113"/>
    <mergeCell ref="B114:G114"/>
    <mergeCell ref="B121:G121"/>
    <mergeCell ref="B34:G34"/>
    <mergeCell ref="A35:H35"/>
    <mergeCell ref="B57:G57"/>
    <mergeCell ref="B58:G58"/>
    <mergeCell ref="B59:G59"/>
    <mergeCell ref="B105:G105"/>
    <mergeCell ref="A37:I37"/>
    <mergeCell ref="B103:G103"/>
    <mergeCell ref="B102:G102"/>
    <mergeCell ref="A45:G45"/>
    <mergeCell ref="B46:G46"/>
    <mergeCell ref="B49:G49"/>
    <mergeCell ref="B50:G50"/>
    <mergeCell ref="B52:G52"/>
    <mergeCell ref="B53:G53"/>
    <mergeCell ref="B48:G48"/>
    <mergeCell ref="B51:G51"/>
    <mergeCell ref="A116:G116"/>
  </mergeCells>
  <phoneticPr fontId="5" type="noConversion"/>
  <pageMargins left="0.39370078740157483" right="0.19685039370078741" top="0.59055118110236227" bottom="0.39370078740157483" header="0.15748031496062992" footer="0.15748031496062992"/>
  <pageSetup paperSize="9" scale="80" firstPageNumber="0" orientation="portrait" horizontalDpi="300" verticalDpi="300" r:id="rId1"/>
  <headerFooter alignWithMargins="0"/>
  <rowBreaks count="1" manualBreakCount="1">
    <brk id="126" max="8" man="1"/>
  </rowBreaks>
  <colBreaks count="1" manualBreakCount="1">
    <brk id="9" max="158" man="1"/>
  </colBreaks>
  <ignoredErrors>
    <ignoredError sqref="I7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L163"/>
  <sheetViews>
    <sheetView showGridLines="0" topLeftCell="A106" zoomScaleNormal="100" workbookViewId="0">
      <selection activeCell="K61" sqref="K61"/>
    </sheetView>
  </sheetViews>
  <sheetFormatPr defaultRowHeight="12.75" x14ac:dyDescent="0.2"/>
  <cols>
    <col min="1" max="1" width="12.140625" style="21" customWidth="1"/>
    <col min="2" max="2" width="9.140625" style="21"/>
    <col min="3" max="3" width="15" style="21" bestFit="1" customWidth="1"/>
    <col min="4" max="4" width="9.140625" style="21"/>
    <col min="5" max="5" width="10.85546875" style="21" bestFit="1" customWidth="1"/>
    <col min="6" max="6" width="9.140625" style="21"/>
    <col min="7" max="7" width="19.140625" style="21" customWidth="1"/>
    <col min="8" max="8" width="9.140625" style="21" customWidth="1"/>
    <col min="9" max="9" width="15.5703125" style="21" customWidth="1"/>
    <col min="10" max="10" width="7.85546875" style="21" customWidth="1"/>
    <col min="11" max="11" width="25.85546875" style="21" customWidth="1"/>
    <col min="12" max="12" width="50.7109375" style="21" customWidth="1"/>
    <col min="13" max="16384" width="9.140625" style="21"/>
  </cols>
  <sheetData>
    <row r="1" spans="1:9" ht="51.75" customHeight="1" x14ac:dyDescent="0.2">
      <c r="B1" s="228" t="s">
        <v>306</v>
      </c>
      <c r="C1" s="228"/>
      <c r="D1" s="228"/>
      <c r="E1" s="228"/>
      <c r="F1" s="228"/>
      <c r="G1" s="228"/>
      <c r="H1" s="228"/>
      <c r="I1" s="228"/>
    </row>
    <row r="2" spans="1:9" x14ac:dyDescent="0.2">
      <c r="A2" s="220"/>
      <c r="B2" s="220"/>
      <c r="C2" s="220"/>
      <c r="D2" s="220"/>
      <c r="E2" s="220"/>
      <c r="F2" s="220"/>
      <c r="G2" s="220"/>
      <c r="H2" s="220"/>
      <c r="I2" s="220"/>
    </row>
    <row r="3" spans="1:9" x14ac:dyDescent="0.2">
      <c r="A3" s="229" t="s">
        <v>317</v>
      </c>
      <c r="B3" s="229"/>
      <c r="C3" s="229"/>
      <c r="D3" s="229"/>
      <c r="E3" s="229"/>
      <c r="F3" s="229"/>
      <c r="G3" s="229"/>
      <c r="H3" s="229"/>
      <c r="I3" s="229"/>
    </row>
    <row r="4" spans="1:9" x14ac:dyDescent="0.2">
      <c r="A4" s="230" t="s">
        <v>307</v>
      </c>
      <c r="B4" s="231"/>
      <c r="C4" s="231"/>
      <c r="D4" s="231"/>
      <c r="E4" s="231"/>
      <c r="F4" s="231"/>
      <c r="G4" s="231"/>
      <c r="H4" s="231"/>
      <c r="I4" s="231"/>
    </row>
    <row r="5" spans="1:9" x14ac:dyDescent="0.2">
      <c r="A5" s="230" t="s">
        <v>308</v>
      </c>
      <c r="B5" s="231"/>
      <c r="C5" s="231"/>
      <c r="D5" s="231"/>
      <c r="E5" s="231"/>
      <c r="F5" s="231"/>
      <c r="G5" s="231"/>
      <c r="H5" s="231"/>
      <c r="I5" s="231"/>
    </row>
    <row r="6" spans="1:9" x14ac:dyDescent="0.2">
      <c r="A6" s="232" t="s">
        <v>309</v>
      </c>
      <c r="B6" s="232"/>
      <c r="C6" s="232"/>
      <c r="D6" s="232"/>
      <c r="E6" s="232"/>
      <c r="F6" s="232"/>
      <c r="G6" s="232"/>
      <c r="H6" s="232"/>
      <c r="I6" s="232"/>
    </row>
    <row r="7" spans="1:9" x14ac:dyDescent="0.2">
      <c r="A7" s="220"/>
      <c r="B7" s="220"/>
      <c r="C7" s="220"/>
      <c r="D7" s="220"/>
      <c r="E7" s="220"/>
      <c r="F7" s="220"/>
      <c r="G7" s="220"/>
      <c r="H7" s="220"/>
      <c r="I7" s="220"/>
    </row>
    <row r="8" spans="1:9" x14ac:dyDescent="0.2">
      <c r="A8" s="221" t="s">
        <v>312</v>
      </c>
      <c r="B8" s="222"/>
      <c r="C8" s="222"/>
      <c r="D8" s="222"/>
      <c r="E8" s="222"/>
      <c r="F8" s="222"/>
      <c r="G8" s="222"/>
      <c r="H8" s="222"/>
      <c r="I8" s="222"/>
    </row>
    <row r="9" spans="1:9" x14ac:dyDescent="0.2">
      <c r="A9" s="223"/>
      <c r="B9" s="223"/>
      <c r="C9" s="223"/>
      <c r="D9" s="223"/>
      <c r="E9" s="223"/>
      <c r="F9" s="223"/>
      <c r="G9" s="223"/>
      <c r="H9" s="223"/>
      <c r="I9" s="223"/>
    </row>
    <row r="10" spans="1:9" x14ac:dyDescent="0.2">
      <c r="A10" s="224" t="s">
        <v>51</v>
      </c>
      <c r="B10" s="224"/>
      <c r="C10" s="224"/>
      <c r="D10" s="224"/>
      <c r="E10" s="224"/>
      <c r="F10" s="224"/>
      <c r="G10" s="224"/>
      <c r="H10" s="224"/>
      <c r="I10" s="224"/>
    </row>
    <row r="11" spans="1:9" x14ac:dyDescent="0.2">
      <c r="A11" s="140" t="s">
        <v>10</v>
      </c>
      <c r="B11" s="225" t="s">
        <v>52</v>
      </c>
      <c r="C11" s="225"/>
      <c r="D11" s="225"/>
      <c r="E11" s="225"/>
      <c r="F11" s="225"/>
      <c r="G11" s="225"/>
      <c r="H11" s="226"/>
      <c r="I11" s="227"/>
    </row>
    <row r="12" spans="1:9" x14ac:dyDescent="0.2">
      <c r="A12" s="140" t="s">
        <v>11</v>
      </c>
      <c r="B12" s="225" t="s">
        <v>53</v>
      </c>
      <c r="C12" s="225"/>
      <c r="D12" s="225"/>
      <c r="E12" s="225"/>
      <c r="F12" s="225"/>
      <c r="G12" s="225"/>
      <c r="H12" s="233" t="s">
        <v>127</v>
      </c>
      <c r="I12" s="227"/>
    </row>
    <row r="13" spans="1:9" ht="41.25" customHeight="1" x14ac:dyDescent="0.2">
      <c r="A13" s="140" t="s">
        <v>12</v>
      </c>
      <c r="B13" s="225" t="s">
        <v>70</v>
      </c>
      <c r="C13" s="225"/>
      <c r="D13" s="225"/>
      <c r="E13" s="225"/>
      <c r="F13" s="225"/>
      <c r="G13" s="225"/>
      <c r="H13" s="340" t="s">
        <v>318</v>
      </c>
      <c r="I13" s="227"/>
    </row>
    <row r="14" spans="1:9" x14ac:dyDescent="0.2">
      <c r="A14" s="140" t="s">
        <v>13</v>
      </c>
      <c r="B14" s="225" t="s">
        <v>54</v>
      </c>
      <c r="C14" s="225"/>
      <c r="D14" s="225"/>
      <c r="E14" s="225"/>
      <c r="F14" s="225"/>
      <c r="G14" s="225"/>
      <c r="H14" s="227">
        <v>12</v>
      </c>
      <c r="I14" s="227"/>
    </row>
    <row r="15" spans="1:9" x14ac:dyDescent="0.2">
      <c r="A15" s="144"/>
      <c r="B15" s="146"/>
      <c r="C15" s="146"/>
      <c r="D15" s="146"/>
      <c r="E15" s="146"/>
      <c r="F15" s="146"/>
      <c r="G15" s="146"/>
      <c r="H15" s="144"/>
      <c r="I15" s="144"/>
    </row>
    <row r="16" spans="1:9" x14ac:dyDescent="0.2">
      <c r="A16" s="224" t="s">
        <v>58</v>
      </c>
      <c r="B16" s="224"/>
      <c r="C16" s="224"/>
      <c r="D16" s="224"/>
      <c r="E16" s="224"/>
      <c r="F16" s="224"/>
      <c r="G16" s="224"/>
      <c r="H16" s="224"/>
      <c r="I16" s="224"/>
    </row>
    <row r="17" spans="1:12" x14ac:dyDescent="0.2">
      <c r="A17" s="227" t="s">
        <v>55</v>
      </c>
      <c r="B17" s="227"/>
      <c r="C17" s="227" t="s">
        <v>56</v>
      </c>
      <c r="D17" s="227"/>
      <c r="E17" s="227" t="s">
        <v>57</v>
      </c>
      <c r="F17" s="227"/>
      <c r="G17" s="227"/>
      <c r="H17" s="227"/>
      <c r="I17" s="227"/>
    </row>
    <row r="18" spans="1:12" x14ac:dyDescent="0.2">
      <c r="A18" s="233" t="s">
        <v>128</v>
      </c>
      <c r="B18" s="227"/>
      <c r="C18" s="233" t="s">
        <v>129</v>
      </c>
      <c r="D18" s="227"/>
      <c r="E18" s="227"/>
      <c r="F18" s="227"/>
      <c r="G18" s="227"/>
      <c r="H18" s="227"/>
      <c r="I18" s="227"/>
    </row>
    <row r="19" spans="1:12" x14ac:dyDescent="0.2">
      <c r="A19" s="144"/>
      <c r="B19" s="146"/>
      <c r="C19" s="146"/>
      <c r="D19" s="146"/>
      <c r="E19" s="146"/>
      <c r="F19" s="146"/>
      <c r="G19" s="146"/>
      <c r="H19" s="144"/>
      <c r="I19" s="144"/>
    </row>
    <row r="20" spans="1:12" x14ac:dyDescent="0.2">
      <c r="A20" s="224" t="s">
        <v>71</v>
      </c>
      <c r="B20" s="224"/>
      <c r="C20" s="224"/>
      <c r="D20" s="224"/>
      <c r="E20" s="224"/>
      <c r="F20" s="224"/>
      <c r="G20" s="224"/>
      <c r="H20" s="224"/>
      <c r="I20" s="224"/>
    </row>
    <row r="21" spans="1:12" x14ac:dyDescent="0.2">
      <c r="A21" s="140">
        <v>1</v>
      </c>
      <c r="B21" s="225" t="s">
        <v>9</v>
      </c>
      <c r="C21" s="225"/>
      <c r="D21" s="225"/>
      <c r="E21" s="225"/>
      <c r="F21" s="225"/>
      <c r="G21" s="225"/>
      <c r="H21" s="233" t="s">
        <v>313</v>
      </c>
      <c r="I21" s="227"/>
    </row>
    <row r="22" spans="1:12" x14ac:dyDescent="0.2">
      <c r="A22" s="140">
        <v>2</v>
      </c>
      <c r="B22" s="225" t="s">
        <v>72</v>
      </c>
      <c r="C22" s="225"/>
      <c r="D22" s="225"/>
      <c r="E22" s="225"/>
      <c r="F22" s="225"/>
      <c r="G22" s="225"/>
      <c r="H22" s="233" t="s">
        <v>314</v>
      </c>
      <c r="I22" s="227"/>
    </row>
    <row r="23" spans="1:12" x14ac:dyDescent="0.2">
      <c r="A23" s="140">
        <v>3</v>
      </c>
      <c r="B23" s="225" t="s">
        <v>8</v>
      </c>
      <c r="C23" s="225"/>
      <c r="D23" s="225"/>
      <c r="E23" s="225"/>
      <c r="F23" s="225"/>
      <c r="G23" s="225"/>
      <c r="H23" s="238">
        <v>2717.8</v>
      </c>
      <c r="I23" s="227"/>
    </row>
    <row r="24" spans="1:12" x14ac:dyDescent="0.2">
      <c r="A24" s="140">
        <v>4</v>
      </c>
      <c r="B24" s="225" t="s">
        <v>7</v>
      </c>
      <c r="C24" s="225"/>
      <c r="D24" s="225"/>
      <c r="E24" s="225"/>
      <c r="F24" s="225"/>
      <c r="G24" s="225"/>
      <c r="H24" s="235" t="s">
        <v>313</v>
      </c>
      <c r="I24" s="235"/>
    </row>
    <row r="25" spans="1:12" x14ac:dyDescent="0.2">
      <c r="A25" s="140">
        <v>5</v>
      </c>
      <c r="B25" s="225" t="s">
        <v>6</v>
      </c>
      <c r="C25" s="225"/>
      <c r="D25" s="225"/>
      <c r="E25" s="225"/>
      <c r="F25" s="225"/>
      <c r="G25" s="225"/>
      <c r="H25" s="226">
        <v>43160</v>
      </c>
      <c r="I25" s="227"/>
    </row>
    <row r="26" spans="1:12" x14ac:dyDescent="0.2">
      <c r="A26" s="236"/>
      <c r="B26" s="236"/>
      <c r="C26" s="236"/>
      <c r="D26" s="236"/>
      <c r="E26" s="236"/>
      <c r="F26" s="236"/>
      <c r="G26" s="236"/>
      <c r="H26" s="236"/>
      <c r="I26" s="236"/>
    </row>
    <row r="27" spans="1:12" x14ac:dyDescent="0.2">
      <c r="A27" s="237" t="s">
        <v>29</v>
      </c>
      <c r="B27" s="237"/>
      <c r="C27" s="237"/>
      <c r="D27" s="237"/>
      <c r="E27" s="237"/>
      <c r="F27" s="237"/>
      <c r="G27" s="237"/>
      <c r="H27" s="237"/>
      <c r="I27" s="237"/>
      <c r="K27" s="25" t="s">
        <v>172</v>
      </c>
      <c r="L27" s="25" t="s">
        <v>171</v>
      </c>
    </row>
    <row r="28" spans="1:12" x14ac:dyDescent="0.2">
      <c r="A28" s="135">
        <v>1</v>
      </c>
      <c r="B28" s="239" t="s">
        <v>18</v>
      </c>
      <c r="C28" s="239"/>
      <c r="D28" s="239"/>
      <c r="E28" s="239"/>
      <c r="F28" s="239"/>
      <c r="G28" s="239"/>
      <c r="H28" s="135" t="s">
        <v>3</v>
      </c>
      <c r="I28" s="135" t="s">
        <v>1</v>
      </c>
      <c r="K28" s="138"/>
      <c r="L28" s="28" t="s">
        <v>316</v>
      </c>
    </row>
    <row r="29" spans="1:12" x14ac:dyDescent="0.2">
      <c r="A29" s="135" t="s">
        <v>10</v>
      </c>
      <c r="B29" s="225" t="s">
        <v>50</v>
      </c>
      <c r="C29" s="225"/>
      <c r="D29" s="225"/>
      <c r="E29" s="225"/>
      <c r="F29" s="225"/>
      <c r="G29" s="225"/>
      <c r="H29" s="138"/>
      <c r="I29" s="29">
        <v>2717.8</v>
      </c>
      <c r="K29" s="138"/>
      <c r="L29" s="138"/>
    </row>
    <row r="30" spans="1:12" x14ac:dyDescent="0.2">
      <c r="A30" s="135" t="s">
        <v>11</v>
      </c>
      <c r="B30" s="225" t="s">
        <v>73</v>
      </c>
      <c r="C30" s="225"/>
      <c r="D30" s="225"/>
      <c r="E30" s="225"/>
      <c r="F30" s="225"/>
      <c r="G30" s="225"/>
      <c r="H30" s="30"/>
      <c r="I30" s="29">
        <v>0</v>
      </c>
      <c r="K30" s="138"/>
      <c r="L30" s="138"/>
    </row>
    <row r="31" spans="1:12" x14ac:dyDescent="0.2">
      <c r="A31" s="135" t="s">
        <v>12</v>
      </c>
      <c r="B31" s="225" t="s">
        <v>74</v>
      </c>
      <c r="C31" s="225"/>
      <c r="D31" s="225"/>
      <c r="E31" s="225"/>
      <c r="F31" s="225"/>
      <c r="G31" s="225"/>
      <c r="H31" s="30"/>
      <c r="I31" s="29">
        <f>H31*I29</f>
        <v>0</v>
      </c>
      <c r="K31" s="138"/>
      <c r="L31" s="138"/>
    </row>
    <row r="32" spans="1:12" x14ac:dyDescent="0.2">
      <c r="A32" s="135" t="s">
        <v>13</v>
      </c>
      <c r="B32" s="225" t="s">
        <v>2</v>
      </c>
      <c r="C32" s="225"/>
      <c r="D32" s="225"/>
      <c r="E32" s="225"/>
      <c r="F32" s="225"/>
      <c r="G32" s="225"/>
      <c r="H32" s="30"/>
      <c r="I32" s="29">
        <v>0</v>
      </c>
      <c r="K32" s="138"/>
      <c r="L32" s="138"/>
    </row>
    <row r="33" spans="1:12" x14ac:dyDescent="0.2">
      <c r="A33" s="31" t="s">
        <v>14</v>
      </c>
      <c r="B33" s="225" t="s">
        <v>75</v>
      </c>
      <c r="C33" s="225"/>
      <c r="D33" s="225"/>
      <c r="E33" s="225"/>
      <c r="F33" s="225"/>
      <c r="G33" s="225"/>
      <c r="H33" s="32"/>
      <c r="I33" s="29">
        <v>0</v>
      </c>
      <c r="K33" s="138"/>
      <c r="L33" s="138"/>
    </row>
    <row r="34" spans="1:12" x14ac:dyDescent="0.2">
      <c r="A34" s="33" t="s">
        <v>15</v>
      </c>
      <c r="B34" s="225" t="s">
        <v>4</v>
      </c>
      <c r="C34" s="225"/>
      <c r="D34" s="225"/>
      <c r="E34" s="225"/>
      <c r="F34" s="225"/>
      <c r="G34" s="225"/>
      <c r="H34" s="30"/>
      <c r="I34" s="29">
        <v>0</v>
      </c>
      <c r="K34" s="138"/>
      <c r="L34" s="138"/>
    </row>
    <row r="35" spans="1:12" x14ac:dyDescent="0.2">
      <c r="A35" s="239" t="s">
        <v>99</v>
      </c>
      <c r="B35" s="239"/>
      <c r="C35" s="239"/>
      <c r="D35" s="239"/>
      <c r="E35" s="239"/>
      <c r="F35" s="239"/>
      <c r="G35" s="239"/>
      <c r="H35" s="239"/>
      <c r="I35" s="34">
        <f>TRUNC(SUM(I29:I34),2)</f>
        <v>2717.8</v>
      </c>
      <c r="K35" s="138"/>
      <c r="L35" s="138"/>
    </row>
    <row r="36" spans="1:12" x14ac:dyDescent="0.2">
      <c r="A36" s="35"/>
      <c r="B36" s="35"/>
      <c r="C36" s="35"/>
      <c r="D36" s="35"/>
      <c r="E36" s="35"/>
      <c r="F36" s="35"/>
      <c r="G36" s="35"/>
      <c r="H36" s="35"/>
      <c r="I36" s="36"/>
      <c r="J36" s="37"/>
    </row>
    <row r="37" spans="1:12" x14ac:dyDescent="0.2">
      <c r="A37" s="237" t="s">
        <v>76</v>
      </c>
      <c r="B37" s="237"/>
      <c r="C37" s="237"/>
      <c r="D37" s="237"/>
      <c r="E37" s="237"/>
      <c r="F37" s="237"/>
      <c r="G37" s="237"/>
      <c r="H37" s="237"/>
      <c r="I37" s="237"/>
      <c r="J37" s="37"/>
    </row>
    <row r="38" spans="1:12" x14ac:dyDescent="0.2">
      <c r="A38" s="239" t="s">
        <v>89</v>
      </c>
      <c r="B38" s="239"/>
      <c r="C38" s="239"/>
      <c r="D38" s="239"/>
      <c r="E38" s="239"/>
      <c r="F38" s="239"/>
      <c r="G38" s="239"/>
      <c r="H38" s="135" t="s">
        <v>3</v>
      </c>
      <c r="I38" s="135" t="s">
        <v>1</v>
      </c>
      <c r="J38" s="37"/>
    </row>
    <row r="39" spans="1:12" ht="38.25" x14ac:dyDescent="0.2">
      <c r="A39" s="135" t="s">
        <v>10</v>
      </c>
      <c r="B39" s="240" t="s">
        <v>229</v>
      </c>
      <c r="C39" s="225"/>
      <c r="D39" s="225"/>
      <c r="E39" s="225"/>
      <c r="F39" s="225"/>
      <c r="G39" s="225"/>
      <c r="H39" s="38">
        <v>8.3299999999999999E-2</v>
      </c>
      <c r="I39" s="29">
        <f>$I$35*H39</f>
        <v>226.39274</v>
      </c>
      <c r="J39" s="37"/>
      <c r="K39" s="138"/>
      <c r="L39" s="39" t="s">
        <v>168</v>
      </c>
    </row>
    <row r="40" spans="1:12" ht="38.25" x14ac:dyDescent="0.2">
      <c r="A40" s="135" t="s">
        <v>11</v>
      </c>
      <c r="B40" s="240" t="s">
        <v>230</v>
      </c>
      <c r="C40" s="240"/>
      <c r="D40" s="240"/>
      <c r="E40" s="240"/>
      <c r="F40" s="240"/>
      <c r="G40" s="240"/>
      <c r="H40" s="40">
        <v>0.121</v>
      </c>
      <c r="I40" s="29">
        <f>H40*I35</f>
        <v>328.85380000000004</v>
      </c>
      <c r="J40" s="37"/>
      <c r="K40" s="47" t="s">
        <v>228</v>
      </c>
      <c r="L40" s="39" t="s">
        <v>167</v>
      </c>
    </row>
    <row r="41" spans="1:12" x14ac:dyDescent="0.2">
      <c r="A41" s="239" t="s">
        <v>78</v>
      </c>
      <c r="B41" s="239"/>
      <c r="C41" s="239"/>
      <c r="D41" s="239"/>
      <c r="E41" s="239"/>
      <c r="F41" s="239"/>
      <c r="G41" s="239"/>
      <c r="H41" s="41">
        <f>TRUNC(SUM(H39:H40),4)</f>
        <v>0.20430000000000001</v>
      </c>
      <c r="I41" s="34">
        <f>TRUNC(SUM(I39:I40),2)</f>
        <v>555.24</v>
      </c>
      <c r="J41" s="37"/>
    </row>
    <row r="42" spans="1:12" x14ac:dyDescent="0.2">
      <c r="A42" s="241"/>
      <c r="B42" s="242"/>
      <c r="C42" s="242"/>
      <c r="D42" s="242"/>
      <c r="E42" s="242"/>
      <c r="F42" s="242"/>
      <c r="G42" s="242"/>
      <c r="H42" s="242"/>
      <c r="I42" s="242"/>
    </row>
    <row r="43" spans="1:12" x14ac:dyDescent="0.2">
      <c r="A43" s="143"/>
      <c r="B43" s="143"/>
      <c r="C43" s="143"/>
      <c r="D43" s="143"/>
      <c r="E43" s="143"/>
      <c r="F43" s="143"/>
      <c r="G43" s="143"/>
      <c r="H43" s="43" t="s">
        <v>122</v>
      </c>
      <c r="I43" s="44">
        <f>I35+I41</f>
        <v>3273.04</v>
      </c>
      <c r="J43" s="45"/>
    </row>
    <row r="44" spans="1:12" x14ac:dyDescent="0.2">
      <c r="A44" s="143"/>
      <c r="B44" s="143"/>
      <c r="C44" s="143"/>
      <c r="D44" s="143"/>
      <c r="E44" s="143"/>
      <c r="F44" s="143"/>
      <c r="G44" s="143"/>
      <c r="H44" s="143"/>
      <c r="I44" s="143"/>
      <c r="J44" s="45"/>
    </row>
    <row r="45" spans="1:12" x14ac:dyDescent="0.2">
      <c r="A45" s="239" t="s">
        <v>90</v>
      </c>
      <c r="B45" s="239"/>
      <c r="C45" s="239"/>
      <c r="D45" s="239"/>
      <c r="E45" s="239"/>
      <c r="F45" s="239"/>
      <c r="G45" s="239"/>
      <c r="H45" s="135" t="s">
        <v>3</v>
      </c>
      <c r="I45" s="135" t="s">
        <v>1</v>
      </c>
      <c r="J45" s="37"/>
    </row>
    <row r="46" spans="1:12" x14ac:dyDescent="0.2">
      <c r="A46" s="135" t="s">
        <v>10</v>
      </c>
      <c r="B46" s="225" t="s">
        <v>81</v>
      </c>
      <c r="C46" s="225"/>
      <c r="D46" s="225"/>
      <c r="E46" s="225"/>
      <c r="F46" s="225"/>
      <c r="G46" s="225"/>
      <c r="H46" s="38">
        <v>0.2</v>
      </c>
      <c r="I46" s="29">
        <f t="shared" ref="I46:I53" si="0">H46*$I$43</f>
        <v>654.60800000000006</v>
      </c>
      <c r="J46" s="37"/>
      <c r="K46" s="138"/>
      <c r="L46" s="46" t="s">
        <v>150</v>
      </c>
    </row>
    <row r="47" spans="1:12" x14ac:dyDescent="0.2">
      <c r="A47" s="135" t="s">
        <v>11</v>
      </c>
      <c r="B47" s="225" t="s">
        <v>82</v>
      </c>
      <c r="C47" s="225"/>
      <c r="D47" s="225"/>
      <c r="E47" s="225"/>
      <c r="F47" s="225"/>
      <c r="G47" s="225"/>
      <c r="H47" s="38">
        <v>2.5000000000000001E-2</v>
      </c>
      <c r="I47" s="29">
        <f t="shared" si="0"/>
        <v>81.826000000000008</v>
      </c>
      <c r="J47" s="37"/>
      <c r="K47" s="138"/>
      <c r="L47" s="46" t="s">
        <v>151</v>
      </c>
    </row>
    <row r="48" spans="1:12" x14ac:dyDescent="0.2">
      <c r="A48" s="135" t="s">
        <v>12</v>
      </c>
      <c r="B48" s="225" t="s">
        <v>83</v>
      </c>
      <c r="C48" s="225"/>
      <c r="D48" s="225"/>
      <c r="E48" s="225"/>
      <c r="F48" s="225"/>
      <c r="G48" s="225"/>
      <c r="H48" s="38">
        <v>0.03</v>
      </c>
      <c r="I48" s="29">
        <f t="shared" si="0"/>
        <v>98.191199999999995</v>
      </c>
      <c r="J48" s="37"/>
      <c r="K48" s="47" t="s">
        <v>152</v>
      </c>
      <c r="L48" s="46" t="s">
        <v>153</v>
      </c>
    </row>
    <row r="49" spans="1:12" x14ac:dyDescent="0.2">
      <c r="A49" s="135" t="s">
        <v>13</v>
      </c>
      <c r="B49" s="225" t="s">
        <v>80</v>
      </c>
      <c r="C49" s="225"/>
      <c r="D49" s="225"/>
      <c r="E49" s="225"/>
      <c r="F49" s="225"/>
      <c r="G49" s="225"/>
      <c r="H49" s="38">
        <v>1.4999999999999999E-2</v>
      </c>
      <c r="I49" s="29">
        <f t="shared" si="0"/>
        <v>49.095599999999997</v>
      </c>
      <c r="J49" s="37"/>
      <c r="K49" s="138"/>
      <c r="L49" s="46" t="s">
        <v>154</v>
      </c>
    </row>
    <row r="50" spans="1:12" x14ac:dyDescent="0.2">
      <c r="A50" s="135" t="s">
        <v>14</v>
      </c>
      <c r="B50" s="225" t="s">
        <v>84</v>
      </c>
      <c r="C50" s="225"/>
      <c r="D50" s="225"/>
      <c r="E50" s="225"/>
      <c r="F50" s="225"/>
      <c r="G50" s="225"/>
      <c r="H50" s="38">
        <v>0.01</v>
      </c>
      <c r="I50" s="29">
        <f t="shared" si="0"/>
        <v>32.730400000000003</v>
      </c>
      <c r="J50" s="37"/>
      <c r="K50" s="138"/>
      <c r="L50" s="46" t="s">
        <v>155</v>
      </c>
    </row>
    <row r="51" spans="1:12" x14ac:dyDescent="0.2">
      <c r="A51" s="135" t="s">
        <v>15</v>
      </c>
      <c r="B51" s="225" t="s">
        <v>85</v>
      </c>
      <c r="C51" s="225"/>
      <c r="D51" s="225"/>
      <c r="E51" s="225"/>
      <c r="F51" s="225"/>
      <c r="G51" s="225"/>
      <c r="H51" s="38">
        <v>6.0000000000000001E-3</v>
      </c>
      <c r="I51" s="29">
        <f t="shared" si="0"/>
        <v>19.63824</v>
      </c>
      <c r="J51" s="37"/>
      <c r="K51" s="138"/>
      <c r="L51" s="48" t="s">
        <v>156</v>
      </c>
    </row>
    <row r="52" spans="1:12" x14ac:dyDescent="0.2">
      <c r="A52" s="135" t="s">
        <v>16</v>
      </c>
      <c r="B52" s="225" t="s">
        <v>86</v>
      </c>
      <c r="C52" s="225"/>
      <c r="D52" s="225"/>
      <c r="E52" s="225"/>
      <c r="F52" s="225"/>
      <c r="G52" s="225"/>
      <c r="H52" s="38">
        <v>2E-3</v>
      </c>
      <c r="I52" s="29">
        <f t="shared" si="0"/>
        <v>6.5460799999999999</v>
      </c>
      <c r="J52" s="37"/>
      <c r="K52" s="138"/>
      <c r="L52" s="46" t="s">
        <v>155</v>
      </c>
    </row>
    <row r="53" spans="1:12" x14ac:dyDescent="0.2">
      <c r="A53" s="135" t="s">
        <v>17</v>
      </c>
      <c r="B53" s="225" t="s">
        <v>87</v>
      </c>
      <c r="C53" s="225"/>
      <c r="D53" s="225"/>
      <c r="E53" s="225"/>
      <c r="F53" s="225"/>
      <c r="G53" s="225"/>
      <c r="H53" s="38">
        <v>0.08</v>
      </c>
      <c r="I53" s="29">
        <f t="shared" si="0"/>
        <v>261.84320000000002</v>
      </c>
      <c r="J53" s="37"/>
      <c r="K53" s="138"/>
      <c r="L53" s="46" t="s">
        <v>157</v>
      </c>
    </row>
    <row r="54" spans="1:12" x14ac:dyDescent="0.2">
      <c r="A54" s="239" t="s">
        <v>88</v>
      </c>
      <c r="B54" s="239"/>
      <c r="C54" s="239"/>
      <c r="D54" s="239"/>
      <c r="E54" s="239"/>
      <c r="F54" s="239"/>
      <c r="G54" s="239"/>
      <c r="H54" s="41">
        <f>SUM(H46:H53)</f>
        <v>0.36800000000000005</v>
      </c>
      <c r="I54" s="34">
        <f>TRUNC(SUM(I46:I53),2)</f>
        <v>1204.47</v>
      </c>
      <c r="J54" s="37"/>
    </row>
    <row r="55" spans="1:12" x14ac:dyDescent="0.2">
      <c r="A55" s="245"/>
      <c r="B55" s="245"/>
      <c r="C55" s="245"/>
      <c r="D55" s="245"/>
      <c r="E55" s="245"/>
      <c r="F55" s="245"/>
      <c r="G55" s="245"/>
      <c r="H55" s="245"/>
      <c r="I55" s="246"/>
      <c r="J55" s="37"/>
    </row>
    <row r="56" spans="1:12" x14ac:dyDescent="0.2">
      <c r="A56" s="239" t="s">
        <v>91</v>
      </c>
      <c r="B56" s="239"/>
      <c r="C56" s="239"/>
      <c r="D56" s="239"/>
      <c r="E56" s="239"/>
      <c r="F56" s="239"/>
      <c r="G56" s="239"/>
      <c r="H56" s="41"/>
      <c r="I56" s="135" t="s">
        <v>1</v>
      </c>
      <c r="J56" s="37"/>
    </row>
    <row r="57" spans="1:12" x14ac:dyDescent="0.2">
      <c r="A57" s="135" t="s">
        <v>10</v>
      </c>
      <c r="B57" s="243" t="s">
        <v>124</v>
      </c>
      <c r="C57" s="244"/>
      <c r="D57" s="244"/>
      <c r="E57" s="244"/>
      <c r="F57" s="244"/>
      <c r="G57" s="244"/>
      <c r="H57" s="140" t="s">
        <v>0</v>
      </c>
      <c r="I57" s="51">
        <f>(8.55*2*22)-(I29*0.06)</f>
        <v>213.13200000000003</v>
      </c>
      <c r="J57" s="37"/>
      <c r="K57" s="52" t="s">
        <v>158</v>
      </c>
      <c r="L57" s="52" t="s">
        <v>159</v>
      </c>
    </row>
    <row r="58" spans="1:12" x14ac:dyDescent="0.2">
      <c r="A58" s="135" t="s">
        <v>11</v>
      </c>
      <c r="B58" s="243" t="s">
        <v>125</v>
      </c>
      <c r="C58" s="244"/>
      <c r="D58" s="244"/>
      <c r="E58" s="244"/>
      <c r="F58" s="244"/>
      <c r="G58" s="244"/>
      <c r="H58" s="140" t="s">
        <v>0</v>
      </c>
      <c r="I58" s="51">
        <f>(18*22)-10%*(18*22)</f>
        <v>356.4</v>
      </c>
      <c r="J58" s="37"/>
      <c r="K58" s="28" t="s">
        <v>160</v>
      </c>
      <c r="L58" s="28" t="s">
        <v>161</v>
      </c>
    </row>
    <row r="59" spans="1:12" x14ac:dyDescent="0.2">
      <c r="A59" s="135" t="s">
        <v>12</v>
      </c>
      <c r="B59" s="243" t="s">
        <v>126</v>
      </c>
      <c r="C59" s="244"/>
      <c r="D59" s="244"/>
      <c r="E59" s="244"/>
      <c r="F59" s="244"/>
      <c r="G59" s="244"/>
      <c r="H59" s="140" t="s">
        <v>0</v>
      </c>
      <c r="I59" s="51">
        <v>5.35</v>
      </c>
      <c r="J59" s="37"/>
      <c r="K59" s="138"/>
      <c r="L59" s="28" t="s">
        <v>161</v>
      </c>
    </row>
    <row r="60" spans="1:12" x14ac:dyDescent="0.2">
      <c r="A60" s="141" t="s">
        <v>14</v>
      </c>
      <c r="B60" s="248" t="s">
        <v>123</v>
      </c>
      <c r="C60" s="249"/>
      <c r="D60" s="249"/>
      <c r="E60" s="249"/>
      <c r="F60" s="249"/>
      <c r="G60" s="250"/>
      <c r="H60" s="139" t="s">
        <v>0</v>
      </c>
      <c r="I60" s="51">
        <v>0</v>
      </c>
      <c r="J60" s="37"/>
      <c r="K60" s="138"/>
      <c r="L60" s="138"/>
    </row>
    <row r="61" spans="1:12" x14ac:dyDescent="0.2">
      <c r="A61" s="141" t="s">
        <v>16</v>
      </c>
      <c r="B61" s="243" t="s">
        <v>4</v>
      </c>
      <c r="C61" s="244"/>
      <c r="D61" s="244"/>
      <c r="E61" s="244"/>
      <c r="F61" s="244"/>
      <c r="G61" s="244"/>
      <c r="H61" s="140" t="s">
        <v>0</v>
      </c>
      <c r="I61" s="51">
        <v>0</v>
      </c>
      <c r="J61" s="37"/>
      <c r="K61" s="138"/>
      <c r="L61" s="138"/>
    </row>
    <row r="62" spans="1:12" x14ac:dyDescent="0.2">
      <c r="A62" s="239" t="s">
        <v>92</v>
      </c>
      <c r="B62" s="239"/>
      <c r="C62" s="239"/>
      <c r="D62" s="239"/>
      <c r="E62" s="239"/>
      <c r="F62" s="239"/>
      <c r="G62" s="239"/>
      <c r="H62" s="239"/>
      <c r="I62" s="34">
        <f>SUM(I57:I61)</f>
        <v>574.88200000000006</v>
      </c>
      <c r="J62" s="37"/>
    </row>
    <row r="63" spans="1:12" x14ac:dyDescent="0.2">
      <c r="A63" s="245"/>
      <c r="B63" s="245"/>
      <c r="C63" s="245"/>
      <c r="D63" s="245"/>
      <c r="E63" s="245"/>
      <c r="F63" s="245"/>
      <c r="G63" s="245"/>
      <c r="H63" s="245"/>
      <c r="I63" s="246"/>
      <c r="J63" s="37"/>
    </row>
    <row r="64" spans="1:12" x14ac:dyDescent="0.2">
      <c r="A64" s="247" t="s">
        <v>93</v>
      </c>
      <c r="B64" s="247"/>
      <c r="C64" s="247"/>
      <c r="D64" s="247"/>
      <c r="E64" s="247"/>
      <c r="F64" s="247"/>
      <c r="G64" s="247"/>
      <c r="H64" s="247"/>
      <c r="I64" s="247"/>
      <c r="J64" s="37"/>
    </row>
    <row r="65" spans="1:12" x14ac:dyDescent="0.2">
      <c r="A65" s="239" t="s">
        <v>97</v>
      </c>
      <c r="B65" s="239"/>
      <c r="C65" s="239"/>
      <c r="D65" s="239"/>
      <c r="E65" s="239"/>
      <c r="F65" s="239"/>
      <c r="G65" s="239"/>
      <c r="H65" s="239"/>
      <c r="I65" s="135" t="s">
        <v>1</v>
      </c>
      <c r="J65" s="37"/>
    </row>
    <row r="66" spans="1:12" x14ac:dyDescent="0.2">
      <c r="A66" s="135" t="s">
        <v>94</v>
      </c>
      <c r="B66" s="227" t="s">
        <v>77</v>
      </c>
      <c r="C66" s="227"/>
      <c r="D66" s="227"/>
      <c r="E66" s="227"/>
      <c r="F66" s="227"/>
      <c r="G66" s="227"/>
      <c r="H66" s="227"/>
      <c r="I66" s="29">
        <f>I41</f>
        <v>555.24</v>
      </c>
      <c r="J66" s="37"/>
    </row>
    <row r="67" spans="1:12" x14ac:dyDescent="0.2">
      <c r="A67" s="31" t="s">
        <v>95</v>
      </c>
      <c r="B67" s="227" t="s">
        <v>79</v>
      </c>
      <c r="C67" s="227"/>
      <c r="D67" s="227"/>
      <c r="E67" s="227"/>
      <c r="F67" s="227"/>
      <c r="G67" s="227"/>
      <c r="H67" s="227"/>
      <c r="I67" s="55">
        <f>I54</f>
        <v>1204.47</v>
      </c>
      <c r="J67" s="37"/>
    </row>
    <row r="68" spans="1:12" x14ac:dyDescent="0.2">
      <c r="A68" s="31" t="s">
        <v>96</v>
      </c>
      <c r="B68" s="227" t="s">
        <v>98</v>
      </c>
      <c r="C68" s="227"/>
      <c r="D68" s="227"/>
      <c r="E68" s="227"/>
      <c r="F68" s="227"/>
      <c r="G68" s="227"/>
      <c r="H68" s="227"/>
      <c r="I68" s="55">
        <f>I62</f>
        <v>574.88200000000006</v>
      </c>
      <c r="J68" s="37"/>
    </row>
    <row r="69" spans="1:12" x14ac:dyDescent="0.2">
      <c r="A69" s="239" t="s">
        <v>100</v>
      </c>
      <c r="B69" s="239"/>
      <c r="C69" s="239"/>
      <c r="D69" s="239"/>
      <c r="E69" s="239"/>
      <c r="F69" s="239"/>
      <c r="G69" s="239"/>
      <c r="H69" s="239"/>
      <c r="I69" s="56">
        <f>TRUNC(SUM(I66:I68),2)</f>
        <v>2334.59</v>
      </c>
      <c r="J69" s="37"/>
    </row>
    <row r="70" spans="1:12" x14ac:dyDescent="0.2">
      <c r="A70" s="254"/>
      <c r="B70" s="255"/>
      <c r="C70" s="255"/>
      <c r="D70" s="255"/>
      <c r="E70" s="255"/>
      <c r="F70" s="255"/>
      <c r="G70" s="255"/>
      <c r="H70" s="255"/>
      <c r="I70" s="255"/>
      <c r="J70" s="37"/>
    </row>
    <row r="71" spans="1:12" x14ac:dyDescent="0.2">
      <c r="A71" s="237" t="s">
        <v>101</v>
      </c>
      <c r="B71" s="237"/>
      <c r="C71" s="237"/>
      <c r="D71" s="237"/>
      <c r="E71" s="237"/>
      <c r="F71" s="237"/>
      <c r="G71" s="237"/>
      <c r="H71" s="237"/>
      <c r="I71" s="237"/>
      <c r="J71" s="37"/>
    </row>
    <row r="72" spans="1:12" x14ac:dyDescent="0.2">
      <c r="A72" s="135">
        <v>3</v>
      </c>
      <c r="B72" s="239" t="s">
        <v>102</v>
      </c>
      <c r="C72" s="239"/>
      <c r="D72" s="239"/>
      <c r="E72" s="239"/>
      <c r="F72" s="239"/>
      <c r="G72" s="239"/>
      <c r="H72" s="135" t="s">
        <v>3</v>
      </c>
      <c r="I72" s="135" t="s">
        <v>1</v>
      </c>
      <c r="J72" s="37"/>
    </row>
    <row r="73" spans="1:12" ht="26.25" customHeight="1" x14ac:dyDescent="0.2">
      <c r="A73" s="135" t="s">
        <v>10</v>
      </c>
      <c r="B73" s="251" t="s">
        <v>105</v>
      </c>
      <c r="C73" s="251"/>
      <c r="D73" s="251"/>
      <c r="E73" s="251"/>
      <c r="F73" s="251"/>
      <c r="G73" s="251"/>
      <c r="H73" s="57">
        <v>4.1999999999999997E-3</v>
      </c>
      <c r="I73" s="55">
        <f>$I$35*H73</f>
        <v>11.414759999999999</v>
      </c>
      <c r="J73" s="37"/>
      <c r="K73" s="58" t="s">
        <v>143</v>
      </c>
      <c r="L73" s="58" t="s">
        <v>144</v>
      </c>
    </row>
    <row r="74" spans="1:12" x14ac:dyDescent="0.2">
      <c r="A74" s="135" t="s">
        <v>11</v>
      </c>
      <c r="B74" s="225" t="s">
        <v>104</v>
      </c>
      <c r="C74" s="225"/>
      <c r="D74" s="225"/>
      <c r="E74" s="225"/>
      <c r="F74" s="225"/>
      <c r="G74" s="225"/>
      <c r="H74" s="59">
        <f>0.08*H73</f>
        <v>3.3599999999999998E-4</v>
      </c>
      <c r="I74" s="29">
        <f>H74*I35</f>
        <v>0.91318080000000001</v>
      </c>
      <c r="J74" s="37"/>
      <c r="K74" s="58" t="s">
        <v>145</v>
      </c>
      <c r="L74" s="58" t="s">
        <v>146</v>
      </c>
    </row>
    <row r="75" spans="1:12" ht="25.5" x14ac:dyDescent="0.2">
      <c r="A75" s="141" t="s">
        <v>12</v>
      </c>
      <c r="B75" s="240" t="s">
        <v>103</v>
      </c>
      <c r="C75" s="225"/>
      <c r="D75" s="225"/>
      <c r="E75" s="225"/>
      <c r="F75" s="225"/>
      <c r="G75" s="225"/>
      <c r="H75" s="38">
        <v>1.9400000000000001E-2</v>
      </c>
      <c r="I75" s="29">
        <f>$I$35*H75</f>
        <v>52.725320000000004</v>
      </c>
      <c r="J75" s="37"/>
      <c r="K75" s="58" t="s">
        <v>147</v>
      </c>
      <c r="L75" s="58" t="s">
        <v>148</v>
      </c>
    </row>
    <row r="76" spans="1:12" ht="25.5" x14ac:dyDescent="0.2">
      <c r="A76" s="141" t="s">
        <v>13</v>
      </c>
      <c r="B76" s="240" t="s">
        <v>132</v>
      </c>
      <c r="C76" s="225"/>
      <c r="D76" s="225"/>
      <c r="E76" s="225"/>
      <c r="F76" s="225"/>
      <c r="G76" s="225"/>
      <c r="H76" s="40">
        <f>H54*H75</f>
        <v>7.1392000000000009E-3</v>
      </c>
      <c r="I76" s="29">
        <f t="shared" ref="I76:I77" si="1">$I$35*H76</f>
        <v>19.402917760000005</v>
      </c>
      <c r="J76" s="37"/>
      <c r="K76" s="58" t="s">
        <v>149</v>
      </c>
    </row>
    <row r="77" spans="1:12" ht="38.25" customHeight="1" x14ac:dyDescent="0.2">
      <c r="A77" s="141" t="s">
        <v>14</v>
      </c>
      <c r="B77" s="252" t="s">
        <v>231</v>
      </c>
      <c r="C77" s="253"/>
      <c r="D77" s="253"/>
      <c r="E77" s="253"/>
      <c r="F77" s="253"/>
      <c r="G77" s="253"/>
      <c r="H77" s="60">
        <v>0.05</v>
      </c>
      <c r="I77" s="29">
        <f t="shared" si="1"/>
        <v>135.89000000000001</v>
      </c>
      <c r="J77" s="37"/>
      <c r="K77" s="58" t="s">
        <v>227</v>
      </c>
      <c r="L77" s="39" t="s">
        <v>173</v>
      </c>
    </row>
    <row r="78" spans="1:12" x14ac:dyDescent="0.2">
      <c r="A78" s="239" t="s">
        <v>106</v>
      </c>
      <c r="B78" s="239"/>
      <c r="C78" s="239"/>
      <c r="D78" s="239"/>
      <c r="E78" s="239"/>
      <c r="F78" s="239"/>
      <c r="G78" s="239"/>
      <c r="H78" s="41">
        <f>TRUNC(SUM(H73:H77),4)</f>
        <v>8.1000000000000003E-2</v>
      </c>
      <c r="I78" s="34">
        <f>TRUNC(SUM(I73:I77),2)</f>
        <v>220.34</v>
      </c>
      <c r="J78" s="37"/>
    </row>
    <row r="79" spans="1:12" x14ac:dyDescent="0.2">
      <c r="A79" s="259"/>
      <c r="B79" s="260"/>
      <c r="C79" s="260"/>
      <c r="D79" s="260"/>
      <c r="E79" s="260"/>
      <c r="F79" s="260"/>
      <c r="G79" s="260"/>
      <c r="H79" s="260"/>
      <c r="I79" s="260"/>
      <c r="J79" s="37"/>
    </row>
    <row r="80" spans="1:12" x14ac:dyDescent="0.2">
      <c r="A80" s="237" t="s">
        <v>107</v>
      </c>
      <c r="B80" s="237"/>
      <c r="C80" s="237"/>
      <c r="D80" s="237"/>
      <c r="E80" s="237"/>
      <c r="F80" s="237"/>
      <c r="G80" s="237"/>
      <c r="H80" s="237"/>
      <c r="I80" s="237"/>
      <c r="J80" s="37"/>
    </row>
    <row r="81" spans="1:12" x14ac:dyDescent="0.2">
      <c r="A81" s="235" t="s">
        <v>133</v>
      </c>
      <c r="B81" s="239"/>
      <c r="C81" s="239"/>
      <c r="D81" s="239"/>
      <c r="E81" s="239"/>
      <c r="F81" s="239"/>
      <c r="G81" s="239"/>
      <c r="H81" s="135" t="s">
        <v>3</v>
      </c>
      <c r="I81" s="135" t="s">
        <v>1</v>
      </c>
      <c r="J81" s="37"/>
    </row>
    <row r="82" spans="1:12" ht="33" customHeight="1" x14ac:dyDescent="0.2">
      <c r="A82" s="141" t="s">
        <v>10</v>
      </c>
      <c r="B82" s="256" t="s">
        <v>134</v>
      </c>
      <c r="C82" s="251"/>
      <c r="D82" s="251"/>
      <c r="E82" s="251"/>
      <c r="F82" s="251"/>
      <c r="G82" s="251"/>
      <c r="H82" s="38">
        <f>1/12/12+1/12/12+1/12/12/3</f>
        <v>1.6203703703703703E-2</v>
      </c>
      <c r="I82" s="29">
        <f t="shared" ref="I82:I87" si="2">$I$35*H82</f>
        <v>44.038425925925928</v>
      </c>
      <c r="J82" s="37"/>
      <c r="K82" s="58" t="s">
        <v>170</v>
      </c>
      <c r="L82" s="58" t="s">
        <v>169</v>
      </c>
    </row>
    <row r="83" spans="1:12" x14ac:dyDescent="0.2">
      <c r="A83" s="31" t="s">
        <v>11</v>
      </c>
      <c r="B83" s="256" t="s">
        <v>135</v>
      </c>
      <c r="C83" s="251"/>
      <c r="D83" s="251"/>
      <c r="E83" s="251"/>
      <c r="F83" s="251"/>
      <c r="G83" s="251"/>
      <c r="H83" s="57">
        <f>1/30/12</f>
        <v>2.7777777777777779E-3</v>
      </c>
      <c r="I83" s="55">
        <f t="shared" si="2"/>
        <v>7.5494444444444451</v>
      </c>
      <c r="J83" s="37"/>
      <c r="K83" s="58" t="s">
        <v>162</v>
      </c>
      <c r="L83" s="58" t="s">
        <v>163</v>
      </c>
    </row>
    <row r="84" spans="1:12" ht="38.25" x14ac:dyDescent="0.2">
      <c r="A84" s="31" t="s">
        <v>12</v>
      </c>
      <c r="B84" s="256" t="s">
        <v>136</v>
      </c>
      <c r="C84" s="251"/>
      <c r="D84" s="251"/>
      <c r="E84" s="251"/>
      <c r="F84" s="251"/>
      <c r="G84" s="251"/>
      <c r="H84" s="61">
        <f>5/30/12*0.015</f>
        <v>2.0833333333333332E-4</v>
      </c>
      <c r="I84" s="55">
        <f t="shared" si="2"/>
        <v>0.56620833333333331</v>
      </c>
      <c r="J84" s="37"/>
      <c r="K84" s="58" t="s">
        <v>164</v>
      </c>
      <c r="L84" s="39" t="s">
        <v>174</v>
      </c>
    </row>
    <row r="85" spans="1:12" ht="38.25" x14ac:dyDescent="0.2">
      <c r="A85" s="31" t="s">
        <v>13</v>
      </c>
      <c r="B85" s="256" t="s">
        <v>137</v>
      </c>
      <c r="C85" s="251"/>
      <c r="D85" s="251"/>
      <c r="E85" s="251"/>
      <c r="F85" s="251"/>
      <c r="G85" s="251"/>
      <c r="H85" s="57">
        <f>15/30/12*0.08</f>
        <v>3.3333333333333331E-3</v>
      </c>
      <c r="I85" s="55">
        <f t="shared" si="2"/>
        <v>9.059333333333333</v>
      </c>
      <c r="J85" s="37"/>
      <c r="K85" s="58" t="s">
        <v>165</v>
      </c>
      <c r="L85" s="39" t="s">
        <v>175</v>
      </c>
    </row>
    <row r="86" spans="1:12" ht="39.75" customHeight="1" x14ac:dyDescent="0.2">
      <c r="A86" s="31" t="s">
        <v>14</v>
      </c>
      <c r="B86" s="256" t="s">
        <v>138</v>
      </c>
      <c r="C86" s="251"/>
      <c r="D86" s="251"/>
      <c r="E86" s="251"/>
      <c r="F86" s="251"/>
      <c r="G86" s="251"/>
      <c r="H86" s="57">
        <f>((4*8.33%)+(4*2.78%))/12*2%</f>
        <v>7.4066666666666671E-4</v>
      </c>
      <c r="I86" s="55">
        <f t="shared" si="2"/>
        <v>2.0129838666666671</v>
      </c>
      <c r="J86" s="62"/>
      <c r="K86" s="58" t="s">
        <v>166</v>
      </c>
      <c r="L86" s="39" t="s">
        <v>176</v>
      </c>
    </row>
    <row r="87" spans="1:12" x14ac:dyDescent="0.2">
      <c r="A87" s="135" t="s">
        <v>15</v>
      </c>
      <c r="B87" s="256" t="s">
        <v>139</v>
      </c>
      <c r="C87" s="251"/>
      <c r="D87" s="251"/>
      <c r="E87" s="251"/>
      <c r="F87" s="251"/>
      <c r="G87" s="251"/>
      <c r="H87" s="57">
        <v>0</v>
      </c>
      <c r="I87" s="55">
        <f t="shared" si="2"/>
        <v>0</v>
      </c>
      <c r="J87" s="37"/>
      <c r="K87" s="138"/>
      <c r="L87" s="138"/>
    </row>
    <row r="88" spans="1:12" x14ac:dyDescent="0.2">
      <c r="A88" s="239" t="s">
        <v>20</v>
      </c>
      <c r="B88" s="239"/>
      <c r="C88" s="239"/>
      <c r="D88" s="239"/>
      <c r="E88" s="239"/>
      <c r="F88" s="239"/>
      <c r="G88" s="239"/>
      <c r="H88" s="41">
        <f>TRUNC(SUM(H82:H87),4)</f>
        <v>2.3199999999999998E-2</v>
      </c>
      <c r="I88" s="34">
        <f>TRUNC(SUM(I82:I87),2)</f>
        <v>63.22</v>
      </c>
      <c r="J88" s="37"/>
    </row>
    <row r="89" spans="1:12" x14ac:dyDescent="0.2">
      <c r="A89" s="257"/>
      <c r="B89" s="258"/>
      <c r="C89" s="258"/>
      <c r="D89" s="258"/>
      <c r="E89" s="258"/>
      <c r="F89" s="258"/>
      <c r="G89" s="258"/>
      <c r="H89" s="258"/>
      <c r="I89" s="258"/>
      <c r="J89" s="37"/>
    </row>
    <row r="90" spans="1:12" x14ac:dyDescent="0.2">
      <c r="A90" s="239" t="s">
        <v>108</v>
      </c>
      <c r="B90" s="239"/>
      <c r="C90" s="239"/>
      <c r="D90" s="239"/>
      <c r="E90" s="239"/>
      <c r="F90" s="239"/>
      <c r="G90" s="239"/>
      <c r="H90" s="135" t="s">
        <v>3</v>
      </c>
      <c r="I90" s="135" t="s">
        <v>1</v>
      </c>
      <c r="J90" s="37"/>
    </row>
    <row r="91" spans="1:12" x14ac:dyDescent="0.2">
      <c r="A91" s="135" t="s">
        <v>10</v>
      </c>
      <c r="B91" s="261" t="s">
        <v>140</v>
      </c>
      <c r="C91" s="225"/>
      <c r="D91" s="225"/>
      <c r="E91" s="225"/>
      <c r="F91" s="225"/>
      <c r="G91" s="225"/>
      <c r="H91" s="38">
        <v>0</v>
      </c>
      <c r="I91" s="29">
        <f t="shared" ref="I91" si="3">$I$35*H91</f>
        <v>0</v>
      </c>
      <c r="J91" s="37"/>
    </row>
    <row r="92" spans="1:12" x14ac:dyDescent="0.2">
      <c r="A92" s="239" t="s">
        <v>22</v>
      </c>
      <c r="B92" s="239"/>
      <c r="C92" s="239"/>
      <c r="D92" s="239"/>
      <c r="E92" s="239"/>
      <c r="F92" s="239"/>
      <c r="G92" s="239"/>
      <c r="H92" s="41">
        <f>TRUNC(SUM(H91),4)</f>
        <v>0</v>
      </c>
      <c r="I92" s="34">
        <f>TRUNC(SUM(I91),2)</f>
        <v>0</v>
      </c>
      <c r="J92" s="37"/>
    </row>
    <row r="93" spans="1:12" x14ac:dyDescent="0.2">
      <c r="A93" s="262"/>
      <c r="B93" s="263"/>
      <c r="C93" s="263"/>
      <c r="D93" s="263"/>
      <c r="E93" s="263"/>
      <c r="F93" s="263"/>
      <c r="G93" s="263"/>
      <c r="H93" s="263"/>
      <c r="I93" s="263"/>
      <c r="J93" s="37"/>
    </row>
    <row r="94" spans="1:12" x14ac:dyDescent="0.2">
      <c r="A94" s="247" t="s">
        <v>109</v>
      </c>
      <c r="B94" s="247"/>
      <c r="C94" s="247"/>
      <c r="D94" s="247"/>
      <c r="E94" s="247"/>
      <c r="F94" s="247"/>
      <c r="G94" s="247"/>
      <c r="H94" s="247"/>
      <c r="I94" s="247"/>
      <c r="J94" s="37"/>
    </row>
    <row r="95" spans="1:12" x14ac:dyDescent="0.2">
      <c r="A95" s="239" t="s">
        <v>110</v>
      </c>
      <c r="B95" s="239"/>
      <c r="C95" s="239"/>
      <c r="D95" s="239"/>
      <c r="E95" s="239"/>
      <c r="F95" s="239"/>
      <c r="G95" s="239"/>
      <c r="H95" s="239"/>
      <c r="I95" s="135" t="s">
        <v>1</v>
      </c>
      <c r="J95" s="37"/>
    </row>
    <row r="96" spans="1:12" x14ac:dyDescent="0.2">
      <c r="A96" s="135" t="s">
        <v>25</v>
      </c>
      <c r="B96" s="233" t="s">
        <v>141</v>
      </c>
      <c r="C96" s="227"/>
      <c r="D96" s="227"/>
      <c r="E96" s="227"/>
      <c r="F96" s="227"/>
      <c r="G96" s="227"/>
      <c r="H96" s="227"/>
      <c r="I96" s="29">
        <f>I88</f>
        <v>63.22</v>
      </c>
      <c r="J96" s="37"/>
    </row>
    <row r="97" spans="1:12" x14ac:dyDescent="0.2">
      <c r="A97" s="31" t="s">
        <v>26</v>
      </c>
      <c r="B97" s="233" t="s">
        <v>142</v>
      </c>
      <c r="C97" s="227"/>
      <c r="D97" s="227"/>
      <c r="E97" s="227"/>
      <c r="F97" s="227"/>
      <c r="G97" s="227"/>
      <c r="H97" s="227"/>
      <c r="I97" s="55">
        <f>I92</f>
        <v>0</v>
      </c>
      <c r="J97" s="37"/>
    </row>
    <row r="98" spans="1:12" x14ac:dyDescent="0.2">
      <c r="A98" s="239" t="s">
        <v>111</v>
      </c>
      <c r="B98" s="239"/>
      <c r="C98" s="239"/>
      <c r="D98" s="239"/>
      <c r="E98" s="239"/>
      <c r="F98" s="239"/>
      <c r="G98" s="239"/>
      <c r="H98" s="239"/>
      <c r="I98" s="56">
        <f>TRUNC(SUM(I96:I97),2)</f>
        <v>63.22</v>
      </c>
      <c r="J98" s="37"/>
    </row>
    <row r="99" spans="1:12" x14ac:dyDescent="0.2">
      <c r="A99" s="254"/>
      <c r="B99" s="255"/>
      <c r="C99" s="255"/>
      <c r="D99" s="255"/>
      <c r="E99" s="255"/>
      <c r="F99" s="255"/>
      <c r="G99" s="255"/>
      <c r="H99" s="255"/>
      <c r="I99" s="255"/>
      <c r="J99" s="37"/>
    </row>
    <row r="100" spans="1:12" x14ac:dyDescent="0.2">
      <c r="A100" s="237" t="s">
        <v>112</v>
      </c>
      <c r="B100" s="237"/>
      <c r="C100" s="237"/>
      <c r="D100" s="237"/>
      <c r="E100" s="237"/>
      <c r="F100" s="237"/>
      <c r="G100" s="237"/>
      <c r="H100" s="237"/>
      <c r="I100" s="237"/>
      <c r="J100" s="37"/>
    </row>
    <row r="101" spans="1:12" x14ac:dyDescent="0.2">
      <c r="A101" s="135">
        <v>5</v>
      </c>
      <c r="B101" s="239" t="s">
        <v>19</v>
      </c>
      <c r="C101" s="239"/>
      <c r="D101" s="239"/>
      <c r="E101" s="239"/>
      <c r="F101" s="239"/>
      <c r="G101" s="239"/>
      <c r="H101" s="135"/>
      <c r="I101" s="135" t="s">
        <v>1</v>
      </c>
      <c r="J101" s="37"/>
    </row>
    <row r="102" spans="1:12" x14ac:dyDescent="0.2">
      <c r="A102" s="135" t="s">
        <v>10</v>
      </c>
      <c r="B102" s="244" t="s">
        <v>113</v>
      </c>
      <c r="C102" s="244"/>
      <c r="D102" s="244"/>
      <c r="E102" s="244"/>
      <c r="F102" s="244"/>
      <c r="G102" s="244"/>
      <c r="H102" s="140" t="s">
        <v>0</v>
      </c>
      <c r="I102" s="29">
        <v>0</v>
      </c>
      <c r="J102" s="37"/>
      <c r="K102" s="137" t="s">
        <v>234</v>
      </c>
      <c r="L102" s="138"/>
    </row>
    <row r="103" spans="1:12" x14ac:dyDescent="0.2">
      <c r="A103" s="135" t="s">
        <v>11</v>
      </c>
      <c r="B103" s="243" t="s">
        <v>221</v>
      </c>
      <c r="C103" s="244"/>
      <c r="D103" s="244"/>
      <c r="E103" s="244"/>
      <c r="F103" s="244"/>
      <c r="G103" s="244"/>
      <c r="H103" s="140" t="s">
        <v>0</v>
      </c>
      <c r="I103" s="29">
        <v>0.59</v>
      </c>
      <c r="J103" s="37"/>
      <c r="K103" s="137" t="s">
        <v>234</v>
      </c>
      <c r="L103" s="138"/>
    </row>
    <row r="104" spans="1:12" x14ac:dyDescent="0.2">
      <c r="A104" s="142" t="s">
        <v>12</v>
      </c>
      <c r="B104" s="243" t="s">
        <v>222</v>
      </c>
      <c r="C104" s="244"/>
      <c r="D104" s="244"/>
      <c r="E104" s="244"/>
      <c r="F104" s="244"/>
      <c r="G104" s="244"/>
      <c r="H104" s="140" t="s">
        <v>0</v>
      </c>
      <c r="I104" s="29">
        <v>0.57999999999999996</v>
      </c>
      <c r="J104" s="37"/>
      <c r="K104" s="137" t="s">
        <v>234</v>
      </c>
      <c r="L104" s="138"/>
    </row>
    <row r="105" spans="1:12" x14ac:dyDescent="0.2">
      <c r="A105" s="142" t="s">
        <v>13</v>
      </c>
      <c r="B105" s="244" t="s">
        <v>4</v>
      </c>
      <c r="C105" s="244"/>
      <c r="D105" s="244"/>
      <c r="E105" s="244"/>
      <c r="F105" s="244"/>
      <c r="G105" s="244"/>
      <c r="H105" s="140" t="s">
        <v>0</v>
      </c>
      <c r="I105" s="29">
        <v>0</v>
      </c>
      <c r="J105" s="37"/>
    </row>
    <row r="106" spans="1:12" x14ac:dyDescent="0.2">
      <c r="A106" s="239" t="s">
        <v>114</v>
      </c>
      <c r="B106" s="239"/>
      <c r="C106" s="239"/>
      <c r="D106" s="239"/>
      <c r="E106" s="239"/>
      <c r="F106" s="239"/>
      <c r="G106" s="239"/>
      <c r="H106" s="41" t="s">
        <v>0</v>
      </c>
      <c r="I106" s="34">
        <f>TRUNC(SUM(I102:I105),2)</f>
        <v>1.17</v>
      </c>
      <c r="J106" s="37"/>
    </row>
    <row r="107" spans="1:12" x14ac:dyDescent="0.2">
      <c r="A107" s="254"/>
      <c r="B107" s="255"/>
      <c r="C107" s="255"/>
      <c r="D107" s="255"/>
      <c r="E107" s="255"/>
      <c r="F107" s="255"/>
      <c r="G107" s="255"/>
      <c r="H107" s="255"/>
      <c r="I107" s="255"/>
      <c r="J107" s="37"/>
    </row>
    <row r="108" spans="1:12" x14ac:dyDescent="0.2">
      <c r="A108" s="237" t="s">
        <v>115</v>
      </c>
      <c r="B108" s="237"/>
      <c r="C108" s="237"/>
      <c r="D108" s="237"/>
      <c r="E108" s="237"/>
      <c r="F108" s="237"/>
      <c r="G108" s="237"/>
      <c r="H108" s="237"/>
      <c r="I108" s="237"/>
      <c r="J108" s="37"/>
    </row>
    <row r="109" spans="1:12" x14ac:dyDescent="0.2">
      <c r="A109" s="135">
        <v>6</v>
      </c>
      <c r="B109" s="239" t="s">
        <v>24</v>
      </c>
      <c r="C109" s="239"/>
      <c r="D109" s="239"/>
      <c r="E109" s="239"/>
      <c r="F109" s="239"/>
      <c r="G109" s="239"/>
      <c r="H109" s="135" t="s">
        <v>3</v>
      </c>
      <c r="I109" s="135" t="s">
        <v>1</v>
      </c>
      <c r="J109" s="37"/>
    </row>
    <row r="110" spans="1:12" x14ac:dyDescent="0.2">
      <c r="A110" s="135" t="s">
        <v>10</v>
      </c>
      <c r="B110" s="225" t="s">
        <v>27</v>
      </c>
      <c r="C110" s="225"/>
      <c r="D110" s="225"/>
      <c r="E110" s="225"/>
      <c r="F110" s="225"/>
      <c r="G110" s="225"/>
      <c r="H110" s="64">
        <v>0.05</v>
      </c>
      <c r="I110" s="29">
        <f>TRUNC(H110*I134,2)</f>
        <v>266.85000000000002</v>
      </c>
      <c r="J110" s="37"/>
      <c r="K110" s="137" t="s">
        <v>238</v>
      </c>
      <c r="L110" s="137"/>
    </row>
    <row r="111" spans="1:12" x14ac:dyDescent="0.2">
      <c r="A111" s="31" t="s">
        <v>11</v>
      </c>
      <c r="B111" s="225" t="s">
        <v>5</v>
      </c>
      <c r="C111" s="225"/>
      <c r="D111" s="225"/>
      <c r="E111" s="225"/>
      <c r="F111" s="225"/>
      <c r="G111" s="225"/>
      <c r="H111" s="65">
        <v>6.7900000000000002E-2</v>
      </c>
      <c r="I111" s="29">
        <f>TRUNC(H111*(I110+I134),2)</f>
        <v>380.5</v>
      </c>
      <c r="J111" s="37"/>
      <c r="K111" s="137" t="s">
        <v>237</v>
      </c>
      <c r="L111" s="137"/>
    </row>
    <row r="112" spans="1:12" x14ac:dyDescent="0.2">
      <c r="A112" s="135" t="s">
        <v>12</v>
      </c>
      <c r="B112" s="264" t="s">
        <v>60</v>
      </c>
      <c r="C112" s="264"/>
      <c r="D112" s="264"/>
      <c r="E112" s="264"/>
      <c r="F112" s="264"/>
      <c r="G112" s="264"/>
      <c r="H112" s="30"/>
      <c r="I112" s="66"/>
      <c r="J112" s="37"/>
      <c r="K112" s="62"/>
      <c r="L112" s="62"/>
    </row>
    <row r="113" spans="1:12" x14ac:dyDescent="0.2">
      <c r="A113" s="31" t="s">
        <v>61</v>
      </c>
      <c r="B113" s="240" t="s">
        <v>225</v>
      </c>
      <c r="C113" s="225"/>
      <c r="D113" s="225"/>
      <c r="E113" s="225"/>
      <c r="F113" s="225"/>
      <c r="G113" s="225"/>
      <c r="H113" s="67">
        <v>1.6500000000000001E-2</v>
      </c>
      <c r="I113" s="55">
        <f>TRUNC(H113*I123,2)</f>
        <v>115.15</v>
      </c>
      <c r="J113" s="37"/>
      <c r="K113" s="137" t="s">
        <v>235</v>
      </c>
      <c r="L113" s="137"/>
    </row>
    <row r="114" spans="1:12" x14ac:dyDescent="0.2">
      <c r="A114" s="31" t="s">
        <v>62</v>
      </c>
      <c r="B114" s="240" t="s">
        <v>226</v>
      </c>
      <c r="C114" s="225"/>
      <c r="D114" s="225"/>
      <c r="E114" s="225"/>
      <c r="F114" s="225"/>
      <c r="G114" s="225"/>
      <c r="H114" s="68">
        <v>7.5999999999999998E-2</v>
      </c>
      <c r="I114" s="55">
        <f>TRUNC(H114*I123,2)</f>
        <v>530.4</v>
      </c>
      <c r="J114" s="37"/>
      <c r="K114" s="137" t="s">
        <v>236</v>
      </c>
      <c r="L114" s="137"/>
    </row>
    <row r="115" spans="1:12" x14ac:dyDescent="0.2">
      <c r="A115" s="31" t="s">
        <v>63</v>
      </c>
      <c r="B115" s="225" t="s">
        <v>59</v>
      </c>
      <c r="C115" s="225"/>
      <c r="D115" s="225"/>
      <c r="E115" s="225"/>
      <c r="F115" s="225"/>
      <c r="G115" s="225"/>
      <c r="H115" s="69">
        <v>0.05</v>
      </c>
      <c r="I115" s="55">
        <f>TRUNC(H115*I123,2)</f>
        <v>348.94</v>
      </c>
      <c r="J115" s="37"/>
      <c r="K115" s="108" t="s">
        <v>239</v>
      </c>
      <c r="L115" s="108"/>
    </row>
    <row r="116" spans="1:12" x14ac:dyDescent="0.2">
      <c r="A116" s="239" t="s">
        <v>116</v>
      </c>
      <c r="B116" s="239"/>
      <c r="C116" s="239"/>
      <c r="D116" s="239"/>
      <c r="E116" s="239"/>
      <c r="F116" s="239"/>
      <c r="G116" s="239"/>
      <c r="H116" s="67">
        <f>SUM(H110:H115)</f>
        <v>0.26040000000000002</v>
      </c>
      <c r="I116" s="56">
        <f>TRUNC(SUM(I110:I115),2)</f>
        <v>1641.84</v>
      </c>
      <c r="J116" s="37"/>
    </row>
    <row r="117" spans="1:12" x14ac:dyDescent="0.2">
      <c r="A117" s="144"/>
      <c r="B117" s="267"/>
      <c r="C117" s="267"/>
      <c r="D117" s="267"/>
      <c r="E117" s="267"/>
      <c r="F117" s="267"/>
      <c r="G117" s="267"/>
      <c r="H117" s="267"/>
      <c r="I117" s="267"/>
    </row>
    <row r="118" spans="1:12" x14ac:dyDescent="0.2">
      <c r="A118" s="70" t="s">
        <v>64</v>
      </c>
      <c r="B118" s="268" t="s">
        <v>65</v>
      </c>
      <c r="C118" s="268"/>
      <c r="D118" s="268"/>
      <c r="E118" s="268"/>
      <c r="F118" s="268"/>
      <c r="G118" s="268"/>
      <c r="H118" s="71">
        <f>TRUNC(H113+H114+H115,4)</f>
        <v>0.14249999999999999</v>
      </c>
      <c r="I118" s="72"/>
    </row>
    <row r="119" spans="1:12" x14ac:dyDescent="0.2">
      <c r="A119" s="73"/>
      <c r="B119" s="269">
        <v>100</v>
      </c>
      <c r="C119" s="265"/>
      <c r="D119" s="265"/>
      <c r="E119" s="265"/>
      <c r="F119" s="265"/>
      <c r="G119" s="265"/>
      <c r="H119" s="74"/>
      <c r="I119" s="75"/>
    </row>
    <row r="120" spans="1:12" x14ac:dyDescent="0.2">
      <c r="A120" s="76"/>
      <c r="B120" s="136"/>
      <c r="C120" s="136"/>
      <c r="D120" s="136"/>
      <c r="E120" s="136"/>
      <c r="F120" s="136"/>
      <c r="G120" s="136"/>
      <c r="H120" s="74"/>
      <c r="I120" s="75"/>
    </row>
    <row r="121" spans="1:12" x14ac:dyDescent="0.2">
      <c r="A121" s="73" t="s">
        <v>66</v>
      </c>
      <c r="B121" s="265" t="s">
        <v>117</v>
      </c>
      <c r="C121" s="265"/>
      <c r="D121" s="265"/>
      <c r="E121" s="265"/>
      <c r="F121" s="265"/>
      <c r="G121" s="265"/>
      <c r="H121" s="74"/>
      <c r="I121" s="75">
        <f>TRUNC(I134+I110+I111,2)</f>
        <v>5984.47</v>
      </c>
    </row>
    <row r="122" spans="1:12" x14ac:dyDescent="0.2">
      <c r="A122" s="73"/>
      <c r="B122" s="136"/>
      <c r="C122" s="136"/>
      <c r="D122" s="136"/>
      <c r="E122" s="136"/>
      <c r="F122" s="136"/>
      <c r="G122" s="136"/>
      <c r="H122" s="74"/>
      <c r="I122" s="75"/>
    </row>
    <row r="123" spans="1:12" x14ac:dyDescent="0.2">
      <c r="A123" s="73" t="s">
        <v>67</v>
      </c>
      <c r="B123" s="265" t="s">
        <v>68</v>
      </c>
      <c r="C123" s="265"/>
      <c r="D123" s="265"/>
      <c r="E123" s="265"/>
      <c r="F123" s="265"/>
      <c r="G123" s="265"/>
      <c r="H123" s="74"/>
      <c r="I123" s="75">
        <f>TRUNC(I121/(1-H118),2)</f>
        <v>6978.97</v>
      </c>
    </row>
    <row r="124" spans="1:12" x14ac:dyDescent="0.2">
      <c r="A124" s="73"/>
      <c r="B124" s="136"/>
      <c r="C124" s="136"/>
      <c r="D124" s="136"/>
      <c r="E124" s="136"/>
      <c r="F124" s="136"/>
      <c r="G124" s="136"/>
      <c r="H124" s="74"/>
      <c r="I124" s="75"/>
    </row>
    <row r="125" spans="1:12" x14ac:dyDescent="0.2">
      <c r="A125" s="78"/>
      <c r="B125" s="266" t="s">
        <v>69</v>
      </c>
      <c r="C125" s="266"/>
      <c r="D125" s="266"/>
      <c r="E125" s="266"/>
      <c r="F125" s="266"/>
      <c r="G125" s="266"/>
      <c r="H125" s="79"/>
      <c r="I125" s="80">
        <f>TRUNC(I123-I121,2)</f>
        <v>994.5</v>
      </c>
    </row>
    <row r="126" spans="1:12" x14ac:dyDescent="0.2">
      <c r="A126" s="144"/>
      <c r="B126" s="144"/>
      <c r="C126" s="144"/>
      <c r="D126" s="144"/>
      <c r="E126" s="144"/>
      <c r="F126" s="144"/>
      <c r="G126" s="144"/>
      <c r="H126" s="144"/>
      <c r="I126" s="81"/>
    </row>
    <row r="127" spans="1:12" x14ac:dyDescent="0.2">
      <c r="A127" s="247" t="s">
        <v>118</v>
      </c>
      <c r="B127" s="247"/>
      <c r="C127" s="247"/>
      <c r="D127" s="247"/>
      <c r="E127" s="247"/>
      <c r="F127" s="247"/>
      <c r="G127" s="247"/>
      <c r="H127" s="247"/>
      <c r="I127" s="247"/>
    </row>
    <row r="128" spans="1:12" x14ac:dyDescent="0.2">
      <c r="A128" s="239" t="s">
        <v>28</v>
      </c>
      <c r="B128" s="239"/>
      <c r="C128" s="239"/>
      <c r="D128" s="239"/>
      <c r="E128" s="239"/>
      <c r="F128" s="239"/>
      <c r="G128" s="239"/>
      <c r="H128" s="239"/>
      <c r="I128" s="135" t="s">
        <v>1</v>
      </c>
    </row>
    <row r="129" spans="1:9" x14ac:dyDescent="0.2">
      <c r="A129" s="140" t="s">
        <v>10</v>
      </c>
      <c r="B129" s="225" t="str">
        <f>A27</f>
        <v>MÓDULO 1 - COMPOSIÇÃO DA REMUNERAÇÃO</v>
      </c>
      <c r="C129" s="225"/>
      <c r="D129" s="225"/>
      <c r="E129" s="225"/>
      <c r="F129" s="225"/>
      <c r="G129" s="225"/>
      <c r="H129" s="225"/>
      <c r="I129" s="29">
        <f>I35</f>
        <v>2717.8</v>
      </c>
    </row>
    <row r="130" spans="1:9" x14ac:dyDescent="0.2">
      <c r="A130" s="82" t="s">
        <v>11</v>
      </c>
      <c r="B130" s="225" t="str">
        <f>A37</f>
        <v>MÓDULO 2 – ENCARGOS E BENEFÍCIOS ANUAIS, MENSAIS E DIÁRIOS</v>
      </c>
      <c r="C130" s="225"/>
      <c r="D130" s="225"/>
      <c r="E130" s="225"/>
      <c r="F130" s="225"/>
      <c r="G130" s="225"/>
      <c r="H130" s="225"/>
      <c r="I130" s="55">
        <f>I69</f>
        <v>2334.59</v>
      </c>
    </row>
    <row r="131" spans="1:9" x14ac:dyDescent="0.2">
      <c r="A131" s="82" t="s">
        <v>12</v>
      </c>
      <c r="B131" s="225" t="str">
        <f>A71</f>
        <v>MÓDULO 3 – PROVISÃO PARA RESCISÃO</v>
      </c>
      <c r="C131" s="225"/>
      <c r="D131" s="225"/>
      <c r="E131" s="225"/>
      <c r="F131" s="225"/>
      <c r="G131" s="225"/>
      <c r="H131" s="225"/>
      <c r="I131" s="55">
        <f>I78</f>
        <v>220.34</v>
      </c>
    </row>
    <row r="132" spans="1:9" x14ac:dyDescent="0.2">
      <c r="A132" s="140" t="s">
        <v>13</v>
      </c>
      <c r="B132" s="225" t="str">
        <f>A80</f>
        <v>MÓDULO 4 – CUSTO DE REPOSIÇÃO DO PROFISSIONAL AUSENTE</v>
      </c>
      <c r="C132" s="225"/>
      <c r="D132" s="225"/>
      <c r="E132" s="225"/>
      <c r="F132" s="225"/>
      <c r="G132" s="225"/>
      <c r="H132" s="225"/>
      <c r="I132" s="55">
        <f>I98</f>
        <v>63.22</v>
      </c>
    </row>
    <row r="133" spans="1:9" x14ac:dyDescent="0.2">
      <c r="A133" s="82" t="s">
        <v>14</v>
      </c>
      <c r="B133" s="225" t="str">
        <f>A100</f>
        <v>MÓDULO 5 – INSUMOS DIVERSOS</v>
      </c>
      <c r="C133" s="225"/>
      <c r="D133" s="225"/>
      <c r="E133" s="225"/>
      <c r="F133" s="225"/>
      <c r="G133" s="225"/>
      <c r="H133" s="225"/>
      <c r="I133" s="55">
        <f>I106</f>
        <v>1.17</v>
      </c>
    </row>
    <row r="134" spans="1:9" x14ac:dyDescent="0.2">
      <c r="A134" s="31"/>
      <c r="B134" s="239" t="s">
        <v>119</v>
      </c>
      <c r="C134" s="239"/>
      <c r="D134" s="239"/>
      <c r="E134" s="239"/>
      <c r="F134" s="239"/>
      <c r="G134" s="239"/>
      <c r="H134" s="239"/>
      <c r="I134" s="56">
        <f>TRUNC(SUM(I129:I133),2)</f>
        <v>5337.12</v>
      </c>
    </row>
    <row r="135" spans="1:9" x14ac:dyDescent="0.2">
      <c r="A135" s="140" t="s">
        <v>15</v>
      </c>
      <c r="B135" s="225" t="str">
        <f>A108</f>
        <v>MÓDULO 6 – CUSTOS INDIRETOS, TRIBUTOS E LUCRO</v>
      </c>
      <c r="C135" s="225"/>
      <c r="D135" s="225"/>
      <c r="E135" s="225"/>
      <c r="F135" s="225"/>
      <c r="G135" s="225"/>
      <c r="H135" s="225"/>
      <c r="I135" s="29">
        <f>I116</f>
        <v>1641.84</v>
      </c>
    </row>
    <row r="136" spans="1:9" x14ac:dyDescent="0.2">
      <c r="A136" s="239" t="s">
        <v>121</v>
      </c>
      <c r="B136" s="239"/>
      <c r="C136" s="239"/>
      <c r="D136" s="239"/>
      <c r="E136" s="239"/>
      <c r="F136" s="239"/>
      <c r="G136" s="239"/>
      <c r="H136" s="239"/>
      <c r="I136" s="56">
        <f>TRUNC(SUM(I134:I135),2)</f>
        <v>6978.96</v>
      </c>
    </row>
    <row r="137" spans="1:9" x14ac:dyDescent="0.2">
      <c r="I137" s="83"/>
    </row>
    <row r="138" spans="1:9" hidden="1" x14ac:dyDescent="0.2">
      <c r="A138" s="144"/>
      <c r="B138" s="236" t="s">
        <v>30</v>
      </c>
      <c r="C138" s="236"/>
      <c r="D138" s="236"/>
      <c r="E138" s="236"/>
      <c r="F138" s="236"/>
      <c r="G138" s="236"/>
      <c r="H138" s="35"/>
      <c r="I138" s="35"/>
    </row>
    <row r="139" spans="1:9" ht="40.5" hidden="1" customHeight="1" thickBot="1" x14ac:dyDescent="0.25">
      <c r="A139" s="270" t="s">
        <v>32</v>
      </c>
      <c r="B139" s="271"/>
      <c r="C139" s="270" t="s">
        <v>33</v>
      </c>
      <c r="D139" s="271"/>
      <c r="E139" s="270" t="s">
        <v>35</v>
      </c>
      <c r="F139" s="271"/>
      <c r="G139" s="84" t="s">
        <v>34</v>
      </c>
      <c r="H139" s="85" t="s">
        <v>31</v>
      </c>
      <c r="I139" s="86" t="s">
        <v>1</v>
      </c>
    </row>
    <row r="140" spans="1:9" hidden="1" x14ac:dyDescent="0.2">
      <c r="A140" s="272" t="s">
        <v>36</v>
      </c>
      <c r="B140" s="273"/>
      <c r="C140" s="274" t="s">
        <v>40</v>
      </c>
      <c r="D140" s="275"/>
      <c r="E140" s="276"/>
      <c r="F140" s="277"/>
      <c r="G140" s="87" t="s">
        <v>40</v>
      </c>
      <c r="H140" s="88"/>
      <c r="I140" s="89">
        <v>0</v>
      </c>
    </row>
    <row r="141" spans="1:9" hidden="1" x14ac:dyDescent="0.2">
      <c r="A141" s="227" t="s">
        <v>37</v>
      </c>
      <c r="B141" s="278"/>
      <c r="C141" s="279" t="s">
        <v>40</v>
      </c>
      <c r="D141" s="280"/>
      <c r="E141" s="281"/>
      <c r="F141" s="282"/>
      <c r="G141" s="90" t="s">
        <v>40</v>
      </c>
      <c r="H141" s="91"/>
      <c r="I141" s="92">
        <v>0</v>
      </c>
    </row>
    <row r="142" spans="1:9" hidden="1" x14ac:dyDescent="0.2">
      <c r="A142" s="227" t="s">
        <v>38</v>
      </c>
      <c r="B142" s="278"/>
      <c r="C142" s="279" t="s">
        <v>40</v>
      </c>
      <c r="D142" s="280"/>
      <c r="E142" s="281"/>
      <c r="F142" s="282"/>
      <c r="G142" s="90" t="s">
        <v>40</v>
      </c>
      <c r="H142" s="91"/>
      <c r="I142" s="92">
        <v>0</v>
      </c>
    </row>
    <row r="143" spans="1:9" hidden="1" x14ac:dyDescent="0.2">
      <c r="A143" s="227" t="s">
        <v>39</v>
      </c>
      <c r="B143" s="278"/>
      <c r="C143" s="279" t="s">
        <v>40</v>
      </c>
      <c r="D143" s="280"/>
      <c r="E143" s="281"/>
      <c r="F143" s="282"/>
      <c r="G143" s="90" t="s">
        <v>40</v>
      </c>
      <c r="H143" s="91"/>
      <c r="I143" s="92">
        <v>0</v>
      </c>
    </row>
    <row r="144" spans="1:9" hidden="1" x14ac:dyDescent="0.2">
      <c r="A144" s="283"/>
      <c r="B144" s="259"/>
      <c r="C144" s="281"/>
      <c r="D144" s="282"/>
      <c r="E144" s="281"/>
      <c r="F144" s="282"/>
      <c r="G144" s="93"/>
      <c r="H144" s="94"/>
      <c r="I144" s="92"/>
    </row>
    <row r="145" spans="1:9" ht="13.5" hidden="1" thickBot="1" x14ac:dyDescent="0.25">
      <c r="A145" s="299"/>
      <c r="B145" s="300"/>
      <c r="C145" s="301"/>
      <c r="D145" s="302"/>
      <c r="E145" s="301"/>
      <c r="F145" s="302"/>
      <c r="G145" s="95"/>
      <c r="H145" s="96"/>
      <c r="I145" s="97"/>
    </row>
    <row r="146" spans="1:9" ht="13.5" hidden="1" thickBot="1" x14ac:dyDescent="0.25">
      <c r="A146" s="303" t="s">
        <v>41</v>
      </c>
      <c r="B146" s="304"/>
      <c r="C146" s="304"/>
      <c r="D146" s="304"/>
      <c r="E146" s="304"/>
      <c r="F146" s="304"/>
      <c r="G146" s="304"/>
      <c r="H146" s="305"/>
      <c r="I146" s="98">
        <f>SUM(I144:I145)</f>
        <v>0</v>
      </c>
    </row>
    <row r="147" spans="1:9" hidden="1" x14ac:dyDescent="0.2"/>
    <row r="148" spans="1:9" hidden="1" x14ac:dyDescent="0.2">
      <c r="A148" s="144" t="s">
        <v>42</v>
      </c>
      <c r="B148" s="236" t="s">
        <v>43</v>
      </c>
      <c r="C148" s="236"/>
      <c r="D148" s="236"/>
      <c r="E148" s="236"/>
      <c r="F148" s="236"/>
      <c r="G148" s="236"/>
      <c r="H148" s="35"/>
      <c r="I148" s="35"/>
    </row>
    <row r="149" spans="1:9" ht="13.5" hidden="1" thickBot="1" x14ac:dyDescent="0.25">
      <c r="A149" s="306" t="s">
        <v>44</v>
      </c>
      <c r="B149" s="307"/>
      <c r="C149" s="307"/>
      <c r="D149" s="307"/>
      <c r="E149" s="307"/>
      <c r="F149" s="307"/>
      <c r="G149" s="307"/>
      <c r="H149" s="307"/>
      <c r="I149" s="308"/>
    </row>
    <row r="150" spans="1:9" ht="13.5" hidden="1" thickBot="1" x14ac:dyDescent="0.25">
      <c r="A150" s="99"/>
      <c r="B150" s="284" t="s">
        <v>45</v>
      </c>
      <c r="C150" s="285"/>
      <c r="D150" s="285"/>
      <c r="E150" s="285"/>
      <c r="F150" s="285"/>
      <c r="G150" s="285"/>
      <c r="H150" s="286"/>
      <c r="I150" s="86" t="s">
        <v>1</v>
      </c>
    </row>
    <row r="151" spans="1:9" hidden="1" x14ac:dyDescent="0.2">
      <c r="A151" s="145" t="s">
        <v>10</v>
      </c>
      <c r="B151" s="287" t="s">
        <v>46</v>
      </c>
      <c r="C151" s="288"/>
      <c r="D151" s="288"/>
      <c r="E151" s="288"/>
      <c r="F151" s="288"/>
      <c r="G151" s="288"/>
      <c r="H151" s="289"/>
      <c r="I151" s="101">
        <f>I113</f>
        <v>115.15</v>
      </c>
    </row>
    <row r="152" spans="1:9" hidden="1" x14ac:dyDescent="0.2">
      <c r="A152" s="102" t="s">
        <v>11</v>
      </c>
      <c r="B152" s="290" t="s">
        <v>47</v>
      </c>
      <c r="C152" s="291"/>
      <c r="D152" s="291"/>
      <c r="E152" s="291"/>
      <c r="F152" s="291"/>
      <c r="G152" s="291"/>
      <c r="H152" s="292"/>
      <c r="I152" s="103" t="e">
        <f>#REF!</f>
        <v>#REF!</v>
      </c>
    </row>
    <row r="153" spans="1:9" ht="13.5" hidden="1" thickBot="1" x14ac:dyDescent="0.25">
      <c r="A153" s="102" t="s">
        <v>12</v>
      </c>
      <c r="B153" s="293" t="s">
        <v>48</v>
      </c>
      <c r="C153" s="294"/>
      <c r="D153" s="294"/>
      <c r="E153" s="294"/>
      <c r="F153" s="294"/>
      <c r="G153" s="294"/>
      <c r="H153" s="295"/>
      <c r="I153" s="103">
        <f>I116</f>
        <v>1641.84</v>
      </c>
    </row>
    <row r="154" spans="1:9" ht="13.5" hidden="1" thickBot="1" x14ac:dyDescent="0.25">
      <c r="A154" s="296" t="s">
        <v>23</v>
      </c>
      <c r="B154" s="297"/>
      <c r="C154" s="297"/>
      <c r="D154" s="297"/>
      <c r="E154" s="297"/>
      <c r="F154" s="297"/>
      <c r="G154" s="297"/>
      <c r="H154" s="298"/>
      <c r="I154" s="98" t="e">
        <f>SUM(I151:I153)</f>
        <v>#REF!</v>
      </c>
    </row>
    <row r="155" spans="1:9" hidden="1" x14ac:dyDescent="0.2">
      <c r="A155" s="104" t="s">
        <v>21</v>
      </c>
      <c r="B155" s="21" t="s">
        <v>49</v>
      </c>
    </row>
    <row r="156" spans="1:9" hidden="1" x14ac:dyDescent="0.2"/>
    <row r="157" spans="1:9" hidden="1" x14ac:dyDescent="0.2"/>
    <row r="158" spans="1:9" x14ac:dyDescent="0.2">
      <c r="A158" s="105" t="s">
        <v>120</v>
      </c>
      <c r="B158" s="105">
        <f>I136/I29</f>
        <v>2.5678710721907425</v>
      </c>
    </row>
    <row r="159" spans="1:9" x14ac:dyDescent="0.2">
      <c r="A159" s="106"/>
      <c r="B159" s="105"/>
      <c r="E159" s="107"/>
    </row>
    <row r="160" spans="1:9" x14ac:dyDescent="0.2">
      <c r="A160" s="105"/>
      <c r="B160" s="105"/>
      <c r="C160" s="106"/>
    </row>
    <row r="161" spans="1:3" x14ac:dyDescent="0.2">
      <c r="A161" s="105"/>
      <c r="B161" s="105"/>
      <c r="C161" s="106"/>
    </row>
    <row r="162" spans="1:3" x14ac:dyDescent="0.2">
      <c r="A162" s="107"/>
    </row>
    <row r="163" spans="1:3" x14ac:dyDescent="0.2">
      <c r="A163" s="107"/>
    </row>
  </sheetData>
  <mergeCells count="170">
    <mergeCell ref="B150:H150"/>
    <mergeCell ref="B151:H151"/>
    <mergeCell ref="B152:H152"/>
    <mergeCell ref="B153:H153"/>
    <mergeCell ref="A154:H154"/>
    <mergeCell ref="A145:B145"/>
    <mergeCell ref="C145:D145"/>
    <mergeCell ref="E145:F145"/>
    <mergeCell ref="A146:H146"/>
    <mergeCell ref="B148:G148"/>
    <mergeCell ref="A149:I149"/>
    <mergeCell ref="A143:B143"/>
    <mergeCell ref="C143:D143"/>
    <mergeCell ref="E143:F143"/>
    <mergeCell ref="A144:B144"/>
    <mergeCell ref="C144:D144"/>
    <mergeCell ref="E144:F144"/>
    <mergeCell ref="A141:B141"/>
    <mergeCell ref="C141:D141"/>
    <mergeCell ref="E141:F141"/>
    <mergeCell ref="A142:B142"/>
    <mergeCell ref="C142:D142"/>
    <mergeCell ref="E142:F142"/>
    <mergeCell ref="B138:G138"/>
    <mergeCell ref="A139:B139"/>
    <mergeCell ref="C139:D139"/>
    <mergeCell ref="E139:F139"/>
    <mergeCell ref="A140:B140"/>
    <mergeCell ref="C140:D140"/>
    <mergeCell ref="E140:F140"/>
    <mergeCell ref="B131:H131"/>
    <mergeCell ref="B132:H132"/>
    <mergeCell ref="B133:H133"/>
    <mergeCell ref="B134:H134"/>
    <mergeCell ref="B135:H135"/>
    <mergeCell ref="A136:H136"/>
    <mergeCell ref="B123:G123"/>
    <mergeCell ref="B125:G125"/>
    <mergeCell ref="A127:I127"/>
    <mergeCell ref="A128:H128"/>
    <mergeCell ref="B129:H129"/>
    <mergeCell ref="B130:H130"/>
    <mergeCell ref="B115:G115"/>
    <mergeCell ref="A116:G116"/>
    <mergeCell ref="B117:I117"/>
    <mergeCell ref="B118:G118"/>
    <mergeCell ref="B119:G119"/>
    <mergeCell ref="B121:G121"/>
    <mergeCell ref="B109:G109"/>
    <mergeCell ref="B110:G110"/>
    <mergeCell ref="B111:G111"/>
    <mergeCell ref="B112:G112"/>
    <mergeCell ref="B113:G113"/>
    <mergeCell ref="B114:G114"/>
    <mergeCell ref="B103:G103"/>
    <mergeCell ref="B104:G104"/>
    <mergeCell ref="B105:G105"/>
    <mergeCell ref="A106:G106"/>
    <mergeCell ref="A107:I107"/>
    <mergeCell ref="A108:I108"/>
    <mergeCell ref="B97:H97"/>
    <mergeCell ref="A98:H98"/>
    <mergeCell ref="A99:I99"/>
    <mergeCell ref="A100:I100"/>
    <mergeCell ref="B101:G101"/>
    <mergeCell ref="B102:G102"/>
    <mergeCell ref="B91:G91"/>
    <mergeCell ref="A92:G92"/>
    <mergeCell ref="A93:I93"/>
    <mergeCell ref="A94:I94"/>
    <mergeCell ref="A95:H95"/>
    <mergeCell ref="B96:H96"/>
    <mergeCell ref="B85:G85"/>
    <mergeCell ref="B86:G86"/>
    <mergeCell ref="B87:G87"/>
    <mergeCell ref="A88:G88"/>
    <mergeCell ref="A89:I89"/>
    <mergeCell ref="A90:G90"/>
    <mergeCell ref="A79:I79"/>
    <mergeCell ref="A80:I80"/>
    <mergeCell ref="A81:G81"/>
    <mergeCell ref="B82:G82"/>
    <mergeCell ref="B83:G83"/>
    <mergeCell ref="B84:G84"/>
    <mergeCell ref="B73:G73"/>
    <mergeCell ref="B74:G74"/>
    <mergeCell ref="B75:G75"/>
    <mergeCell ref="B76:G76"/>
    <mergeCell ref="B77:G77"/>
    <mergeCell ref="A78:G78"/>
    <mergeCell ref="B67:H67"/>
    <mergeCell ref="B68:H68"/>
    <mergeCell ref="A69:H69"/>
    <mergeCell ref="A70:I70"/>
    <mergeCell ref="A71:I71"/>
    <mergeCell ref="B72:G72"/>
    <mergeCell ref="B61:G61"/>
    <mergeCell ref="A62:H62"/>
    <mergeCell ref="A63:I63"/>
    <mergeCell ref="A64:I64"/>
    <mergeCell ref="A65:H65"/>
    <mergeCell ref="B66:H66"/>
    <mergeCell ref="A55:I55"/>
    <mergeCell ref="A56:G56"/>
    <mergeCell ref="B57:G57"/>
    <mergeCell ref="B58:G58"/>
    <mergeCell ref="B59:G59"/>
    <mergeCell ref="B60:G60"/>
    <mergeCell ref="B49:G49"/>
    <mergeCell ref="B50:G50"/>
    <mergeCell ref="B51:G51"/>
    <mergeCell ref="B52:G52"/>
    <mergeCell ref="B53:G53"/>
    <mergeCell ref="A54:G54"/>
    <mergeCell ref="A41:G41"/>
    <mergeCell ref="A42:I42"/>
    <mergeCell ref="A45:G45"/>
    <mergeCell ref="B46:G46"/>
    <mergeCell ref="B47:G47"/>
    <mergeCell ref="B48:G48"/>
    <mergeCell ref="B34:G34"/>
    <mergeCell ref="A35:H35"/>
    <mergeCell ref="A37:I37"/>
    <mergeCell ref="A38:G38"/>
    <mergeCell ref="B39:G39"/>
    <mergeCell ref="B40:G40"/>
    <mergeCell ref="B28:G28"/>
    <mergeCell ref="B29:G29"/>
    <mergeCell ref="B30:G30"/>
    <mergeCell ref="B31:G31"/>
    <mergeCell ref="B32:G32"/>
    <mergeCell ref="B33:G33"/>
    <mergeCell ref="B24:G24"/>
    <mergeCell ref="H24:I24"/>
    <mergeCell ref="B25:G25"/>
    <mergeCell ref="H25:I25"/>
    <mergeCell ref="A26:I26"/>
    <mergeCell ref="A27:I27"/>
    <mergeCell ref="A20:I20"/>
    <mergeCell ref="B21:G21"/>
    <mergeCell ref="H21:I21"/>
    <mergeCell ref="B22:G22"/>
    <mergeCell ref="H22:I22"/>
    <mergeCell ref="B23:G23"/>
    <mergeCell ref="H23:I23"/>
    <mergeCell ref="A16:I16"/>
    <mergeCell ref="A17:B17"/>
    <mergeCell ref="C17:D17"/>
    <mergeCell ref="E17:I17"/>
    <mergeCell ref="A18:B18"/>
    <mergeCell ref="C18:D18"/>
    <mergeCell ref="E18:I18"/>
    <mergeCell ref="B12:G12"/>
    <mergeCell ref="H12:I12"/>
    <mergeCell ref="B13:G13"/>
    <mergeCell ref="H13:I13"/>
    <mergeCell ref="B14:G14"/>
    <mergeCell ref="H14:I14"/>
    <mergeCell ref="A7:I7"/>
    <mergeCell ref="A8:I8"/>
    <mergeCell ref="A9:I9"/>
    <mergeCell ref="A10:I10"/>
    <mergeCell ref="B11:G11"/>
    <mergeCell ref="H11:I11"/>
    <mergeCell ref="B1:I1"/>
    <mergeCell ref="A2:I2"/>
    <mergeCell ref="A3:I3"/>
    <mergeCell ref="A4:I4"/>
    <mergeCell ref="A5:I5"/>
    <mergeCell ref="A6:I6"/>
  </mergeCells>
  <pageMargins left="0.39370078740157483" right="0.19685039370078741" top="0.59055118110236227" bottom="0.39370078740157483" header="0.15748031496062992" footer="0.15748031496062992"/>
  <pageSetup paperSize="9" scale="80" firstPageNumber="0" orientation="portrait" horizontalDpi="300" verticalDpi="300" r:id="rId1"/>
  <headerFooter alignWithMargins="0"/>
  <rowBreaks count="1" manualBreakCount="1">
    <brk id="126" max="8" man="1"/>
  </rowBreaks>
  <colBreaks count="1" manualBreakCount="1">
    <brk id="9" max="15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6"/>
  <sheetViews>
    <sheetView showGridLines="0" tabSelected="1" workbookViewId="0">
      <selection activeCell="E21" sqref="E21"/>
    </sheetView>
  </sheetViews>
  <sheetFormatPr defaultRowHeight="12.75" x14ac:dyDescent="0.2"/>
  <cols>
    <col min="1" max="1" width="20.140625" customWidth="1"/>
    <col min="2" max="2" width="10.5703125" customWidth="1"/>
    <col min="3" max="3" width="15.42578125" customWidth="1"/>
    <col min="4" max="4" width="16.5703125" customWidth="1"/>
    <col min="5" max="5" width="17" customWidth="1"/>
    <col min="6" max="6" width="17.5703125" customWidth="1"/>
    <col min="7" max="7" width="18.85546875" bestFit="1" customWidth="1"/>
    <col min="8" max="8" width="23.140625" customWidth="1"/>
  </cols>
  <sheetData>
    <row r="1" spans="1:8" ht="15" x14ac:dyDescent="0.2">
      <c r="A1" s="312" t="s">
        <v>240</v>
      </c>
      <c r="B1" s="312"/>
      <c r="C1" s="312"/>
      <c r="D1" s="312"/>
      <c r="E1" s="312"/>
      <c r="F1" s="312"/>
      <c r="G1" s="312"/>
      <c r="H1" s="312"/>
    </row>
    <row r="3" spans="1:8" ht="51" x14ac:dyDescent="0.2">
      <c r="A3" s="109" t="s">
        <v>241</v>
      </c>
      <c r="B3" s="109" t="s">
        <v>242</v>
      </c>
      <c r="C3" s="109" t="s">
        <v>243</v>
      </c>
      <c r="D3" s="109" t="s">
        <v>244</v>
      </c>
      <c r="E3" s="109" t="s">
        <v>245</v>
      </c>
      <c r="F3" s="109" t="s">
        <v>246</v>
      </c>
      <c r="G3" s="109" t="s">
        <v>247</v>
      </c>
      <c r="H3" s="109" t="s">
        <v>248</v>
      </c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ht="15" x14ac:dyDescent="0.2">
      <c r="A5" s="312" t="s">
        <v>250</v>
      </c>
      <c r="B5" s="312"/>
      <c r="C5" s="312"/>
      <c r="D5" s="312"/>
      <c r="E5" s="312"/>
      <c r="F5" s="312"/>
      <c r="G5" s="312"/>
      <c r="H5" s="312"/>
    </row>
    <row r="6" spans="1:8" ht="15" x14ac:dyDescent="0.2">
      <c r="A6" s="111" t="str">
        <f>'[1]4'!A$18:C$18</f>
        <v>MENSAGEIRO</v>
      </c>
      <c r="B6" s="112">
        <f>Mensageiro!I29</f>
        <v>1194</v>
      </c>
      <c r="C6" s="113">
        <f>Mensageiro!I136</f>
        <v>3706.45</v>
      </c>
      <c r="D6" s="114">
        <v>1</v>
      </c>
      <c r="E6" s="124">
        <f t="shared" ref="E6:E8" si="0">C6*D6</f>
        <v>3706.45</v>
      </c>
      <c r="F6" s="125">
        <v>8</v>
      </c>
      <c r="G6" s="126">
        <f t="shared" ref="G6:G8" si="1">E6*F6</f>
        <v>29651.599999999999</v>
      </c>
      <c r="H6" s="116">
        <f>G6*G15</f>
        <v>355819.19999999995</v>
      </c>
    </row>
    <row r="7" spans="1:8" ht="15" x14ac:dyDescent="0.2">
      <c r="A7" s="117" t="str">
        <f>'[1]5'!A$18:C$18</f>
        <v>RECEPCIONISTA</v>
      </c>
      <c r="B7" s="118">
        <f>Recepcionista!I29</f>
        <v>1268.18</v>
      </c>
      <c r="C7" s="119">
        <f>Recepcionista!I136</f>
        <v>3870.54</v>
      </c>
      <c r="D7" s="120">
        <v>1</v>
      </c>
      <c r="E7" s="121">
        <f t="shared" si="0"/>
        <v>3870.54</v>
      </c>
      <c r="F7" s="115">
        <v>7</v>
      </c>
      <c r="G7" s="122">
        <f t="shared" si="1"/>
        <v>27093.78</v>
      </c>
      <c r="H7" s="122">
        <f>G7*G15</f>
        <v>325125.36</v>
      </c>
    </row>
    <row r="8" spans="1:8" ht="15" x14ac:dyDescent="0.2">
      <c r="A8" s="117" t="str">
        <f>'[1]6'!A$18:C$18</f>
        <v>TECNICO EM SECRETARIADO</v>
      </c>
      <c r="B8" s="118">
        <f>'Técnico Secretariado'!I29</f>
        <v>2717.8</v>
      </c>
      <c r="C8" s="119">
        <f>'Técnico Secretariado'!I136</f>
        <v>6978.96</v>
      </c>
      <c r="D8" s="120">
        <v>1</v>
      </c>
      <c r="E8" s="121">
        <f t="shared" si="0"/>
        <v>6978.96</v>
      </c>
      <c r="F8" s="115">
        <v>21</v>
      </c>
      <c r="G8" s="122">
        <f t="shared" si="1"/>
        <v>146558.16</v>
      </c>
      <c r="H8" s="122">
        <f>G8*G15</f>
        <v>1758697.92</v>
      </c>
    </row>
    <row r="9" spans="1:8" ht="15" x14ac:dyDescent="0.25">
      <c r="A9" s="313" t="s">
        <v>249</v>
      </c>
      <c r="B9" s="314"/>
      <c r="C9" s="314"/>
      <c r="D9" s="314"/>
      <c r="E9" s="315"/>
      <c r="F9" s="127">
        <f>SUM(F6:F8)</f>
        <v>36</v>
      </c>
      <c r="G9" s="123">
        <f>SUM(G6:G8)</f>
        <v>203303.54</v>
      </c>
      <c r="H9" s="123">
        <f>SUM(H6:H8)</f>
        <v>2439642.48</v>
      </c>
    </row>
    <row r="10" spans="1:8" ht="15" x14ac:dyDescent="0.25">
      <c r="A10" s="128"/>
      <c r="B10" s="128"/>
      <c r="C10" s="128"/>
      <c r="D10" s="128"/>
      <c r="E10" s="128"/>
      <c r="F10" s="128"/>
      <c r="G10" s="129"/>
      <c r="H10" s="129"/>
    </row>
    <row r="11" spans="1:8" x14ac:dyDescent="0.2">
      <c r="A11" s="316" t="s">
        <v>251</v>
      </c>
      <c r="B11" s="316"/>
      <c r="C11" s="316"/>
      <c r="D11" s="316"/>
      <c r="E11" s="316"/>
      <c r="F11" s="316"/>
      <c r="G11" s="316"/>
    </row>
    <row r="12" spans="1:8" ht="15.75" x14ac:dyDescent="0.2">
      <c r="A12" s="317" t="s">
        <v>44</v>
      </c>
      <c r="B12" s="317"/>
      <c r="C12" s="317"/>
      <c r="D12" s="317"/>
      <c r="E12" s="317"/>
      <c r="F12" s="317"/>
      <c r="G12" s="317"/>
    </row>
    <row r="13" spans="1:8" ht="15.75" x14ac:dyDescent="0.2">
      <c r="A13" s="130"/>
      <c r="B13" s="318" t="s">
        <v>252</v>
      </c>
      <c r="C13" s="319"/>
      <c r="D13" s="319"/>
      <c r="E13" s="319"/>
      <c r="F13" s="320"/>
      <c r="G13" s="131" t="s">
        <v>1</v>
      </c>
    </row>
    <row r="14" spans="1:8" ht="15.75" x14ac:dyDescent="0.2">
      <c r="A14" s="130" t="s">
        <v>10</v>
      </c>
      <c r="B14" s="321" t="s">
        <v>253</v>
      </c>
      <c r="C14" s="322"/>
      <c r="D14" s="322"/>
      <c r="E14" s="322"/>
      <c r="F14" s="323"/>
      <c r="G14" s="132">
        <f>G9</f>
        <v>203303.54</v>
      </c>
    </row>
    <row r="15" spans="1:8" ht="15.75" x14ac:dyDescent="0.2">
      <c r="A15" s="130" t="s">
        <v>11</v>
      </c>
      <c r="B15" s="321" t="s">
        <v>254</v>
      </c>
      <c r="C15" s="322"/>
      <c r="D15" s="322"/>
      <c r="E15" s="322"/>
      <c r="F15" s="323"/>
      <c r="G15" s="133">
        <v>12</v>
      </c>
    </row>
    <row r="16" spans="1:8" ht="15.75" customHeight="1" x14ac:dyDescent="0.2">
      <c r="A16" s="130" t="s">
        <v>12</v>
      </c>
      <c r="B16" s="309" t="s">
        <v>255</v>
      </c>
      <c r="C16" s="310"/>
      <c r="D16" s="310"/>
      <c r="E16" s="310"/>
      <c r="F16" s="311"/>
      <c r="G16" s="134">
        <f>G14*G15</f>
        <v>2439642.48</v>
      </c>
    </row>
  </sheetData>
  <mergeCells count="9">
    <mergeCell ref="B16:F16"/>
    <mergeCell ref="A1:H1"/>
    <mergeCell ref="A5:H5"/>
    <mergeCell ref="A9:E9"/>
    <mergeCell ref="A11:G11"/>
    <mergeCell ref="A12:G12"/>
    <mergeCell ref="B13:F13"/>
    <mergeCell ref="B14:F14"/>
    <mergeCell ref="B15:F1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G19"/>
  <sheetViews>
    <sheetView showGridLines="0" topLeftCell="A2" workbookViewId="0">
      <selection activeCell="I9" sqref="I9"/>
    </sheetView>
  </sheetViews>
  <sheetFormatPr defaultRowHeight="15" x14ac:dyDescent="0.25"/>
  <cols>
    <col min="1" max="1" width="9.140625" style="1"/>
    <col min="2" max="2" width="24" style="1" customWidth="1"/>
    <col min="3" max="3" width="12.140625" style="1" customWidth="1"/>
    <col min="4" max="4" width="12.5703125" style="1" customWidth="1"/>
    <col min="5" max="5" width="13.5703125" style="1" bestFit="1" customWidth="1"/>
    <col min="6" max="6" width="9.140625" style="1"/>
    <col min="7" max="7" width="38.42578125" style="1" customWidth="1"/>
    <col min="8" max="16384" width="9.140625" style="1"/>
  </cols>
  <sheetData>
    <row r="2" spans="2:7" ht="15.75" thickBot="1" x14ac:dyDescent="0.3"/>
    <row r="3" spans="2:7" x14ac:dyDescent="0.25">
      <c r="B3" s="327" t="s">
        <v>202</v>
      </c>
      <c r="C3" s="329" t="s">
        <v>197</v>
      </c>
      <c r="D3" s="329"/>
      <c r="E3" s="330"/>
    </row>
    <row r="4" spans="2:7" x14ac:dyDescent="0.25">
      <c r="B4" s="328"/>
      <c r="C4" s="4" t="s">
        <v>203</v>
      </c>
      <c r="D4" s="4" t="s">
        <v>204</v>
      </c>
      <c r="E4" s="5" t="s">
        <v>205</v>
      </c>
      <c r="G4" s="6" t="s">
        <v>206</v>
      </c>
    </row>
    <row r="5" spans="2:7" ht="15" customHeight="1" x14ac:dyDescent="0.25">
      <c r="B5" s="7" t="s">
        <v>207</v>
      </c>
      <c r="C5" s="8">
        <v>5</v>
      </c>
      <c r="D5" s="8">
        <v>4.29</v>
      </c>
      <c r="E5" s="9">
        <v>6</v>
      </c>
      <c r="G5" s="3" t="s">
        <v>208</v>
      </c>
    </row>
    <row r="6" spans="2:7" ht="15" customHeight="1" x14ac:dyDescent="0.25">
      <c r="B6" s="7" t="s">
        <v>209</v>
      </c>
      <c r="C6" s="8">
        <v>2</v>
      </c>
      <c r="D6" s="8">
        <v>2</v>
      </c>
      <c r="E6" s="9">
        <v>2</v>
      </c>
      <c r="G6" s="3" t="s">
        <v>210</v>
      </c>
    </row>
    <row r="7" spans="2:7" ht="15" customHeight="1" thickBot="1" x14ac:dyDescent="0.3">
      <c r="B7" s="10" t="s">
        <v>211</v>
      </c>
      <c r="C7" s="11">
        <f>SUM(C5:C6)</f>
        <v>7</v>
      </c>
      <c r="D7" s="11">
        <f t="shared" ref="D7:E7" si="0">SUM(D5:D6)</f>
        <v>6.29</v>
      </c>
      <c r="E7" s="12">
        <f t="shared" si="0"/>
        <v>8</v>
      </c>
      <c r="G7" s="3" t="s">
        <v>212</v>
      </c>
    </row>
    <row r="8" spans="2:7" ht="15" customHeight="1" thickBot="1" x14ac:dyDescent="0.3">
      <c r="B8" s="13" t="s">
        <v>213</v>
      </c>
      <c r="C8" s="324">
        <f>AVERAGE(C7:E7)</f>
        <v>7.0966666666666667</v>
      </c>
      <c r="D8" s="325"/>
      <c r="E8" s="326"/>
      <c r="G8" s="3"/>
    </row>
    <row r="9" spans="2:7" ht="15" customHeight="1" thickBot="1" x14ac:dyDescent="0.3">
      <c r="B9" s="14" t="s">
        <v>224</v>
      </c>
      <c r="C9" s="324">
        <f>C8/12</f>
        <v>0.59138888888888885</v>
      </c>
      <c r="D9" s="325"/>
      <c r="E9" s="326"/>
      <c r="G9" s="3"/>
    </row>
    <row r="10" spans="2:7" ht="15" customHeight="1" x14ac:dyDescent="0.25">
      <c r="B10" s="15"/>
      <c r="C10" s="2"/>
      <c r="D10" s="2"/>
      <c r="E10" s="2"/>
      <c r="G10" s="3"/>
    </row>
    <row r="11" spans="2:7" ht="15" customHeight="1" thickBot="1" x14ac:dyDescent="0.3">
      <c r="B11" s="15"/>
      <c r="C11" s="2"/>
      <c r="D11" s="2"/>
      <c r="E11" s="2"/>
      <c r="G11" s="3"/>
    </row>
    <row r="12" spans="2:7" ht="15" customHeight="1" x14ac:dyDescent="0.25">
      <c r="B12" s="327" t="s">
        <v>202</v>
      </c>
      <c r="C12" s="329" t="s">
        <v>197</v>
      </c>
      <c r="D12" s="329"/>
      <c r="E12" s="330"/>
      <c r="G12" s="6" t="s">
        <v>206</v>
      </c>
    </row>
    <row r="13" spans="2:7" ht="15" customHeight="1" x14ac:dyDescent="0.25">
      <c r="B13" s="328"/>
      <c r="C13" s="4" t="s">
        <v>214</v>
      </c>
      <c r="D13" s="4" t="s">
        <v>215</v>
      </c>
      <c r="E13" s="5" t="s">
        <v>216</v>
      </c>
      <c r="G13" s="3"/>
    </row>
    <row r="14" spans="2:7" ht="15" customHeight="1" thickBot="1" x14ac:dyDescent="0.3">
      <c r="B14" s="16" t="s">
        <v>217</v>
      </c>
      <c r="C14" s="17">
        <v>199</v>
      </c>
      <c r="D14" s="17">
        <v>336.11</v>
      </c>
      <c r="E14" s="18">
        <v>229</v>
      </c>
      <c r="G14" s="3" t="s">
        <v>218</v>
      </c>
    </row>
    <row r="15" spans="2:7" ht="15" customHeight="1" thickBot="1" x14ac:dyDescent="0.3">
      <c r="B15" s="19" t="s">
        <v>213</v>
      </c>
      <c r="C15" s="324">
        <f>TRUNC(AVERAGE(C14:E14))</f>
        <v>254</v>
      </c>
      <c r="D15" s="325"/>
      <c r="E15" s="326"/>
      <c r="G15" s="3" t="s">
        <v>219</v>
      </c>
    </row>
    <row r="16" spans="2:7" ht="15" customHeight="1" thickBot="1" x14ac:dyDescent="0.3">
      <c r="B16" s="20" t="s">
        <v>223</v>
      </c>
      <c r="C16" s="324">
        <f>(TRUNC(C15/36))/12</f>
        <v>0.58333333333333337</v>
      </c>
      <c r="D16" s="325"/>
      <c r="E16" s="326"/>
      <c r="G16" s="3" t="s">
        <v>220</v>
      </c>
    </row>
    <row r="18" spans="4:6" ht="15.75" thickBot="1" x14ac:dyDescent="0.3"/>
    <row r="19" spans="4:6" ht="15.75" thickBot="1" x14ac:dyDescent="0.3">
      <c r="D19" s="324"/>
      <c r="E19" s="325"/>
      <c r="F19" s="326"/>
    </row>
  </sheetData>
  <mergeCells count="9">
    <mergeCell ref="C16:E16"/>
    <mergeCell ref="D19:F19"/>
    <mergeCell ref="B3:B4"/>
    <mergeCell ref="C3:E3"/>
    <mergeCell ref="C8:E8"/>
    <mergeCell ref="B12:B13"/>
    <mergeCell ref="C12:E12"/>
    <mergeCell ref="C15:E15"/>
    <mergeCell ref="C9:E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31"/>
  <sheetViews>
    <sheetView showGridLines="0" topLeftCell="A7" zoomScaleNormal="100" workbookViewId="0">
      <selection activeCell="A14" sqref="A14"/>
    </sheetView>
  </sheetViews>
  <sheetFormatPr defaultRowHeight="15" x14ac:dyDescent="0.25"/>
  <cols>
    <col min="1" max="1" width="28.7109375" style="215" customWidth="1"/>
    <col min="2" max="2" width="9.140625" style="147"/>
    <col min="3" max="4" width="22.7109375" style="147" customWidth="1"/>
    <col min="5" max="6" width="8.5703125" style="147" customWidth="1"/>
    <col min="7" max="8" width="22.7109375" style="147" customWidth="1"/>
    <col min="9" max="10" width="8.5703125" style="147" customWidth="1"/>
    <col min="11" max="11" width="23.85546875" style="147" customWidth="1"/>
    <col min="12" max="12" width="22.7109375" style="147" customWidth="1"/>
    <col min="13" max="14" width="8.5703125" style="147" customWidth="1"/>
    <col min="15" max="15" width="10.7109375" style="192" customWidth="1"/>
    <col min="16" max="16" width="9.140625" style="147"/>
    <col min="17" max="17" width="15" style="147" customWidth="1"/>
    <col min="18" max="16384" width="9.140625" style="147"/>
  </cols>
  <sheetData>
    <row r="1" spans="1:17" x14ac:dyDescent="0.25">
      <c r="A1" s="336" t="s">
        <v>177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</row>
    <row r="3" spans="1:17" ht="15.75" thickBot="1" x14ac:dyDescent="0.3">
      <c r="A3" s="337" t="s">
        <v>178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</row>
    <row r="4" spans="1:17" ht="15.75" thickBot="1" x14ac:dyDescent="0.3">
      <c r="A4" s="331" t="s">
        <v>179</v>
      </c>
      <c r="B4" s="332"/>
      <c r="C4" s="332"/>
      <c r="D4" s="339"/>
      <c r="E4" s="332"/>
      <c r="F4" s="332"/>
      <c r="G4" s="332"/>
      <c r="H4" s="332"/>
      <c r="I4" s="332"/>
      <c r="J4" s="332"/>
      <c r="K4" s="332"/>
      <c r="L4" s="332"/>
      <c r="M4" s="332"/>
      <c r="N4" s="333"/>
      <c r="O4" s="334" t="s">
        <v>180</v>
      </c>
      <c r="P4" s="335"/>
    </row>
    <row r="5" spans="1:17" ht="30.75" thickBot="1" x14ac:dyDescent="0.3">
      <c r="A5" s="148" t="s">
        <v>45</v>
      </c>
      <c r="B5" s="149" t="s">
        <v>256</v>
      </c>
      <c r="C5" s="149" t="s">
        <v>181</v>
      </c>
      <c r="D5" s="150" t="s">
        <v>257</v>
      </c>
      <c r="E5" s="151" t="s">
        <v>182</v>
      </c>
      <c r="F5" s="152" t="s">
        <v>183</v>
      </c>
      <c r="G5" s="152" t="s">
        <v>184</v>
      </c>
      <c r="H5" s="152" t="s">
        <v>258</v>
      </c>
      <c r="I5" s="153" t="s">
        <v>182</v>
      </c>
      <c r="J5" s="153" t="s">
        <v>185</v>
      </c>
      <c r="K5" s="154" t="s">
        <v>186</v>
      </c>
      <c r="L5" s="155" t="s">
        <v>259</v>
      </c>
      <c r="M5" s="151" t="s">
        <v>182</v>
      </c>
      <c r="N5" s="153" t="s">
        <v>185</v>
      </c>
      <c r="O5" s="156" t="s">
        <v>182</v>
      </c>
      <c r="P5" s="156" t="s">
        <v>187</v>
      </c>
    </row>
    <row r="6" spans="1:17" ht="15.75" thickBot="1" x14ac:dyDescent="0.3">
      <c r="A6" s="157" t="s">
        <v>260</v>
      </c>
      <c r="B6" s="158">
        <v>6</v>
      </c>
      <c r="C6" s="158" t="s">
        <v>188</v>
      </c>
      <c r="D6" s="159" t="s">
        <v>261</v>
      </c>
      <c r="E6" s="160">
        <v>39.99</v>
      </c>
      <c r="F6" s="161">
        <f t="shared" ref="F6:F11" si="0">B6*E6</f>
        <v>239.94</v>
      </c>
      <c r="G6" s="162" t="s">
        <v>189</v>
      </c>
      <c r="H6" s="163" t="s">
        <v>262</v>
      </c>
      <c r="I6" s="164">
        <v>49.9</v>
      </c>
      <c r="J6" s="161">
        <f t="shared" ref="J6:J11" si="1">I6*B6</f>
        <v>299.39999999999998</v>
      </c>
      <c r="K6" s="162" t="s">
        <v>263</v>
      </c>
      <c r="L6" s="163" t="s">
        <v>264</v>
      </c>
      <c r="M6" s="164">
        <v>34.99</v>
      </c>
      <c r="N6" s="161">
        <f>M6*B6</f>
        <v>209.94</v>
      </c>
      <c r="O6" s="165">
        <f t="shared" ref="O6:O11" si="2">AVERAGE(E6,I6,M6)</f>
        <v>41.626666666666665</v>
      </c>
      <c r="P6" s="166">
        <f>O6*B6</f>
        <v>249.76</v>
      </c>
      <c r="Q6" s="167"/>
    </row>
    <row r="7" spans="1:17" ht="15.75" thickBot="1" x14ac:dyDescent="0.3">
      <c r="A7" s="157" t="s">
        <v>265</v>
      </c>
      <c r="B7" s="168">
        <v>2</v>
      </c>
      <c r="C7" s="168" t="s">
        <v>189</v>
      </c>
      <c r="D7" s="159" t="s">
        <v>266</v>
      </c>
      <c r="E7" s="169">
        <v>99.9</v>
      </c>
      <c r="F7" s="161">
        <f t="shared" si="0"/>
        <v>199.8</v>
      </c>
      <c r="G7" s="170" t="s">
        <v>194</v>
      </c>
      <c r="H7" s="163" t="s">
        <v>267</v>
      </c>
      <c r="I7" s="171">
        <v>49.99</v>
      </c>
      <c r="J7" s="161">
        <f t="shared" si="1"/>
        <v>99.98</v>
      </c>
      <c r="K7" s="170" t="s">
        <v>188</v>
      </c>
      <c r="L7" s="163" t="s">
        <v>268</v>
      </c>
      <c r="M7" s="171">
        <v>59.9</v>
      </c>
      <c r="N7" s="161">
        <f>M7*B7</f>
        <v>119.8</v>
      </c>
      <c r="O7" s="165">
        <f t="shared" si="2"/>
        <v>69.930000000000007</v>
      </c>
      <c r="P7" s="166">
        <f t="shared" ref="P7:P11" si="3">O7*B7</f>
        <v>139.86000000000001</v>
      </c>
    </row>
    <row r="8" spans="1:17" ht="15.75" thickBot="1" x14ac:dyDescent="0.3">
      <c r="A8" s="157" t="s">
        <v>269</v>
      </c>
      <c r="B8" s="172">
        <v>4</v>
      </c>
      <c r="C8" s="172" t="s">
        <v>270</v>
      </c>
      <c r="D8" s="159" t="s">
        <v>271</v>
      </c>
      <c r="E8" s="173">
        <v>15.9</v>
      </c>
      <c r="F8" s="174">
        <f t="shared" si="0"/>
        <v>63.6</v>
      </c>
      <c r="G8" s="175" t="s">
        <v>190</v>
      </c>
      <c r="H8" s="163" t="s">
        <v>272</v>
      </c>
      <c r="I8" s="176">
        <v>5.99</v>
      </c>
      <c r="J8" s="174">
        <f t="shared" si="1"/>
        <v>23.96</v>
      </c>
      <c r="K8" s="175" t="s">
        <v>191</v>
      </c>
      <c r="L8" s="163" t="s">
        <v>273</v>
      </c>
      <c r="M8" s="176">
        <v>11.4</v>
      </c>
      <c r="N8" s="174">
        <f>M8*B8</f>
        <v>45.6</v>
      </c>
      <c r="O8" s="177">
        <f t="shared" si="2"/>
        <v>11.096666666666666</v>
      </c>
      <c r="P8" s="178">
        <f t="shared" si="3"/>
        <v>44.386666666666663</v>
      </c>
    </row>
    <row r="9" spans="1:17" ht="15.75" thickBot="1" x14ac:dyDescent="0.3">
      <c r="A9" s="157" t="s">
        <v>274</v>
      </c>
      <c r="B9" s="172">
        <v>4</v>
      </c>
      <c r="C9" s="172" t="s">
        <v>192</v>
      </c>
      <c r="D9" s="159" t="s">
        <v>275</v>
      </c>
      <c r="E9" s="173">
        <v>69.989999999999995</v>
      </c>
      <c r="F9" s="174">
        <f t="shared" si="0"/>
        <v>279.95999999999998</v>
      </c>
      <c r="G9" s="175" t="s">
        <v>193</v>
      </c>
      <c r="H9" s="163" t="s">
        <v>276</v>
      </c>
      <c r="I9" s="176">
        <v>89</v>
      </c>
      <c r="J9" s="174">
        <f t="shared" si="1"/>
        <v>356</v>
      </c>
      <c r="K9" s="175" t="s">
        <v>188</v>
      </c>
      <c r="L9" s="163" t="s">
        <v>277</v>
      </c>
      <c r="M9" s="176">
        <v>79.900000000000006</v>
      </c>
      <c r="N9" s="174">
        <v>159.80000000000001</v>
      </c>
      <c r="O9" s="177">
        <f t="shared" si="2"/>
        <v>79.63000000000001</v>
      </c>
      <c r="P9" s="178">
        <f t="shared" si="3"/>
        <v>318.52000000000004</v>
      </c>
    </row>
    <row r="10" spans="1:17" ht="15.75" thickBot="1" x14ac:dyDescent="0.3">
      <c r="A10" s="157" t="s">
        <v>278</v>
      </c>
      <c r="B10" s="172">
        <v>2</v>
      </c>
      <c r="C10" s="172" t="s">
        <v>194</v>
      </c>
      <c r="D10" s="159" t="s">
        <v>279</v>
      </c>
      <c r="E10" s="173">
        <v>49.99</v>
      </c>
      <c r="F10" s="174">
        <f t="shared" si="0"/>
        <v>99.98</v>
      </c>
      <c r="G10" s="175" t="s">
        <v>189</v>
      </c>
      <c r="H10" s="163" t="s">
        <v>280</v>
      </c>
      <c r="I10" s="176">
        <v>49.9</v>
      </c>
      <c r="J10" s="174">
        <f t="shared" si="1"/>
        <v>99.8</v>
      </c>
      <c r="K10" s="175" t="s">
        <v>195</v>
      </c>
      <c r="L10" s="163" t="s">
        <v>281</v>
      </c>
      <c r="M10" s="176">
        <v>34.99</v>
      </c>
      <c r="N10" s="174">
        <f>M10*B10</f>
        <v>69.98</v>
      </c>
      <c r="O10" s="177">
        <f t="shared" si="2"/>
        <v>44.96</v>
      </c>
      <c r="P10" s="178">
        <f t="shared" si="3"/>
        <v>89.92</v>
      </c>
    </row>
    <row r="11" spans="1:17" ht="29.25" thickBot="1" x14ac:dyDescent="0.3">
      <c r="A11" s="179" t="s">
        <v>282</v>
      </c>
      <c r="B11" s="180">
        <v>2</v>
      </c>
      <c r="C11" s="180" t="s">
        <v>192</v>
      </c>
      <c r="D11" s="181" t="s">
        <v>283</v>
      </c>
      <c r="E11" s="182">
        <v>69.989999999999995</v>
      </c>
      <c r="F11" s="183">
        <f t="shared" si="0"/>
        <v>139.97999999999999</v>
      </c>
      <c r="G11" s="184" t="s">
        <v>188</v>
      </c>
      <c r="H11" s="185" t="s">
        <v>284</v>
      </c>
      <c r="I11" s="186">
        <v>79.900000000000006</v>
      </c>
      <c r="J11" s="183">
        <f t="shared" si="1"/>
        <v>159.80000000000001</v>
      </c>
      <c r="K11" s="184" t="s">
        <v>195</v>
      </c>
      <c r="L11" s="185" t="s">
        <v>285</v>
      </c>
      <c r="M11" s="186">
        <v>124.99</v>
      </c>
      <c r="N11" s="183">
        <f>M11*B11</f>
        <v>249.98</v>
      </c>
      <c r="O11" s="187">
        <f t="shared" si="2"/>
        <v>91.626666666666665</v>
      </c>
      <c r="P11" s="188">
        <f t="shared" si="3"/>
        <v>183.25333333333333</v>
      </c>
    </row>
    <row r="12" spans="1:17" x14ac:dyDescent="0.25">
      <c r="A12" s="189"/>
      <c r="B12" s="190"/>
      <c r="C12" s="190"/>
      <c r="D12" s="190"/>
      <c r="E12" s="191"/>
      <c r="F12" s="191"/>
      <c r="G12" s="191"/>
      <c r="H12" s="191"/>
      <c r="I12" s="191"/>
      <c r="J12" s="191"/>
      <c r="K12" s="191"/>
      <c r="L12" s="191"/>
      <c r="M12" s="191"/>
      <c r="N12" s="191"/>
    </row>
    <row r="13" spans="1:17" x14ac:dyDescent="0.25">
      <c r="A13" s="189"/>
      <c r="B13" s="190"/>
      <c r="C13" s="190"/>
      <c r="D13" s="190"/>
      <c r="E13" s="191"/>
      <c r="F13" s="191"/>
      <c r="G13" s="191"/>
      <c r="H13" s="191"/>
      <c r="I13" s="191"/>
      <c r="J13" s="191"/>
      <c r="K13" s="191"/>
      <c r="L13" s="191"/>
      <c r="M13" s="191"/>
      <c r="N13" s="191"/>
    </row>
    <row r="14" spans="1:17" x14ac:dyDescent="0.25">
      <c r="A14" s="189"/>
      <c r="B14" s="190"/>
      <c r="C14" s="190"/>
      <c r="D14" s="190"/>
      <c r="E14" s="191"/>
      <c r="F14" s="191"/>
      <c r="G14" s="191"/>
      <c r="H14" s="191"/>
      <c r="I14" s="191"/>
      <c r="J14" s="191"/>
      <c r="K14" s="191"/>
      <c r="L14" s="191"/>
      <c r="M14" s="191"/>
      <c r="N14" s="191"/>
    </row>
    <row r="15" spans="1:17" ht="15.75" thickBot="1" x14ac:dyDescent="0.3">
      <c r="A15" s="337" t="s">
        <v>196</v>
      </c>
      <c r="B15" s="338"/>
      <c r="C15" s="338"/>
      <c r="D15" s="338"/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8"/>
    </row>
    <row r="16" spans="1:17" ht="15.75" thickBot="1" x14ac:dyDescent="0.3">
      <c r="A16" s="331" t="s">
        <v>179</v>
      </c>
      <c r="B16" s="332"/>
      <c r="C16" s="332"/>
      <c r="D16" s="332"/>
      <c r="E16" s="332"/>
      <c r="F16" s="332"/>
      <c r="G16" s="332"/>
      <c r="H16" s="332"/>
      <c r="I16" s="332"/>
      <c r="J16" s="332"/>
      <c r="K16" s="332"/>
      <c r="L16" s="332"/>
      <c r="M16" s="332"/>
      <c r="N16" s="333"/>
      <c r="O16" s="334" t="s">
        <v>180</v>
      </c>
      <c r="P16" s="335"/>
    </row>
    <row r="17" spans="1:17" ht="45.75" thickBot="1" x14ac:dyDescent="0.3">
      <c r="A17" s="148" t="s">
        <v>45</v>
      </c>
      <c r="B17" s="149" t="s">
        <v>256</v>
      </c>
      <c r="C17" s="149" t="s">
        <v>197</v>
      </c>
      <c r="D17" s="149" t="s">
        <v>257</v>
      </c>
      <c r="E17" s="153" t="s">
        <v>198</v>
      </c>
      <c r="F17" s="152" t="s">
        <v>183</v>
      </c>
      <c r="G17" s="152" t="s">
        <v>197</v>
      </c>
      <c r="H17" s="152" t="s">
        <v>258</v>
      </c>
      <c r="I17" s="153" t="s">
        <v>182</v>
      </c>
      <c r="J17" s="152" t="s">
        <v>183</v>
      </c>
      <c r="K17" s="152" t="s">
        <v>197</v>
      </c>
      <c r="L17" s="152" t="s">
        <v>286</v>
      </c>
      <c r="M17" s="153" t="s">
        <v>182</v>
      </c>
      <c r="N17" s="152" t="s">
        <v>183</v>
      </c>
      <c r="O17" s="156" t="s">
        <v>182</v>
      </c>
      <c r="P17" s="156" t="s">
        <v>187</v>
      </c>
    </row>
    <row r="18" spans="1:17" x14ac:dyDescent="0.25">
      <c r="A18" s="193" t="s">
        <v>287</v>
      </c>
      <c r="B18" s="194">
        <v>6</v>
      </c>
      <c r="C18" s="195" t="s">
        <v>288</v>
      </c>
      <c r="D18" s="163" t="s">
        <v>289</v>
      </c>
      <c r="E18" s="164">
        <v>29.9</v>
      </c>
      <c r="F18" s="161">
        <f>E18*B18</f>
        <v>179.39999999999998</v>
      </c>
      <c r="G18" s="162" t="s">
        <v>199</v>
      </c>
      <c r="H18" s="163" t="s">
        <v>290</v>
      </c>
      <c r="I18" s="164">
        <v>25.99</v>
      </c>
      <c r="J18" s="161">
        <f>I18*B18</f>
        <v>155.94</v>
      </c>
      <c r="K18" s="162" t="s">
        <v>188</v>
      </c>
      <c r="L18" s="163" t="s">
        <v>291</v>
      </c>
      <c r="M18" s="164">
        <v>29.9</v>
      </c>
      <c r="N18" s="161">
        <f>M18*B18</f>
        <v>179.39999999999998</v>
      </c>
      <c r="O18" s="165">
        <f>AVERAGE(E18,I18,M18)</f>
        <v>28.596666666666664</v>
      </c>
      <c r="P18" s="196">
        <f>TRUNC(O18*B18,2)</f>
        <v>171.58</v>
      </c>
      <c r="Q18" s="197"/>
    </row>
    <row r="19" spans="1:17" x14ac:dyDescent="0.25">
      <c r="A19" s="198" t="s">
        <v>292</v>
      </c>
      <c r="B19" s="199">
        <v>2</v>
      </c>
      <c r="C19" s="200" t="s">
        <v>199</v>
      </c>
      <c r="D19" s="163" t="s">
        <v>293</v>
      </c>
      <c r="E19" s="201">
        <v>49.99</v>
      </c>
      <c r="F19" s="202">
        <f>E19*B19</f>
        <v>99.98</v>
      </c>
      <c r="G19" s="203" t="s">
        <v>188</v>
      </c>
      <c r="H19" s="163" t="s">
        <v>294</v>
      </c>
      <c r="I19" s="201">
        <v>59.9</v>
      </c>
      <c r="J19" s="202">
        <f>I19*B19</f>
        <v>119.8</v>
      </c>
      <c r="K19" s="203" t="s">
        <v>295</v>
      </c>
      <c r="L19" s="163" t="s">
        <v>296</v>
      </c>
      <c r="M19" s="201">
        <v>99.9</v>
      </c>
      <c r="N19" s="202">
        <f>M19*B19</f>
        <v>199.8</v>
      </c>
      <c r="O19" s="204">
        <f>AVERAGE(E19,I19,M19)</f>
        <v>69.930000000000007</v>
      </c>
      <c r="P19" s="205">
        <f>TRUNC(O19*B19,2)</f>
        <v>139.86000000000001</v>
      </c>
    </row>
    <row r="20" spans="1:17" ht="28.5" x14ac:dyDescent="0.25">
      <c r="A20" s="206" t="s">
        <v>297</v>
      </c>
      <c r="B20" s="207">
        <v>4</v>
      </c>
      <c r="C20" s="208" t="s">
        <v>199</v>
      </c>
      <c r="D20" s="163" t="s">
        <v>298</v>
      </c>
      <c r="E20" s="176">
        <v>39.99</v>
      </c>
      <c r="F20" s="174">
        <f>E20*B20</f>
        <v>159.96</v>
      </c>
      <c r="G20" s="175" t="s">
        <v>189</v>
      </c>
      <c r="H20" s="209" t="s">
        <v>299</v>
      </c>
      <c r="I20" s="176">
        <v>79.900000000000006</v>
      </c>
      <c r="J20" s="174">
        <f>I20*B20</f>
        <v>319.60000000000002</v>
      </c>
      <c r="K20" s="175" t="s">
        <v>200</v>
      </c>
      <c r="L20" s="209" t="s">
        <v>300</v>
      </c>
      <c r="M20" s="176">
        <v>119</v>
      </c>
      <c r="N20" s="174">
        <f>M20*B20</f>
        <v>476</v>
      </c>
      <c r="O20" s="177">
        <f>AVERAGE(E20,I20,M20)</f>
        <v>79.63000000000001</v>
      </c>
      <c r="P20" s="210">
        <f>TRUNC(O20*B20,2)</f>
        <v>318.52</v>
      </c>
    </row>
    <row r="21" spans="1:17" ht="29.25" thickBot="1" x14ac:dyDescent="0.3">
      <c r="A21" s="198" t="s">
        <v>282</v>
      </c>
      <c r="B21" s="199">
        <v>2</v>
      </c>
      <c r="C21" s="200" t="s">
        <v>199</v>
      </c>
      <c r="D21" s="185" t="s">
        <v>301</v>
      </c>
      <c r="E21" s="201">
        <v>99.95</v>
      </c>
      <c r="F21" s="202">
        <f>E21*B21</f>
        <v>199.9</v>
      </c>
      <c r="G21" s="203" t="s">
        <v>201</v>
      </c>
      <c r="H21" s="185" t="s">
        <v>302</v>
      </c>
      <c r="I21" s="201">
        <v>69.900000000000006</v>
      </c>
      <c r="J21" s="202">
        <f>I21*B21</f>
        <v>139.80000000000001</v>
      </c>
      <c r="K21" s="203" t="s">
        <v>303</v>
      </c>
      <c r="L21" s="211" t="s">
        <v>304</v>
      </c>
      <c r="M21" s="201">
        <v>59.9</v>
      </c>
      <c r="N21" s="202">
        <f>M21*B21</f>
        <v>119.8</v>
      </c>
      <c r="O21" s="204">
        <f>AVERAGE(E21,I21,M21)</f>
        <v>76.583333333333343</v>
      </c>
      <c r="P21" s="205">
        <f>TRUNC(O21*B21,2)</f>
        <v>153.16</v>
      </c>
    </row>
    <row r="22" spans="1:17" x14ac:dyDescent="0.25">
      <c r="A22" s="212"/>
      <c r="B22" s="213"/>
      <c r="C22" s="213"/>
      <c r="D22" s="213"/>
      <c r="E22" s="214"/>
      <c r="F22" s="214"/>
      <c r="G22" s="214"/>
      <c r="H22" s="214"/>
      <c r="I22" s="214"/>
      <c r="J22" s="214"/>
      <c r="K22" s="214"/>
      <c r="L22" s="214"/>
      <c r="M22" s="214"/>
      <c r="N22" s="214"/>
    </row>
    <row r="24" spans="1:17" x14ac:dyDescent="0.25">
      <c r="J24" s="216"/>
      <c r="K24" s="217" t="s">
        <v>305</v>
      </c>
      <c r="L24" s="217"/>
      <c r="M24" s="216"/>
      <c r="N24" s="216"/>
      <c r="O24" s="218">
        <f>AVERAGE(SUM(P6:P11),SUM(P18:P21))/12</f>
        <v>75.367499999999993</v>
      </c>
    </row>
    <row r="25" spans="1:17" x14ac:dyDescent="0.25">
      <c r="O25" s="219"/>
    </row>
    <row r="26" spans="1:17" x14ac:dyDescent="0.25">
      <c r="O26" s="219"/>
    </row>
    <row r="27" spans="1:17" x14ac:dyDescent="0.25">
      <c r="O27" s="219"/>
    </row>
    <row r="28" spans="1:17" x14ac:dyDescent="0.25">
      <c r="O28" s="219"/>
    </row>
    <row r="29" spans="1:17" x14ac:dyDescent="0.25">
      <c r="O29" s="219"/>
    </row>
    <row r="30" spans="1:17" x14ac:dyDescent="0.25">
      <c r="O30" s="219"/>
    </row>
    <row r="31" spans="1:17" x14ac:dyDescent="0.25">
      <c r="O31" s="219"/>
    </row>
  </sheetData>
  <mergeCells count="7">
    <mergeCell ref="A16:N16"/>
    <mergeCell ref="O16:P16"/>
    <mergeCell ref="A1:P1"/>
    <mergeCell ref="A3:P3"/>
    <mergeCell ref="A4:N4"/>
    <mergeCell ref="O4:P4"/>
    <mergeCell ref="A15:P15"/>
  </mergeCells>
  <hyperlinks>
    <hyperlink ref="D6" r:id="rId1"/>
    <hyperlink ref="H6" r:id="rId2"/>
    <hyperlink ref="L6" r:id="rId3"/>
    <hyperlink ref="D7" r:id="rId4"/>
    <hyperlink ref="H7" r:id="rId5"/>
    <hyperlink ref="L7" r:id="rId6"/>
    <hyperlink ref="D18" r:id="rId7"/>
    <hyperlink ref="H18" r:id="rId8"/>
    <hyperlink ref="L18" r:id="rId9"/>
    <hyperlink ref="D19" r:id="rId10"/>
    <hyperlink ref="H19" r:id="rId11"/>
    <hyperlink ref="L19" r:id="rId12" display="https://www.lojaprincipessa.com.br/sueter-feminino-marinho-principessa-shana?utm_source=google&amp;utm_medium=Shopping&amp;utm_campaign=sueter-feminino-marinho-principessa-shana&amp;inStock&amp;gclid=Cj0KCQiAj4biBRC-ARIsAA4WaFg60NaApfHaVi_ebfeWG_-BtK0ulX3XVzdB-ZAycHIjphYiogQM0RgaAtZcEALw_wcB"/>
    <hyperlink ref="D9" r:id="rId13"/>
    <hyperlink ref="H9" r:id="rId14"/>
    <hyperlink ref="L9" r:id="rId15"/>
    <hyperlink ref="D20" r:id="rId16"/>
    <hyperlink ref="H20" r:id="rId17"/>
    <hyperlink ref="L20" r:id="rId18"/>
    <hyperlink ref="D21" r:id="rId19"/>
    <hyperlink ref="H21" r:id="rId20"/>
    <hyperlink ref="L21" r:id="rId21"/>
    <hyperlink ref="D10" r:id="rId22"/>
    <hyperlink ref="H10" r:id="rId23" display="https://www.lojasrenner.com.br/p/cinto-masculino-em-couro/-/A-545659930-br.lr?p=cinto"/>
    <hyperlink ref="L10" r:id="rId24"/>
    <hyperlink ref="D8" r:id="rId25"/>
    <hyperlink ref="H8" r:id="rId26"/>
    <hyperlink ref="L8" r:id="rId27" display="https://www.pontofrio.com.br/Moda/AcessoriosdeModa/Meias/meia-social-masculina-classica-lupo-13075825.html?gclid=Cj0KCQiAxs3gBRDGARIsAO4tqq0evQMa0qVBmn9RHHxN59P0GvameRul_Df5pgSbpgY3cnb7BlRcOwaArbvEALw_wcB&amp;utm_medium=cpc&amp;utm_source=gp_pla%20&amp;IdSku=13075825&amp;idLojista=18687&amp;s_kwcid=AL!427!3!274171614142!!!g!457035980577!&amp;e%20f_id=WX8e7gAAAHJBYiXo%3a20181214124517%3as"/>
    <hyperlink ref="D11" r:id="rId28"/>
    <hyperlink ref="H11" r:id="rId29"/>
    <hyperlink ref="L11" r:id="rId30"/>
  </hyperlinks>
  <pageMargins left="0.28999999999999998" right="0.13" top="0.78740157499999996" bottom="0.78740157499999996" header="0.31496062000000002" footer="0.31496062000000002"/>
  <pageSetup paperSize="9" scale="82" orientation="landscape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Mensageiro</vt:lpstr>
      <vt:lpstr>Recepcionista</vt:lpstr>
      <vt:lpstr>Técnico Secretariado</vt:lpstr>
      <vt:lpstr>Resumo</vt:lpstr>
      <vt:lpstr>CRACHA E PONTO BIOMÉTRICO</vt:lpstr>
      <vt:lpstr>UNIFORMES</vt:lpstr>
      <vt:lpstr>Mensageiro!Area_de_impressao</vt:lpstr>
      <vt:lpstr>Recepcionista!Area_de_impressao</vt:lpstr>
      <vt:lpstr>'Técnico Secretariado'!Area_de_impressao</vt:lpstr>
      <vt:lpstr>UNIFORMES!Area_de_impressao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felipe.rodio</cp:lastModifiedBy>
  <cp:lastPrinted>2017-05-27T18:29:27Z</cp:lastPrinted>
  <dcterms:created xsi:type="dcterms:W3CDTF">2010-12-08T17:56:29Z</dcterms:created>
  <dcterms:modified xsi:type="dcterms:W3CDTF">2019-01-18T17:22:12Z</dcterms:modified>
</cp:coreProperties>
</file>