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namedSheetViews/namedSheetView1.xml" ContentType="application/vnd.ms-excel.namedsheetview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clelia.lima\Desktop\CLELIA\PORTAL_atualizacoes\"/>
    </mc:Choice>
  </mc:AlternateContent>
  <xr:revisionPtr revIDLastSave="0" documentId="8_{2123E78E-A7A6-4D9B-9D97-10EC3A26A91A}" xr6:coauthVersionLast="47" xr6:coauthVersionMax="47" xr10:uidLastSave="{00000000-0000-0000-0000-000000000000}"/>
  <bookViews>
    <workbookView xWindow="-120" yWindow="-120" windowWidth="24240" windowHeight="13020" firstSheet="1" activeTab="1" xr2:uid="{C897E1D2-8F21-4080-A422-C7567CAE6F34}"/>
  </bookViews>
  <sheets>
    <sheet name="Orientações Área Comum" sheetId="5" r:id="rId1"/>
    <sheet name="Imóveis_Unidades" sheetId="1" r:id="rId2"/>
    <sheet name="old" sheetId="2" state="hidden" r:id="rId3"/>
  </sheets>
  <externalReferences>
    <externalReference r:id="rId4"/>
  </externalReferences>
  <definedNames>
    <definedName name="_xlnm._FilterDatabase" localSheetId="1" hidden="1">Imóveis_Unidades!$A$5:$AM$409</definedName>
    <definedName name="_xlnm._FilterDatabase" localSheetId="2" hidden="1">old!$B$8:$P$24</definedName>
    <definedName name="TABELA">[1]TABELA!$A$1:$C$5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9" i="1" l="1"/>
  <c r="X119" i="1"/>
  <c r="W119" i="1"/>
  <c r="U119" i="1"/>
  <c r="T119" i="1"/>
  <c r="S119" i="1"/>
  <c r="Y186" i="1"/>
  <c r="X186" i="1"/>
  <c r="Z191" i="1"/>
  <c r="Z190" i="1"/>
  <c r="Z189" i="1"/>
  <c r="Z188" i="1"/>
  <c r="Z187" i="1"/>
  <c r="V191" i="1"/>
  <c r="V190" i="1"/>
  <c r="V189" i="1"/>
  <c r="V188" i="1"/>
  <c r="V187" i="1"/>
  <c r="W186" i="1"/>
  <c r="U186" i="1"/>
  <c r="T186" i="1"/>
  <c r="S186" i="1"/>
  <c r="Y204" i="1"/>
  <c r="X204" i="1"/>
  <c r="W204" i="1"/>
  <c r="U204" i="1"/>
  <c r="T204" i="1"/>
  <c r="S204" i="1"/>
  <c r="V6" i="1"/>
  <c r="V83" i="1"/>
  <c r="Z84" i="1"/>
  <c r="V84" i="1"/>
  <c r="Y77" i="1"/>
  <c r="V381" i="1"/>
  <c r="Z406" i="1"/>
  <c r="V406" i="1"/>
  <c r="Y402" i="1"/>
  <c r="X402" i="1"/>
  <c r="W402" i="1"/>
  <c r="U402" i="1"/>
  <c r="T402" i="1"/>
  <c r="S402" i="1"/>
  <c r="Z278" i="1"/>
  <c r="V278" i="1"/>
  <c r="Y274" i="1"/>
  <c r="X274" i="1"/>
  <c r="W274" i="1"/>
  <c r="U274" i="1"/>
  <c r="T274" i="1"/>
  <c r="S274" i="1"/>
  <c r="Z273" i="1"/>
  <c r="Z272" i="1"/>
  <c r="Z271" i="1"/>
  <c r="Z270" i="1"/>
  <c r="V273" i="1"/>
  <c r="V272" i="1"/>
  <c r="V271" i="1"/>
  <c r="V270" i="1"/>
  <c r="Y269" i="1"/>
  <c r="X269" i="1"/>
  <c r="W269" i="1"/>
  <c r="U269" i="1"/>
  <c r="T269" i="1"/>
  <c r="S269" i="1"/>
  <c r="Z163" i="1"/>
  <c r="V163" i="1"/>
  <c r="Z158" i="1"/>
  <c r="Y152" i="1"/>
  <c r="X152" i="1"/>
  <c r="V158" i="1"/>
  <c r="W152" i="1"/>
  <c r="U152" i="1"/>
  <c r="T152" i="1"/>
  <c r="S152" i="1"/>
  <c r="Z98" i="1"/>
  <c r="V98" i="1"/>
  <c r="Z76" i="1"/>
  <c r="Z75" i="1"/>
  <c r="Z74" i="1"/>
  <c r="V76" i="1"/>
  <c r="V75" i="1"/>
  <c r="V74" i="1"/>
  <c r="Z72" i="1"/>
  <c r="Z31" i="1"/>
  <c r="V31" i="1"/>
  <c r="Z26" i="1"/>
  <c r="V26" i="1"/>
  <c r="Z10" i="1"/>
  <c r="V10" i="1"/>
  <c r="Z186" i="1" l="1"/>
  <c r="V186" i="1"/>
  <c r="V269" i="1"/>
  <c r="Z269" i="1"/>
  <c r="Y63" i="1"/>
  <c r="AH106" i="1"/>
  <c r="AG106" i="1"/>
  <c r="AC106" i="1"/>
  <c r="Z112" i="1"/>
  <c r="Z111" i="1"/>
  <c r="Z110" i="1"/>
  <c r="Z109" i="1"/>
  <c r="Z108" i="1"/>
  <c r="Z107" i="1"/>
  <c r="V112" i="1"/>
  <c r="V111" i="1"/>
  <c r="V110" i="1"/>
  <c r="V108" i="1"/>
  <c r="V107" i="1"/>
  <c r="V109" i="1"/>
  <c r="S106" i="1"/>
  <c r="Z251" i="1"/>
  <c r="Z250" i="1" s="1"/>
  <c r="V251" i="1"/>
  <c r="V250" i="1" s="1"/>
  <c r="Y250" i="1"/>
  <c r="X250" i="1"/>
  <c r="W250" i="1"/>
  <c r="U250" i="1"/>
  <c r="T250" i="1"/>
  <c r="S250" i="1"/>
  <c r="Z46" i="1"/>
  <c r="Z45" i="1"/>
  <c r="Z44" i="1"/>
  <c r="V46" i="1"/>
  <c r="V45" i="1"/>
  <c r="V44" i="1"/>
  <c r="Y43" i="1"/>
  <c r="X43" i="1"/>
  <c r="W43" i="1"/>
  <c r="U43" i="1"/>
  <c r="T43" i="1"/>
  <c r="S43" i="1"/>
  <c r="Y106" i="1"/>
  <c r="X106" i="1"/>
  <c r="W106" i="1"/>
  <c r="U106" i="1"/>
  <c r="T106" i="1"/>
  <c r="V63" i="1" l="1"/>
  <c r="Z106" i="1"/>
  <c r="V106" i="1"/>
  <c r="Z43" i="1"/>
  <c r="V43" i="1"/>
  <c r="Z266" i="1" l="1"/>
  <c r="Z264" i="1"/>
  <c r="V266" i="1"/>
  <c r="V264" i="1"/>
  <c r="V265" i="1"/>
  <c r="Y263" i="1"/>
  <c r="X263" i="1"/>
  <c r="W263" i="1"/>
  <c r="U263" i="1"/>
  <c r="T263" i="1"/>
  <c r="S263" i="1"/>
  <c r="AH317" i="1"/>
  <c r="AG317" i="1"/>
  <c r="Y317" i="1"/>
  <c r="X317" i="1"/>
  <c r="W317" i="1"/>
  <c r="U317" i="1"/>
  <c r="T317" i="1"/>
  <c r="S317" i="1"/>
  <c r="E178" i="1"/>
  <c r="S101" i="1"/>
  <c r="Z338" i="1"/>
  <c r="V338" i="1"/>
  <c r="S336" i="1"/>
  <c r="Y336" i="1"/>
  <c r="X336" i="1"/>
  <c r="W336" i="1"/>
  <c r="U336" i="1"/>
  <c r="T336" i="1"/>
  <c r="Z200" i="1"/>
  <c r="V200" i="1"/>
  <c r="Y196" i="1"/>
  <c r="X196" i="1"/>
  <c r="W196" i="1"/>
  <c r="U196" i="1"/>
  <c r="T196" i="1"/>
  <c r="S196" i="1"/>
  <c r="Z178" i="1"/>
  <c r="V178" i="1"/>
  <c r="Y176" i="1"/>
  <c r="X176" i="1"/>
  <c r="W176" i="1"/>
  <c r="U176" i="1"/>
  <c r="T176" i="1"/>
  <c r="S176" i="1"/>
  <c r="V81" i="1"/>
  <c r="Z81" i="1"/>
  <c r="X82" i="1"/>
  <c r="X77" i="1" s="1"/>
  <c r="W82" i="1"/>
  <c r="W77" i="1" s="1"/>
  <c r="U82" i="1"/>
  <c r="U77" i="1" s="1"/>
  <c r="T82" i="1"/>
  <c r="T77" i="1" s="1"/>
  <c r="S82" i="1"/>
  <c r="S77" i="1" s="1"/>
  <c r="Y62" i="1"/>
  <c r="X62" i="1"/>
  <c r="W62" i="1"/>
  <c r="U62" i="1"/>
  <c r="T62" i="1"/>
  <c r="S62" i="1"/>
  <c r="Z71" i="1"/>
  <c r="S323" i="1"/>
  <c r="AG397" i="1"/>
  <c r="Y397" i="1"/>
  <c r="X397" i="1"/>
  <c r="W397" i="1"/>
  <c r="U397" i="1"/>
  <c r="T397" i="1"/>
  <c r="S397" i="1"/>
  <c r="AH323" i="1"/>
  <c r="AG323" i="1"/>
  <c r="Z318" i="1"/>
  <c r="Z324" i="1"/>
  <c r="Z325" i="1"/>
  <c r="Y323" i="1"/>
  <c r="X323" i="1"/>
  <c r="W323" i="1"/>
  <c r="V325" i="1"/>
  <c r="V324" i="1"/>
  <c r="U323" i="1"/>
  <c r="T323" i="1"/>
  <c r="E324" i="1"/>
  <c r="AH310" i="1"/>
  <c r="AG310" i="1"/>
  <c r="AE310" i="1"/>
  <c r="AD310" i="1"/>
  <c r="Y310" i="1"/>
  <c r="X310" i="1"/>
  <c r="W310" i="1"/>
  <c r="V311" i="1"/>
  <c r="U310" i="1"/>
  <c r="T310" i="1"/>
  <c r="S310" i="1"/>
  <c r="AH101" i="1"/>
  <c r="AG101" i="1"/>
  <c r="Z105" i="1"/>
  <c r="V105" i="1"/>
  <c r="Y101" i="1"/>
  <c r="X101" i="1"/>
  <c r="W101" i="1"/>
  <c r="U101" i="1"/>
  <c r="T101" i="1"/>
  <c r="AF89" i="1"/>
  <c r="AE89" i="1"/>
  <c r="AD89" i="1"/>
  <c r="Z93" i="1"/>
  <c r="Z92" i="1"/>
  <c r="Z91" i="1"/>
  <c r="Z90" i="1"/>
  <c r="V93" i="1"/>
  <c r="V92" i="1"/>
  <c r="V91" i="1"/>
  <c r="V90" i="1"/>
  <c r="Y89" i="1"/>
  <c r="X89" i="1"/>
  <c r="W89" i="1"/>
  <c r="U89" i="1"/>
  <c r="T89" i="1"/>
  <c r="S89" i="1"/>
  <c r="E93" i="1"/>
  <c r="E90" i="1"/>
  <c r="Z265" i="1"/>
  <c r="E266" i="1"/>
  <c r="E265" i="1"/>
  <c r="E212" i="1"/>
  <c r="E213" i="1"/>
  <c r="AH356" i="1"/>
  <c r="AG356" i="1"/>
  <c r="Z358" i="1"/>
  <c r="Y356" i="1"/>
  <c r="X356" i="1"/>
  <c r="W356" i="1"/>
  <c r="U356" i="1"/>
  <c r="T356" i="1"/>
  <c r="S356" i="1"/>
  <c r="V358" i="1"/>
  <c r="V174" i="1"/>
  <c r="V173" i="1"/>
  <c r="Z327" i="1"/>
  <c r="V327" i="1"/>
  <c r="V326" i="1"/>
  <c r="Z209" i="1"/>
  <c r="V209" i="1"/>
  <c r="V114" i="1"/>
  <c r="Z13" i="1"/>
  <c r="V13" i="1"/>
  <c r="Z151" i="1"/>
  <c r="V151" i="1"/>
  <c r="E338" i="1"/>
  <c r="E327" i="1"/>
  <c r="AB306" i="1"/>
  <c r="V308" i="1"/>
  <c r="V307" i="1"/>
  <c r="E308" i="1"/>
  <c r="E273" i="1"/>
  <c r="E105" i="1"/>
  <c r="E209" i="1"/>
  <c r="E159" i="1"/>
  <c r="E158" i="1"/>
  <c r="E151" i="1"/>
  <c r="E13" i="1"/>
  <c r="E57" i="1"/>
  <c r="E163" i="1"/>
  <c r="E200" i="1"/>
  <c r="Z263" i="1" l="1"/>
  <c r="V263" i="1"/>
  <c r="V82" i="1"/>
  <c r="Z310" i="1"/>
  <c r="V310" i="1"/>
  <c r="V101" i="1"/>
  <c r="Z89" i="1"/>
  <c r="V89" i="1"/>
  <c r="AB166" i="1"/>
  <c r="Z168" i="1"/>
  <c r="V168" i="1"/>
  <c r="E168" i="1"/>
  <c r="E74" i="1" l="1"/>
  <c r="Z57" i="1"/>
  <c r="V57" i="1"/>
  <c r="E26" i="1" l="1"/>
  <c r="E46" i="1"/>
  <c r="E10" i="1"/>
  <c r="E31" i="1"/>
  <c r="Z405" i="1"/>
  <c r="V405" i="1"/>
  <c r="E405" i="1"/>
  <c r="V125" i="1"/>
  <c r="Z137" i="1"/>
  <c r="Z136" i="1"/>
  <c r="V137" i="1"/>
  <c r="V136" i="1"/>
  <c r="Z37" i="1"/>
  <c r="V37" i="1"/>
  <c r="E228" i="1"/>
  <c r="V228" i="1"/>
  <c r="Z228" i="1"/>
  <c r="X303" i="1"/>
  <c r="U303" i="1"/>
  <c r="S303" i="1"/>
  <c r="V302" i="1"/>
  <c r="AB135" i="1"/>
  <c r="E37" i="1"/>
  <c r="AH221" i="1"/>
  <c r="AG221" i="1"/>
  <c r="V303" i="1" l="1"/>
  <c r="V364" i="1"/>
  <c r="V363" i="1" s="1"/>
  <c r="V72" i="1"/>
  <c r="Z83" i="1"/>
  <c r="V367" i="1"/>
  <c r="Z367" i="1"/>
  <c r="Z366" i="1"/>
  <c r="V366" i="1"/>
  <c r="Z339" i="1" l="1"/>
  <c r="V339" i="1"/>
  <c r="V202" i="1" l="1"/>
  <c r="V203" i="1"/>
  <c r="Z301" i="1" l="1"/>
  <c r="Z300" i="1"/>
  <c r="E106" i="1"/>
  <c r="E15" i="1"/>
  <c r="E14" i="1"/>
  <c r="Z299" i="1" l="1"/>
  <c r="Z298" i="1"/>
  <c r="V299" i="1"/>
  <c r="V298" i="1"/>
  <c r="E299" i="1"/>
  <c r="E388" i="1"/>
  <c r="E365" i="1"/>
  <c r="E281" i="1" l="1"/>
  <c r="E280" i="1"/>
  <c r="E154" i="1"/>
  <c r="E153" i="1"/>
  <c r="E52" i="1"/>
  <c r="E51" i="1"/>
  <c r="E50" i="1"/>
  <c r="J28" i="2"/>
  <c r="E406" i="1"/>
  <c r="Z404" i="1"/>
  <c r="V404" i="1"/>
  <c r="E404" i="1"/>
  <c r="Z403" i="1"/>
  <c r="V403" i="1"/>
  <c r="E403" i="1"/>
  <c r="E402" i="1"/>
  <c r="Z401" i="1"/>
  <c r="V401" i="1"/>
  <c r="E401" i="1"/>
  <c r="Z400" i="1"/>
  <c r="V400" i="1"/>
  <c r="E400" i="1"/>
  <c r="Z399" i="1"/>
  <c r="V399" i="1"/>
  <c r="E399" i="1"/>
  <c r="Z398" i="1"/>
  <c r="V398" i="1"/>
  <c r="E398" i="1"/>
  <c r="E397" i="1"/>
  <c r="Z396" i="1"/>
  <c r="V396" i="1"/>
  <c r="Z395" i="1"/>
  <c r="V395" i="1"/>
  <c r="E395" i="1"/>
  <c r="Z394" i="1"/>
  <c r="V394" i="1"/>
  <c r="E394" i="1"/>
  <c r="Z393" i="1"/>
  <c r="V393" i="1"/>
  <c r="E393" i="1"/>
  <c r="Z392" i="1"/>
  <c r="V392" i="1"/>
  <c r="E392" i="1"/>
  <c r="Z391" i="1"/>
  <c r="V391" i="1"/>
  <c r="E391" i="1"/>
  <c r="Z390" i="1"/>
  <c r="V390" i="1"/>
  <c r="E390" i="1"/>
  <c r="Z389" i="1"/>
  <c r="V389" i="1"/>
  <c r="E389" i="1"/>
  <c r="Z387" i="1"/>
  <c r="V387" i="1"/>
  <c r="E387" i="1"/>
  <c r="Z386" i="1"/>
  <c r="V386" i="1"/>
  <c r="E386" i="1"/>
  <c r="Z385" i="1"/>
  <c r="V385" i="1"/>
  <c r="E385" i="1"/>
  <c r="Z384" i="1"/>
  <c r="V384" i="1"/>
  <c r="E384" i="1"/>
  <c r="Z383" i="1"/>
  <c r="V383" i="1"/>
  <c r="E383" i="1"/>
  <c r="Z382" i="1"/>
  <c r="V382" i="1"/>
  <c r="E382" i="1"/>
  <c r="Z381" i="1"/>
  <c r="E381" i="1"/>
  <c r="V380" i="1"/>
  <c r="E380" i="1"/>
  <c r="Z379" i="1"/>
  <c r="V379" i="1"/>
  <c r="E379" i="1"/>
  <c r="Z378" i="1"/>
  <c r="V378" i="1"/>
  <c r="E378" i="1"/>
  <c r="Z377" i="1"/>
  <c r="V377" i="1"/>
  <c r="E377" i="1"/>
  <c r="Z376" i="1"/>
  <c r="V376" i="1"/>
  <c r="E376" i="1"/>
  <c r="Z375" i="1"/>
  <c r="V375" i="1"/>
  <c r="E375" i="1"/>
  <c r="Z374" i="1"/>
  <c r="V374" i="1"/>
  <c r="E374" i="1"/>
  <c r="Z373" i="1"/>
  <c r="V373" i="1"/>
  <c r="E373" i="1"/>
  <c r="Z372" i="1"/>
  <c r="V372" i="1"/>
  <c r="E372" i="1"/>
  <c r="Z371" i="1"/>
  <c r="V371" i="1"/>
  <c r="E371" i="1"/>
  <c r="Z370" i="1"/>
  <c r="V370" i="1"/>
  <c r="E370" i="1"/>
  <c r="Z369" i="1"/>
  <c r="E369" i="1"/>
  <c r="Z368" i="1"/>
  <c r="V368" i="1"/>
  <c r="E368" i="1"/>
  <c r="E366" i="1"/>
  <c r="Z365" i="1"/>
  <c r="V365" i="1"/>
  <c r="Z364" i="1"/>
  <c r="E364" i="1"/>
  <c r="Z363" i="1"/>
  <c r="E363" i="1"/>
  <c r="Z362" i="1"/>
  <c r="V362" i="1"/>
  <c r="E362" i="1"/>
  <c r="Z361" i="1"/>
  <c r="V361" i="1"/>
  <c r="E361" i="1"/>
  <c r="Z360" i="1"/>
  <c r="V360" i="1"/>
  <c r="E360" i="1"/>
  <c r="Z359" i="1"/>
  <c r="V359" i="1"/>
  <c r="E359" i="1"/>
  <c r="E358" i="1"/>
  <c r="Z357" i="1"/>
  <c r="Z356" i="1" s="1"/>
  <c r="V357" i="1"/>
  <c r="V356" i="1" s="1"/>
  <c r="E357" i="1"/>
  <c r="E356" i="1"/>
  <c r="Z355" i="1"/>
  <c r="V355" i="1"/>
  <c r="E355" i="1"/>
  <c r="Z354" i="1"/>
  <c r="V354" i="1"/>
  <c r="E354" i="1"/>
  <c r="Z353" i="1"/>
  <c r="V353" i="1"/>
  <c r="E353" i="1"/>
  <c r="Z352" i="1"/>
  <c r="V352" i="1"/>
  <c r="E352" i="1"/>
  <c r="Z351" i="1"/>
  <c r="V351" i="1"/>
  <c r="E351" i="1"/>
  <c r="Z350" i="1"/>
  <c r="V350" i="1"/>
  <c r="E350" i="1"/>
  <c r="Z349" i="1"/>
  <c r="V349" i="1"/>
  <c r="E349" i="1"/>
  <c r="Z348" i="1"/>
  <c r="V348" i="1"/>
  <c r="E348" i="1"/>
  <c r="Z347" i="1"/>
  <c r="V347" i="1"/>
  <c r="E347" i="1"/>
  <c r="Z346" i="1"/>
  <c r="V346" i="1"/>
  <c r="E346" i="1"/>
  <c r="Z345" i="1"/>
  <c r="V345" i="1"/>
  <c r="E345" i="1"/>
  <c r="Z344" i="1"/>
  <c r="V344" i="1"/>
  <c r="E344" i="1"/>
  <c r="Z343" i="1"/>
  <c r="V343" i="1"/>
  <c r="E343" i="1"/>
  <c r="Z342" i="1"/>
  <c r="V342" i="1"/>
  <c r="Z341" i="1"/>
  <c r="E341" i="1"/>
  <c r="Z340" i="1"/>
  <c r="V340" i="1"/>
  <c r="E340" i="1"/>
  <c r="E339" i="1"/>
  <c r="Z337" i="1"/>
  <c r="Z336" i="1" s="1"/>
  <c r="V337" i="1"/>
  <c r="V336" i="1" s="1"/>
  <c r="E337" i="1"/>
  <c r="E336" i="1"/>
  <c r="Z335" i="1"/>
  <c r="V335" i="1"/>
  <c r="E335" i="1"/>
  <c r="Z334" i="1"/>
  <c r="V334" i="1"/>
  <c r="E334" i="1"/>
  <c r="Z333" i="1"/>
  <c r="V333" i="1"/>
  <c r="E333" i="1"/>
  <c r="Z332" i="1"/>
  <c r="V332" i="1"/>
  <c r="E332" i="1"/>
  <c r="Z331" i="1"/>
  <c r="V331" i="1"/>
  <c r="E331" i="1"/>
  <c r="Z330" i="1"/>
  <c r="V330" i="1"/>
  <c r="E330" i="1"/>
  <c r="Z329" i="1"/>
  <c r="V329" i="1"/>
  <c r="E329" i="1"/>
  <c r="Z328" i="1"/>
  <c r="V328" i="1"/>
  <c r="E328" i="1"/>
  <c r="Z326" i="1"/>
  <c r="Z323" i="1" s="1"/>
  <c r="E326" i="1"/>
  <c r="V323" i="1"/>
  <c r="E325" i="1"/>
  <c r="E323" i="1"/>
  <c r="Z322" i="1"/>
  <c r="V322" i="1"/>
  <c r="E322" i="1"/>
  <c r="Z321" i="1"/>
  <c r="V321" i="1"/>
  <c r="E321" i="1"/>
  <c r="V320" i="1"/>
  <c r="E320" i="1"/>
  <c r="Z319" i="1"/>
  <c r="Z317" i="1" s="1"/>
  <c r="V319" i="1"/>
  <c r="E319" i="1"/>
  <c r="V318" i="1"/>
  <c r="E318" i="1"/>
  <c r="E317" i="1"/>
  <c r="Z316" i="1"/>
  <c r="V316" i="1"/>
  <c r="E316" i="1"/>
  <c r="Z315" i="1"/>
  <c r="V315" i="1"/>
  <c r="E315" i="1"/>
  <c r="Z314" i="1"/>
  <c r="V314" i="1"/>
  <c r="E314" i="1"/>
  <c r="Z313" i="1"/>
  <c r="V313" i="1"/>
  <c r="E313" i="1"/>
  <c r="Z312" i="1"/>
  <c r="V312" i="1"/>
  <c r="E312" i="1"/>
  <c r="Z311" i="1"/>
  <c r="E311" i="1"/>
  <c r="E310" i="1"/>
  <c r="Z307" i="1"/>
  <c r="E307" i="1"/>
  <c r="Z306" i="1"/>
  <c r="V306" i="1"/>
  <c r="E306" i="1"/>
  <c r="Z305" i="1"/>
  <c r="V305" i="1"/>
  <c r="E305" i="1"/>
  <c r="Z304" i="1"/>
  <c r="V304" i="1"/>
  <c r="E304" i="1"/>
  <c r="Z303" i="1"/>
  <c r="E303" i="1"/>
  <c r="Z302" i="1"/>
  <c r="E302" i="1"/>
  <c r="V301" i="1"/>
  <c r="E301" i="1"/>
  <c r="V300" i="1"/>
  <c r="E300" i="1"/>
  <c r="E298" i="1"/>
  <c r="Z297" i="1"/>
  <c r="V297" i="1"/>
  <c r="E297" i="1"/>
  <c r="Z296" i="1"/>
  <c r="V296" i="1"/>
  <c r="E296" i="1"/>
  <c r="Z295" i="1"/>
  <c r="V295" i="1"/>
  <c r="E295" i="1"/>
  <c r="Z294" i="1"/>
  <c r="V294" i="1"/>
  <c r="E294" i="1"/>
  <c r="Z293" i="1"/>
  <c r="V293" i="1"/>
  <c r="E293" i="1"/>
  <c r="Z292" i="1"/>
  <c r="V292" i="1"/>
  <c r="E292" i="1"/>
  <c r="Z291" i="1"/>
  <c r="V291" i="1"/>
  <c r="E291" i="1"/>
  <c r="Z290" i="1"/>
  <c r="V290" i="1"/>
  <c r="E290" i="1"/>
  <c r="Z289" i="1"/>
  <c r="V289" i="1"/>
  <c r="E289" i="1"/>
  <c r="Z288" i="1"/>
  <c r="V288" i="1"/>
  <c r="E288" i="1"/>
  <c r="Z287" i="1"/>
  <c r="V287" i="1"/>
  <c r="E287" i="1"/>
  <c r="Z286" i="1"/>
  <c r="V286" i="1"/>
  <c r="Z285" i="1"/>
  <c r="V285" i="1"/>
  <c r="E285" i="1"/>
  <c r="Z284" i="1"/>
  <c r="V284" i="1"/>
  <c r="E284" i="1"/>
  <c r="Z283" i="1"/>
  <c r="V283" i="1"/>
  <c r="E283" i="1"/>
  <c r="Z282" i="1"/>
  <c r="V282" i="1"/>
  <c r="E282" i="1"/>
  <c r="Z279" i="1"/>
  <c r="V279" i="1"/>
  <c r="E279" i="1"/>
  <c r="Z277" i="1"/>
  <c r="V277" i="1"/>
  <c r="E277" i="1"/>
  <c r="Z276" i="1"/>
  <c r="V276" i="1"/>
  <c r="E276" i="1"/>
  <c r="Z275" i="1"/>
  <c r="V275" i="1"/>
  <c r="E275" i="1"/>
  <c r="E274" i="1"/>
  <c r="E272" i="1"/>
  <c r="E271" i="1"/>
  <c r="E270" i="1"/>
  <c r="E269" i="1"/>
  <c r="Z268" i="1"/>
  <c r="V268" i="1"/>
  <c r="E268" i="1"/>
  <c r="Z267" i="1"/>
  <c r="V267" i="1"/>
  <c r="E267" i="1"/>
  <c r="E264" i="1"/>
  <c r="E263" i="1"/>
  <c r="Z262" i="1"/>
  <c r="V262" i="1"/>
  <c r="E262" i="1"/>
  <c r="Z261" i="1"/>
  <c r="V261" i="1"/>
  <c r="E261" i="1"/>
  <c r="Z260" i="1"/>
  <c r="V260" i="1"/>
  <c r="E260" i="1"/>
  <c r="Z259" i="1"/>
  <c r="V259" i="1"/>
  <c r="E259" i="1"/>
  <c r="Z258" i="1"/>
  <c r="V258" i="1"/>
  <c r="E258" i="1"/>
  <c r="Z257" i="1"/>
  <c r="V257" i="1"/>
  <c r="E257" i="1"/>
  <c r="Z256" i="1"/>
  <c r="V256" i="1"/>
  <c r="E256" i="1"/>
  <c r="Z255" i="1"/>
  <c r="V255" i="1"/>
  <c r="E255" i="1"/>
  <c r="Z254" i="1"/>
  <c r="V254" i="1"/>
  <c r="E254" i="1"/>
  <c r="Z253" i="1"/>
  <c r="V253" i="1"/>
  <c r="E253" i="1"/>
  <c r="Z252" i="1"/>
  <c r="V252" i="1"/>
  <c r="E252" i="1"/>
  <c r="E251" i="1"/>
  <c r="E250" i="1"/>
  <c r="Z249" i="1"/>
  <c r="V249" i="1"/>
  <c r="E249" i="1"/>
  <c r="Z248" i="1"/>
  <c r="V248" i="1"/>
  <c r="E248" i="1"/>
  <c r="Z247" i="1"/>
  <c r="V247" i="1"/>
  <c r="E247" i="1"/>
  <c r="Z246" i="1"/>
  <c r="V246" i="1"/>
  <c r="E246" i="1"/>
  <c r="Z245" i="1"/>
  <c r="V245" i="1"/>
  <c r="E245" i="1"/>
  <c r="Z244" i="1"/>
  <c r="V244" i="1"/>
  <c r="E244" i="1"/>
  <c r="Z243" i="1"/>
  <c r="V243" i="1"/>
  <c r="E243" i="1"/>
  <c r="Z242" i="1"/>
  <c r="V242" i="1"/>
  <c r="E242" i="1"/>
  <c r="Z241" i="1"/>
  <c r="V241" i="1"/>
  <c r="E241" i="1"/>
  <c r="Z240" i="1"/>
  <c r="V240" i="1"/>
  <c r="E240" i="1"/>
  <c r="Z239" i="1"/>
  <c r="V239" i="1"/>
  <c r="E239" i="1"/>
  <c r="Z238" i="1"/>
  <c r="V238" i="1"/>
  <c r="E238" i="1"/>
  <c r="Z237" i="1"/>
  <c r="V237" i="1"/>
  <c r="E237" i="1"/>
  <c r="Z236" i="1"/>
  <c r="V236" i="1"/>
  <c r="E236" i="1"/>
  <c r="Z235" i="1"/>
  <c r="V235" i="1"/>
  <c r="E235" i="1"/>
  <c r="Z234" i="1"/>
  <c r="V234" i="1"/>
  <c r="E234" i="1"/>
  <c r="Z233" i="1"/>
  <c r="E233" i="1"/>
  <c r="Z232" i="1"/>
  <c r="V232" i="1"/>
  <c r="E232" i="1"/>
  <c r="Z231" i="1"/>
  <c r="V231" i="1"/>
  <c r="E231" i="1"/>
  <c r="Z230" i="1"/>
  <c r="V230" i="1"/>
  <c r="E230" i="1"/>
  <c r="Z229" i="1"/>
  <c r="V229" i="1"/>
  <c r="E229" i="1"/>
  <c r="Z227" i="1"/>
  <c r="V227" i="1"/>
  <c r="E227" i="1"/>
  <c r="Z226" i="1"/>
  <c r="V226" i="1"/>
  <c r="E226" i="1"/>
  <c r="Z225" i="1"/>
  <c r="V225" i="1"/>
  <c r="E225" i="1"/>
  <c r="Z224" i="1"/>
  <c r="V224" i="1"/>
  <c r="E224" i="1"/>
  <c r="Z223" i="1"/>
  <c r="V223" i="1"/>
  <c r="E223" i="1"/>
  <c r="Z222" i="1"/>
  <c r="V222" i="1"/>
  <c r="E222" i="1"/>
  <c r="Z221" i="1"/>
  <c r="V221" i="1"/>
  <c r="E221" i="1"/>
  <c r="Z220" i="1"/>
  <c r="V220" i="1"/>
  <c r="E220" i="1"/>
  <c r="Z219" i="1"/>
  <c r="V219" i="1"/>
  <c r="E219" i="1"/>
  <c r="Z218" i="1"/>
  <c r="V218" i="1"/>
  <c r="E218" i="1"/>
  <c r="Z217" i="1"/>
  <c r="V217" i="1"/>
  <c r="E217" i="1"/>
  <c r="Z216" i="1"/>
  <c r="V216" i="1"/>
  <c r="E216" i="1"/>
  <c r="Z215" i="1"/>
  <c r="V215" i="1"/>
  <c r="E215" i="1"/>
  <c r="Z214" i="1"/>
  <c r="V214" i="1"/>
  <c r="E214" i="1"/>
  <c r="Z213" i="1"/>
  <c r="V213" i="1"/>
  <c r="Z211" i="1"/>
  <c r="V211" i="1"/>
  <c r="E211" i="1"/>
  <c r="Z210" i="1"/>
  <c r="V210" i="1"/>
  <c r="E210" i="1"/>
  <c r="Z208" i="1"/>
  <c r="V208" i="1"/>
  <c r="E208" i="1"/>
  <c r="Z207" i="1"/>
  <c r="V207" i="1"/>
  <c r="E207" i="1"/>
  <c r="Z206" i="1"/>
  <c r="V206" i="1"/>
  <c r="E206" i="1"/>
  <c r="Z205" i="1"/>
  <c r="Z204" i="1" s="1"/>
  <c r="V205" i="1"/>
  <c r="V204" i="1" s="1"/>
  <c r="E205" i="1"/>
  <c r="E204" i="1"/>
  <c r="Z203" i="1"/>
  <c r="E203" i="1"/>
  <c r="Z202" i="1"/>
  <c r="E202" i="1"/>
  <c r="Z201" i="1"/>
  <c r="V201" i="1"/>
  <c r="E201" i="1"/>
  <c r="Z199" i="1"/>
  <c r="V199" i="1"/>
  <c r="E199" i="1"/>
  <c r="Z198" i="1"/>
  <c r="V198" i="1"/>
  <c r="E198" i="1"/>
  <c r="Z197" i="1"/>
  <c r="V197" i="1"/>
  <c r="E197" i="1"/>
  <c r="E196" i="1"/>
  <c r="Z193" i="1"/>
  <c r="V193" i="1"/>
  <c r="Z192" i="1"/>
  <c r="V192" i="1"/>
  <c r="E190" i="1"/>
  <c r="E189" i="1"/>
  <c r="E188" i="1"/>
  <c r="E186" i="1"/>
  <c r="E191" i="1"/>
  <c r="Z185" i="1"/>
  <c r="V185" i="1"/>
  <c r="E185" i="1"/>
  <c r="Z184" i="1"/>
  <c r="V184" i="1"/>
  <c r="E184" i="1"/>
  <c r="Z183" i="1"/>
  <c r="V183" i="1"/>
  <c r="E183" i="1"/>
  <c r="Z182" i="1"/>
  <c r="V182" i="1"/>
  <c r="E182" i="1"/>
  <c r="Z181" i="1"/>
  <c r="V181" i="1"/>
  <c r="E181" i="1"/>
  <c r="Z180" i="1"/>
  <c r="V180" i="1"/>
  <c r="E180" i="1"/>
  <c r="Z179" i="1"/>
  <c r="V179" i="1"/>
  <c r="E179" i="1"/>
  <c r="Z177" i="1"/>
  <c r="Z176" i="1" s="1"/>
  <c r="V177" i="1"/>
  <c r="V176" i="1" s="1"/>
  <c r="E177" i="1"/>
  <c r="E176" i="1"/>
  <c r="Z175" i="1"/>
  <c r="V175" i="1"/>
  <c r="E175" i="1"/>
  <c r="Z174" i="1"/>
  <c r="E174" i="1"/>
  <c r="Z173" i="1"/>
  <c r="E173" i="1"/>
  <c r="Z172" i="1"/>
  <c r="V172" i="1"/>
  <c r="E172" i="1"/>
  <c r="Z171" i="1"/>
  <c r="E171" i="1"/>
  <c r="Z170" i="1"/>
  <c r="V170" i="1"/>
  <c r="E170" i="1"/>
  <c r="Z169" i="1"/>
  <c r="V169" i="1"/>
  <c r="E169" i="1"/>
  <c r="Z167" i="1"/>
  <c r="V167" i="1"/>
  <c r="E167" i="1"/>
  <c r="Z166" i="1"/>
  <c r="V166" i="1"/>
  <c r="E166" i="1"/>
  <c r="Z165" i="1"/>
  <c r="V165" i="1"/>
  <c r="E165" i="1"/>
  <c r="Z164" i="1"/>
  <c r="E164" i="1"/>
  <c r="Z162" i="1"/>
  <c r="V162" i="1"/>
  <c r="E162" i="1"/>
  <c r="Z161" i="1"/>
  <c r="V161" i="1"/>
  <c r="E161" i="1"/>
  <c r="Z160" i="1"/>
  <c r="V160" i="1"/>
  <c r="E160" i="1"/>
  <c r="Z159" i="1"/>
  <c r="V159" i="1"/>
  <c r="Z157" i="1"/>
  <c r="V157" i="1"/>
  <c r="E157" i="1"/>
  <c r="Z156" i="1"/>
  <c r="V156" i="1"/>
  <c r="E156" i="1"/>
  <c r="Z155" i="1"/>
  <c r="V155" i="1"/>
  <c r="E155" i="1"/>
  <c r="E152" i="1"/>
  <c r="Z150" i="1"/>
  <c r="V150" i="1"/>
  <c r="E150" i="1"/>
  <c r="Z149" i="1"/>
  <c r="V149" i="1"/>
  <c r="E149" i="1"/>
  <c r="Z148" i="1"/>
  <c r="V148" i="1"/>
  <c r="E148" i="1"/>
  <c r="Z147" i="1"/>
  <c r="V147" i="1"/>
  <c r="E147" i="1"/>
  <c r="Z146" i="1"/>
  <c r="V146" i="1"/>
  <c r="E146" i="1"/>
  <c r="Z145" i="1"/>
  <c r="V145" i="1"/>
  <c r="E145" i="1"/>
  <c r="Z144" i="1"/>
  <c r="V144" i="1"/>
  <c r="E144" i="1"/>
  <c r="Z143" i="1"/>
  <c r="V143" i="1"/>
  <c r="E143" i="1"/>
  <c r="Z142" i="1"/>
  <c r="V142" i="1"/>
  <c r="E142" i="1"/>
  <c r="Z141" i="1"/>
  <c r="V141" i="1"/>
  <c r="E141" i="1"/>
  <c r="Z140" i="1"/>
  <c r="V140" i="1"/>
  <c r="E140" i="1"/>
  <c r="Z139" i="1"/>
  <c r="V139" i="1"/>
  <c r="E139" i="1"/>
  <c r="Z138" i="1"/>
  <c r="V138" i="1"/>
  <c r="E138" i="1"/>
  <c r="E137" i="1"/>
  <c r="E136" i="1"/>
  <c r="Z135" i="1"/>
  <c r="V135" i="1"/>
  <c r="E135" i="1"/>
  <c r="Z134" i="1"/>
  <c r="V134" i="1"/>
  <c r="E134" i="1"/>
  <c r="Z133" i="1"/>
  <c r="V133" i="1"/>
  <c r="E133" i="1"/>
  <c r="Z132" i="1"/>
  <c r="V132" i="1"/>
  <c r="E132" i="1"/>
  <c r="Z131" i="1"/>
  <c r="V131" i="1"/>
  <c r="E131" i="1"/>
  <c r="Z130" i="1"/>
  <c r="V130" i="1"/>
  <c r="E130" i="1"/>
  <c r="Z129" i="1"/>
  <c r="V129" i="1"/>
  <c r="E129" i="1"/>
  <c r="Z128" i="1"/>
  <c r="V128" i="1"/>
  <c r="E128" i="1"/>
  <c r="Z127" i="1"/>
  <c r="V127" i="1"/>
  <c r="E127" i="1"/>
  <c r="Z126" i="1"/>
  <c r="V126" i="1"/>
  <c r="E126" i="1"/>
  <c r="Z125" i="1"/>
  <c r="E125" i="1"/>
  <c r="Z124" i="1"/>
  <c r="V124" i="1"/>
  <c r="E124" i="1"/>
  <c r="Z123" i="1"/>
  <c r="V123" i="1"/>
  <c r="E123" i="1"/>
  <c r="Z122" i="1"/>
  <c r="V122" i="1"/>
  <c r="E122" i="1"/>
  <c r="Z121" i="1"/>
  <c r="V121" i="1"/>
  <c r="E121" i="1"/>
  <c r="Z120" i="1"/>
  <c r="V120" i="1"/>
  <c r="E120" i="1"/>
  <c r="E119" i="1"/>
  <c r="Z118" i="1"/>
  <c r="V118" i="1"/>
  <c r="E118" i="1"/>
  <c r="Z117" i="1"/>
  <c r="V117" i="1"/>
  <c r="E117" i="1"/>
  <c r="Z116" i="1"/>
  <c r="V116" i="1"/>
  <c r="E116" i="1"/>
  <c r="Z115" i="1"/>
  <c r="V115" i="1"/>
  <c r="E115" i="1"/>
  <c r="Z114" i="1"/>
  <c r="E114" i="1"/>
  <c r="Z113" i="1"/>
  <c r="V113" i="1"/>
  <c r="E113" i="1"/>
  <c r="E110" i="1"/>
  <c r="E109" i="1"/>
  <c r="E108" i="1"/>
  <c r="E107" i="1"/>
  <c r="Z104" i="1"/>
  <c r="V104" i="1"/>
  <c r="E104" i="1"/>
  <c r="Z103" i="1"/>
  <c r="V103" i="1"/>
  <c r="E103" i="1"/>
  <c r="Z102" i="1"/>
  <c r="V102" i="1"/>
  <c r="E102" i="1"/>
  <c r="Z101" i="1"/>
  <c r="E101" i="1"/>
  <c r="Z100" i="1"/>
  <c r="V100" i="1"/>
  <c r="E100" i="1"/>
  <c r="Z99" i="1"/>
  <c r="V99" i="1"/>
  <c r="E99" i="1"/>
  <c r="Z97" i="1"/>
  <c r="V97" i="1"/>
  <c r="E97" i="1"/>
  <c r="Z96" i="1"/>
  <c r="V96" i="1"/>
  <c r="E96" i="1"/>
  <c r="Z95" i="1"/>
  <c r="V95" i="1"/>
  <c r="E95" i="1"/>
  <c r="Z94" i="1"/>
  <c r="E94" i="1"/>
  <c r="E92" i="1"/>
  <c r="E91" i="1"/>
  <c r="E89" i="1"/>
  <c r="Z88" i="1"/>
  <c r="V88" i="1"/>
  <c r="E88" i="1"/>
  <c r="Z87" i="1"/>
  <c r="V87" i="1"/>
  <c r="E87" i="1"/>
  <c r="Z86" i="1"/>
  <c r="V86" i="1"/>
  <c r="E86" i="1"/>
  <c r="Z85" i="1"/>
  <c r="V85" i="1"/>
  <c r="E85" i="1"/>
  <c r="Z82" i="1"/>
  <c r="Z80" i="1"/>
  <c r="V80" i="1"/>
  <c r="Z79" i="1"/>
  <c r="V79" i="1"/>
  <c r="Z78" i="1"/>
  <c r="V78" i="1"/>
  <c r="E77" i="1"/>
  <c r="V71" i="1"/>
  <c r="V70" i="1"/>
  <c r="Z69" i="1"/>
  <c r="V69" i="1"/>
  <c r="Z68" i="1"/>
  <c r="V68" i="1"/>
  <c r="Z67" i="1"/>
  <c r="V67" i="1"/>
  <c r="Z66" i="1"/>
  <c r="V66" i="1"/>
  <c r="Z65" i="1"/>
  <c r="V65" i="1"/>
  <c r="Z64" i="1"/>
  <c r="V64" i="1"/>
  <c r="Z63" i="1"/>
  <c r="E62" i="1"/>
  <c r="Z61" i="1"/>
  <c r="V61" i="1"/>
  <c r="E61" i="1"/>
  <c r="Z60" i="1"/>
  <c r="V60" i="1"/>
  <c r="E60" i="1"/>
  <c r="Z59" i="1"/>
  <c r="V59" i="1"/>
  <c r="E59" i="1"/>
  <c r="Z58" i="1"/>
  <c r="V58" i="1"/>
  <c r="E58" i="1"/>
  <c r="Z56" i="1"/>
  <c r="V56" i="1"/>
  <c r="E56" i="1"/>
  <c r="Z55" i="1"/>
  <c r="V55" i="1"/>
  <c r="E55" i="1"/>
  <c r="Z54" i="1"/>
  <c r="V54" i="1"/>
  <c r="E54" i="1"/>
  <c r="Z53" i="1"/>
  <c r="V53" i="1"/>
  <c r="E53" i="1"/>
  <c r="Z49" i="1"/>
  <c r="V49" i="1"/>
  <c r="E49" i="1"/>
  <c r="Z48" i="1"/>
  <c r="V48" i="1"/>
  <c r="E48" i="1"/>
  <c r="Z47" i="1"/>
  <c r="V47" i="1"/>
  <c r="E47" i="1"/>
  <c r="E45" i="1"/>
  <c r="E44" i="1"/>
  <c r="E43" i="1"/>
  <c r="Z42" i="1"/>
  <c r="V42" i="1"/>
  <c r="E42" i="1"/>
  <c r="Z41" i="1"/>
  <c r="V41" i="1"/>
  <c r="E41" i="1"/>
  <c r="Z40" i="1"/>
  <c r="V40" i="1"/>
  <c r="E40" i="1"/>
  <c r="Z39" i="1"/>
  <c r="V39" i="1"/>
  <c r="E39" i="1"/>
  <c r="Z38" i="1"/>
  <c r="V38" i="1"/>
  <c r="E38" i="1"/>
  <c r="Z36" i="1"/>
  <c r="V36" i="1"/>
  <c r="E36" i="1"/>
  <c r="Z35" i="1"/>
  <c r="V35" i="1"/>
  <c r="E35" i="1"/>
  <c r="Z34" i="1"/>
  <c r="V34" i="1"/>
  <c r="E34" i="1"/>
  <c r="Z33" i="1"/>
  <c r="V33" i="1"/>
  <c r="E33" i="1"/>
  <c r="Z32" i="1"/>
  <c r="V32" i="1"/>
  <c r="E32" i="1"/>
  <c r="Z30" i="1"/>
  <c r="V30" i="1"/>
  <c r="E30" i="1"/>
  <c r="Z29" i="1"/>
  <c r="V29" i="1"/>
  <c r="E29" i="1"/>
  <c r="Z28" i="1"/>
  <c r="V28" i="1"/>
  <c r="E28" i="1"/>
  <c r="Z27" i="1"/>
  <c r="V27" i="1"/>
  <c r="E27" i="1"/>
  <c r="Z25" i="1"/>
  <c r="V25" i="1"/>
  <c r="E25" i="1"/>
  <c r="Z24" i="1"/>
  <c r="V24" i="1"/>
  <c r="E24" i="1"/>
  <c r="Z23" i="1"/>
  <c r="V23" i="1"/>
  <c r="E23" i="1"/>
  <c r="Z22" i="1"/>
  <c r="V22" i="1"/>
  <c r="E22" i="1"/>
  <c r="Z21" i="1"/>
  <c r="V21" i="1"/>
  <c r="Z20" i="1"/>
  <c r="V20" i="1"/>
  <c r="Z19" i="1"/>
  <c r="V19" i="1"/>
  <c r="E19" i="1"/>
  <c r="Z18" i="1"/>
  <c r="V18" i="1"/>
  <c r="E18" i="1"/>
  <c r="Z16" i="1"/>
  <c r="V16" i="1"/>
  <c r="Z14" i="1"/>
  <c r="V14" i="1"/>
  <c r="Z12" i="1"/>
  <c r="V12" i="1"/>
  <c r="E12" i="1"/>
  <c r="Z11" i="1"/>
  <c r="V11" i="1"/>
  <c r="E11" i="1"/>
  <c r="Z9" i="1"/>
  <c r="V9" i="1"/>
  <c r="E9" i="1"/>
  <c r="Z8" i="1"/>
  <c r="V8" i="1"/>
  <c r="E8" i="1"/>
  <c r="Z7" i="1"/>
  <c r="V7" i="1"/>
  <c r="E7" i="1"/>
  <c r="Z6" i="1"/>
  <c r="E6" i="1"/>
  <c r="Z119" i="1" l="1"/>
  <c r="V119" i="1"/>
  <c r="V77" i="1"/>
  <c r="Z77" i="1"/>
  <c r="Z402" i="1"/>
  <c r="V402" i="1"/>
  <c r="Z152" i="1"/>
  <c r="Z274" i="1"/>
  <c r="V274" i="1"/>
  <c r="V152" i="1"/>
  <c r="V317" i="1"/>
  <c r="V196" i="1"/>
  <c r="Z196" i="1"/>
  <c r="Z62" i="1"/>
  <c r="V62" i="1"/>
  <c r="Z397" i="1"/>
  <c r="V3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Samuel Wiaczorek Mariano</author>
    <author>Carreira</author>
    <author>José Carlos Carreira dos Santos</author>
  </authors>
  <commentList>
    <comment ref="G5" authorId="0" shapeId="0" xr:uid="{00000000-0006-0000-0100-000001000000}">
      <text>
        <r>
          <rPr>
            <b/>
            <sz val="11"/>
            <color indexed="81"/>
            <rFont val="Segoe UI"/>
            <family val="2"/>
          </rPr>
          <t>Quando filtrar por Tipo do Imóvel, observar que os campos em vermelho possuem detalhamento e não carregam neste filtro
PS.: Marcar em vermelho quando houver mais de um registro pra INSTALAÇÃO</t>
        </r>
      </text>
    </comment>
    <comment ref="I5" authorId="0" shapeId="0" xr:uid="{00000000-0006-0000-0100-000002000000}">
      <text>
        <r>
          <rPr>
            <b/>
            <sz val="12"/>
            <color indexed="81"/>
            <rFont val="Segoe UI"/>
            <family val="2"/>
          </rPr>
          <t>Preencher apenas no caso de imóveis Compartilhados</t>
        </r>
      </text>
    </comment>
    <comment ref="AB18" authorId="1" shapeId="0" xr:uid="{00000000-0006-0000-0100-000008000000}">
      <text>
        <r>
          <rPr>
            <sz val="16"/>
            <color indexed="81"/>
            <rFont val="Segoe UI"/>
            <family val="2"/>
          </rPr>
          <t>Para fins de cálculos das áreas não computáveis foram consideradas as áreas de ventilação/ iluminação natural das salas e wcs, que totalizam 61,30m². Esta área, juntamente com a área de estacionamento, faz exceder a área contratada.</t>
        </r>
      </text>
    </comment>
    <comment ref="Q43" authorId="2" shapeId="0" xr:uid="{D97F5AB9-1743-4C77-9BE2-14E28CB3601B}">
      <text>
        <r>
          <rPr>
            <b/>
            <sz val="9"/>
            <color indexed="81"/>
            <rFont val="Segoe UI"/>
            <family val="2"/>
          </rPr>
          <t>NUP  00587.001171/2021-45 - Sequencial. 22</t>
        </r>
      </text>
    </comment>
    <comment ref="AB43" authorId="2" shapeId="0" xr:uid="{D617C271-E6BE-4AF7-815C-3C14D0DDB8A1}">
      <text>
        <r>
          <rPr>
            <sz val="9"/>
            <color indexed="81"/>
            <rFont val="Segoe UI"/>
            <family val="2"/>
          </rPr>
          <t>NUP  00587.001171/2021-45 - Sequencial. 22</t>
        </r>
      </text>
    </comment>
    <comment ref="O74" authorId="2" shapeId="0" xr:uid="{1D7BF101-9F6F-4B33-8AA9-1A008671055F}">
      <text>
        <r>
          <rPr>
            <sz val="9"/>
            <color indexed="81"/>
            <rFont val="Segoe UI"/>
            <family val="2"/>
          </rPr>
          <t xml:space="preserve">Rateio de aluguel e condomínio informado pela SAD/1ª Região em 24/09/2024
</t>
        </r>
      </text>
    </comment>
    <comment ref="A119" authorId="2" shapeId="0" xr:uid="{68EB06DF-A7B8-433A-8837-2CA4B14983B2}">
      <text>
        <r>
          <rPr>
            <sz val="10"/>
            <color indexed="81"/>
            <rFont val="Arial"/>
            <family val="2"/>
          </rPr>
          <t xml:space="preserve">08/05/2025- O Williams da SAD/6ª Região informou que houve alteração nas áreas de Juiz de Fora. </t>
        </r>
        <r>
          <rPr>
            <b/>
            <sz val="10"/>
            <color indexed="81"/>
            <rFont val="Arial"/>
            <family val="2"/>
          </rPr>
          <t>Foi solicitado Formulário com as novas áreas</t>
        </r>
      </text>
    </comment>
    <comment ref="AB124" authorId="2" shapeId="0" xr:uid="{43325F99-3416-4DBF-AE74-A8A0D2DBEB52}">
      <text>
        <r>
          <rPr>
            <sz val="9"/>
            <color indexed="81"/>
            <rFont val="Segoe UI"/>
            <family val="2"/>
          </rPr>
          <t>Área total contratada relacionada no contrato é de 573,40m².
Acrescentamos a área de estacionamento tendo em vista que as vagas estão previstas em contrato</t>
        </r>
      </text>
    </comment>
    <comment ref="A166" authorId="2" shapeId="0" xr:uid="{EF070961-81BA-458A-B65B-80A95BE0FFEC}">
      <text>
        <r>
          <rPr>
            <b/>
            <sz val="9"/>
            <color indexed="81"/>
            <rFont val="Segoe UI"/>
            <family val="2"/>
          </rPr>
          <t>08/08/2023 - Foi deliberado que os imóveis ficarão unificados pois há compartilhamento de contratos entre eles, bem como estão em terrenos contíguos</t>
        </r>
      </text>
    </comment>
    <comment ref="C168" authorId="2" shapeId="0" xr:uid="{C4CE21A9-D627-44AE-9280-D5B59930E173}">
      <text>
        <r>
          <rPr>
            <sz val="9"/>
            <color indexed="81"/>
            <rFont val="Segoe UI"/>
            <family val="2"/>
          </rPr>
          <t>0</t>
        </r>
        <r>
          <rPr>
            <b/>
            <sz val="9"/>
            <color indexed="81"/>
            <rFont val="Segoe UI"/>
            <family val="2"/>
          </rPr>
          <t>4/08/2023 - Foi solicitado à Contabilidade a alteração do Centro de Custos da PSU que passou de 140800/140801 para 140500/140502</t>
        </r>
      </text>
    </comment>
    <comment ref="A171" authorId="2" shapeId="0" xr:uid="{F82C0CD6-F62B-42E1-A84D-400265ECDF47}">
      <text>
        <r>
          <rPr>
            <sz val="9"/>
            <color indexed="81"/>
            <rFont val="Segoe UI"/>
            <family val="2"/>
          </rPr>
          <t>07/11/2</t>
        </r>
        <r>
          <rPr>
            <b/>
            <sz val="9"/>
            <color indexed="81"/>
            <rFont val="Segoe UI"/>
            <family val="2"/>
          </rPr>
          <t xml:space="preserve">024 - Apesar de estar oficialmente extinta </t>
        </r>
        <r>
          <rPr>
            <sz val="9"/>
            <color indexed="81"/>
            <rFont val="Segoe UI"/>
            <family val="2"/>
          </rPr>
          <t>a Ivana informou que a unidade está funcionando normalmente e que deve demorar 6 meses para a efetivação da extinção</t>
        </r>
      </text>
    </comment>
    <comment ref="A183" authorId="2" shapeId="0" xr:uid="{0AD1853A-8BCA-4C3F-B8D3-8DB63B33FF67}">
      <text>
        <r>
          <rPr>
            <b/>
            <sz val="9"/>
            <color indexed="81"/>
            <rFont val="Segoe UI"/>
            <family val="2"/>
          </rPr>
          <t>07/11/2024 - Apesar de estar oficialmente extinta a Ivana informou que a PSU está funcionando normalmente e que deve demorar 6 meses para a efetivação da extinção</t>
        </r>
      </text>
    </comment>
    <comment ref="A194" authorId="2" shapeId="0" xr:uid="{BA658E54-D5E8-41F2-AFCE-B81646190042}">
      <text>
        <r>
          <rPr>
            <b/>
            <sz val="9"/>
            <color indexed="81"/>
            <rFont val="Segoe UI"/>
            <family val="2"/>
          </rPr>
          <t>01/08/2023 - A SAD/PE informou por e-mail que recebeu um prédio da SPU que será usado como Depósito de todas as unidades.
Assim que recebermos o formulário lançaremos as informações que faltam.</t>
        </r>
      </text>
    </comment>
    <comment ref="AB196" authorId="1" shapeId="0" xr:uid="{00000000-0006-0000-0100-000009000000}">
      <text>
        <r>
          <rPr>
            <b/>
            <sz val="9"/>
            <color indexed="81"/>
            <rFont val="Segoe UI"/>
            <family val="2"/>
          </rPr>
          <t>A área Total contratada de 4.857,05m² é o que consta no Contrato como Área Total Construída. Conforme orientação da Portaria conjunta nº38 de 31/07/2020, foram levantadas as áreas Úteis quanto ao tipo de utilização (áreas computáveis e não-computáveis). Deste modo, temos duas divergências: 1ª) Área Costruída sempre será maior que Área útil. 2ª) Se não contabilizarmos as áreas Técnicas referentes as áreas das lajes para condicionadores de ar, shafts, dutos, poços de elevadores, o somatório das colunas computáveis e não computáveis levantadas será de 4.326,36m² (Soma 200R + 200S), menor que a área que consta em contrato de 4.857,05m² (200X).
*Correção da área tecnica de estacionamento (campo 200S) . Foi retirado 162,00m² de um estacionamento externo, eu não deveria entrar como área construída do imóvel.: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245" authorId="2" shapeId="0" xr:uid="{B8D9FE07-227E-47AD-AA11-ADFED4A85C42}">
      <text>
        <r>
          <rPr>
            <b/>
            <sz val="11"/>
            <color indexed="81"/>
            <rFont val="Segoe UI"/>
            <family val="2"/>
          </rPr>
          <t xml:space="preserve">Existem mais 22 RIPs registrados neste
 imóvel (prédio)
</t>
        </r>
      </text>
    </comment>
    <comment ref="K246" authorId="2" shapeId="0" xr:uid="{5EE4F24A-D46B-4751-AB6F-23CA813666D6}">
      <text>
        <r>
          <rPr>
            <b/>
            <sz val="10"/>
            <color indexed="81"/>
            <rFont val="Segoe UI"/>
            <family val="2"/>
          </rPr>
          <t>Existem mais 22 RIPs registrados neste
 imóvel (prédio)</t>
        </r>
      </text>
    </comment>
    <comment ref="A306" authorId="2" shapeId="0" xr:uid="{261F1956-DB54-43BE-A31F-5B97BB2DB1DD}">
      <text>
        <r>
          <rPr>
            <b/>
            <sz val="9"/>
            <color indexed="81"/>
            <rFont val="Segoe UI"/>
            <family val="2"/>
          </rPr>
          <t>08/08/2023 - Foi deliberado que os imóveis ficarão unificados pois há compartilhamento de contratos entre eles, bem como estão situados no mesmo terreno.</t>
        </r>
      </text>
    </comment>
    <comment ref="G323" authorId="2" shapeId="0" xr:uid="{16D2C9D2-39EA-4540-8470-8A966C87F23C}">
      <text>
        <r>
          <rPr>
            <sz val="9"/>
            <color indexed="81"/>
            <rFont val="Segoe UI"/>
            <family val="2"/>
          </rPr>
          <t>O imóvel passou para a propriedade da AGU conforme Termo de Posse arquivado na pasta de Florianópolis</t>
        </r>
      </text>
    </comment>
    <comment ref="AB330" authorId="0" shapeId="0" xr:uid="{20361E1C-0E08-4053-A73E-A9168359C940}">
      <text>
        <r>
          <rPr>
            <sz val="9"/>
            <color indexed="81"/>
            <rFont val="Segoe UI"/>
            <family val="2"/>
          </rPr>
          <t>Quantidade de vagas previstas no contrato, talvez se somar a área de estacionamento à area total contratada fique correto.</t>
        </r>
      </text>
    </comment>
    <comment ref="M352" authorId="0" shapeId="0" xr:uid="{BA70DA68-A9A6-475C-AC35-949A0658899E}">
      <text>
        <r>
          <rPr>
            <b/>
            <sz val="9"/>
            <color indexed="81"/>
            <rFont val="Segoe UI"/>
            <family val="2"/>
          </rPr>
          <t>Termo de Compartilhamento de imóveis e rateio de despesa</t>
        </r>
      </text>
    </comment>
    <comment ref="M356" authorId="2" shapeId="0" xr:uid="{A7D7CF30-CF5B-4E90-ADB5-DEB883ACB192}">
      <text>
        <r>
          <rPr>
            <b/>
            <sz val="9"/>
            <color indexed="81"/>
            <rFont val="Segoe UI"/>
            <family val="2"/>
          </rPr>
          <t>Termo de Compartilhamento de Imóvel e Rateio de Despesas - DRFBAU</t>
        </r>
      </text>
    </comment>
    <comment ref="M370" authorId="0" shapeId="0" xr:uid="{1A261DF3-8298-4437-9A87-5795B931DC58}">
      <text>
        <r>
          <rPr>
            <b/>
            <sz val="9"/>
            <color indexed="81"/>
            <rFont val="Segoe UI"/>
            <family val="2"/>
          </rPr>
          <t>Termo de Compartilhamento de Imóvel e Rateio de Desepesas.</t>
        </r>
      </text>
    </comment>
    <comment ref="M397" authorId="2" shapeId="0" xr:uid="{EEC35453-99F8-4802-B855-0CB3E162981D}">
      <text>
        <r>
          <rPr>
            <b/>
            <sz val="9"/>
            <color indexed="81"/>
            <rFont val="Segoe UI"/>
            <family val="2"/>
          </rPr>
          <t>Termo de Compartilhamento de Imóvel e Rateio de Despesas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Samuel Wiaczorek Mariano</author>
    <author>Carreira</author>
  </authors>
  <commentList>
    <comment ref="E10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Prédio de Esquina ?
Verificar com a SAD/RS</t>
        </r>
      </text>
    </comment>
    <comment ref="J15" authorId="1" shapeId="0" xr:uid="{00000000-0006-0000-0300-000002000000}">
      <text>
        <r>
          <rPr>
            <sz val="9"/>
            <color indexed="81"/>
            <rFont val="Segoe UI"/>
            <family val="2"/>
          </rPr>
          <t>25/02/2021 - Informação extraída do contrato nº 0010/2020</t>
        </r>
      </text>
    </comment>
    <comment ref="J20" authorId="1" shapeId="0" xr:uid="{00000000-0006-0000-0300-000003000000}">
      <text>
        <r>
          <rPr>
            <sz val="9"/>
            <color indexed="81"/>
            <rFont val="Segoe UI"/>
            <family val="2"/>
          </rPr>
          <t>25/02/2021 - Informação prestada pelo Coordenador da UA</t>
        </r>
      </text>
    </comment>
    <comment ref="J22" authorId="1" shapeId="0" xr:uid="{00000000-0006-0000-0300-000004000000}">
      <text>
        <r>
          <rPr>
            <sz val="9"/>
            <color indexed="81"/>
            <rFont val="Segoe UI"/>
            <family val="2"/>
          </rPr>
          <t>25/02/2021 - Informação prestada pelo Coordenador da UA</t>
        </r>
      </text>
    </comment>
  </commentList>
</comments>
</file>

<file path=xl/sharedStrings.xml><?xml version="1.0" encoding="utf-8"?>
<sst xmlns="http://schemas.openxmlformats.org/spreadsheetml/2006/main" count="3983" uniqueCount="1230">
  <si>
    <t>Cálculo do Rateio das Áreas Comuns</t>
  </si>
  <si>
    <t>Próprio</t>
  </si>
  <si>
    <t>SIM</t>
  </si>
  <si>
    <t>Locado</t>
  </si>
  <si>
    <t>NÃO</t>
  </si>
  <si>
    <t>9. Informações de Contrato</t>
  </si>
  <si>
    <t>Áreas do imóvel (m²)</t>
  </si>
  <si>
    <t>13. Quantidade de postos de colaboradores</t>
  </si>
  <si>
    <t>14. Quantidade de estações de trabalho</t>
  </si>
  <si>
    <t>Houve reajuste no contrato?</t>
  </si>
  <si>
    <t>Houve mudança na área?</t>
  </si>
  <si>
    <t>1. Instalação</t>
  </si>
  <si>
    <t>1. Tipo de Unidade</t>
  </si>
  <si>
    <t>Centro de Custos</t>
  </si>
  <si>
    <t>Região Administrativa</t>
  </si>
  <si>
    <t>7. UF</t>
  </si>
  <si>
    <t>7. Endereço</t>
  </si>
  <si>
    <t>5. Tipo do Imóvel</t>
  </si>
  <si>
    <t>5. Caso Compartilhado
Próprio /
Locado</t>
  </si>
  <si>
    <t>6. Responsável pelo imóvel</t>
  </si>
  <si>
    <t>6. Órgãos que compartilham o imóvel</t>
  </si>
  <si>
    <t>8. Código SPU 
(RIP Imóvel)</t>
  </si>
  <si>
    <t>4. NUP
Cessão,
Compartilhamento ou
Contratação</t>
  </si>
  <si>
    <t>9. Nº. Contrato de Locação</t>
  </si>
  <si>
    <t>9. Nº. Termo Aditivo / Apostilamento</t>
  </si>
  <si>
    <t>9. Valor mensal do Aluguel (R$)</t>
  </si>
  <si>
    <t>9. Valor mensal condomínio
(R$)</t>
  </si>
  <si>
    <t>9. Data de inicio da vigência do contrato</t>
  </si>
  <si>
    <t>9. Data de termino da vigência do contrato</t>
  </si>
  <si>
    <t>12. Individual</t>
  </si>
  <si>
    <t>12. Coletiva</t>
  </si>
  <si>
    <t>12. Apoio</t>
  </si>
  <si>
    <t>Total computável</t>
  </si>
  <si>
    <t>12. Técnica
Estacionamento</t>
  </si>
  <si>
    <t>12. Técnica
Outros</t>
  </si>
  <si>
    <t>12. Específica</t>
  </si>
  <si>
    <t>Total não computável</t>
  </si>
  <si>
    <t>12.  Estacionamento previsto em contrato (SIM/NÃO)</t>
  </si>
  <si>
    <t>12. Área Total Contratada</t>
  </si>
  <si>
    <t>12. Área Comum</t>
  </si>
  <si>
    <t>13. Integral</t>
  </si>
  <si>
    <t>13. Reduzido</t>
  </si>
  <si>
    <t>13. Teletrabalho</t>
  </si>
  <si>
    <t>14. Uso individual</t>
  </si>
  <si>
    <t>14. Uso compartilhado</t>
  </si>
  <si>
    <t>AC - Rio Branco - PF_PU_CJU_UEA</t>
  </si>
  <si>
    <t>INSTALAÇÃO</t>
  </si>
  <si>
    <t>020100</t>
  </si>
  <si>
    <t>SAD/1ª Região</t>
  </si>
  <si>
    <t>Rua Rui Barbosa, 142 - Centro - Rio Branco - CEP 69900-084</t>
  </si>
  <si>
    <t>0139.00281.500-3</t>
  </si>
  <si>
    <t>PF</t>
  </si>
  <si>
    <t>020101</t>
  </si>
  <si>
    <t>PU</t>
  </si>
  <si>
    <t>020102</t>
  </si>
  <si>
    <t>CJU</t>
  </si>
  <si>
    <t>020103</t>
  </si>
  <si>
    <t>UEA</t>
  </si>
  <si>
    <t>020104</t>
  </si>
  <si>
    <t>AL - Maceió - CJU_UEA</t>
  </si>
  <si>
    <t>030400</t>
  </si>
  <si>
    <t>SAD/5ª Região</t>
  </si>
  <si>
    <t>Av. Comendador Gustavo Paiva, 2789 - Ed. Norcon Empresarial - Mangabeiras - Maceió - CEP 57037-532</t>
  </si>
  <si>
    <t>2785.00406.500-4</t>
  </si>
  <si>
    <t>00587.002511/2010-01</t>
  </si>
  <si>
    <t>0024/2012</t>
  </si>
  <si>
    <t>TA 02/2022</t>
  </si>
  <si>
    <t>030401</t>
  </si>
  <si>
    <t>Apost. 06/2022</t>
  </si>
  <si>
    <t>030402</t>
  </si>
  <si>
    <t>AL - Maceió - PF</t>
  </si>
  <si>
    <t>030300</t>
  </si>
  <si>
    <t>Av. Dep. José Lages, 555 - Ponta Verde - Maceió - CEP 57035-330</t>
  </si>
  <si>
    <t>2785.00509.500-4</t>
  </si>
  <si>
    <t>00431.004317/2016-11</t>
  </si>
  <si>
    <t>0015/2017</t>
  </si>
  <si>
    <t>Apost. 02/2020</t>
  </si>
  <si>
    <t>0018/2017</t>
  </si>
  <si>
    <t>Apost. 03/2022</t>
  </si>
  <si>
    <t>030301</t>
  </si>
  <si>
    <t>AL</t>
  </si>
  <si>
    <t>AL - Maceió - PU</t>
  </si>
  <si>
    <t>030200</t>
  </si>
  <si>
    <t>Av. Moreira e Silva, 863 - Farol - Maceió - CEP 57051-500</t>
  </si>
  <si>
    <t>2785.00270.500-6</t>
  </si>
  <si>
    <t>05029.000413/2002-60</t>
  </si>
  <si>
    <t>030201</t>
  </si>
  <si>
    <t>AL - Maceió - PU (Apoio Administrativo)</t>
  </si>
  <si>
    <t>030500</t>
  </si>
  <si>
    <t>Av. Menino Marcelo, s/n - Serraria - Maceió - CEP 57046-000</t>
  </si>
  <si>
    <t>Compartilhado</t>
  </si>
  <si>
    <t>Justiça Federal</t>
  </si>
  <si>
    <t>2785.00412.500-7</t>
  </si>
  <si>
    <t>0000.853-29.2021.4.05.7200 (SEI)</t>
  </si>
  <si>
    <t>-</t>
  </si>
  <si>
    <t>PU (Apoio Administrativo)</t>
  </si>
  <si>
    <t>030501</t>
  </si>
  <si>
    <t>AM - Manaus - PF_PU_CJU_UEA</t>
  </si>
  <si>
    <t>040200</t>
  </si>
  <si>
    <t>Rua Salvador, 440 - Adrianópolis - Manaus - CEP 69057-040</t>
  </si>
  <si>
    <t>0255.01309.500-5</t>
  </si>
  <si>
    <t>00676.001812/2019-48</t>
  </si>
  <si>
    <t>0060/2019</t>
  </si>
  <si>
    <t>040203</t>
  </si>
  <si>
    <t>040201</t>
  </si>
  <si>
    <t>040202</t>
  </si>
  <si>
    <t>040204</t>
  </si>
  <si>
    <t>AP - Macapá - PF_PU_CJU_UEA</t>
  </si>
  <si>
    <t>050100</t>
  </si>
  <si>
    <t>Av. FAB, 1374 - Centro - Macapá - CEP 68900-908</t>
  </si>
  <si>
    <t>0605.00122.500-5</t>
  </si>
  <si>
    <t>10580.023045/86-11</t>
  </si>
  <si>
    <t>050101</t>
  </si>
  <si>
    <t>050102</t>
  </si>
  <si>
    <t>050103</t>
  </si>
  <si>
    <t>050104</t>
  </si>
  <si>
    <t>BA - Barreiras - PSF</t>
  </si>
  <si>
    <t>060500</t>
  </si>
  <si>
    <t>Av. Benedita Silveira, 118 - Centro - Ed. Portinari - Barreiras - CEP 47800-130</t>
  </si>
  <si>
    <t>3363.00054.500-0</t>
  </si>
  <si>
    <t>00407.038058/2016-29</t>
  </si>
  <si>
    <t>0022/2017</t>
  </si>
  <si>
    <t>TA 01/2022</t>
  </si>
  <si>
    <t>PSF</t>
  </si>
  <si>
    <t>060501</t>
  </si>
  <si>
    <t>Apost. 04/2021</t>
  </si>
  <si>
    <t>BA - Feira de Santana - PSF</t>
  </si>
  <si>
    <t>060600</t>
  </si>
  <si>
    <t>Av. Getúlio Vargas, 3233 - Santa Mônica - Feira de Santana - CEP 44077-005</t>
  </si>
  <si>
    <t>3515.00231.500-5</t>
  </si>
  <si>
    <t>00492.006572/2018-45</t>
  </si>
  <si>
    <t>0036/2018</t>
  </si>
  <si>
    <t>TA 01/2023</t>
  </si>
  <si>
    <t>060601</t>
  </si>
  <si>
    <t>Apost.02/2021</t>
  </si>
  <si>
    <t>BA - Ilhéus - PSF_PSU</t>
  </si>
  <si>
    <t>060400</t>
  </si>
  <si>
    <t>Praça Cairu, s/nº - Ed. Carlos Pereira Filho - Centro - Ilhéus - CEP 45653-919</t>
  </si>
  <si>
    <t>CEPLAC</t>
  </si>
  <si>
    <t>MAPA/IBAMA</t>
  </si>
  <si>
    <t>3573.00165.500-4</t>
  </si>
  <si>
    <t>BA - Ilhéus - PSF</t>
  </si>
  <si>
    <t>060402</t>
  </si>
  <si>
    <t>00493.007090/2018-01</t>
  </si>
  <si>
    <t>BA - Ilhéus - PSU</t>
  </si>
  <si>
    <t>PSU</t>
  </si>
  <si>
    <t>060401</t>
  </si>
  <si>
    <t>21084.000388/2003-97</t>
  </si>
  <si>
    <t>BA - Paulo Afonso - EA</t>
  </si>
  <si>
    <t>060900</t>
  </si>
  <si>
    <t>Rua da Gangorra - Q. 12 - Lote 148-A - Prédio da Justiça Federal - Alves de Souza - Paulo Afonso - CEP 48608-240</t>
  </si>
  <si>
    <t>3781.00137.500-5</t>
  </si>
  <si>
    <t>00587.000370/2018-31</t>
  </si>
  <si>
    <t>EA</t>
  </si>
  <si>
    <t>060901</t>
  </si>
  <si>
    <t>BA - Salvador - CJU</t>
  </si>
  <si>
    <t>060300</t>
  </si>
  <si>
    <t>Alameda dos Mulunguns, 32 - Quadra 10 - Caminho das Árvores - Salvador - CEP 41820-490</t>
  </si>
  <si>
    <t xml:space="preserve">3849.00691.500-0 </t>
  </si>
  <si>
    <t>060301</t>
  </si>
  <si>
    <t>BA - Salvador - PF_PU_UEA</t>
  </si>
  <si>
    <t>060100</t>
  </si>
  <si>
    <t>Avenida Luis Viana, 3329 - 1º Andar - Paralela - Salvador - CEP 41730-101</t>
  </si>
  <si>
    <t>Receita Federal</t>
  </si>
  <si>
    <t>3849.00404.500-9</t>
  </si>
  <si>
    <t>00587.001171/2021-45</t>
  </si>
  <si>
    <t>TR 01/2024</t>
  </si>
  <si>
    <t>10/09/2024</t>
  </si>
  <si>
    <t>Indeterminado</t>
  </si>
  <si>
    <t>060101</t>
  </si>
  <si>
    <t>060102</t>
  </si>
  <si>
    <t>060104</t>
  </si>
  <si>
    <t>BA - Vitória da Conquista - PSF</t>
  </si>
  <si>
    <t>060700</t>
  </si>
  <si>
    <t>Av. Olívia Flores, 286 - Centro Empresarial Olívia Flores - Candeias - Vitória da Conquista - CEP 45028-100</t>
  </si>
  <si>
    <t>3965.00087.500-5</t>
  </si>
  <si>
    <t>00926.000055/2016-53</t>
  </si>
  <si>
    <t>0021/2017</t>
  </si>
  <si>
    <t>TA 03/2022</t>
  </si>
  <si>
    <t>060701</t>
  </si>
  <si>
    <r>
      <t>CE - Fortaleza - PF_PU_CJU_</t>
    </r>
    <r>
      <rPr>
        <b/>
        <sz val="12"/>
        <rFont val="Calibri"/>
        <family val="2"/>
        <scheme val="minor"/>
      </rPr>
      <t>EACGAU</t>
    </r>
    <r>
      <rPr>
        <b/>
        <sz val="12"/>
        <color theme="1"/>
        <rFont val="Calibri"/>
        <family val="2"/>
        <scheme val="minor"/>
      </rPr>
      <t>_UEA</t>
    </r>
  </si>
  <si>
    <t>070200</t>
  </si>
  <si>
    <t>Rua Vilebaldo Aguiar, 96 - Ed. Duets Office Tower - Cocó - Fortaleza - CEP 60192-010</t>
  </si>
  <si>
    <t>1389.01248.500-0</t>
  </si>
  <si>
    <t>00587.000662/2015-21</t>
  </si>
  <si>
    <t>0022/2015</t>
  </si>
  <si>
    <t>TA 02/2023 Apost. 06/2022</t>
  </si>
  <si>
    <t>CE - Fortaleza - PF_PU_CJU_EACGAU_UEA</t>
  </si>
  <si>
    <t>00587.000663/2015-75</t>
  </si>
  <si>
    <t>0023/2015</t>
  </si>
  <si>
    <t>TA 01/2023 Apost.04/2022</t>
  </si>
  <si>
    <t>00587.000865/2015-17</t>
  </si>
  <si>
    <t>0024/2015</t>
  </si>
  <si>
    <t>TA 02/2023 Apost. 05/2022</t>
  </si>
  <si>
    <t>00587.000866/2015-61</t>
  </si>
  <si>
    <t>0025/2015</t>
  </si>
  <si>
    <t>070201</t>
  </si>
  <si>
    <t>070202</t>
  </si>
  <si>
    <t>070203</t>
  </si>
  <si>
    <t>EACGAU</t>
  </si>
  <si>
    <t>070205</t>
  </si>
  <si>
    <t>070206</t>
  </si>
  <si>
    <t>CE - Juazeiro do Norte - PSF</t>
  </si>
  <si>
    <t>070400</t>
  </si>
  <si>
    <t>Rua Catulo da Paixão Cearense, 100 - Triângulo - Juazeiro do Norte - CE - 30º Pavimento Pátio Cariri Corporate</t>
  </si>
  <si>
    <t>1447.00065.500-4</t>
  </si>
  <si>
    <t>00407.038059/2016-73</t>
  </si>
  <si>
    <t>028/2017</t>
  </si>
  <si>
    <t>070401</t>
  </si>
  <si>
    <t>Apost. 04/2022</t>
  </si>
  <si>
    <t>CE - Sobral - PSF</t>
  </si>
  <si>
    <t>070100</t>
  </si>
  <si>
    <t>Av. Dr. Guarany, 351 - Joceli Dantas - CEP 62042-030</t>
  </si>
  <si>
    <t>1559.00412.500-0</t>
  </si>
  <si>
    <t>00663.000104/2014-24</t>
  </si>
  <si>
    <t>0012/2015</t>
  </si>
  <si>
    <t>TA 02/2020 Apost.05/2023</t>
  </si>
  <si>
    <t>070101</t>
  </si>
  <si>
    <t>DF - Brasília - Sede I</t>
  </si>
  <si>
    <t>010100</t>
  </si>
  <si>
    <t>SAS Quadra 03 - Lotes 5/6 - Ed. Multi Brasil - Corporate - Asa Sul - Brasília - CEP 70070-030</t>
  </si>
  <si>
    <t xml:space="preserve"> -</t>
  </si>
  <si>
    <t>9701.32616.500-4</t>
  </si>
  <si>
    <t>00410.030830/2009-86</t>
  </si>
  <si>
    <t>0055/2010</t>
  </si>
  <si>
    <t>GABAGU</t>
  </si>
  <si>
    <t>010101</t>
  </si>
  <si>
    <t>DF</t>
  </si>
  <si>
    <t>CGU</t>
  </si>
  <si>
    <t>010102</t>
  </si>
  <si>
    <t>SGE</t>
  </si>
  <si>
    <t>010103</t>
  </si>
  <si>
    <t>SGCS</t>
  </si>
  <si>
    <t>010104</t>
  </si>
  <si>
    <t>SGCT</t>
  </si>
  <si>
    <t>010105</t>
  </si>
  <si>
    <t>PGF</t>
  </si>
  <si>
    <t>010106</t>
  </si>
  <si>
    <t>PGU</t>
  </si>
  <si>
    <t>010108</t>
  </si>
  <si>
    <t>DLOG (CGDOC)</t>
  </si>
  <si>
    <t>010110</t>
  </si>
  <si>
    <t>506.79</t>
  </si>
  <si>
    <t>SAD (Atendimento)</t>
  </si>
  <si>
    <t>010111</t>
  </si>
  <si>
    <t>ASCOM</t>
  </si>
  <si>
    <t>010112</t>
  </si>
  <si>
    <t>OGAGO</t>
  </si>
  <si>
    <t>010118</t>
  </si>
  <si>
    <t>DF - Brasília - Sede II</t>
  </si>
  <si>
    <t>010600</t>
  </si>
  <si>
    <t>Setor de Autarquias Norte - Quadra 5 - Lote C - Centro Empresarial CNC - Brasília - CEP 70297-400</t>
  </si>
  <si>
    <t>PGFN</t>
  </si>
  <si>
    <t>SEPPI</t>
  </si>
  <si>
    <t>PRF</t>
  </si>
  <si>
    <t>010602</t>
  </si>
  <si>
    <t>PRU</t>
  </si>
  <si>
    <t>010601</t>
  </si>
  <si>
    <t>DF - Brasília - Sede III</t>
  </si>
  <si>
    <t>010200</t>
  </si>
  <si>
    <t>Quadra 06 - Lote 800 - SIG - Brasília - CEP 70610-460</t>
  </si>
  <si>
    <t>9701.22308.500-8</t>
  </si>
  <si>
    <t>10467.002929/97-09</t>
  </si>
  <si>
    <t>CGAU</t>
  </si>
  <si>
    <t>010201</t>
  </si>
  <si>
    <t>?</t>
  </si>
  <si>
    <t>SGA (DTI)</t>
  </si>
  <si>
    <t>010202</t>
  </si>
  <si>
    <t>ESAGU</t>
  </si>
  <si>
    <t>010203</t>
  </si>
  <si>
    <t>SAD</t>
  </si>
  <si>
    <t>010205</t>
  </si>
  <si>
    <t>SGA</t>
  </si>
  <si>
    <t>010206</t>
  </si>
  <si>
    <t>SCI</t>
  </si>
  <si>
    <t>010209</t>
  </si>
  <si>
    <t>010208</t>
  </si>
  <si>
    <t>ES - Cachoeiro do Itapemirim - EA</t>
  </si>
  <si>
    <t>080300</t>
  </si>
  <si>
    <t>SAD/2ª Região</t>
  </si>
  <si>
    <t>Rua 25 de Março, 116 - Centro - Cachoeiro do Itapemirim - CEP 29300-100</t>
  </si>
  <si>
    <t>INSS</t>
  </si>
  <si>
    <t>NÃO ENCONTRADO</t>
  </si>
  <si>
    <t>080301</t>
  </si>
  <si>
    <t>ES - São Mateus - EA</t>
  </si>
  <si>
    <t>080400</t>
  </si>
  <si>
    <t>Av. Jones Santos Neves, 538 - Centro - São Mateus - CEP 29930-000</t>
  </si>
  <si>
    <t>080401</t>
  </si>
  <si>
    <t>ES - Vitória - PF_ PU_CJU_UEA</t>
  </si>
  <si>
    <t>080100</t>
  </si>
  <si>
    <t>Rua Pietrângelo de Biase, 56 - Centro - Vitória - CEP 29010-190</t>
  </si>
  <si>
    <t>MINIST. FAZENDA</t>
  </si>
  <si>
    <t>Ger.Reg.Adm.Min.Eco./Sup.Reg.Trab/SPU</t>
  </si>
  <si>
    <t>5705 00368.500-7</t>
  </si>
  <si>
    <t>00592.000507/2019-69</t>
  </si>
  <si>
    <t>ES - Vitória - PF_PU_CJU_UEA</t>
  </si>
  <si>
    <t>080104</t>
  </si>
  <si>
    <t>Rua Pietrângelo de Biase, 56 - Centro - Vitória - CEP 29010-190 - 5º andar</t>
  </si>
  <si>
    <t>ES - Vitória - PU_CJU_UEA</t>
  </si>
  <si>
    <t>080101</t>
  </si>
  <si>
    <t>080102</t>
  </si>
  <si>
    <t>080103</t>
  </si>
  <si>
    <t>GO - Goiânia - PF_PU_CJU_UEA</t>
  </si>
  <si>
    <t>090500</t>
  </si>
  <si>
    <t>Rua 10, esquina com Rua 09 - Qd. F-7 - Lotes 82/62 nº 718 - Setor Oeste - Goiânia - CEP 74120-020</t>
  </si>
  <si>
    <t>9373.00664.500-7</t>
  </si>
  <si>
    <t>00676.000849/2012-82</t>
  </si>
  <si>
    <t>0032/2013</t>
  </si>
  <si>
    <t>090501</t>
  </si>
  <si>
    <t>090502</t>
  </si>
  <si>
    <t>090503</t>
  </si>
  <si>
    <t>090505</t>
  </si>
  <si>
    <t>GO</t>
  </si>
  <si>
    <t>MA - Imperatriz - EA</t>
  </si>
  <si>
    <t>100100</t>
  </si>
  <si>
    <t>BR 010 nº 116 - Entroncamento - Imperatriz - CEP 65913-471</t>
  </si>
  <si>
    <t>0803 00302.500-0</t>
  </si>
  <si>
    <t>00587.001606/2012-61</t>
  </si>
  <si>
    <t>0003/2014</t>
  </si>
  <si>
    <t>TA 05/2022 Apost.01/2019</t>
  </si>
  <si>
    <t>100101</t>
  </si>
  <si>
    <t>MA - São Luís - PF_PU_CJU_UEA</t>
  </si>
  <si>
    <t>100200</t>
  </si>
  <si>
    <t>Av. Jornalista Ribamar Bogéa, Quadra 35 - Lote 01 - Loteamento Boa Vista - Ed. Via Manhatan Center III - Torre I - 2º, 3º, 4º e 5º andares - Jardim Renascença II - São Luis - CEP 65075-692</t>
  </si>
  <si>
    <t>0921.00869.500-8</t>
  </si>
  <si>
    <t>00587.001142/2012-92</t>
  </si>
  <si>
    <t>0008/2024</t>
  </si>
  <si>
    <t>100201</t>
  </si>
  <si>
    <t>100202</t>
  </si>
  <si>
    <t>100203</t>
  </si>
  <si>
    <t>100205</t>
  </si>
  <si>
    <t>MG - Belo Horizonte - PRF_PRU_CJU_SAD_EAGU</t>
  </si>
  <si>
    <t>110100</t>
  </si>
  <si>
    <t>SAD/6ª Região</t>
  </si>
  <si>
    <t>Rua Pernambuco, 1025 - Savassi - Belo Horizonte - CEP 30130-155</t>
  </si>
  <si>
    <t>00677.001012/2022-12</t>
  </si>
  <si>
    <t>0005/2024</t>
  </si>
  <si>
    <t>110101</t>
  </si>
  <si>
    <t>110102</t>
  </si>
  <si>
    <t>110103</t>
  </si>
  <si>
    <t>110104</t>
  </si>
  <si>
    <t>EAGU</t>
  </si>
  <si>
    <t>110105</t>
  </si>
  <si>
    <t>MG</t>
  </si>
  <si>
    <t>MG - Belo Horizonte - UA (Depósito)</t>
  </si>
  <si>
    <t>112100</t>
  </si>
  <si>
    <t>Av. Afonso Pena, 3500 - Centro - Belo Horizonte - CEP 30130-009</t>
  </si>
  <si>
    <t>INCRA</t>
  </si>
  <si>
    <t>4123.00248.500-9</t>
  </si>
  <si>
    <t>00475.00330/2007-32</t>
  </si>
  <si>
    <t>MG - Belo Horizonte - SAD (Depósito)</t>
  </si>
  <si>
    <t>SAD (Depósito)</t>
  </si>
  <si>
    <t>112101</t>
  </si>
  <si>
    <t>MG - Divinópolis - PSF</t>
  </si>
  <si>
    <t>Rua São Paulo, 267 - Centro - Divinópolis - CEP 35500-006</t>
  </si>
  <si>
    <t>4445.00010.500-4</t>
  </si>
  <si>
    <t>00512.01286/2020-03</t>
  </si>
  <si>
    <t>110701</t>
  </si>
  <si>
    <t>MG - Governador Valadares - PSF</t>
  </si>
  <si>
    <t>111300</t>
  </si>
  <si>
    <t>Rua João Pinheiro, 610 - Esplanada - Governador Valadares - CEP 35020-270</t>
  </si>
  <si>
    <t>AGU</t>
  </si>
  <si>
    <t>PSFN</t>
  </si>
  <si>
    <t>4553.00206.500-7</t>
  </si>
  <si>
    <t>00677.000403/2016-71</t>
  </si>
  <si>
    <t>0019/2017</t>
  </si>
  <si>
    <t>111301</t>
  </si>
  <si>
    <t>MG - Juiz de Fora - PSF_PSU</t>
  </si>
  <si>
    <t>111000</t>
  </si>
  <si>
    <t>Rua Oscar Vidal, 274 - 11º, 12º e 13º andares - Centro - Juiz de Fora - CEP 36016-290</t>
  </si>
  <si>
    <t>4733.00251.500-0</t>
  </si>
  <si>
    <t>00677.000.455/2020-24</t>
  </si>
  <si>
    <t>0005/2020</t>
  </si>
  <si>
    <t>MG - Juiz de Fora - PSF</t>
  </si>
  <si>
    <t>111002</t>
  </si>
  <si>
    <t>MG - Juiz de Fora - PSU</t>
  </si>
  <si>
    <t>111001</t>
  </si>
  <si>
    <t>MG - Lavras - EA</t>
  </si>
  <si>
    <t>111400</t>
  </si>
  <si>
    <t>Campus Histórico da UFLA , S/Nº - Ignácio Valentin - Lavras - CEP 37200-900</t>
  </si>
  <si>
    <t>4763.00009.500-6</t>
  </si>
  <si>
    <t>00677.000371/2019-57</t>
  </si>
  <si>
    <t>0001/2020</t>
  </si>
  <si>
    <t>111401</t>
  </si>
  <si>
    <t>MG - Montes Claros - PSF_PSU</t>
  </si>
  <si>
    <t>110900</t>
  </si>
  <si>
    <t>Rua Gabriel Passos, 275 - Centro - Montes Claros - CEP 39400-112</t>
  </si>
  <si>
    <t>4865.00127.500-0</t>
  </si>
  <si>
    <t>00592.000691/2010-17</t>
  </si>
  <si>
    <t>0003/2021</t>
  </si>
  <si>
    <t>110901</t>
  </si>
  <si>
    <t>110902</t>
  </si>
  <si>
    <t>MG - Passos - EA</t>
  </si>
  <si>
    <t>112200</t>
  </si>
  <si>
    <t>Rua Coronel Neca Medeiros, 164 - Centro - Passos - CEP 37900-011</t>
  </si>
  <si>
    <t>112201</t>
  </si>
  <si>
    <t>MG - Patos de Minas - EA</t>
  </si>
  <si>
    <t>111700</t>
  </si>
  <si>
    <t>Rua Tiradentes, 500 - Centro - Patos de Minas - CEP 38700-134</t>
  </si>
  <si>
    <t>111701</t>
  </si>
  <si>
    <t>MG - Poços de Caldas - PSF</t>
  </si>
  <si>
    <t>110600</t>
  </si>
  <si>
    <t>Rua Paraíba, 166 - Centro - Poços de Caldas - CEP 37701-726</t>
  </si>
  <si>
    <t>5035.00032.500-7</t>
  </si>
  <si>
    <t>00407.002827/2008-41</t>
  </si>
  <si>
    <t>0003/2009</t>
  </si>
  <si>
    <t>110601</t>
  </si>
  <si>
    <t>MG - Teófilo Otoni - EA</t>
  </si>
  <si>
    <t>111800</t>
  </si>
  <si>
    <t>Rua José de Souza Neves, 75 - Marajoara - Teófilo Otoni - CEP 39803-137</t>
  </si>
  <si>
    <t>111801</t>
  </si>
  <si>
    <t>4733.00184.500-7</t>
  </si>
  <si>
    <t>MG - Uberaba - PSF_PSU</t>
  </si>
  <si>
    <t>Rua Luiz Soares, 529 - Bairro Fabrício - Uberaba - CEP 38065-260</t>
  </si>
  <si>
    <t>5401.00069.500-0</t>
  </si>
  <si>
    <t>04916.000762/2005-67</t>
  </si>
  <si>
    <t>110801</t>
  </si>
  <si>
    <t>MG - Uberlândia - PSF</t>
  </si>
  <si>
    <t>110500</t>
  </si>
  <si>
    <t>Av. Rondon Pacheco, 345 - Tabajaras - Uberlândia - CEP 38400-242</t>
  </si>
  <si>
    <t>5403.00458.500-0</t>
  </si>
  <si>
    <t>00677.000478/2017-33</t>
  </si>
  <si>
    <t>0029/2010</t>
  </si>
  <si>
    <t>110501</t>
  </si>
  <si>
    <t>MG - Uberlândia - PSU</t>
  </si>
  <si>
    <t>110200</t>
  </si>
  <si>
    <t>Av. João Pessoa, 778 - Martins - Uberlândia - CEP 38400-338</t>
  </si>
  <si>
    <t>5403.00278.500-2</t>
  </si>
  <si>
    <t>05068.001120/2002-33</t>
  </si>
  <si>
    <t>110201</t>
  </si>
  <si>
    <t>MG - Varginha - PSF_PSU</t>
  </si>
  <si>
    <t>110400</t>
  </si>
  <si>
    <t>Av. Ministro Bias Fortes, 98 - Centro - Varginha - CEP 37002-450</t>
  </si>
  <si>
    <t>5413.00041.500-0</t>
  </si>
  <si>
    <t>00592.001429/2010-81</t>
  </si>
  <si>
    <t>0003/2008</t>
  </si>
  <si>
    <t>MG - Varginha - PSF_ PSU</t>
  </si>
  <si>
    <t>110401</t>
  </si>
  <si>
    <t>110402</t>
  </si>
  <si>
    <t>MG - Viçosa - EA</t>
  </si>
  <si>
    <t>112400</t>
  </si>
  <si>
    <t>Rua Dr. Milton Bandeira, 160 - Centro - Viçosa - CEP 36570-172</t>
  </si>
  <si>
    <t>00407.038243/2016-13</t>
  </si>
  <si>
    <t>112401</t>
  </si>
  <si>
    <t>MS - Campo Grande - PF_PU_CJU_UEA</t>
  </si>
  <si>
    <t>120100</t>
  </si>
  <si>
    <t>SAD/3ª Região</t>
  </si>
  <si>
    <t>Avenida Mato Grosso, 4755 - Carandá Bosque - Campo Grande - CEP 79031-000</t>
  </si>
  <si>
    <t>00589.001556/2021-92</t>
  </si>
  <si>
    <t>0043/2022</t>
  </si>
  <si>
    <t>120101</t>
  </si>
  <si>
    <t>120102</t>
  </si>
  <si>
    <t>120103</t>
  </si>
  <si>
    <t>120105</t>
  </si>
  <si>
    <t>MT - Cuiabá - PF_PU_CJU_UEA</t>
  </si>
  <si>
    <t>130100</t>
  </si>
  <si>
    <t>Av. General Ramiro de Noronha, 294 - Jardim Cuiabá - Cuiabá - CEP 78043-180</t>
  </si>
  <si>
    <t>9067.00348.500-5</t>
  </si>
  <si>
    <t>00589.000177/2013-75</t>
  </si>
  <si>
    <t>0004/2014</t>
  </si>
  <si>
    <t>0005/2014</t>
  </si>
  <si>
    <t>0006/2014</t>
  </si>
  <si>
    <t>130101</t>
  </si>
  <si>
    <t>130102</t>
  </si>
  <si>
    <t>130103</t>
  </si>
  <si>
    <t>130105</t>
  </si>
  <si>
    <t>PA - Belém - PF_PU_CJU_UEA</t>
  </si>
  <si>
    <t>140200</t>
  </si>
  <si>
    <t>Av. Assis de Vasconcelos, 625 - Ed. Roberto Massud - Campina - Belém - CEP 66017-070</t>
  </si>
  <si>
    <t>0427.00966.500-2</t>
  </si>
  <si>
    <t>00407.000856/2009-59</t>
  </si>
  <si>
    <t>0011/2014</t>
  </si>
  <si>
    <t>140201</t>
  </si>
  <si>
    <t>140202</t>
  </si>
  <si>
    <t>140203</t>
  </si>
  <si>
    <t>140205</t>
  </si>
  <si>
    <t>PA - Marabá - PSF</t>
  </si>
  <si>
    <t>140700</t>
  </si>
  <si>
    <t>Folha 32 Quadra 19 Lote Especial - Bairro Nova Marabá - Marabá - CEP 65508-180</t>
  </si>
  <si>
    <t>Locado pelo INSS</t>
  </si>
  <si>
    <t>140701</t>
  </si>
  <si>
    <t>PA - Santarém - PSF_PSU</t>
  </si>
  <si>
    <t>140500</t>
  </si>
  <si>
    <t>Av. Marechal Rondon, 853 - Prainha - Santarém - CEP 68005-120</t>
  </si>
  <si>
    <t>0535.00117.500-3</t>
  </si>
  <si>
    <t>10586.000182/98-15</t>
  </si>
  <si>
    <t>PA - Santarém - PSF</t>
  </si>
  <si>
    <t>140501</t>
  </si>
  <si>
    <t>PA - Santarém - PSU</t>
  </si>
  <si>
    <t>Av. Curuá-una, 350 - Santa Clara - Santarém - CEP 68005-440</t>
  </si>
  <si>
    <t>0535.00224.500-5</t>
  </si>
  <si>
    <t>10586.004667/86-54</t>
  </si>
  <si>
    <t>PB - Campina Grande - PSF</t>
  </si>
  <si>
    <t>150500</t>
  </si>
  <si>
    <t>Rua João da Mata, 603 - Centro - Campina Grande - CEP 58400-245</t>
  </si>
  <si>
    <t>1981.00054.500-6</t>
  </si>
  <si>
    <t>10467.000352/86-11</t>
  </si>
  <si>
    <t>150501</t>
  </si>
  <si>
    <t>PB - Campina Grande - PSU</t>
  </si>
  <si>
    <t>150100</t>
  </si>
  <si>
    <t>Rua Vice Prefeito Antonio de Carvalho Souza - Estação Velha - Campina Grande - CEP 58410-050</t>
  </si>
  <si>
    <t>MPT</t>
  </si>
  <si>
    <t>1981.00071.500-9</t>
  </si>
  <si>
    <t xml:space="preserve">00491.000231/2019-57 </t>
  </si>
  <si>
    <t>150101</t>
  </si>
  <si>
    <t>PB - João Pessoa - PF_CJU</t>
  </si>
  <si>
    <t>150200</t>
  </si>
  <si>
    <t>Av. Rio Grande do Sul, 1345 - Bairro dos Estados - João Pessoa - CEP 58030-021</t>
  </si>
  <si>
    <t>2051.00324.500-0</t>
  </si>
  <si>
    <t>00429.045543/2017-81</t>
  </si>
  <si>
    <t>0037/2018</t>
  </si>
  <si>
    <t>TA 07/2023 Apost.09/2020</t>
  </si>
  <si>
    <t>150201</t>
  </si>
  <si>
    <t>150202</t>
  </si>
  <si>
    <t>PB - João Pessoa - PU_UEA</t>
  </si>
  <si>
    <t>150300</t>
  </si>
  <si>
    <t>Av. Maximiano Figueiredo, 404 - Centro - João Pessoa - CEP 58013-470</t>
  </si>
  <si>
    <t>2051.00152.500-5</t>
  </si>
  <si>
    <t>150301</t>
  </si>
  <si>
    <t>150302</t>
  </si>
  <si>
    <t>PE - Caruaru - PSF</t>
  </si>
  <si>
    <t>160400</t>
  </si>
  <si>
    <t>Rua Luiz Malagueta Vieira, 71 - Ed. Laura Brio - Universitário - Caruaru - CEP 55014-408</t>
  </si>
  <si>
    <t>2381.00057.500-0</t>
  </si>
  <si>
    <t>00411.002759/2008-51</t>
  </si>
  <si>
    <t>0019/2008</t>
  </si>
  <si>
    <t>TA 07/2023 Apost 09/2020</t>
  </si>
  <si>
    <t>160401</t>
  </si>
  <si>
    <t>PE - Garanhuns - EA</t>
  </si>
  <si>
    <t>160600</t>
  </si>
  <si>
    <t>Praça Dom Moura s/nº - Ed. INSS - Centro - Garanhuns - CEP 55293-550</t>
  </si>
  <si>
    <t>160601</t>
  </si>
  <si>
    <t>PE - Petrolina - PSF_PSU</t>
  </si>
  <si>
    <t>160800</t>
  </si>
  <si>
    <t>Rua Engenheiro Carlos Pinheiro, 33 - Centro - Petrolina - CEP 56302-310</t>
  </si>
  <si>
    <t>2521.00209.500-4</t>
  </si>
  <si>
    <t>00587.001152/2015-71</t>
  </si>
  <si>
    <t>0013/2016</t>
  </si>
  <si>
    <t>160801</t>
  </si>
  <si>
    <t>160802</t>
  </si>
  <si>
    <t>PE - Recife - PRF_PRU_CJU_SAD_EAGU</t>
  </si>
  <si>
    <t>160100</t>
  </si>
  <si>
    <t>Rua de São Jorge, 240 - Moinho Recife Business &amp; Life - Bairro do Recife - Recife - CEP 50030-240</t>
  </si>
  <si>
    <t>2531.00961.500-0</t>
  </si>
  <si>
    <t>00587.001294/2022-67</t>
  </si>
  <si>
    <t>0002/2024</t>
  </si>
  <si>
    <t>PE</t>
  </si>
  <si>
    <t>PE - Recife - PRU_CJU_SAD_EAGU</t>
  </si>
  <si>
    <t>160101</t>
  </si>
  <si>
    <t>160102</t>
  </si>
  <si>
    <t>160103</t>
  </si>
  <si>
    <t>2531.00963.500-1</t>
  </si>
  <si>
    <t>PE - Recife - PRU (Apoio Administrativo)</t>
  </si>
  <si>
    <t>160900</t>
  </si>
  <si>
    <t>Av. Martin Luther King s/nº - Cais do Apolo - Recife - CEP 50080-090</t>
  </si>
  <si>
    <t>TRF/5ª Região</t>
  </si>
  <si>
    <t>00587.000667/2016-34</t>
  </si>
  <si>
    <t>PRU (Apoio Administrativo)</t>
  </si>
  <si>
    <t>160901</t>
  </si>
  <si>
    <t>PE - Recife - PRF_PRU_CJU_SAD_EAGU (Depósito)</t>
  </si>
  <si>
    <t>Rua do Brum, 210 - Bairro do Recife - Recife - CEP 50030-260</t>
  </si>
  <si>
    <t>00587.002247/2022-31</t>
  </si>
  <si>
    <t>Depósito</t>
  </si>
  <si>
    <t>Rua do Brum, 210 - Bairro do Recife - CEP 50030-260</t>
  </si>
  <si>
    <t>PI - Teresina - PF_PU_CJU_UEA</t>
  </si>
  <si>
    <t>170100</t>
  </si>
  <si>
    <t>Rua Angélica, 1579 - Bairro de Fátima - Teresina - CEP 64049-532</t>
  </si>
  <si>
    <t>1219.00249.500-6</t>
  </si>
  <si>
    <t>00427.002490/2010-58</t>
  </si>
  <si>
    <t>0023/2012</t>
  </si>
  <si>
    <t>TA 02/2022 Apost. 02/2016</t>
  </si>
  <si>
    <t>170101</t>
  </si>
  <si>
    <t>170102</t>
  </si>
  <si>
    <t>170103</t>
  </si>
  <si>
    <t>PR - Cascavel - PSF_PSU</t>
  </si>
  <si>
    <t>180800</t>
  </si>
  <si>
    <t>SAD/4ª Região</t>
  </si>
  <si>
    <t>Rua Uruguai, 260 - Centro - Cascavel - CEP 85805-010</t>
  </si>
  <si>
    <t>7493.00139.500-2</t>
  </si>
  <si>
    <t>00588.000892/2017-41</t>
  </si>
  <si>
    <t>0004/2019</t>
  </si>
  <si>
    <t>A DEFINIR</t>
  </si>
  <si>
    <t>180801</t>
  </si>
  <si>
    <t>180802</t>
  </si>
  <si>
    <t>PR - Curitiba - PF</t>
  </si>
  <si>
    <t>180900</t>
  </si>
  <si>
    <t>Av. João Gualberto, 1000 - Alto da Glória - Curitiba - CEP 80030-000</t>
  </si>
  <si>
    <t>7535.00816.500-1</t>
  </si>
  <si>
    <t>00436.007066/2016-86</t>
  </si>
  <si>
    <t>0039/2017</t>
  </si>
  <si>
    <t>180901</t>
  </si>
  <si>
    <t>PR - Curitiba - PU_CJU_UEA</t>
  </si>
  <si>
    <t>180100</t>
  </si>
  <si>
    <t>Av. Munhoz da Rocha, 1247 - Cabral - Curitiba - CEP 80035-000</t>
  </si>
  <si>
    <t>7535.00332.500-0</t>
  </si>
  <si>
    <t>180101</t>
  </si>
  <si>
    <t>180102</t>
  </si>
  <si>
    <t>180103</t>
  </si>
  <si>
    <t>PR - Foz do Iguaçu - PSU_EA</t>
  </si>
  <si>
    <t>180200</t>
  </si>
  <si>
    <t>Av. Jorge Schimmelpfeng, 265 - Centro -Foz do Iguaçu - CEP 85851-110</t>
  </si>
  <si>
    <t>7563.00835.500-0</t>
  </si>
  <si>
    <t>PR - Foz do Iguaçu - PSU</t>
  </si>
  <si>
    <t>180201</t>
  </si>
  <si>
    <t>PR - Foz do Iguaçu - EA</t>
  </si>
  <si>
    <t>PR - Francisco Beltrão - EA</t>
  </si>
  <si>
    <t>181500</t>
  </si>
  <si>
    <t>Rua Guanabara, 410 - Bairro Presidente Kennedy - Francisco Beltrão - CEP 85605-300</t>
  </si>
  <si>
    <t>181501</t>
  </si>
  <si>
    <t>PR - Guarapuava - EA</t>
  </si>
  <si>
    <t>181600</t>
  </si>
  <si>
    <t>Rua XV de Novembro, 7337 - Centro - Guarapuava - CEP 85010-100</t>
  </si>
  <si>
    <t>181601</t>
  </si>
  <si>
    <t>PR - Londrina - PSF</t>
  </si>
  <si>
    <t>180600</t>
  </si>
  <si>
    <t>Av. Tiradentes, 501 - Ed. Twin Business Tower - 18º Andar -Jardim Shangri-la - Londrina - CEP 86070-545</t>
  </si>
  <si>
    <t>7667.00148.500-5</t>
  </si>
  <si>
    <t>00421.000879/2007-13</t>
  </si>
  <si>
    <t>0065/2007</t>
  </si>
  <si>
    <t>180601</t>
  </si>
  <si>
    <t>PR - Londrina - PSU</t>
  </si>
  <si>
    <t>180700</t>
  </si>
  <si>
    <t>Av. do Café, 543 - Aeroporto - Londrina - CEP 86035-000</t>
  </si>
  <si>
    <t>180701</t>
  </si>
  <si>
    <t>PR - Maringá - PSF</t>
  </si>
  <si>
    <t>180300</t>
  </si>
  <si>
    <t>Av. Horácio Raccanello Filho, 5589 - Ed. Genesis -  Zona 7 - Maringá - CEP 87020-035</t>
  </si>
  <si>
    <t>7691.00094.500-5</t>
  </si>
  <si>
    <t>00407.004570/2009-42</t>
  </si>
  <si>
    <t>0039/2009</t>
  </si>
  <si>
    <t>180301</t>
  </si>
  <si>
    <t>PR - Maringá - PSU</t>
  </si>
  <si>
    <t>181000</t>
  </si>
  <si>
    <t>Rua Santos Dumont, 3042 - Centro - Maringá - CEP 87013-050</t>
  </si>
  <si>
    <t>7691.00092.500-4</t>
  </si>
  <si>
    <t>00588.000117/2004-71</t>
  </si>
  <si>
    <t>0015/2004</t>
  </si>
  <si>
    <t>181001</t>
  </si>
  <si>
    <t>PR - Pato Branco - EA</t>
  </si>
  <si>
    <t>181900</t>
  </si>
  <si>
    <t>Rua Tapajós, 520 - Centro - Pato Branco - CEP 85501-030</t>
  </si>
  <si>
    <t>181901</t>
  </si>
  <si>
    <t>PR - Ponta Grossa - PSF</t>
  </si>
  <si>
    <t>180400</t>
  </si>
  <si>
    <t>Rua Nestor Guimarães, 77 - 11º andar - Bairro Estrela - Ponta Grossa - CEP 84040-130</t>
  </si>
  <si>
    <t>7777.00134.500-2</t>
  </si>
  <si>
    <t>00588.001371/2020-15</t>
  </si>
  <si>
    <t>0004/2022</t>
  </si>
  <si>
    <t>180401</t>
  </si>
  <si>
    <t>PR - Umuarama - EA</t>
  </si>
  <si>
    <t>Praça da Bíblia, 3336 - Zona 1 - Umuarama - CEP 87501-055</t>
  </si>
  <si>
    <t>7935.00034.500-6</t>
  </si>
  <si>
    <t>RJ - Campos dos Goytacazes - PSF_PSU</t>
  </si>
  <si>
    <t>191200</t>
  </si>
  <si>
    <t>Praça Santíssimo Salvador, 62 - Centro - Campos dos Goytacazes - CEP 28010-000</t>
  </si>
  <si>
    <t>5819.00118.500-3</t>
  </si>
  <si>
    <t>00592.000335/2020-67</t>
  </si>
  <si>
    <t>191201</t>
  </si>
  <si>
    <t>191202</t>
  </si>
  <si>
    <t>RJ - Niterói - PSF_PSU</t>
  </si>
  <si>
    <t>191000</t>
  </si>
  <si>
    <t>Rua XV de novembro, 4 - Torre Sul Plaza Shopping - Centro - Niterói - CEP 24020-125</t>
  </si>
  <si>
    <t>5865.00209.500-1</t>
  </si>
  <si>
    <t>00592.001435/2012-09</t>
  </si>
  <si>
    <t>191001</t>
  </si>
  <si>
    <t>191002</t>
  </si>
  <si>
    <t>RJ - Nova Friburgo - EA</t>
  </si>
  <si>
    <t>191400</t>
  </si>
  <si>
    <t>Av. Alberto Braune, 128 - Centro - Nova Friburgo - CEP 28613-000</t>
  </si>
  <si>
    <t>5867.00033.500-1</t>
  </si>
  <si>
    <t>00592.000453/2015-16</t>
  </si>
  <si>
    <t>0029/2017</t>
  </si>
  <si>
    <t>191401</t>
  </si>
  <si>
    <t>RJ - Petrópolis - PSF</t>
  </si>
  <si>
    <t>Rua Barão de Tefé, 120 - Centro - Petrópolis - CEP 25610-010</t>
  </si>
  <si>
    <t>Não há NUP</t>
  </si>
  <si>
    <t>191501</t>
  </si>
  <si>
    <t>RJ - Petrópolis - PSU</t>
  </si>
  <si>
    <t>190500</t>
  </si>
  <si>
    <t>Rua Dezesseis de Março, 155 - Centro - Petrópolis - CEP 25620-040</t>
  </si>
  <si>
    <t>5877.00196.500-6</t>
  </si>
  <si>
    <t>00413.006023/2005-99</t>
  </si>
  <si>
    <t>0027/2005</t>
  </si>
  <si>
    <t>190501</t>
  </si>
  <si>
    <t>RJ - Rio de Janeiro - CJU</t>
  </si>
  <si>
    <t>190800</t>
  </si>
  <si>
    <t>Av. Rio Branco, 311 - 8º Andar - Centro - Rio de Janeiro - CEP 20040-903</t>
  </si>
  <si>
    <t>6001.03720.500-6</t>
  </si>
  <si>
    <t>00592.000433/2020-02</t>
  </si>
  <si>
    <t>190801</t>
  </si>
  <si>
    <t>RJ - Rio de Janeiro - ECGAU</t>
  </si>
  <si>
    <t>191700</t>
  </si>
  <si>
    <t>Av. Rio Branco, 123 - Sala 715 - Centro - Rio de Janeiro - CEP 20040-005</t>
  </si>
  <si>
    <t>6001.02242.500-5</t>
  </si>
  <si>
    <t>00592.000421/2020-70</t>
  </si>
  <si>
    <t>5</t>
  </si>
  <si>
    <t>191701</t>
  </si>
  <si>
    <t>RJ - Rio de Janeiro - PRF_EAAGU</t>
  </si>
  <si>
    <t>190700</t>
  </si>
  <si>
    <t>Av. Nilo Peçanha, 151 - Centro - Rio de Janeiro - CEP 20020-100</t>
  </si>
  <si>
    <t>6001.05660.500-6</t>
  </si>
  <si>
    <t>00404.003366/2016-63</t>
  </si>
  <si>
    <t>0011/2017</t>
  </si>
  <si>
    <t>190701</t>
  </si>
  <si>
    <t>190702</t>
  </si>
  <si>
    <t>RJ - Rio de Janeiro - SAD2 (Arquivo)</t>
  </si>
  <si>
    <t>191800</t>
  </si>
  <si>
    <t>Rua Uruguaiana, 174 - Edifício Metropolitan - 12º andar - Rio de Janeiro - CEP 20050-900</t>
  </si>
  <si>
    <t>SPU</t>
  </si>
  <si>
    <t>6001.04775.500-9</t>
  </si>
  <si>
    <t>TERMO GUARDA PROV. LIV.10-FLS.142/144</t>
  </si>
  <si>
    <t>RJ - Rio de Janeiro -SAD2 (Arquivo)</t>
  </si>
  <si>
    <t>SAD2 (Arquivo)</t>
  </si>
  <si>
    <t>191803</t>
  </si>
  <si>
    <t>RJ - Rio de Janeiro - PRU</t>
  </si>
  <si>
    <t>190900</t>
  </si>
  <si>
    <t>Rua México, 74 - Centro - Rio de Janeiro - CEP 20031-140</t>
  </si>
  <si>
    <t>6001.04903.500-3</t>
  </si>
  <si>
    <t>00592.000427/2013-18</t>
  </si>
  <si>
    <t>190901</t>
  </si>
  <si>
    <t>RJ - Rio de Janeiro - SAD</t>
  </si>
  <si>
    <t>190200</t>
  </si>
  <si>
    <t>Rua Rodrigo Silva, 26 - Centro - Rio de Janeiro - CEP 20011-040</t>
  </si>
  <si>
    <t>6001.04338.500-2</t>
  </si>
  <si>
    <t>00592.000136/2019-15</t>
  </si>
  <si>
    <t>190201</t>
  </si>
  <si>
    <t>RJ - Rio de Janeiro - SAD3</t>
  </si>
  <si>
    <t>190100</t>
  </si>
  <si>
    <t>Rua da Assembléia, 77 - Centro - Rio de Janeiro - CEP 20011-001</t>
  </si>
  <si>
    <t>6001.03688.500-3</t>
  </si>
  <si>
    <t>00592.000424/2020-11</t>
  </si>
  <si>
    <t>SAD (Protocolo e RH)</t>
  </si>
  <si>
    <t>190102</t>
  </si>
  <si>
    <t>RJ - Volta Redonda - PSF_PSU</t>
  </si>
  <si>
    <t>191600</t>
  </si>
  <si>
    <t>Av. Amaral Peixoto, 891 - São João - Volta Redonda - CEP 27253-223</t>
  </si>
  <si>
    <t>5925.00054.500-7</t>
  </si>
  <si>
    <t>00407.038225/2016-31</t>
  </si>
  <si>
    <t>0030/2017</t>
  </si>
  <si>
    <t>191601</t>
  </si>
  <si>
    <t>191602</t>
  </si>
  <si>
    <t>RN - Mossoró - PSF</t>
  </si>
  <si>
    <t>200400</t>
  </si>
  <si>
    <t>Rua Auta de Souza, 11 - Centro - Mossoró - CEP 59610-230</t>
  </si>
  <si>
    <t>00587.000528/2023-30</t>
  </si>
  <si>
    <t>200401</t>
  </si>
  <si>
    <t>RN - Natal - PU_CJU_UEA</t>
  </si>
  <si>
    <t>200300</t>
  </si>
  <si>
    <t>Av. Almirante Alexandrino de Alencar, 1402 - Tirol - Natal - CEP 59015-350</t>
  </si>
  <si>
    <t>FUNASA</t>
  </si>
  <si>
    <t>1761.00457.500-0</t>
  </si>
  <si>
    <t>25255.002076/2016-84</t>
  </si>
  <si>
    <t>RN - Natal - PU</t>
  </si>
  <si>
    <t>RN - Natal - CJU</t>
  </si>
  <si>
    <t>200301</t>
  </si>
  <si>
    <t>RN - Natal - UEA</t>
  </si>
  <si>
    <t>RN - Natal - PF</t>
  </si>
  <si>
    <t>200200</t>
  </si>
  <si>
    <t>Av. Prudente de Morais, 2134 - Barro Vermelho - Natal - CEP 59022-545</t>
  </si>
  <si>
    <t>1761.00585.500-6</t>
  </si>
  <si>
    <t>00587.000381/2015-78</t>
  </si>
  <si>
    <t>0019/2015</t>
  </si>
  <si>
    <t>TA 02/2022 Apost. 03/2021</t>
  </si>
  <si>
    <t>200201</t>
  </si>
  <si>
    <t>RO - Porto Velho - PF_PU_CJU_UEA</t>
  </si>
  <si>
    <t>210100</t>
  </si>
  <si>
    <t>Rua Benjamin Constant, 810. Olaria - Porto Velho - CEP 76801-232</t>
  </si>
  <si>
    <t>0069/2022</t>
  </si>
  <si>
    <t>210101</t>
  </si>
  <si>
    <t>Rua Benjamin Constant, 810 - Olaria - Porto Velho - CEP - 76801-232</t>
  </si>
  <si>
    <t>210102</t>
  </si>
  <si>
    <t>210103</t>
  </si>
  <si>
    <t>210104</t>
  </si>
  <si>
    <t>RR - Boa Vista - PF_PU_CJU_UEA</t>
  </si>
  <si>
    <t>220100</t>
  </si>
  <si>
    <t>Rua Souza Júnior, 927 - São Francisco - Boa Vista - CEP 69305-040</t>
  </si>
  <si>
    <t>0301.00177.500-3</t>
  </si>
  <si>
    <t>220101</t>
  </si>
  <si>
    <t>220102</t>
  </si>
  <si>
    <t>220103</t>
  </si>
  <si>
    <t>202104</t>
  </si>
  <si>
    <t>RR</t>
  </si>
  <si>
    <t>RS - Caxias do Sul - PSF_PSU</t>
  </si>
  <si>
    <t>230100</t>
  </si>
  <si>
    <t>Rua Mariana Prezzi, 115 - Pio X - Caxias do Sul - CEP 95034-460</t>
  </si>
  <si>
    <t>8599.00060.500-4</t>
  </si>
  <si>
    <t>00536.000221/2006-33</t>
  </si>
  <si>
    <t>0001/2007</t>
  </si>
  <si>
    <t>00536.000045/2008-00</t>
  </si>
  <si>
    <t>0003/2020</t>
  </si>
  <si>
    <t>00588.002086/2019-70</t>
  </si>
  <si>
    <t>0076/2008</t>
  </si>
  <si>
    <t>230102</t>
  </si>
  <si>
    <t>230101</t>
  </si>
  <si>
    <t>RS - Novo Hamburgo - PSF</t>
  </si>
  <si>
    <t>232000</t>
  </si>
  <si>
    <t xml:space="preserve">Rua Júlio Aichinger, 694 5° e 6º andares - Pátria Nova - Novo Hamburgo - CEP 93410-140 </t>
  </si>
  <si>
    <t>8771.00012.500-5</t>
  </si>
  <si>
    <t>00588.001132/2020-57</t>
  </si>
  <si>
    <t>232001</t>
  </si>
  <si>
    <t xml:space="preserve">Rua Júlio Aichinger, 694 5° e 6º andares - Pátria Nova - Novo Hamburgo -  CEP 93410-140 </t>
  </si>
  <si>
    <t>RS - Passo Fundo - PSF_PSU</t>
  </si>
  <si>
    <t>230500</t>
  </si>
  <si>
    <t>RS</t>
  </si>
  <si>
    <t>Rua General Osório, 1086 - 11º E 12º Andares - Centro - Passo Fundo - CEP 99010-140</t>
  </si>
  <si>
    <t>8785.00127.500-0</t>
  </si>
  <si>
    <t>00588.000959/2020-43</t>
  </si>
  <si>
    <t>0010/2020</t>
  </si>
  <si>
    <t>230501</t>
  </si>
  <si>
    <t>230502</t>
  </si>
  <si>
    <t>RS - Pelotas - PSF_PSU</t>
  </si>
  <si>
    <t>230700</t>
  </si>
  <si>
    <t>Rua Ferreira Viana, 900 - Areal - Pelotas - CEP 96085-000</t>
  </si>
  <si>
    <t>8791.00321.500-0</t>
  </si>
  <si>
    <t>00588.01661/2020-51</t>
  </si>
  <si>
    <t>0011/2021</t>
  </si>
  <si>
    <t>230701</t>
  </si>
  <si>
    <t>230702</t>
  </si>
  <si>
    <t>RS - Porto Alegre - PRF</t>
  </si>
  <si>
    <t>230200</t>
  </si>
  <si>
    <t>Av. Carlos Gomes, 1942/1950 - Três Figueiras - Porto Alegre - CEP 90480-002</t>
  </si>
  <si>
    <t>8801.00826.500-6</t>
  </si>
  <si>
    <t>00421.150739/2017-67</t>
  </si>
  <si>
    <t>0001/2018</t>
  </si>
  <si>
    <t>230201</t>
  </si>
  <si>
    <t>RS - Porto Alegre - PRU_CJU_EAGU_SAD_EACGAU</t>
  </si>
  <si>
    <t>230300</t>
  </si>
  <si>
    <t>Rua Mostardeiro, 483 - Rio Branco - Porto Alegre - CEP 90430-001</t>
  </si>
  <si>
    <t>8801.00346.500-7</t>
  </si>
  <si>
    <t>230301</t>
  </si>
  <si>
    <t>230302</t>
  </si>
  <si>
    <t>230303</t>
  </si>
  <si>
    <t>230304</t>
  </si>
  <si>
    <t>RS - Porto Alegre - SAD (Almoxarifado)</t>
  </si>
  <si>
    <t>232300</t>
  </si>
  <si>
    <t>Av. Francisco Silveira Bitencourt, 1315 - Pavilhão 5 e 6 - Sarandi - Porto Alegre - CEP 91150-010</t>
  </si>
  <si>
    <t>8801.00992.500-0</t>
  </si>
  <si>
    <t>00588.000481/2016-75</t>
  </si>
  <si>
    <t>0012/2017</t>
  </si>
  <si>
    <t>SAD (Almoxarifado)</t>
  </si>
  <si>
    <t>232301</t>
  </si>
  <si>
    <t>RS - Rio Grande - PSF</t>
  </si>
  <si>
    <t>230900</t>
  </si>
  <si>
    <t>Rua 24 de Maio, 532 - Centro - Rio Grande - CEP 96200-003</t>
  </si>
  <si>
    <t>8815.00216.500-0</t>
  </si>
  <si>
    <t>00407.003739/2008-66</t>
  </si>
  <si>
    <t>0085/2008</t>
  </si>
  <si>
    <t>230901</t>
  </si>
  <si>
    <t>RS - Santa Cruz do Sul - PSF</t>
  </si>
  <si>
    <t>232400</t>
  </si>
  <si>
    <t>Rua Félix Hoppe, 201 - Bairro Avenida - Santa Cruz do Sul - CEP 96815-021</t>
  </si>
  <si>
    <t>8839.00047.500-9</t>
  </si>
  <si>
    <t>00407.038226/2016-86</t>
  </si>
  <si>
    <t>0023/2017</t>
  </si>
  <si>
    <t>232401</t>
  </si>
  <si>
    <t>RS - Santa Maria - PSF_PSU</t>
  </si>
  <si>
    <t>230600</t>
  </si>
  <si>
    <t>Alameda Antofogasta, 96 - Bloco B - Nossa Senhora das Dores - Santa Maria - CEP 97050-660</t>
  </si>
  <si>
    <t>8841.00447.500-5</t>
  </si>
  <si>
    <t>00588.001770/2008-81</t>
  </si>
  <si>
    <t>0020/2010</t>
  </si>
  <si>
    <t>RS - Santa Maria - PSF</t>
  </si>
  <si>
    <t>230601</t>
  </si>
  <si>
    <t>RS - Santa Maria - PSU</t>
  </si>
  <si>
    <t>8841.00445.500-4</t>
  </si>
  <si>
    <t>00534.000012/2007-91</t>
  </si>
  <si>
    <t>0033/2007</t>
  </si>
  <si>
    <t>00534.000059/2008-35</t>
  </si>
  <si>
    <t>0046/2008</t>
  </si>
  <si>
    <t>RS - Santo Ângelo - PSF</t>
  </si>
  <si>
    <t>232100</t>
  </si>
  <si>
    <t>Av. Antônio Manoel, 1174 - Centro - Santo Ângelo - CEP 98801-690</t>
  </si>
  <si>
    <t>8853.00097.500-7</t>
  </si>
  <si>
    <t>00407.038227/2016-21</t>
  </si>
  <si>
    <t>0037/2017</t>
  </si>
  <si>
    <t>232101</t>
  </si>
  <si>
    <t>RS - Uruguaiana - PSF</t>
  </si>
  <si>
    <t>231000</t>
  </si>
  <si>
    <t>Rua General Bento Martins, 2497 - Ed. Dom Félix - Centro - Uruguaiana - CEP 97501-546</t>
  </si>
  <si>
    <t>8951.00107.500-0</t>
  </si>
  <si>
    <t>00534.000081/2007-02</t>
  </si>
  <si>
    <t>0022/2008</t>
  </si>
  <si>
    <t>231001</t>
  </si>
  <si>
    <t>SC - Blumenau - PSF_PSU</t>
  </si>
  <si>
    <t>241000</t>
  </si>
  <si>
    <t>Rua Dr. Léo de Carvalho, 74 - Velha - Blumenau - CEP 89036-239</t>
  </si>
  <si>
    <t>8047.00070.500-4</t>
  </si>
  <si>
    <t>00407.038312/2016-99</t>
  </si>
  <si>
    <t>0038/2017</t>
  </si>
  <si>
    <t>241001</t>
  </si>
  <si>
    <t>241002</t>
  </si>
  <si>
    <t>SC - Chapecó - PSF_PSU</t>
  </si>
  <si>
    <t>240500</t>
  </si>
  <si>
    <t>Av. Getúlio Dorneles Vargas 681- S - Ed. Dbusines - 2º, 3º e 4º andares - Centro - Chapeco - CEP 89812-000</t>
  </si>
  <si>
    <t>8081.00102.500-7</t>
  </si>
  <si>
    <t>00588.000893/2017-96</t>
  </si>
  <si>
    <t>0003/2019</t>
  </si>
  <si>
    <t>240502</t>
  </si>
  <si>
    <t>Av. Getúlio Dorneles Vargas 681-S - Ed. Dbusines - 2º, 3º e 4º andares - Centro - Chapeco - CEP 89812-000</t>
  </si>
  <si>
    <t>240501</t>
  </si>
  <si>
    <t>SC - Criciúma - PSF_PSU</t>
  </si>
  <si>
    <t>240700</t>
  </si>
  <si>
    <t>Rua Desembargador Pedro Silva, 180 - Ed. Belágio - Centro - Criciúma - CEP 88802-186</t>
  </si>
  <si>
    <t>8089.00106.500-4</t>
  </si>
  <si>
    <t>00435.002683/2007-12</t>
  </si>
  <si>
    <t>0047/2008</t>
  </si>
  <si>
    <t>240701</t>
  </si>
  <si>
    <t>240702</t>
  </si>
  <si>
    <t>SC - Florianópolis - PF_PU_CJU_UEA</t>
  </si>
  <si>
    <t>240100</t>
  </si>
  <si>
    <t>Servidão de Nossa Senhora de Lourdes, 110 - Ed. Célia Daux - Agronômica - Florianópolis - CEP 88025-220 Av. Governador Irineu Bornhause, 5012 - Ed. Célia Daux - Agronômica - Florianópolis - CEP 88025-220</t>
  </si>
  <si>
    <t>8105.00552.500-5</t>
  </si>
  <si>
    <t>00552.006503/2009-99</t>
  </si>
  <si>
    <t>240101</t>
  </si>
  <si>
    <t>240102</t>
  </si>
  <si>
    <t>240103</t>
  </si>
  <si>
    <t>SC - Itajaí - EA</t>
  </si>
  <si>
    <t>241300</t>
  </si>
  <si>
    <t>Rua José Bonifácio Malburg, 195 - Centro - Itajaí - CEP 88301-350</t>
  </si>
  <si>
    <t>241301</t>
  </si>
  <si>
    <t>SC - Joinville - PSF_PSU</t>
  </si>
  <si>
    <t>240400</t>
  </si>
  <si>
    <t>Rua Saguaçu, 140 - Ed. Office Park 1, 3º andar - Saguaçu - Joinville - 89221-010</t>
  </si>
  <si>
    <t>00588.001370/2020-62</t>
  </si>
  <si>
    <t>00010/2022</t>
  </si>
  <si>
    <t>240401</t>
  </si>
  <si>
    <t>240402</t>
  </si>
  <si>
    <t>SE - Aracaju - PF_CJU</t>
  </si>
  <si>
    <t>250100</t>
  </si>
  <si>
    <t>Av. Rio Branco, 168 - Centro - Aracajú - CEP 49010-030</t>
  </si>
  <si>
    <t>3105.00163.500-3</t>
  </si>
  <si>
    <t>250101</t>
  </si>
  <si>
    <t>250102</t>
  </si>
  <si>
    <t>SE - Aracaju - PU_UEA</t>
  </si>
  <si>
    <t>250200</t>
  </si>
  <si>
    <t>Av. Governador Paulo Barreto de Menezes, 53 - Bairro 13 de Julho - Aracaju - CEP 49020-010</t>
  </si>
  <si>
    <t>3105.00146.500-0</t>
  </si>
  <si>
    <t>250201</t>
  </si>
  <si>
    <t>250202</t>
  </si>
  <si>
    <t>SP - Araraquara - PSF</t>
  </si>
  <si>
    <t>262100</t>
  </si>
  <si>
    <t>Avenida Rodrigo Fernando Grillo, 207 - Jardim dos Manacás - Araraquara - CEP 14801-534</t>
  </si>
  <si>
    <t>6163.00296.500-0</t>
  </si>
  <si>
    <t>00589.001112/2019-32</t>
  </si>
  <si>
    <t>0013/2022</t>
  </si>
  <si>
    <t>262101</t>
  </si>
  <si>
    <t>0589.001112/2019-32</t>
  </si>
  <si>
    <t>SP - Bauru - PSF_PSU</t>
  </si>
  <si>
    <t>260400</t>
  </si>
  <si>
    <t>Rua Olga Gonzales de Oliveira, 2-35 - Jardim Estoril V - Bauru - CEP 17017-594</t>
  </si>
  <si>
    <t>6219.00292.500-8</t>
  </si>
  <si>
    <t>00407.038229/2016-10</t>
  </si>
  <si>
    <t>260402</t>
  </si>
  <si>
    <t>SP</t>
  </si>
  <si>
    <t>260401</t>
  </si>
  <si>
    <t>SP - Botucatu - PSF</t>
  </si>
  <si>
    <t>262400</t>
  </si>
  <si>
    <t>Rua Curuzu, 1079 - Centro - Botucatu - CEP 18600-902</t>
  </si>
  <si>
    <t>262401</t>
  </si>
  <si>
    <t>SP - Campinas - PSF</t>
  </si>
  <si>
    <t>260600</t>
  </si>
  <si>
    <t>Rua Jorge Harrat, 95 - Ponte Preta - Campinas - CEP 13041-550</t>
  </si>
  <si>
    <t>6291.01864.500-2</t>
  </si>
  <si>
    <t>00589.000060/2008-24</t>
  </si>
  <si>
    <t>0020/2008</t>
  </si>
  <si>
    <t>260601</t>
  </si>
  <si>
    <t>SP - Campinas - PSU</t>
  </si>
  <si>
    <t>261700</t>
  </si>
  <si>
    <t>Av. Barão de Itapura, 950 - 8º andar - Botafogo - Campinas - CEP 13020-431</t>
  </si>
  <si>
    <t>6291.01866.500-3</t>
  </si>
  <si>
    <t>00589.000213/2010-58</t>
  </si>
  <si>
    <t>0008/2005</t>
  </si>
  <si>
    <t>261701</t>
  </si>
  <si>
    <t>SP - Franca - PSF</t>
  </si>
  <si>
    <t>262500</t>
  </si>
  <si>
    <t>Av. Major Nicácio, 1370 - Centro - Franca - CEP 14400-850</t>
  </si>
  <si>
    <t>6425.00020.500-5</t>
  </si>
  <si>
    <t>00407.038260/2016-51</t>
  </si>
  <si>
    <t>0059/2017</t>
  </si>
  <si>
    <t>262501</t>
  </si>
  <si>
    <t>SP - Guarulhos - PSF</t>
  </si>
  <si>
    <t>261500</t>
  </si>
  <si>
    <t>Rua Luiz Turri, 44 - 1º, 2º e 5º andares - Jardim Zaira - Guarulhos - CEP 07095-060</t>
  </si>
  <si>
    <t>6477.00065.500-3</t>
  </si>
  <si>
    <t>00589.001481/2023-10</t>
  </si>
  <si>
    <t>0216/2023</t>
  </si>
  <si>
    <t>261501</t>
  </si>
  <si>
    <t>SP - Jundiaí - PSF</t>
  </si>
  <si>
    <t>262700</t>
  </si>
  <si>
    <t>Rua Barão de Jundiaí, 1150 - Centro - Jundiaí - CEP 13201-902</t>
  </si>
  <si>
    <t>262701</t>
  </si>
  <si>
    <t>SP - Marília - PSF_PSU</t>
  </si>
  <si>
    <t>Avenida Sampaio Vidal, 789 - 12/13º Andares - Centro - Marília - CEP 17500-906</t>
  </si>
  <si>
    <t>6681.00018.500-8</t>
  </si>
  <si>
    <t>00589.001535/2023-39</t>
  </si>
  <si>
    <t>02/2023</t>
  </si>
  <si>
    <t>SP - Marília - PSF</t>
  </si>
  <si>
    <t>Avenida Sampaio Vidal, 789 - 13º Andar - Centro - Marília - CEP 17500-906</t>
  </si>
  <si>
    <t>SP - Marília - PSU</t>
  </si>
  <si>
    <t>Avenida Sampaio Vidal, 789 - 12º Andar - Centro - Marília - CEP 17500-906</t>
  </si>
  <si>
    <t>SP - Mogi das Cruzes - PSF</t>
  </si>
  <si>
    <t>262900</t>
  </si>
  <si>
    <t>Rua Olegário Paiva, 275 - Centro Cívico - Mogi das Cruzes - CEP 08780-901</t>
  </si>
  <si>
    <t>00589.001236/2020-51</t>
  </si>
  <si>
    <t>262901</t>
  </si>
  <si>
    <t>SP - Osasco - PSF</t>
  </si>
  <si>
    <t>261300</t>
  </si>
  <si>
    <t>Av. Dionysia Alves Barreto, 233 - Vila Osasco - Osasco - CEP 06086-050</t>
  </si>
  <si>
    <t>6789.00033-500-1</t>
  </si>
  <si>
    <t>00589.000499/208-57</t>
  </si>
  <si>
    <t>0008/2009</t>
  </si>
  <si>
    <t>261301</t>
  </si>
  <si>
    <t>SP - Piracicaba - PSF</t>
  </si>
  <si>
    <t>260900</t>
  </si>
  <si>
    <t>Av. Santo Estevão, 76 - Vila Rezende - Piracicaba - CEP 13405-249</t>
  </si>
  <si>
    <t>6875.00035.500-9</t>
  </si>
  <si>
    <t>00589.000925/2007-71</t>
  </si>
  <si>
    <t>0011/2009</t>
  </si>
  <si>
    <t>260901</t>
  </si>
  <si>
    <t>SP - Presidente Prudente - PSF_PSU</t>
  </si>
  <si>
    <t>261400</t>
  </si>
  <si>
    <t>Avenida Washington Luiz, 2728 - Edifício Comercial Cosmopolitan - Jardim Paulista - Presidente CEP 19060-010</t>
  </si>
  <si>
    <t>6929.00092.500-2</t>
  </si>
  <si>
    <t>00589.001109/2019-19</t>
  </si>
  <si>
    <t>0029/2021</t>
  </si>
  <si>
    <t>SP - Presidente Prudente - PSF</t>
  </si>
  <si>
    <t>261401</t>
  </si>
  <si>
    <t>00589&gt;001109/2019-19</t>
  </si>
  <si>
    <t>SP - Presidente Prudente - PSU</t>
  </si>
  <si>
    <t>SP - Ribeirão Preto - PSF</t>
  </si>
  <si>
    <t>261200</t>
  </si>
  <si>
    <t>Rua Quintino Bocaiúva, 561 - Centro - Ribeirão Preto - CEP 14015-160</t>
  </si>
  <si>
    <t>6969.00055.500-0</t>
  </si>
  <si>
    <t>00595.000051/2009-35</t>
  </si>
  <si>
    <t>0025/2009</t>
  </si>
  <si>
    <t>261201</t>
  </si>
  <si>
    <t>625.76</t>
  </si>
  <si>
    <t>SP - Ribeirão Preto - PSU</t>
  </si>
  <si>
    <t>260500</t>
  </si>
  <si>
    <t>Rua Jacira, 55 - 2º andar - Jardim Macedo - Ribeirão Preto - CEP 14091-130</t>
  </si>
  <si>
    <t>0001/2023</t>
  </si>
  <si>
    <t>260501</t>
  </si>
  <si>
    <t>SP - Santos - PSF</t>
  </si>
  <si>
    <t>260100</t>
  </si>
  <si>
    <t>Av. Pedro Lessa, 1830 - Aparecida - Santos - CEP 11025-002</t>
  </si>
  <si>
    <t>7071.00836.500-5</t>
  </si>
  <si>
    <t>00589.000923/2007-82</t>
  </si>
  <si>
    <t>0014/2009</t>
  </si>
  <si>
    <t>260101</t>
  </si>
  <si>
    <t>SP - Santos - PSU</t>
  </si>
  <si>
    <t>260200</t>
  </si>
  <si>
    <t>Praça Barão do Rio Branco, 30 - Centro - Santos - CEP 11010-040</t>
  </si>
  <si>
    <t>7071.00138.500-0</t>
  </si>
  <si>
    <t>260201</t>
  </si>
  <si>
    <t>SP - São Bernardo do Campo - PSF</t>
  </si>
  <si>
    <t>263600</t>
  </si>
  <si>
    <t>Av. Maria Adelaide L. Quelhas, 55 - Jardim Olavo Bilac - São Bernardo do Campo - CEP 09725-610</t>
  </si>
  <si>
    <t>00762.021791/2017-46</t>
  </si>
  <si>
    <t>263601</t>
  </si>
  <si>
    <t>SP - São João da Boa Vista - PSF</t>
  </si>
  <si>
    <t>263500</t>
  </si>
  <si>
    <t>Rua Joaquim Alfredo de Almeida, 295 - Lote 04 - Quadra G - Jardim Yara - São João da Boa Vista - CEP 13870-511</t>
  </si>
  <si>
    <t>7083.00026.500-5</t>
  </si>
  <si>
    <t>01005.000071/2015-10</t>
  </si>
  <si>
    <t>0022/2018</t>
  </si>
  <si>
    <t>8º 0022/2018</t>
  </si>
  <si>
    <t>263501</t>
  </si>
  <si>
    <t>SP - São José do Rio Preto - PSF_PSU</t>
  </si>
  <si>
    <t>261000</t>
  </si>
  <si>
    <t>Av. Juscelino Kubitschek de Oliveira, 1020 - Jardim Maracanã - São José do Rio Preto - CEP 15092-175</t>
  </si>
  <si>
    <t>7097.00164.500-61</t>
  </si>
  <si>
    <t>00536.003622/2008-50</t>
  </si>
  <si>
    <t>0028/2010</t>
  </si>
  <si>
    <t>8º 0028/2010</t>
  </si>
  <si>
    <t>261001</t>
  </si>
  <si>
    <t>7097.00164.500-6</t>
  </si>
  <si>
    <t>261002</t>
  </si>
  <si>
    <t>SP - São José dos Campos - PSF_PSU_CJU</t>
  </si>
  <si>
    <t>261100</t>
  </si>
  <si>
    <t>Av. Cassiano Ricardo, 521 - Torre A - Jardim Aquarius - São José dos Campos - CEP 12246-870</t>
  </si>
  <si>
    <t>7099.00549.500-5</t>
  </si>
  <si>
    <t>00589.000930/2007-84</t>
  </si>
  <si>
    <t>0013/2008</t>
  </si>
  <si>
    <t>16º TA</t>
  </si>
  <si>
    <t>261101</t>
  </si>
  <si>
    <t>261102</t>
  </si>
  <si>
    <t>261103</t>
  </si>
  <si>
    <t>SP - São Paulo - PRF_PRU_CJU_SAD_EAGU_EACGAU</t>
  </si>
  <si>
    <t>260700</t>
  </si>
  <si>
    <t>Rua Bela Cintra, 657 - Ed. Office - Consolação - São Paulo - CEP 01415-003</t>
  </si>
  <si>
    <t>7107.01881.500-8</t>
  </si>
  <si>
    <t>00589.000493/2018-51</t>
  </si>
  <si>
    <t>0019/2018</t>
  </si>
  <si>
    <t>0020/2018</t>
  </si>
  <si>
    <t>260701</t>
  </si>
  <si>
    <t>260702</t>
  </si>
  <si>
    <t>260703</t>
  </si>
  <si>
    <t>260704</t>
  </si>
  <si>
    <t>260705</t>
  </si>
  <si>
    <t>260706</t>
  </si>
  <si>
    <t>7107.01882.500-3</t>
  </si>
  <si>
    <t>SP - São Paulo - SAD (Arquivo)</t>
  </si>
  <si>
    <t>264000</t>
  </si>
  <si>
    <t>Rua Baceunas, 65 - Vila Prudente - São Paulo - CEP 03127-060</t>
  </si>
  <si>
    <t>7107.00384.500-3</t>
  </si>
  <si>
    <t>SAD (Arquivo)</t>
  </si>
  <si>
    <t>264001</t>
  </si>
  <si>
    <t>SP - Sorocaba - PSF_PSU</t>
  </si>
  <si>
    <t>261600</t>
  </si>
  <si>
    <t>Av. Antônio Carlos Camitre, 295 - 2º andar - Parque Campolim - Sorocaba - CEP 18047-620</t>
  </si>
  <si>
    <t>PROC.REP./SP</t>
  </si>
  <si>
    <t>MP/Sorocaba e Justiça Federal</t>
  </si>
  <si>
    <t>00589.000924/2007-27</t>
  </si>
  <si>
    <t>0001/2024</t>
  </si>
  <si>
    <t>261601</t>
  </si>
  <si>
    <t>261602</t>
  </si>
  <si>
    <t>SP - Taubaté - PSF</t>
  </si>
  <si>
    <t>260300</t>
  </si>
  <si>
    <t>Av. Inglaterra, 300 - Jardim das Nações - Taubaté - CEP 12030-450</t>
  </si>
  <si>
    <t>7183.00033.500-0</t>
  </si>
  <si>
    <t>00589.001763/2008-70</t>
  </si>
  <si>
    <t>0033/2008</t>
  </si>
  <si>
    <t>260301</t>
  </si>
  <si>
    <t>TO - Palmas - PF_PU_CJU_UEA</t>
  </si>
  <si>
    <t>270100</t>
  </si>
  <si>
    <t>Av. Joaquim Teotônio Segurado - Quadra 402 Sul - Conj. 01 - Lote 13 - Plano Diretor Sul - Palmas - CEP 77021-622</t>
  </si>
  <si>
    <t>9733.00417.500-0</t>
  </si>
  <si>
    <t>00467.000168/2007-12</t>
  </si>
  <si>
    <t>270101</t>
  </si>
  <si>
    <t>270102</t>
  </si>
  <si>
    <t>270103</t>
  </si>
  <si>
    <t>270104</t>
  </si>
  <si>
    <t>Legenda:</t>
  </si>
  <si>
    <t>Situação atual do imóvel</t>
  </si>
  <si>
    <t>Situação anterior do imóvel</t>
  </si>
  <si>
    <t>HISTÓRICO DA MOVIMENTAÇÃO DAS UNIDADES DA AGU</t>
  </si>
  <si>
    <t>Imóveis</t>
  </si>
  <si>
    <t>Cidade</t>
  </si>
  <si>
    <t>Endereço</t>
  </si>
  <si>
    <t>RIP</t>
  </si>
  <si>
    <t>Tipo do imóvel
Anterior</t>
  </si>
  <si>
    <t>Área do imóvel ocupada/contratada
Anterior</t>
  </si>
  <si>
    <t>Observação</t>
  </si>
  <si>
    <t>Data da movimentação</t>
  </si>
  <si>
    <t>Gastos Anuais</t>
  </si>
  <si>
    <t>Entrega do Imóvel</t>
  </si>
  <si>
    <t>N.A.</t>
  </si>
  <si>
    <t>Anterior</t>
  </si>
  <si>
    <t>Atual</t>
  </si>
  <si>
    <t>Redução</t>
  </si>
  <si>
    <t>Aumento</t>
  </si>
  <si>
    <t>SIM/NÃO</t>
  </si>
  <si>
    <t>DATA</t>
  </si>
  <si>
    <t>SC - Florianópolis - PU_CJU</t>
  </si>
  <si>
    <t>Florianópolis</t>
  </si>
  <si>
    <t>Servidão de Nossa Senhora de Lourdes, 110 - Ed. Célia Daux - Agronômica - Florianópolis - CEP 88025-220 
Av. Governador Irineu Bornhause, 5012 - Ed. Célia Daux - Agronômica - Florianópolis - CEP 88025-220</t>
  </si>
  <si>
    <t>A CJU mudou para o prédio da PU</t>
  </si>
  <si>
    <t>SC - Florianópolis - CJU</t>
  </si>
  <si>
    <t>Travessa Albertina Ganzo, 48 - Centro - Florianópolis/SC – CEP 88015-210</t>
  </si>
  <si>
    <t>8105.00548.500-3</t>
  </si>
  <si>
    <t>Chapecó</t>
  </si>
  <si>
    <t>Av. Getúlio Dorneles Vargas 681-N/S - Ed. DBusines</t>
  </si>
  <si>
    <t>PSF e PSU unificaram em um novo prédio</t>
  </si>
  <si>
    <t>SC - Chapecó - PSF</t>
  </si>
  <si>
    <t>Rua Barão do Rio Branco, 268-D – Centro – Chapecó/SC – CEP 89801-030</t>
  </si>
  <si>
    <t>8081.00060-500-0</t>
  </si>
  <si>
    <t>SC - Chapecó - PSU</t>
  </si>
  <si>
    <t>Avenida Getúlio Dornelles Vargas, 1028-N – Centro – Chapecó/SC - CEP 89801-002</t>
  </si>
  <si>
    <t>8081.00058.500-9</t>
  </si>
  <si>
    <t>Passo Fundo</t>
  </si>
  <si>
    <t>Rua General Osório, 1086 - 11º e 12º andares - Centro - Passo Fundo/RS - CEP 99010-140</t>
  </si>
  <si>
    <t>RS - Passo Fundo - PSF</t>
  </si>
  <si>
    <t>Rua Antônio Araújo, 1176 - Centro – Passo Fundo/RS – CEP 99010-220</t>
  </si>
  <si>
    <t>8785.00079.500-0</t>
  </si>
  <si>
    <t>RS - Passo Fundo - PSU</t>
  </si>
  <si>
    <t>Rua Antônio Araújo, 1190 - Centro – Passo Fundo/RS – CEP 99010-220</t>
  </si>
  <si>
    <t>8785.00081.500-1</t>
  </si>
  <si>
    <t>Bauru</t>
  </si>
  <si>
    <t>Rua Olga Gonzales de Oliveira, 2-35 - 2º e 3º andares - Jardim Estoril V - Bauru/SP - CEP 17017-594</t>
  </si>
  <si>
    <t>Compartilhado com a Receita Federal</t>
  </si>
  <si>
    <t>A PSF se juntou à PSU em um prédio compartilhado com a RF.</t>
  </si>
  <si>
    <t>SP - Bauru - PSF</t>
  </si>
  <si>
    <t>Avenida Odilon Braga 2-26 - Vila Aviação - Bauru/SP - CEP 17018-580</t>
  </si>
  <si>
    <t>6219.00348.500-1</t>
  </si>
  <si>
    <t>Lavras</t>
  </si>
  <si>
    <t>Campus histórico da UFLA s/nº - Ignácio Valtentin - Lavras/MG - CEP 37200-900</t>
  </si>
  <si>
    <t>4763.00084.500-5</t>
  </si>
  <si>
    <t>Compartilhado UFLA</t>
  </si>
  <si>
    <t>O EA mudou para o Campus da UFLA em Outubro de 2020</t>
  </si>
  <si>
    <t>Rua Comandante Soares Júnior, 560 - Bicame - CEP 37200-000</t>
  </si>
  <si>
    <t>4763.00039.500-0</t>
  </si>
  <si>
    <t>Juiz de Fora</t>
  </si>
  <si>
    <t>Rua Oscar Vidal, 274 , 11º. 12º e 13º andares - Centro - CEP 36016-290</t>
  </si>
  <si>
    <t>Rua Rei Alberto, 50 - Centro - CEP 36016,300</t>
  </si>
  <si>
    <t>4733.00188.500-9</t>
  </si>
  <si>
    <t>Rua Rei Alberto, 70 - Centro - CEP 36016,300</t>
  </si>
  <si>
    <t>AM - Manaus - PF_PU_CJU</t>
  </si>
  <si>
    <t>Manaus</t>
  </si>
  <si>
    <t>A PF, PU e CJU se juntaram em um único prédio</t>
  </si>
  <si>
    <t>AM - Manaus - PF</t>
  </si>
  <si>
    <t>Rua Major Gabriel, 404 - Ed. Maria Laura - Centro - Manaus - CEP 69020-060</t>
  </si>
  <si>
    <t>0255.00933,500-5</t>
  </si>
  <si>
    <t>AM - Manaus - PU_CJU</t>
  </si>
  <si>
    <t>Av. Tefé, 611 - Praça 14 de Janeiro - Manaus - CEP 69020-090</t>
  </si>
  <si>
    <t>0255.01184.500-7</t>
  </si>
  <si>
    <t>ES - Vitória - PU_CJU</t>
  </si>
  <si>
    <t>RJ</t>
  </si>
  <si>
    <t>Vitória</t>
  </si>
  <si>
    <t>Compartilhado com o Ministério da Economia</t>
  </si>
  <si>
    <t>A PU e a CJU se juntaram em prédio  compartilhado com o Ministério da Economia</t>
  </si>
  <si>
    <t>ES - Vitória - PU</t>
  </si>
  <si>
    <t>Rua Professor Almeida Cousin, 125 - Enseada do Suá - Vitória - CEP 29050-565</t>
  </si>
  <si>
    <t>5705.00676.500-1</t>
  </si>
  <si>
    <t>mai/21</t>
  </si>
  <si>
    <t>ES - Vitória - CJU</t>
  </si>
  <si>
    <t xml:space="preserve">Rua José Alexandre Buaiz, 160 - Ed. London Office Tower - Enseada do Suá - Vitória -CEP </t>
  </si>
  <si>
    <t>5705.00466.500-0</t>
  </si>
  <si>
    <t>Rio Grande</t>
  </si>
  <si>
    <t>A PSU foi extinta</t>
  </si>
  <si>
    <t>RS - Rio Grande - PSF_PSU</t>
  </si>
  <si>
    <t>SC - Florianópolis - EAGU</t>
  </si>
  <si>
    <t>Praça Pereira Oliveira, 35 - 7º e 8º andares - CEP ?</t>
  </si>
  <si>
    <t>8105.00142.500-6</t>
  </si>
  <si>
    <t>A EAGU foi extinta</t>
  </si>
  <si>
    <t>Novo Hamburgo</t>
  </si>
  <si>
    <t xml:space="preserve">Rua Júlio Aichinger, 694 5° e 6º andares - Novo Hamburgo - </t>
  </si>
  <si>
    <t>A PSF mudou para prédio compartilhado com a Receita Federal</t>
  </si>
  <si>
    <t>Rua Pedro Adams Filho, 5757 - Centro - Novo Hamburgo - CEP 93510-135</t>
  </si>
  <si>
    <t>Fonte: Programa IES</t>
  </si>
  <si>
    <t xml:space="preserve">           Sistemas Comprasnet e SPIUnet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</si>
</sst>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.00_ ;[Red]\-#,##0.00\ "/>
    <numFmt numFmtId="166" formatCode="_-* #,##0_-;\-* #,##0_-;_-* &quot;-&quot;??_-;_-@_-"/>
    <numFmt numFmtId="167" formatCode="&quot;R$&quot;\ 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ourier New"/>
      <family val="3"/>
    </font>
    <font>
      <sz val="12"/>
      <color theme="1"/>
      <name val="Courier New"/>
      <family val="3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indexed="81"/>
      <name val="Segoe UI"/>
      <family val="2"/>
    </font>
    <font>
      <b/>
      <sz val="12"/>
      <name val="Courier New"/>
      <family val="3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ourier New"/>
      <family val="3"/>
    </font>
    <font>
      <b/>
      <sz val="10"/>
      <color indexed="81"/>
      <name val="Segoe UI"/>
      <family val="2"/>
    </font>
    <font>
      <sz val="11"/>
      <color rgb="FFFFFF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indexed="81"/>
      <name val="Segoe UI"/>
      <family val="2"/>
    </font>
    <font>
      <sz val="10"/>
      <color indexed="81"/>
      <name val="Arial"/>
      <family val="2"/>
    </font>
    <font>
      <b/>
      <sz val="10"/>
      <color indexed="8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bgColor theme="0" tint="-0.14996795556505021"/>
      </patternFill>
    </fill>
    <fill>
      <patternFill patternType="lightDown">
        <bgColor theme="0" tint="-0.14996795556505021"/>
      </patternFill>
    </fill>
    <fill>
      <patternFill patternType="lightDown"/>
    </fill>
    <fill>
      <patternFill patternType="lightDown">
        <bgColor theme="0" tint="-0.14999847407452621"/>
      </patternFill>
    </fill>
    <fill>
      <patternFill patternType="lightDown"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Gray">
        <fgColor auto="1"/>
        <bgColor auto="1"/>
      </patternFill>
    </fill>
    <fill>
      <patternFill patternType="solid">
        <fgColor theme="5" tint="0.39994506668294322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1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2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17" fontId="16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0" fontId="16" fillId="9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9" borderId="0" xfId="0" applyFill="1" applyAlignment="1">
      <alignment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167" fontId="5" fillId="3" borderId="12" xfId="0" applyNumberFormat="1" applyFont="1" applyFill="1" applyBorder="1" applyAlignment="1">
      <alignment horizontal="center" vertical="center" wrapText="1"/>
    </xf>
    <xf numFmtId="167" fontId="5" fillId="3" borderId="13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vertical="center" wrapText="1"/>
    </xf>
    <xf numFmtId="4" fontId="2" fillId="7" borderId="5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17" fontId="2" fillId="7" borderId="5" xfId="0" applyNumberFormat="1" applyFont="1" applyFill="1" applyBorder="1" applyAlignment="1">
      <alignment horizontal="center" vertical="center"/>
    </xf>
    <xf numFmtId="167" fontId="17" fillId="7" borderId="5" xfId="0" applyNumberFormat="1" applyFont="1" applyFill="1" applyBorder="1" applyAlignment="1">
      <alignment horizontal="center" vertical="center"/>
    </xf>
    <xf numFmtId="167" fontId="18" fillId="7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9" borderId="0" xfId="0" applyFont="1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" fontId="0" fillId="0" borderId="2" xfId="0" applyNumberFormat="1" applyBorder="1" applyAlignment="1">
      <alignment horizontal="center" vertical="center"/>
    </xf>
    <xf numFmtId="167" fontId="13" fillId="0" borderId="2" xfId="0" applyNumberFormat="1" applyFont="1" applyBorder="1" applyAlignment="1">
      <alignment horizontal="center" vertical="center"/>
    </xf>
    <xf numFmtId="167" fontId="19" fillId="0" borderId="2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2" fillId="7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horizontal="center" vertical="center"/>
    </xf>
    <xf numFmtId="4" fontId="2" fillId="7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left" vertical="center"/>
    </xf>
    <xf numFmtId="17" fontId="2" fillId="7" borderId="2" xfId="0" applyNumberFormat="1" applyFont="1" applyFill="1" applyBorder="1" applyAlignment="1">
      <alignment horizontal="center" vertical="center"/>
    </xf>
    <xf numFmtId="167" fontId="17" fillId="7" borderId="2" xfId="0" applyNumberFormat="1" applyFont="1" applyFill="1" applyBorder="1" applyAlignment="1">
      <alignment horizontal="center" vertical="center"/>
    </xf>
    <xf numFmtId="167" fontId="18" fillId="7" borderId="2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7" fontId="0" fillId="0" borderId="16" xfId="0" applyNumberFormat="1" applyBorder="1" applyAlignment="1">
      <alignment horizontal="center" vertical="center"/>
    </xf>
    <xf numFmtId="167" fontId="13" fillId="0" borderId="16" xfId="0" applyNumberFormat="1" applyFont="1" applyBorder="1" applyAlignment="1">
      <alignment horizontal="center" vertical="center"/>
    </xf>
    <xf numFmtId="167" fontId="19" fillId="0" borderId="16" xfId="0" applyNumberFormat="1" applyFon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2" fillId="7" borderId="16" xfId="0" applyFont="1" applyFill="1" applyBorder="1" applyAlignment="1">
      <alignment vertical="center"/>
    </xf>
    <xf numFmtId="0" fontId="2" fillId="7" borderId="16" xfId="0" applyFont="1" applyFill="1" applyBorder="1" applyAlignment="1">
      <alignment horizontal="center" vertical="center"/>
    </xf>
    <xf numFmtId="4" fontId="2" fillId="7" borderId="16" xfId="0" applyNumberFormat="1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left" vertical="center"/>
    </xf>
    <xf numFmtId="17" fontId="2" fillId="7" borderId="16" xfId="0" applyNumberFormat="1" applyFont="1" applyFill="1" applyBorder="1" applyAlignment="1">
      <alignment horizontal="center" vertical="center"/>
    </xf>
    <xf numFmtId="167" fontId="17" fillId="7" borderId="16" xfId="0" applyNumberFormat="1" applyFont="1" applyFill="1" applyBorder="1" applyAlignment="1">
      <alignment horizontal="center" vertical="center"/>
    </xf>
    <xf numFmtId="167" fontId="18" fillId="7" borderId="16" xfId="0" applyNumberFormat="1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 wrapText="1"/>
    </xf>
    <xf numFmtId="4" fontId="2" fillId="7" borderId="16" xfId="0" applyNumberFormat="1" applyFont="1" applyFill="1" applyBorder="1" applyAlignment="1">
      <alignment horizontal="center" vertical="center" wrapText="1"/>
    </xf>
    <xf numFmtId="14" fontId="2" fillId="7" borderId="16" xfId="0" applyNumberFormat="1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49" fontId="20" fillId="0" borderId="16" xfId="0" applyNumberFormat="1" applyFont="1" applyBorder="1" applyAlignment="1">
      <alignment horizontal="center" vertical="center"/>
    </xf>
    <xf numFmtId="14" fontId="0" fillId="8" borderId="2" xfId="0" applyNumberForma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7" fontId="0" fillId="0" borderId="11" xfId="0" applyNumberFormat="1" applyBorder="1" applyAlignment="1">
      <alignment horizontal="center" vertical="center"/>
    </xf>
    <xf numFmtId="167" fontId="13" fillId="0" borderId="11" xfId="0" applyNumberFormat="1" applyFont="1" applyBorder="1" applyAlignment="1">
      <alignment horizontal="center" vertical="center"/>
    </xf>
    <xf numFmtId="167" fontId="19" fillId="0" borderId="11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center" vertical="center"/>
    </xf>
    <xf numFmtId="0" fontId="5" fillId="7" borderId="19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7" fillId="0" borderId="2" xfId="1" applyFont="1" applyFill="1" applyBorder="1" applyAlignment="1">
      <alignment horizontal="center" vertical="center"/>
    </xf>
    <xf numFmtId="10" fontId="3" fillId="0" borderId="2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7" borderId="19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2" fontId="10" fillId="0" borderId="0" xfId="1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0" fillId="0" borderId="0" xfId="0" applyFont="1"/>
    <xf numFmtId="0" fontId="25" fillId="0" borderId="0" xfId="0" applyFont="1"/>
    <xf numFmtId="0" fontId="21" fillId="13" borderId="40" xfId="0" applyFont="1" applyFill="1" applyBorder="1" applyAlignment="1">
      <alignment horizontal="left" vertical="center"/>
    </xf>
    <xf numFmtId="0" fontId="24" fillId="12" borderId="42" xfId="0" applyFont="1" applyFill="1" applyBorder="1" applyAlignment="1">
      <alignment horizontal="left" vertical="center"/>
    </xf>
    <xf numFmtId="0" fontId="21" fillId="13" borderId="44" xfId="0" applyFont="1" applyFill="1" applyBorder="1" applyAlignment="1">
      <alignment horizontal="left" vertical="center"/>
    </xf>
    <xf numFmtId="0" fontId="24" fillId="13" borderId="42" xfId="0" applyFont="1" applyFill="1" applyBorder="1" applyAlignment="1">
      <alignment horizontal="left" vertical="center"/>
    </xf>
    <xf numFmtId="0" fontId="5" fillId="3" borderId="49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2" fontId="10" fillId="0" borderId="0" xfId="0" applyNumberFormat="1" applyFont="1" applyAlignment="1">
      <alignment horizontal="center"/>
    </xf>
    <xf numFmtId="0" fontId="5" fillId="0" borderId="0" xfId="0" applyFont="1"/>
    <xf numFmtId="0" fontId="3" fillId="0" borderId="4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43" fontId="7" fillId="0" borderId="24" xfId="1" applyFont="1" applyFill="1" applyBorder="1" applyAlignment="1">
      <alignment horizontal="center" vertical="center"/>
    </xf>
    <xf numFmtId="0" fontId="3" fillId="0" borderId="25" xfId="1" applyNumberFormat="1" applyFont="1" applyFill="1" applyBorder="1" applyAlignment="1">
      <alignment horizontal="center" vertical="center"/>
    </xf>
    <xf numFmtId="0" fontId="5" fillId="13" borderId="32" xfId="0" applyFont="1" applyFill="1" applyBorder="1" applyAlignment="1">
      <alignment horizontal="center" vertical="center"/>
    </xf>
    <xf numFmtId="0" fontId="5" fillId="13" borderId="34" xfId="0" applyFont="1" applyFill="1" applyBorder="1" applyAlignment="1">
      <alignment horizontal="center" vertical="center"/>
    </xf>
    <xf numFmtId="43" fontId="6" fillId="7" borderId="19" xfId="1" applyFont="1" applyFill="1" applyBorder="1" applyAlignment="1">
      <alignment horizontal="center" vertical="center"/>
    </xf>
    <xf numFmtId="43" fontId="6" fillId="7" borderId="2" xfId="1" applyFont="1" applyFill="1" applyBorder="1" applyAlignment="1">
      <alignment horizontal="center" vertical="center"/>
    </xf>
    <xf numFmtId="0" fontId="3" fillId="12" borderId="33" xfId="0" applyFont="1" applyFill="1" applyBorder="1" applyAlignment="1">
      <alignment horizontal="center" vertical="center"/>
    </xf>
    <xf numFmtId="43" fontId="7" fillId="12" borderId="24" xfId="1" applyFont="1" applyFill="1" applyBorder="1" applyAlignment="1">
      <alignment horizontal="center" vertical="center"/>
    </xf>
    <xf numFmtId="0" fontId="3" fillId="12" borderId="34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3" fillId="12" borderId="44" xfId="0" applyFont="1" applyFill="1" applyBorder="1" applyAlignment="1">
      <alignment horizontal="left" vertical="center"/>
    </xf>
    <xf numFmtId="0" fontId="3" fillId="12" borderId="42" xfId="0" applyFont="1" applyFill="1" applyBorder="1" applyAlignment="1">
      <alignment horizontal="left" vertical="center"/>
    </xf>
    <xf numFmtId="166" fontId="3" fillId="0" borderId="41" xfId="1" applyNumberFormat="1" applyFont="1" applyFill="1" applyBorder="1" applyAlignment="1">
      <alignment horizontal="center" vertical="center"/>
    </xf>
    <xf numFmtId="166" fontId="3" fillId="0" borderId="42" xfId="1" applyNumberFormat="1" applyFont="1" applyFill="1" applyBorder="1" applyAlignment="1">
      <alignment horizontal="center" vertical="center"/>
    </xf>
    <xf numFmtId="0" fontId="3" fillId="13" borderId="40" xfId="0" applyFont="1" applyFill="1" applyBorder="1" applyAlignment="1">
      <alignment horizontal="left" vertical="center"/>
    </xf>
    <xf numFmtId="0" fontId="3" fillId="13" borderId="44" xfId="0" applyFont="1" applyFill="1" applyBorder="1" applyAlignment="1">
      <alignment horizontal="left" vertical="center"/>
    </xf>
    <xf numFmtId="165" fontId="3" fillId="12" borderId="34" xfId="1" applyNumberFormat="1" applyFont="1" applyFill="1" applyBorder="1" applyAlignment="1">
      <alignment horizontal="center" vertical="center"/>
    </xf>
    <xf numFmtId="0" fontId="3" fillId="13" borderId="42" xfId="0" applyFont="1" applyFill="1" applyBorder="1" applyAlignment="1">
      <alignment horizontal="left" vertical="center"/>
    </xf>
    <xf numFmtId="165" fontId="3" fillId="12" borderId="33" xfId="1" applyNumberFormat="1" applyFont="1" applyFill="1" applyBorder="1" applyAlignment="1">
      <alignment horizontal="center" vertical="center"/>
    </xf>
    <xf numFmtId="0" fontId="3" fillId="0" borderId="42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4" xfId="3" applyFont="1" applyFill="1" applyBorder="1" applyAlignment="1">
      <alignment horizontal="left" vertical="center"/>
    </xf>
    <xf numFmtId="0" fontId="4" fillId="0" borderId="24" xfId="3" applyFont="1" applyFill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43" fontId="7" fillId="12" borderId="2" xfId="1" applyFont="1" applyFill="1" applyBorder="1" applyAlignment="1">
      <alignment horizontal="center" vertical="center"/>
    </xf>
    <xf numFmtId="0" fontId="5" fillId="7" borderId="32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44" fontId="7" fillId="0" borderId="2" xfId="2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166" fontId="5" fillId="7" borderId="39" xfId="1" applyNumberFormat="1" applyFont="1" applyFill="1" applyBorder="1" applyAlignment="1">
      <alignment horizontal="center" vertical="center"/>
    </xf>
    <xf numFmtId="166" fontId="5" fillId="7" borderId="59" xfId="1" applyNumberFormat="1" applyFont="1" applyFill="1" applyBorder="1" applyAlignment="1">
      <alignment horizontal="center" vertical="center"/>
    </xf>
    <xf numFmtId="166" fontId="5" fillId="7" borderId="40" xfId="1" applyNumberFormat="1" applyFont="1" applyFill="1" applyBorder="1" applyAlignment="1">
      <alignment horizontal="center" vertical="center"/>
    </xf>
    <xf numFmtId="166" fontId="5" fillId="7" borderId="40" xfId="1" applyNumberFormat="1" applyFont="1" applyFill="1" applyBorder="1" applyAlignment="1">
      <alignment horizontal="right" vertical="center"/>
    </xf>
    <xf numFmtId="166" fontId="3" fillId="12" borderId="43" xfId="1" applyNumberFormat="1" applyFont="1" applyFill="1" applyBorder="1" applyAlignment="1">
      <alignment horizontal="center" vertical="center"/>
    </xf>
    <xf numFmtId="166" fontId="3" fillId="12" borderId="60" xfId="1" applyNumberFormat="1" applyFont="1" applyFill="1" applyBorder="1" applyAlignment="1">
      <alignment horizontal="center" vertical="center"/>
    </xf>
    <xf numFmtId="166" fontId="3" fillId="12" borderId="44" xfId="1" applyNumberFormat="1" applyFont="1" applyFill="1" applyBorder="1" applyAlignment="1">
      <alignment horizontal="center" vertical="center"/>
    </xf>
    <xf numFmtId="166" fontId="3" fillId="12" borderId="41" xfId="1" applyNumberFormat="1" applyFont="1" applyFill="1" applyBorder="1" applyAlignment="1">
      <alignment horizontal="center" vertical="center"/>
    </xf>
    <xf numFmtId="166" fontId="3" fillId="12" borderId="61" xfId="1" applyNumberFormat="1" applyFont="1" applyFill="1" applyBorder="1" applyAlignment="1">
      <alignment horizontal="center" vertical="center"/>
    </xf>
    <xf numFmtId="166" fontId="3" fillId="12" borderId="42" xfId="1" applyNumberFormat="1" applyFont="1" applyFill="1" applyBorder="1" applyAlignment="1">
      <alignment horizontal="center" vertical="center"/>
    </xf>
    <xf numFmtId="166" fontId="3" fillId="0" borderId="43" xfId="1" applyNumberFormat="1" applyFont="1" applyFill="1" applyBorder="1" applyAlignment="1">
      <alignment horizontal="center" vertical="center"/>
    </xf>
    <xf numFmtId="166" fontId="3" fillId="0" borderId="44" xfId="1" applyNumberFormat="1" applyFont="1" applyFill="1" applyBorder="1" applyAlignment="1">
      <alignment horizontal="center" vertical="center"/>
    </xf>
    <xf numFmtId="166" fontId="3" fillId="0" borderId="61" xfId="1" applyNumberFormat="1" applyFont="1" applyFill="1" applyBorder="1" applyAlignment="1">
      <alignment horizontal="center" vertical="center"/>
    </xf>
    <xf numFmtId="166" fontId="3" fillId="0" borderId="60" xfId="1" applyNumberFormat="1" applyFont="1" applyFill="1" applyBorder="1" applyAlignment="1">
      <alignment horizontal="center" vertical="center"/>
    </xf>
    <xf numFmtId="166" fontId="3" fillId="15" borderId="41" xfId="1" applyNumberFormat="1" applyFont="1" applyFill="1" applyBorder="1" applyAlignment="1">
      <alignment horizontal="center" vertical="center"/>
    </xf>
    <xf numFmtId="166" fontId="3" fillId="15" borderId="42" xfId="1" applyNumberFormat="1" applyFont="1" applyFill="1" applyBorder="1" applyAlignment="1">
      <alignment horizontal="center" vertical="center"/>
    </xf>
    <xf numFmtId="166" fontId="3" fillId="15" borderId="43" xfId="1" applyNumberFormat="1" applyFont="1" applyFill="1" applyBorder="1" applyAlignment="1">
      <alignment horizontal="center" vertical="center"/>
    </xf>
    <xf numFmtId="166" fontId="3" fillId="15" borderId="44" xfId="1" applyNumberFormat="1" applyFont="1" applyFill="1" applyBorder="1" applyAlignment="1">
      <alignment horizontal="center" vertical="center"/>
    </xf>
    <xf numFmtId="2" fontId="5" fillId="3" borderId="64" xfId="0" applyNumberFormat="1" applyFont="1" applyFill="1" applyBorder="1" applyAlignment="1">
      <alignment horizontal="center" vertical="center" wrapText="1"/>
    </xf>
    <xf numFmtId="2" fontId="5" fillId="5" borderId="49" xfId="0" applyNumberFormat="1" applyFont="1" applyFill="1" applyBorder="1" applyAlignment="1">
      <alignment horizontal="center" vertical="center" wrapText="1"/>
    </xf>
    <xf numFmtId="2" fontId="5" fillId="6" borderId="50" xfId="0" applyNumberFormat="1" applyFont="1" applyFill="1" applyBorder="1" applyAlignment="1">
      <alignment horizontal="center" vertical="center" wrapText="1"/>
    </xf>
    <xf numFmtId="165" fontId="3" fillId="0" borderId="33" xfId="1" applyNumberFormat="1" applyFont="1" applyFill="1" applyBorder="1" applyAlignment="1">
      <alignment horizontal="center" vertical="center"/>
    </xf>
    <xf numFmtId="165" fontId="5" fillId="7" borderId="32" xfId="1" applyNumberFormat="1" applyFont="1" applyFill="1" applyBorder="1" applyAlignment="1">
      <alignment horizontal="center" vertical="center"/>
    </xf>
    <xf numFmtId="165" fontId="3" fillId="0" borderId="34" xfId="1" applyNumberFormat="1" applyFont="1" applyFill="1" applyBorder="1" applyAlignment="1">
      <alignment horizontal="center" vertical="center"/>
    </xf>
    <xf numFmtId="2" fontId="5" fillId="3" borderId="35" xfId="0" applyNumberFormat="1" applyFont="1" applyFill="1" applyBorder="1" applyAlignment="1">
      <alignment horizontal="center" vertical="center" wrapText="1"/>
    </xf>
    <xf numFmtId="2" fontId="5" fillId="3" borderId="57" xfId="0" applyNumberFormat="1" applyFont="1" applyFill="1" applyBorder="1" applyAlignment="1">
      <alignment horizontal="center" vertical="center" wrapText="1"/>
    </xf>
    <xf numFmtId="2" fontId="5" fillId="4" borderId="36" xfId="0" applyNumberFormat="1" applyFont="1" applyFill="1" applyBorder="1" applyAlignment="1">
      <alignment horizontal="center" vertical="center" wrapText="1"/>
    </xf>
    <xf numFmtId="165" fontId="3" fillId="0" borderId="43" xfId="1" applyNumberFormat="1" applyFont="1" applyFill="1" applyBorder="1" applyAlignment="1">
      <alignment horizontal="right" vertical="center"/>
    </xf>
    <xf numFmtId="165" fontId="3" fillId="0" borderId="60" xfId="1" applyNumberFormat="1" applyFont="1" applyFill="1" applyBorder="1" applyAlignment="1">
      <alignment horizontal="right" vertical="center"/>
    </xf>
    <xf numFmtId="165" fontId="3" fillId="0" borderId="44" xfId="1" applyNumberFormat="1" applyFont="1" applyFill="1" applyBorder="1" applyAlignment="1">
      <alignment horizontal="right" vertical="center"/>
    </xf>
    <xf numFmtId="0" fontId="3" fillId="12" borderId="43" xfId="1" applyNumberFormat="1" applyFont="1" applyFill="1" applyBorder="1" applyAlignment="1">
      <alignment horizontal="center" vertical="center"/>
    </xf>
    <xf numFmtId="0" fontId="3" fillId="12" borderId="60" xfId="1" applyNumberFormat="1" applyFont="1" applyFill="1" applyBorder="1" applyAlignment="1">
      <alignment horizontal="center" vertical="center"/>
    </xf>
    <xf numFmtId="164" fontId="3" fillId="12" borderId="60" xfId="1" applyNumberFormat="1" applyFont="1" applyFill="1" applyBorder="1" applyAlignment="1">
      <alignment horizontal="center" vertical="center"/>
    </xf>
    <xf numFmtId="14" fontId="3" fillId="12" borderId="60" xfId="1" applyNumberFormat="1" applyFont="1" applyFill="1" applyBorder="1" applyAlignment="1">
      <alignment horizontal="center" vertical="center"/>
    </xf>
    <xf numFmtId="14" fontId="3" fillId="12" borderId="44" xfId="1" applyNumberFormat="1" applyFont="1" applyFill="1" applyBorder="1" applyAlignment="1">
      <alignment horizontal="center" vertical="center"/>
    </xf>
    <xf numFmtId="0" fontId="3" fillId="12" borderId="41" xfId="1" applyNumberFormat="1" applyFont="1" applyFill="1" applyBorder="1" applyAlignment="1">
      <alignment horizontal="center" vertical="center"/>
    </xf>
    <xf numFmtId="0" fontId="3" fillId="12" borderId="61" xfId="1" applyNumberFormat="1" applyFont="1" applyFill="1" applyBorder="1" applyAlignment="1">
      <alignment horizontal="center" vertical="center"/>
    </xf>
    <xf numFmtId="164" fontId="3" fillId="12" borderId="61" xfId="1" applyNumberFormat="1" applyFont="1" applyFill="1" applyBorder="1" applyAlignment="1">
      <alignment horizontal="center" vertical="center"/>
    </xf>
    <xf numFmtId="14" fontId="3" fillId="12" borderId="61" xfId="1" applyNumberFormat="1" applyFont="1" applyFill="1" applyBorder="1" applyAlignment="1">
      <alignment horizontal="center" vertical="center"/>
    </xf>
    <xf numFmtId="14" fontId="3" fillId="12" borderId="42" xfId="1" applyNumberFormat="1" applyFont="1" applyFill="1" applyBorder="1" applyAlignment="1">
      <alignment horizontal="center" vertical="center"/>
    </xf>
    <xf numFmtId="0" fontId="5" fillId="7" borderId="39" xfId="1" applyNumberFormat="1" applyFont="1" applyFill="1" applyBorder="1" applyAlignment="1">
      <alignment horizontal="center" vertical="center"/>
    </xf>
    <xf numFmtId="0" fontId="5" fillId="7" borderId="59" xfId="1" applyNumberFormat="1" applyFont="1" applyFill="1" applyBorder="1" applyAlignment="1">
      <alignment horizontal="center" vertical="center"/>
    </xf>
    <xf numFmtId="164" fontId="5" fillId="7" borderId="59" xfId="1" applyNumberFormat="1" applyFont="1" applyFill="1" applyBorder="1" applyAlignment="1">
      <alignment horizontal="center" vertical="center"/>
    </xf>
    <xf numFmtId="0" fontId="3" fillId="0" borderId="41" xfId="1" applyNumberFormat="1" applyFont="1" applyFill="1" applyBorder="1" applyAlignment="1">
      <alignment horizontal="center" vertical="center"/>
    </xf>
    <xf numFmtId="0" fontId="3" fillId="0" borderId="61" xfId="1" applyNumberFormat="1" applyFont="1" applyFill="1" applyBorder="1" applyAlignment="1">
      <alignment horizontal="center" vertical="center"/>
    </xf>
    <xf numFmtId="164" fontId="3" fillId="0" borderId="61" xfId="1" applyNumberFormat="1" applyFont="1" applyFill="1" applyBorder="1" applyAlignment="1">
      <alignment horizontal="center" vertical="center"/>
    </xf>
    <xf numFmtId="0" fontId="5" fillId="7" borderId="59" xfId="1" applyNumberFormat="1" applyFont="1" applyFill="1" applyBorder="1" applyAlignment="1">
      <alignment horizontal="center" vertical="center" wrapText="1"/>
    </xf>
    <xf numFmtId="164" fontId="5" fillId="7" borderId="59" xfId="1" applyNumberFormat="1" applyFont="1" applyFill="1" applyBorder="1" applyAlignment="1">
      <alignment horizontal="right" vertical="center" wrapText="1"/>
    </xf>
    <xf numFmtId="0" fontId="5" fillId="7" borderId="60" xfId="1" applyNumberFormat="1" applyFont="1" applyFill="1" applyBorder="1" applyAlignment="1">
      <alignment horizontal="center" vertical="center" wrapText="1"/>
    </xf>
    <xf numFmtId="164" fontId="5" fillId="7" borderId="60" xfId="1" applyNumberFormat="1" applyFont="1" applyFill="1" applyBorder="1" applyAlignment="1">
      <alignment horizontal="right" vertical="center" wrapText="1"/>
    </xf>
    <xf numFmtId="0" fontId="3" fillId="0" borderId="43" xfId="1" applyNumberFormat="1" applyFont="1" applyFill="1" applyBorder="1" applyAlignment="1">
      <alignment horizontal="center" vertical="center"/>
    </xf>
    <xf numFmtId="0" fontId="3" fillId="0" borderId="60" xfId="1" applyNumberFormat="1" applyFont="1" applyFill="1" applyBorder="1" applyAlignment="1">
      <alignment horizontal="center" vertical="center"/>
    </xf>
    <xf numFmtId="164" fontId="3" fillId="0" borderId="60" xfId="1" applyNumberFormat="1" applyFont="1" applyFill="1" applyBorder="1" applyAlignment="1">
      <alignment horizontal="center" vertical="center"/>
    </xf>
    <xf numFmtId="14" fontId="3" fillId="0" borderId="60" xfId="1" applyNumberFormat="1" applyFont="1" applyFill="1" applyBorder="1" applyAlignment="1">
      <alignment horizontal="center" vertical="center"/>
    </xf>
    <xf numFmtId="14" fontId="3" fillId="0" borderId="44" xfId="1" applyNumberFormat="1" applyFont="1" applyFill="1" applyBorder="1" applyAlignment="1">
      <alignment horizontal="center" vertical="center"/>
    </xf>
    <xf numFmtId="14" fontId="3" fillId="0" borderId="61" xfId="1" applyNumberFormat="1" applyFont="1" applyFill="1" applyBorder="1" applyAlignment="1">
      <alignment horizontal="center" vertical="center"/>
    </xf>
    <xf numFmtId="14" fontId="3" fillId="0" borderId="42" xfId="1" applyNumberFormat="1" applyFont="1" applyFill="1" applyBorder="1" applyAlignment="1">
      <alignment horizontal="center" vertical="center"/>
    </xf>
    <xf numFmtId="14" fontId="5" fillId="7" borderId="59" xfId="1" applyNumberFormat="1" applyFont="1" applyFill="1" applyBorder="1" applyAlignment="1">
      <alignment horizontal="center" vertical="center"/>
    </xf>
    <xf numFmtId="14" fontId="5" fillId="7" borderId="40" xfId="1" applyNumberFormat="1" applyFont="1" applyFill="1" applyBorder="1" applyAlignment="1">
      <alignment horizontal="center" vertical="center"/>
    </xf>
    <xf numFmtId="0" fontId="5" fillId="7" borderId="43" xfId="1" applyNumberFormat="1" applyFont="1" applyFill="1" applyBorder="1" applyAlignment="1">
      <alignment horizontal="center" vertical="center"/>
    </xf>
    <xf numFmtId="0" fontId="5" fillId="7" borderId="60" xfId="1" applyNumberFormat="1" applyFont="1" applyFill="1" applyBorder="1" applyAlignment="1">
      <alignment horizontal="center" vertical="center"/>
    </xf>
    <xf numFmtId="164" fontId="5" fillId="7" borderId="60" xfId="1" applyNumberFormat="1" applyFont="1" applyFill="1" applyBorder="1" applyAlignment="1">
      <alignment horizontal="center" vertical="center"/>
    </xf>
    <xf numFmtId="14" fontId="5" fillId="7" borderId="60" xfId="1" applyNumberFormat="1" applyFont="1" applyFill="1" applyBorder="1" applyAlignment="1">
      <alignment horizontal="center" vertical="center"/>
    </xf>
    <xf numFmtId="14" fontId="5" fillId="7" borderId="44" xfId="1" applyNumberFormat="1" applyFont="1" applyFill="1" applyBorder="1" applyAlignment="1">
      <alignment horizontal="center" vertical="center"/>
    </xf>
    <xf numFmtId="164" fontId="5" fillId="7" borderId="59" xfId="1" applyNumberFormat="1" applyFont="1" applyFill="1" applyBorder="1" applyAlignment="1">
      <alignment horizontal="left" vertical="center"/>
    </xf>
    <xf numFmtId="164" fontId="5" fillId="10" borderId="59" xfId="1" applyNumberFormat="1" applyFont="1" applyFill="1" applyBorder="1" applyAlignment="1">
      <alignment horizontal="center" vertical="center"/>
    </xf>
    <xf numFmtId="164" fontId="5" fillId="7" borderId="60" xfId="1" applyNumberFormat="1" applyFont="1" applyFill="1" applyBorder="1" applyAlignment="1">
      <alignment horizontal="left" vertical="center"/>
    </xf>
    <xf numFmtId="164" fontId="5" fillId="10" borderId="60" xfId="1" applyNumberFormat="1" applyFont="1" applyFill="1" applyBorder="1" applyAlignment="1">
      <alignment horizontal="center" vertical="center"/>
    </xf>
    <xf numFmtId="0" fontId="5" fillId="12" borderId="61" xfId="1" applyNumberFormat="1" applyFont="1" applyFill="1" applyBorder="1" applyAlignment="1">
      <alignment horizontal="center" vertical="center"/>
    </xf>
    <xf numFmtId="0" fontId="5" fillId="12" borderId="60" xfId="1" applyNumberFormat="1" applyFont="1" applyFill="1" applyBorder="1" applyAlignment="1">
      <alignment horizontal="center" vertical="center"/>
    </xf>
    <xf numFmtId="0" fontId="3" fillId="0" borderId="43" xfId="2" applyNumberFormat="1" applyFont="1" applyFill="1" applyBorder="1" applyAlignment="1">
      <alignment horizontal="center" vertical="center"/>
    </xf>
    <xf numFmtId="0" fontId="3" fillId="0" borderId="60" xfId="2" applyNumberFormat="1" applyFont="1" applyFill="1" applyBorder="1" applyAlignment="1">
      <alignment horizontal="center" vertical="center"/>
    </xf>
    <xf numFmtId="164" fontId="3" fillId="0" borderId="60" xfId="2" applyNumberFormat="1" applyFont="1" applyFill="1" applyBorder="1" applyAlignment="1">
      <alignment horizontal="center" vertical="center"/>
    </xf>
    <xf numFmtId="14" fontId="3" fillId="0" borderId="60" xfId="2" applyNumberFormat="1" applyFont="1" applyFill="1" applyBorder="1" applyAlignment="1">
      <alignment horizontal="center" vertical="center"/>
    </xf>
    <xf numFmtId="14" fontId="3" fillId="0" borderId="44" xfId="2" applyNumberFormat="1" applyFont="1" applyFill="1" applyBorder="1" applyAlignment="1">
      <alignment horizontal="center" vertical="center"/>
    </xf>
    <xf numFmtId="0" fontId="3" fillId="0" borderId="55" xfId="2" applyNumberFormat="1" applyFont="1" applyFill="1" applyBorder="1" applyAlignment="1">
      <alignment horizontal="center" vertical="center"/>
    </xf>
    <xf numFmtId="0" fontId="3" fillId="0" borderId="63" xfId="2" applyNumberFormat="1" applyFont="1" applyFill="1" applyBorder="1" applyAlignment="1">
      <alignment horizontal="center" vertical="center"/>
    </xf>
    <xf numFmtId="164" fontId="3" fillId="0" borderId="63" xfId="2" applyNumberFormat="1" applyFont="1" applyFill="1" applyBorder="1" applyAlignment="1">
      <alignment horizontal="center" vertical="center"/>
    </xf>
    <xf numFmtId="14" fontId="3" fillId="0" borderId="63" xfId="2" applyNumberFormat="1" applyFont="1" applyFill="1" applyBorder="1" applyAlignment="1">
      <alignment horizontal="center" vertical="center"/>
    </xf>
    <xf numFmtId="14" fontId="3" fillId="0" borderId="56" xfId="2" applyNumberFormat="1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0" borderId="22" xfId="1" applyNumberFormat="1" applyFont="1" applyFill="1" applyBorder="1" applyAlignment="1">
      <alignment horizontal="center" vertical="center"/>
    </xf>
    <xf numFmtId="0" fontId="3" fillId="12" borderId="24" xfId="0" applyFont="1" applyFill="1" applyBorder="1" applyAlignment="1">
      <alignment horizontal="center" vertical="center"/>
    </xf>
    <xf numFmtId="0" fontId="5" fillId="13" borderId="19" xfId="0" applyFont="1" applyFill="1" applyBorder="1" applyAlignment="1">
      <alignment horizontal="center" vertical="center"/>
    </xf>
    <xf numFmtId="0" fontId="3" fillId="12" borderId="25" xfId="1" applyNumberFormat="1" applyFont="1" applyFill="1" applyBorder="1" applyAlignment="1">
      <alignment horizontal="center" vertical="center"/>
    </xf>
    <xf numFmtId="0" fontId="5" fillId="7" borderId="20" xfId="1" applyNumberFormat="1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/>
    </xf>
    <xf numFmtId="0" fontId="5" fillId="7" borderId="22" xfId="1" applyNumberFormat="1" applyFont="1" applyFill="1" applyBorder="1" applyAlignment="1">
      <alignment horizontal="center" vertical="center" wrapText="1"/>
    </xf>
    <xf numFmtId="0" fontId="5" fillId="7" borderId="20" xfId="1" applyNumberFormat="1" applyFont="1" applyFill="1" applyBorder="1" applyAlignment="1">
      <alignment horizontal="center" vertical="center"/>
    </xf>
    <xf numFmtId="0" fontId="5" fillId="7" borderId="22" xfId="1" applyNumberFormat="1" applyFont="1" applyFill="1" applyBorder="1" applyAlignment="1">
      <alignment horizontal="center" vertical="center"/>
    </xf>
    <xf numFmtId="0" fontId="3" fillId="12" borderId="22" xfId="1" applyNumberFormat="1" applyFont="1" applyFill="1" applyBorder="1" applyAlignment="1">
      <alignment horizontal="center" vertical="center"/>
    </xf>
    <xf numFmtId="0" fontId="3" fillId="0" borderId="22" xfId="2" applyNumberFormat="1" applyFont="1" applyFill="1" applyBorder="1" applyAlignment="1">
      <alignment horizontal="center" vertical="center"/>
    </xf>
    <xf numFmtId="0" fontId="3" fillId="0" borderId="55" xfId="0" applyFont="1" applyBorder="1" applyAlignment="1">
      <alignment horizontal="left" vertical="center"/>
    </xf>
    <xf numFmtId="0" fontId="3" fillId="13" borderId="56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4" fillId="0" borderId="25" xfId="3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12" borderId="68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44" fontId="7" fillId="0" borderId="11" xfId="2" applyFont="1" applyFill="1" applyBorder="1" applyAlignment="1">
      <alignment horizontal="center" vertical="center"/>
    </xf>
    <xf numFmtId="0" fontId="3" fillId="0" borderId="53" xfId="2" applyNumberFormat="1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5" fillId="7" borderId="20" xfId="0" applyFont="1" applyFill="1" applyBorder="1" applyAlignment="1">
      <alignment horizontal="left" vertical="center"/>
    </xf>
    <xf numFmtId="0" fontId="5" fillId="7" borderId="39" xfId="0" applyFont="1" applyFill="1" applyBorder="1" applyAlignment="1">
      <alignment horizontal="left" vertical="center"/>
    </xf>
    <xf numFmtId="0" fontId="5" fillId="13" borderId="40" xfId="0" applyFont="1" applyFill="1" applyBorder="1" applyAlignment="1">
      <alignment horizontal="left" vertical="center"/>
    </xf>
    <xf numFmtId="0" fontId="5" fillId="11" borderId="39" xfId="1" applyNumberFormat="1" applyFont="1" applyFill="1" applyBorder="1" applyAlignment="1">
      <alignment horizontal="center" vertical="center"/>
    </xf>
    <xf numFmtId="0" fontId="5" fillId="11" borderId="59" xfId="1" applyNumberFormat="1" applyFont="1" applyFill="1" applyBorder="1" applyAlignment="1">
      <alignment horizontal="center" vertical="center"/>
    </xf>
    <xf numFmtId="164" fontId="5" fillId="11" borderId="59" xfId="1" applyNumberFormat="1" applyFont="1" applyFill="1" applyBorder="1" applyAlignment="1">
      <alignment horizontal="center" vertical="center"/>
    </xf>
    <xf numFmtId="14" fontId="5" fillId="11" borderId="59" xfId="1" applyNumberFormat="1" applyFont="1" applyFill="1" applyBorder="1" applyAlignment="1">
      <alignment horizontal="center" vertical="center"/>
    </xf>
    <xf numFmtId="14" fontId="5" fillId="11" borderId="40" xfId="1" applyNumberFormat="1" applyFont="1" applyFill="1" applyBorder="1" applyAlignment="1">
      <alignment horizontal="center" vertical="center"/>
    </xf>
    <xf numFmtId="166" fontId="5" fillId="13" borderId="39" xfId="1" applyNumberFormat="1" applyFont="1" applyFill="1" applyBorder="1" applyAlignment="1">
      <alignment horizontal="center" vertical="center"/>
    </xf>
    <xf numFmtId="166" fontId="5" fillId="13" borderId="59" xfId="1" applyNumberFormat="1" applyFont="1" applyFill="1" applyBorder="1" applyAlignment="1">
      <alignment horizontal="center" vertical="center"/>
    </xf>
    <xf numFmtId="166" fontId="5" fillId="13" borderId="40" xfId="1" applyNumberFormat="1" applyFont="1" applyFill="1" applyBorder="1" applyAlignment="1">
      <alignment horizontal="center" vertical="center"/>
    </xf>
    <xf numFmtId="0" fontId="24" fillId="12" borderId="44" xfId="0" applyFont="1" applyFill="1" applyBorder="1" applyAlignment="1">
      <alignment horizontal="left" vertical="center"/>
    </xf>
    <xf numFmtId="0" fontId="5" fillId="7" borderId="40" xfId="0" applyFont="1" applyFill="1" applyBorder="1" applyAlignment="1">
      <alignment horizontal="left" vertical="center"/>
    </xf>
    <xf numFmtId="0" fontId="5" fillId="13" borderId="39" xfId="1" applyNumberFormat="1" applyFont="1" applyFill="1" applyBorder="1" applyAlignment="1">
      <alignment horizontal="center" vertical="center"/>
    </xf>
    <xf numFmtId="0" fontId="5" fillId="13" borderId="59" xfId="1" applyNumberFormat="1" applyFont="1" applyFill="1" applyBorder="1" applyAlignment="1">
      <alignment horizontal="center" vertical="center"/>
    </xf>
    <xf numFmtId="164" fontId="5" fillId="13" borderId="59" xfId="1" applyNumberFormat="1" applyFont="1" applyFill="1" applyBorder="1" applyAlignment="1">
      <alignment horizontal="center" vertical="center"/>
    </xf>
    <xf numFmtId="14" fontId="5" fillId="13" borderId="59" xfId="1" applyNumberFormat="1" applyFont="1" applyFill="1" applyBorder="1" applyAlignment="1">
      <alignment horizontal="center" vertical="center"/>
    </xf>
    <xf numFmtId="14" fontId="5" fillId="13" borderId="40" xfId="1" applyNumberFormat="1" applyFont="1" applyFill="1" applyBorder="1" applyAlignment="1">
      <alignment horizontal="center" vertical="center"/>
    </xf>
    <xf numFmtId="0" fontId="3" fillId="0" borderId="44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49" fontId="3" fillId="0" borderId="24" xfId="1" applyNumberFormat="1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left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left" vertical="center"/>
    </xf>
    <xf numFmtId="0" fontId="8" fillId="7" borderId="39" xfId="0" applyFont="1" applyFill="1" applyBorder="1" applyAlignment="1">
      <alignment horizontal="left" vertical="center"/>
    </xf>
    <xf numFmtId="0" fontId="8" fillId="7" borderId="40" xfId="0" applyFont="1" applyFill="1" applyBorder="1" applyAlignment="1">
      <alignment horizontal="left" vertical="center"/>
    </xf>
    <xf numFmtId="0" fontId="8" fillId="7" borderId="32" xfId="0" applyFont="1" applyFill="1" applyBorder="1" applyAlignment="1">
      <alignment horizontal="center" vertical="center"/>
    </xf>
    <xf numFmtId="43" fontId="23" fillId="7" borderId="19" xfId="1" applyFont="1" applyFill="1" applyBorder="1" applyAlignment="1">
      <alignment horizontal="center" vertical="center"/>
    </xf>
    <xf numFmtId="0" fontId="8" fillId="7" borderId="20" xfId="1" applyNumberFormat="1" applyFont="1" applyFill="1" applyBorder="1" applyAlignment="1">
      <alignment horizontal="center" vertical="center"/>
    </xf>
    <xf numFmtId="0" fontId="8" fillId="13" borderId="39" xfId="1" applyNumberFormat="1" applyFont="1" applyFill="1" applyBorder="1" applyAlignment="1">
      <alignment horizontal="center" vertical="center"/>
    </xf>
    <xf numFmtId="0" fontId="8" fillId="13" borderId="59" xfId="1" applyNumberFormat="1" applyFont="1" applyFill="1" applyBorder="1" applyAlignment="1">
      <alignment horizontal="center" vertical="center"/>
    </xf>
    <xf numFmtId="164" fontId="8" fillId="13" borderId="59" xfId="1" applyNumberFormat="1" applyFont="1" applyFill="1" applyBorder="1" applyAlignment="1">
      <alignment horizontal="center" vertical="center"/>
    </xf>
    <xf numFmtId="14" fontId="8" fillId="13" borderId="59" xfId="1" applyNumberFormat="1" applyFont="1" applyFill="1" applyBorder="1" applyAlignment="1">
      <alignment horizontal="center" vertical="center"/>
    </xf>
    <xf numFmtId="14" fontId="8" fillId="13" borderId="40" xfId="1" applyNumberFormat="1" applyFont="1" applyFill="1" applyBorder="1" applyAlignment="1">
      <alignment horizontal="center" vertical="center"/>
    </xf>
    <xf numFmtId="165" fontId="8" fillId="7" borderId="32" xfId="1" applyNumberFormat="1" applyFont="1" applyFill="1" applyBorder="1" applyAlignment="1">
      <alignment horizontal="center" vertical="center"/>
    </xf>
    <xf numFmtId="166" fontId="8" fillId="13" borderId="59" xfId="1" applyNumberFormat="1" applyFont="1" applyFill="1" applyBorder="1" applyAlignment="1">
      <alignment horizontal="center" vertical="center"/>
    </xf>
    <xf numFmtId="166" fontId="8" fillId="13" borderId="40" xfId="1" applyNumberFormat="1" applyFont="1" applyFill="1" applyBorder="1" applyAlignment="1">
      <alignment horizontal="center" vertical="center"/>
    </xf>
    <xf numFmtId="166" fontId="8" fillId="7" borderId="39" xfId="1" applyNumberFormat="1" applyFont="1" applyFill="1" applyBorder="1" applyAlignment="1">
      <alignment horizontal="center" vertical="center"/>
    </xf>
    <xf numFmtId="166" fontId="8" fillId="7" borderId="40" xfId="1" applyNumberFormat="1" applyFont="1" applyFill="1" applyBorder="1" applyAlignment="1">
      <alignment horizontal="center" vertical="center"/>
    </xf>
    <xf numFmtId="0" fontId="5" fillId="16" borderId="39" xfId="0" applyFont="1" applyFill="1" applyBorder="1" applyAlignment="1">
      <alignment horizontal="left" vertical="center"/>
    </xf>
    <xf numFmtId="0" fontId="5" fillId="13" borderId="40" xfId="0" applyFont="1" applyFill="1" applyBorder="1" applyAlignment="1">
      <alignment horizontal="center" vertical="center"/>
    </xf>
    <xf numFmtId="43" fontId="6" fillId="13" borderId="19" xfId="1" applyFont="1" applyFill="1" applyBorder="1" applyAlignment="1">
      <alignment horizontal="center" vertical="center"/>
    </xf>
    <xf numFmtId="0" fontId="24" fillId="13" borderId="44" xfId="0" applyFont="1" applyFill="1" applyBorder="1" applyAlignment="1">
      <alignment horizontal="left" vertical="center"/>
    </xf>
    <xf numFmtId="0" fontId="3" fillId="15" borderId="41" xfId="1" applyNumberFormat="1" applyFont="1" applyFill="1" applyBorder="1" applyAlignment="1">
      <alignment horizontal="center" vertical="center"/>
    </xf>
    <xf numFmtId="0" fontId="3" fillId="15" borderId="61" xfId="1" applyNumberFormat="1" applyFont="1" applyFill="1" applyBorder="1" applyAlignment="1">
      <alignment horizontal="center" vertical="center"/>
    </xf>
    <xf numFmtId="164" fontId="3" fillId="15" borderId="61" xfId="1" applyNumberFormat="1" applyFont="1" applyFill="1" applyBorder="1" applyAlignment="1">
      <alignment horizontal="center" vertical="center"/>
    </xf>
    <xf numFmtId="14" fontId="3" fillId="15" borderId="61" xfId="1" applyNumberFormat="1" applyFont="1" applyFill="1" applyBorder="1" applyAlignment="1">
      <alignment horizontal="center" vertical="center"/>
    </xf>
    <xf numFmtId="14" fontId="3" fillId="15" borderId="42" xfId="1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43" xfId="0" applyFont="1" applyFill="1" applyBorder="1" applyAlignment="1">
      <alignment horizontal="left" vertical="center"/>
    </xf>
    <xf numFmtId="0" fontId="3" fillId="8" borderId="44" xfId="0" applyFont="1" applyFill="1" applyBorder="1" applyAlignment="1">
      <alignment horizontal="left" vertical="center"/>
    </xf>
    <xf numFmtId="0" fontId="5" fillId="7" borderId="34" xfId="0" applyFont="1" applyFill="1" applyBorder="1" applyAlignment="1">
      <alignment horizontal="center" vertical="center"/>
    </xf>
    <xf numFmtId="43" fontId="7" fillId="8" borderId="2" xfId="1" applyFont="1" applyFill="1" applyBorder="1" applyAlignment="1">
      <alignment horizontal="center" vertical="center"/>
    </xf>
    <xf numFmtId="0" fontId="3" fillId="8" borderId="22" xfId="1" applyNumberFormat="1" applyFont="1" applyFill="1" applyBorder="1" applyAlignment="1">
      <alignment horizontal="center" vertical="center"/>
    </xf>
    <xf numFmtId="0" fontId="3" fillId="14" borderId="43" xfId="1" applyNumberFormat="1" applyFont="1" applyFill="1" applyBorder="1" applyAlignment="1">
      <alignment horizontal="center" vertical="center"/>
    </xf>
    <xf numFmtId="0" fontId="3" fillId="14" borderId="60" xfId="1" applyNumberFormat="1" applyFont="1" applyFill="1" applyBorder="1" applyAlignment="1">
      <alignment horizontal="center" vertical="center"/>
    </xf>
    <xf numFmtId="164" fontId="3" fillId="14" borderId="60" xfId="1" applyNumberFormat="1" applyFont="1" applyFill="1" applyBorder="1" applyAlignment="1">
      <alignment horizontal="center" vertical="center"/>
    </xf>
    <xf numFmtId="14" fontId="3" fillId="14" borderId="60" xfId="1" applyNumberFormat="1" applyFont="1" applyFill="1" applyBorder="1" applyAlignment="1">
      <alignment horizontal="center" vertical="center"/>
    </xf>
    <xf numFmtId="14" fontId="3" fillId="14" borderId="44" xfId="1" applyNumberFormat="1" applyFont="1" applyFill="1" applyBorder="1" applyAlignment="1">
      <alignment horizontal="center" vertical="center"/>
    </xf>
    <xf numFmtId="165" fontId="4" fillId="0" borderId="33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13" borderId="44" xfId="0" applyFont="1" applyFill="1" applyBorder="1" applyAlignment="1">
      <alignment horizontal="left" vertical="center"/>
    </xf>
    <xf numFmtId="0" fontId="4" fillId="12" borderId="34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43" fontId="27" fillId="0" borderId="2" xfId="1" applyFont="1" applyFill="1" applyBorder="1" applyAlignment="1">
      <alignment horizontal="center" vertical="center"/>
    </xf>
    <xf numFmtId="0" fontId="8" fillId="0" borderId="22" xfId="1" applyNumberFormat="1" applyFont="1" applyFill="1" applyBorder="1" applyAlignment="1">
      <alignment horizontal="center" vertical="center"/>
    </xf>
    <xf numFmtId="0" fontId="4" fillId="0" borderId="43" xfId="1" applyNumberFormat="1" applyFont="1" applyFill="1" applyBorder="1" applyAlignment="1">
      <alignment horizontal="center" vertical="center"/>
    </xf>
    <xf numFmtId="0" fontId="4" fillId="0" borderId="60" xfId="1" applyNumberFormat="1" applyFont="1" applyFill="1" applyBorder="1" applyAlignment="1">
      <alignment horizontal="center" vertical="center"/>
    </xf>
    <xf numFmtId="164" fontId="4" fillId="0" borderId="60" xfId="1" applyNumberFormat="1" applyFont="1" applyFill="1" applyBorder="1" applyAlignment="1">
      <alignment horizontal="center" vertical="center"/>
    </xf>
    <xf numFmtId="14" fontId="4" fillId="0" borderId="60" xfId="1" applyNumberFormat="1" applyFont="1" applyFill="1" applyBorder="1" applyAlignment="1">
      <alignment horizontal="center" vertical="center"/>
    </xf>
    <xf numFmtId="14" fontId="4" fillId="0" borderId="44" xfId="1" applyNumberFormat="1" applyFont="1" applyFill="1" applyBorder="1" applyAlignment="1">
      <alignment horizontal="center" vertical="center"/>
    </xf>
    <xf numFmtId="165" fontId="4" fillId="0" borderId="34" xfId="1" applyNumberFormat="1" applyFont="1" applyFill="1" applyBorder="1" applyAlignment="1">
      <alignment horizontal="center" vertical="center"/>
    </xf>
    <xf numFmtId="166" fontId="4" fillId="0" borderId="43" xfId="1" applyNumberFormat="1" applyFont="1" applyFill="1" applyBorder="1" applyAlignment="1">
      <alignment horizontal="center" vertical="center"/>
    </xf>
    <xf numFmtId="166" fontId="4" fillId="0" borderId="60" xfId="1" applyNumberFormat="1" applyFont="1" applyFill="1" applyBorder="1" applyAlignment="1">
      <alignment horizontal="center" vertical="center"/>
    </xf>
    <xf numFmtId="166" fontId="4" fillId="0" borderId="44" xfId="1" applyNumberFormat="1" applyFont="1" applyFill="1" applyBorder="1" applyAlignment="1">
      <alignment horizontal="center" vertical="center"/>
    </xf>
    <xf numFmtId="166" fontId="4" fillId="15" borderId="43" xfId="1" applyNumberFormat="1" applyFont="1" applyFill="1" applyBorder="1" applyAlignment="1">
      <alignment horizontal="center" vertical="center"/>
    </xf>
    <xf numFmtId="166" fontId="4" fillId="15" borderId="44" xfId="1" applyNumberFormat="1" applyFont="1" applyFill="1" applyBorder="1" applyAlignment="1">
      <alignment horizontal="center" vertical="center"/>
    </xf>
    <xf numFmtId="0" fontId="20" fillId="0" borderId="0" xfId="0" applyFont="1"/>
    <xf numFmtId="0" fontId="4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13" borderId="46" xfId="0" applyFont="1" applyFill="1" applyBorder="1" applyAlignment="1">
      <alignment horizontal="left" vertical="center"/>
    </xf>
    <xf numFmtId="0" fontId="3" fillId="12" borderId="87" xfId="0" applyFont="1" applyFill="1" applyBorder="1" applyAlignment="1">
      <alignment horizontal="center" vertical="center"/>
    </xf>
    <xf numFmtId="0" fontId="3" fillId="12" borderId="17" xfId="0" applyFont="1" applyFill="1" applyBorder="1" applyAlignment="1">
      <alignment horizontal="center" vertical="center"/>
    </xf>
    <xf numFmtId="0" fontId="3" fillId="0" borderId="18" xfId="1" applyNumberFormat="1" applyFont="1" applyFill="1" applyBorder="1" applyAlignment="1">
      <alignment horizontal="center" vertical="center"/>
    </xf>
    <xf numFmtId="165" fontId="3" fillId="0" borderId="87" xfId="1" applyNumberFormat="1" applyFont="1" applyFill="1" applyBorder="1" applyAlignment="1">
      <alignment horizontal="center" vertical="center"/>
    </xf>
    <xf numFmtId="166" fontId="3" fillId="15" borderId="45" xfId="1" applyNumberFormat="1" applyFont="1" applyFill="1" applyBorder="1" applyAlignment="1">
      <alignment horizontal="center" vertical="center"/>
    </xf>
    <xf numFmtId="166" fontId="3" fillId="15" borderId="46" xfId="1" applyNumberFormat="1" applyFont="1" applyFill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164" fontId="5" fillId="7" borderId="59" xfId="1" applyNumberFormat="1" applyFont="1" applyFill="1" applyBorder="1" applyAlignment="1">
      <alignment vertical="center"/>
    </xf>
    <xf numFmtId="164" fontId="5" fillId="7" borderId="60" xfId="1" applyNumberFormat="1" applyFont="1" applyFill="1" applyBorder="1" applyAlignment="1">
      <alignment vertical="center"/>
    </xf>
    <xf numFmtId="0" fontId="5" fillId="7" borderId="19" xfId="0" applyFont="1" applyFill="1" applyBorder="1" applyAlignment="1">
      <alignment horizontal="left" vertical="center" wrapText="1"/>
    </xf>
    <xf numFmtId="164" fontId="5" fillId="7" borderId="86" xfId="1" applyNumberFormat="1" applyFont="1" applyFill="1" applyBorder="1" applyAlignment="1">
      <alignment horizontal="center" vertical="center"/>
    </xf>
    <xf numFmtId="0" fontId="5" fillId="7" borderId="94" xfId="0" applyFont="1" applyFill="1" applyBorder="1" applyAlignment="1">
      <alignment horizontal="left" vertical="center"/>
    </xf>
    <xf numFmtId="0" fontId="5" fillId="13" borderId="92" xfId="0" applyFont="1" applyFill="1" applyBorder="1" applyAlignment="1">
      <alignment horizontal="center" vertical="center"/>
    </xf>
    <xf numFmtId="0" fontId="8" fillId="7" borderId="93" xfId="0" applyFont="1" applyFill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43" fontId="7" fillId="0" borderId="16" xfId="1" applyFont="1" applyFill="1" applyBorder="1" applyAlignment="1">
      <alignment horizontal="center" vertical="center"/>
    </xf>
    <xf numFmtId="0" fontId="3" fillId="15" borderId="33" xfId="0" applyFont="1" applyFill="1" applyBorder="1" applyAlignment="1">
      <alignment horizontal="center" vertical="center"/>
    </xf>
    <xf numFmtId="0" fontId="3" fillId="15" borderId="24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15" borderId="34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43" fontId="7" fillId="0" borderId="54" xfId="1" applyFont="1" applyFill="1" applyBorder="1" applyAlignment="1">
      <alignment horizontal="center" vertical="center"/>
    </xf>
    <xf numFmtId="0" fontId="0" fillId="0" borderId="78" xfId="0" applyBorder="1"/>
    <xf numFmtId="0" fontId="0" fillId="0" borderId="80" xfId="0" applyBorder="1"/>
    <xf numFmtId="0" fontId="3" fillId="0" borderId="66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95" xfId="1" applyNumberFormat="1" applyFont="1" applyFill="1" applyBorder="1" applyAlignment="1">
      <alignment horizontal="center" vertical="center"/>
    </xf>
    <xf numFmtId="0" fontId="3" fillId="0" borderId="8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52" xfId="0" applyFont="1" applyBorder="1" applyAlignment="1">
      <alignment horizontal="left" vertical="center"/>
    </xf>
    <xf numFmtId="0" fontId="3" fillId="13" borderId="70" xfId="0" applyFont="1" applyFill="1" applyBorder="1" applyAlignment="1">
      <alignment horizontal="left" vertical="center"/>
    </xf>
    <xf numFmtId="0" fontId="3" fillId="12" borderId="99" xfId="0" applyFont="1" applyFill="1" applyBorder="1" applyAlignment="1">
      <alignment horizontal="center" vertical="center"/>
    </xf>
    <xf numFmtId="0" fontId="3" fillId="12" borderId="16" xfId="0" applyFont="1" applyFill="1" applyBorder="1" applyAlignment="1">
      <alignment horizontal="center" vertical="center"/>
    </xf>
    <xf numFmtId="44" fontId="7" fillId="0" borderId="16" xfId="2" applyFont="1" applyFill="1" applyBorder="1" applyAlignment="1">
      <alignment horizontal="center" vertical="center"/>
    </xf>
    <xf numFmtId="0" fontId="3" fillId="0" borderId="52" xfId="2" applyNumberFormat="1" applyFont="1" applyFill="1" applyBorder="1" applyAlignment="1">
      <alignment horizontal="center" vertical="center"/>
    </xf>
    <xf numFmtId="0" fontId="3" fillId="0" borderId="66" xfId="2" applyNumberFormat="1" applyFont="1" applyFill="1" applyBorder="1" applyAlignment="1">
      <alignment horizontal="center" vertical="center"/>
    </xf>
    <xf numFmtId="0" fontId="3" fillId="0" borderId="69" xfId="2" applyNumberFormat="1" applyFont="1" applyFill="1" applyBorder="1" applyAlignment="1">
      <alignment horizontal="center" vertical="center"/>
    </xf>
    <xf numFmtId="164" fontId="3" fillId="0" borderId="69" xfId="2" applyNumberFormat="1" applyFont="1" applyFill="1" applyBorder="1" applyAlignment="1">
      <alignment horizontal="center" vertical="center"/>
    </xf>
    <xf numFmtId="14" fontId="3" fillId="0" borderId="69" xfId="2" applyNumberFormat="1" applyFont="1" applyFill="1" applyBorder="1" applyAlignment="1">
      <alignment horizontal="center" vertical="center"/>
    </xf>
    <xf numFmtId="14" fontId="3" fillId="0" borderId="70" xfId="2" applyNumberFormat="1" applyFont="1" applyFill="1" applyBorder="1" applyAlignment="1">
      <alignment horizontal="center" vertical="center"/>
    </xf>
    <xf numFmtId="165" fontId="3" fillId="0" borderId="66" xfId="1" applyNumberFormat="1" applyFont="1" applyFill="1" applyBorder="1" applyAlignment="1">
      <alignment horizontal="right" vertical="center"/>
    </xf>
    <xf numFmtId="165" fontId="3" fillId="0" borderId="69" xfId="1" applyNumberFormat="1" applyFont="1" applyFill="1" applyBorder="1" applyAlignment="1">
      <alignment horizontal="right" vertical="center"/>
    </xf>
    <xf numFmtId="165" fontId="3" fillId="0" borderId="70" xfId="1" applyNumberFormat="1" applyFont="1" applyFill="1" applyBorder="1" applyAlignment="1">
      <alignment horizontal="right" vertical="center"/>
    </xf>
    <xf numFmtId="165" fontId="3" fillId="0" borderId="99" xfId="1" applyNumberFormat="1" applyFont="1" applyFill="1" applyBorder="1" applyAlignment="1">
      <alignment horizontal="center" vertical="center"/>
    </xf>
    <xf numFmtId="166" fontId="3" fillId="0" borderId="66" xfId="1" applyNumberFormat="1" applyFont="1" applyFill="1" applyBorder="1" applyAlignment="1">
      <alignment horizontal="center" vertical="center"/>
    </xf>
    <xf numFmtId="166" fontId="3" fillId="0" borderId="69" xfId="1" applyNumberFormat="1" applyFont="1" applyFill="1" applyBorder="1" applyAlignment="1">
      <alignment horizontal="center" vertical="center"/>
    </xf>
    <xf numFmtId="166" fontId="3" fillId="0" borderId="70" xfId="1" applyNumberFormat="1" applyFont="1" applyFill="1" applyBorder="1" applyAlignment="1">
      <alignment horizontal="center" vertical="center"/>
    </xf>
    <xf numFmtId="166" fontId="3" fillId="15" borderId="66" xfId="1" applyNumberFormat="1" applyFont="1" applyFill="1" applyBorder="1" applyAlignment="1">
      <alignment horizontal="center" vertical="center"/>
    </xf>
    <xf numFmtId="166" fontId="3" fillId="15" borderId="70" xfId="1" applyNumberFormat="1" applyFont="1" applyFill="1" applyBorder="1" applyAlignment="1">
      <alignment horizontal="center" vertical="center"/>
    </xf>
    <xf numFmtId="0" fontId="3" fillId="0" borderId="52" xfId="1" applyNumberFormat="1" applyFont="1" applyFill="1" applyBorder="1" applyAlignment="1">
      <alignment horizontal="center" vertical="center"/>
    </xf>
    <xf numFmtId="0" fontId="3" fillId="0" borderId="66" xfId="1" applyNumberFormat="1" applyFont="1" applyFill="1" applyBorder="1" applyAlignment="1">
      <alignment horizontal="center" vertical="center"/>
    </xf>
    <xf numFmtId="0" fontId="3" fillId="0" borderId="69" xfId="1" applyNumberFormat="1" applyFont="1" applyFill="1" applyBorder="1" applyAlignment="1">
      <alignment horizontal="center" vertical="center"/>
    </xf>
    <xf numFmtId="164" fontId="3" fillId="0" borderId="69" xfId="1" applyNumberFormat="1" applyFont="1" applyFill="1" applyBorder="1" applyAlignment="1">
      <alignment horizontal="center" vertical="center"/>
    </xf>
    <xf numFmtId="14" fontId="3" fillId="0" borderId="69" xfId="1" applyNumberFormat="1" applyFont="1" applyFill="1" applyBorder="1" applyAlignment="1">
      <alignment horizontal="center" vertical="center"/>
    </xf>
    <xf numFmtId="14" fontId="3" fillId="0" borderId="70" xfId="1" applyNumberFormat="1" applyFont="1" applyFill="1" applyBorder="1" applyAlignment="1">
      <alignment horizontal="center" vertical="center"/>
    </xf>
    <xf numFmtId="0" fontId="3" fillId="12" borderId="66" xfId="1" applyNumberFormat="1" applyFont="1" applyFill="1" applyBorder="1" applyAlignment="1">
      <alignment horizontal="center" vertical="center"/>
    </xf>
    <xf numFmtId="0" fontId="3" fillId="12" borderId="69" xfId="1" applyNumberFormat="1" applyFont="1" applyFill="1" applyBorder="1" applyAlignment="1">
      <alignment horizontal="center" vertical="center"/>
    </xf>
    <xf numFmtId="164" fontId="3" fillId="12" borderId="69" xfId="1" applyNumberFormat="1" applyFont="1" applyFill="1" applyBorder="1" applyAlignment="1">
      <alignment horizontal="center" vertical="center"/>
    </xf>
    <xf numFmtId="14" fontId="3" fillId="12" borderId="69" xfId="1" applyNumberFormat="1" applyFont="1" applyFill="1" applyBorder="1" applyAlignment="1">
      <alignment horizontal="center" vertical="center"/>
    </xf>
    <xf numFmtId="14" fontId="3" fillId="12" borderId="70" xfId="1" applyNumberFormat="1" applyFont="1" applyFill="1" applyBorder="1" applyAlignment="1">
      <alignment horizontal="center" vertical="center"/>
    </xf>
    <xf numFmtId="166" fontId="3" fillId="12" borderId="66" xfId="1" applyNumberFormat="1" applyFont="1" applyFill="1" applyBorder="1" applyAlignment="1">
      <alignment horizontal="center" vertical="center"/>
    </xf>
    <xf numFmtId="166" fontId="3" fillId="12" borderId="69" xfId="1" applyNumberFormat="1" applyFont="1" applyFill="1" applyBorder="1" applyAlignment="1">
      <alignment horizontal="center" vertical="center"/>
    </xf>
    <xf numFmtId="166" fontId="3" fillId="12" borderId="70" xfId="1" applyNumberFormat="1" applyFont="1" applyFill="1" applyBorder="1" applyAlignment="1">
      <alignment horizontal="center" vertical="center"/>
    </xf>
    <xf numFmtId="10" fontId="3" fillId="0" borderId="16" xfId="0" applyNumberFormat="1" applyFont="1" applyBorder="1" applyAlignment="1">
      <alignment horizontal="center" vertical="center"/>
    </xf>
    <xf numFmtId="0" fontId="3" fillId="12" borderId="70" xfId="0" applyFont="1" applyFill="1" applyBorder="1" applyAlignment="1">
      <alignment horizontal="left" vertical="center"/>
    </xf>
    <xf numFmtId="43" fontId="7" fillId="12" borderId="16" xfId="1" applyFont="1" applyFill="1" applyBorder="1" applyAlignment="1">
      <alignment horizontal="center" vertical="center"/>
    </xf>
    <xf numFmtId="0" fontId="3" fillId="12" borderId="52" xfId="1" applyNumberFormat="1" applyFont="1" applyFill="1" applyBorder="1" applyAlignment="1">
      <alignment horizontal="center" vertical="center"/>
    </xf>
    <xf numFmtId="0" fontId="3" fillId="0" borderId="24" xfId="0" quotePrefix="1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165" fontId="3" fillId="12" borderId="99" xfId="1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3" fontId="7" fillId="0" borderId="17" xfId="1" applyFont="1" applyFill="1" applyBorder="1" applyAlignment="1">
      <alignment horizontal="center" vertical="center"/>
    </xf>
    <xf numFmtId="165" fontId="3" fillId="0" borderId="73" xfId="1" applyNumberFormat="1" applyFont="1" applyFill="1" applyBorder="1" applyAlignment="1">
      <alignment horizontal="right" vertical="center"/>
    </xf>
    <xf numFmtId="14" fontId="5" fillId="7" borderId="100" xfId="1" applyNumberFormat="1" applyFont="1" applyFill="1" applyBorder="1" applyAlignment="1">
      <alignment horizontal="center" vertical="center"/>
    </xf>
    <xf numFmtId="14" fontId="3" fillId="0" borderId="101" xfId="1" applyNumberFormat="1" applyFont="1" applyFill="1" applyBorder="1" applyAlignment="1">
      <alignment horizontal="center" vertical="center"/>
    </xf>
    <xf numFmtId="14" fontId="3" fillId="0" borderId="103" xfId="1" applyNumberFormat="1" applyFont="1" applyFill="1" applyBorder="1" applyAlignment="1">
      <alignment horizontal="center" vertical="center"/>
    </xf>
    <xf numFmtId="165" fontId="3" fillId="0" borderId="23" xfId="1" applyNumberFormat="1" applyFont="1" applyFill="1" applyBorder="1" applyAlignment="1">
      <alignment horizontal="right" vertical="center"/>
    </xf>
    <xf numFmtId="43" fontId="6" fillId="7" borderId="104" xfId="1" applyFont="1" applyFill="1" applyBorder="1" applyAlignment="1">
      <alignment horizontal="center" vertical="center" wrapText="1"/>
    </xf>
    <xf numFmtId="43" fontId="6" fillId="7" borderId="88" xfId="1" applyFont="1" applyFill="1" applyBorder="1" applyAlignment="1">
      <alignment horizontal="center" vertical="center" wrapText="1"/>
    </xf>
    <xf numFmtId="43" fontId="6" fillId="7" borderId="28" xfId="1" applyFont="1" applyFill="1" applyBorder="1" applyAlignment="1">
      <alignment horizontal="center" vertical="center" wrapText="1"/>
    </xf>
    <xf numFmtId="43" fontId="6" fillId="7" borderId="89" xfId="1" applyFont="1" applyFill="1" applyBorder="1" applyAlignment="1">
      <alignment horizontal="center" vertical="center" wrapText="1"/>
    </xf>
    <xf numFmtId="43" fontId="7" fillId="0" borderId="28" xfId="1" applyFont="1" applyFill="1" applyBorder="1" applyAlignment="1">
      <alignment horizontal="center" vertical="center"/>
    </xf>
    <xf numFmtId="0" fontId="3" fillId="0" borderId="28" xfId="1" applyNumberFormat="1" applyFont="1" applyFill="1" applyBorder="1" applyAlignment="1">
      <alignment horizontal="center" vertical="center"/>
    </xf>
    <xf numFmtId="43" fontId="7" fillId="0" borderId="91" xfId="1" applyFont="1" applyFill="1" applyBorder="1" applyAlignment="1">
      <alignment horizontal="center" vertical="center"/>
    </xf>
    <xf numFmtId="43" fontId="6" fillId="7" borderId="27" xfId="1" applyFont="1" applyFill="1" applyBorder="1" applyAlignment="1">
      <alignment horizontal="center" vertical="center"/>
    </xf>
    <xf numFmtId="0" fontId="5" fillId="7" borderId="83" xfId="1" applyNumberFormat="1" applyFont="1" applyFill="1" applyBorder="1" applyAlignment="1">
      <alignment horizontal="center" vertical="center" wrapText="1"/>
    </xf>
    <xf numFmtId="0" fontId="5" fillId="7" borderId="73" xfId="1" applyNumberFormat="1" applyFont="1" applyFill="1" applyBorder="1" applyAlignment="1">
      <alignment horizontal="center" vertical="center" wrapText="1"/>
    </xf>
    <xf numFmtId="0" fontId="3" fillId="0" borderId="73" xfId="1" applyNumberFormat="1" applyFont="1" applyFill="1" applyBorder="1" applyAlignment="1">
      <alignment horizontal="center" vertical="center"/>
    </xf>
    <xf numFmtId="0" fontId="3" fillId="0" borderId="96" xfId="1" applyNumberFormat="1" applyFont="1" applyFill="1" applyBorder="1" applyAlignment="1">
      <alignment horizontal="center" vertical="center"/>
    </xf>
    <xf numFmtId="0" fontId="5" fillId="7" borderId="83" xfId="1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87" xfId="0" applyFont="1" applyBorder="1" applyAlignment="1">
      <alignment horizontal="center" vertical="center"/>
    </xf>
    <xf numFmtId="0" fontId="3" fillId="12" borderId="45" xfId="1" applyNumberFormat="1" applyFont="1" applyFill="1" applyBorder="1" applyAlignment="1">
      <alignment horizontal="center" vertical="center"/>
    </xf>
    <xf numFmtId="0" fontId="3" fillId="12" borderId="65" xfId="1" applyNumberFormat="1" applyFont="1" applyFill="1" applyBorder="1" applyAlignment="1">
      <alignment horizontal="center" vertical="center"/>
    </xf>
    <xf numFmtId="164" fontId="3" fillId="12" borderId="65" xfId="1" applyNumberFormat="1" applyFont="1" applyFill="1" applyBorder="1" applyAlignment="1">
      <alignment horizontal="center" vertical="center"/>
    </xf>
    <xf numFmtId="14" fontId="3" fillId="12" borderId="65" xfId="1" applyNumberFormat="1" applyFont="1" applyFill="1" applyBorder="1" applyAlignment="1">
      <alignment horizontal="center" vertical="center"/>
    </xf>
    <xf numFmtId="14" fontId="3" fillId="12" borderId="46" xfId="1" applyNumberFormat="1" applyFont="1" applyFill="1" applyBorder="1" applyAlignment="1">
      <alignment horizontal="center" vertical="center"/>
    </xf>
    <xf numFmtId="166" fontId="3" fillId="12" borderId="65" xfId="1" applyNumberFormat="1" applyFont="1" applyFill="1" applyBorder="1" applyAlignment="1">
      <alignment horizontal="center" vertical="center"/>
    </xf>
    <xf numFmtId="166" fontId="3" fillId="12" borderId="46" xfId="1" applyNumberFormat="1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vertical="center" wrapText="1"/>
    </xf>
    <xf numFmtId="0" fontId="5" fillId="13" borderId="100" xfId="0" applyFont="1" applyFill="1" applyBorder="1" applyAlignment="1">
      <alignment horizontal="left" vertical="center"/>
    </xf>
    <xf numFmtId="0" fontId="3" fillId="13" borderId="103" xfId="0" applyFont="1" applyFill="1" applyBorder="1" applyAlignment="1">
      <alignment horizontal="left" vertical="center"/>
    </xf>
    <xf numFmtId="49" fontId="3" fillId="0" borderId="17" xfId="0" applyNumberFormat="1" applyFont="1" applyBorder="1" applyAlignment="1">
      <alignment horizontal="center" vertical="center"/>
    </xf>
    <xf numFmtId="0" fontId="3" fillId="13" borderId="105" xfId="0" applyFont="1" applyFill="1" applyBorder="1" applyAlignment="1">
      <alignment horizontal="left" vertical="center"/>
    </xf>
    <xf numFmtId="0" fontId="5" fillId="7" borderId="106" xfId="0" applyFont="1" applyFill="1" applyBorder="1" applyAlignment="1">
      <alignment horizontal="center" vertical="center"/>
    </xf>
    <xf numFmtId="0" fontId="29" fillId="0" borderId="0" xfId="0" applyFont="1"/>
    <xf numFmtId="0" fontId="5" fillId="7" borderId="39" xfId="0" applyFont="1" applyFill="1" applyBorder="1" applyAlignment="1">
      <alignment horizontal="center" vertical="center"/>
    </xf>
    <xf numFmtId="0" fontId="3" fillId="12" borderId="42" xfId="1" applyNumberFormat="1" applyFont="1" applyFill="1" applyBorder="1" applyAlignment="1">
      <alignment horizontal="center" vertical="center"/>
    </xf>
    <xf numFmtId="0" fontId="3" fillId="12" borderId="108" xfId="1" applyNumberFormat="1" applyFont="1" applyFill="1" applyBorder="1" applyAlignment="1">
      <alignment horizontal="center" vertical="center"/>
    </xf>
    <xf numFmtId="0" fontId="3" fillId="12" borderId="102" xfId="1" applyNumberFormat="1" applyFont="1" applyFill="1" applyBorder="1" applyAlignment="1">
      <alignment horizontal="center" vertical="center"/>
    </xf>
    <xf numFmtId="0" fontId="3" fillId="12" borderId="44" xfId="1" applyNumberFormat="1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vertical="center"/>
    </xf>
    <xf numFmtId="0" fontId="3" fillId="0" borderId="66" xfId="0" applyFont="1" applyBorder="1" applyAlignment="1">
      <alignment horizontal="center" vertical="center"/>
    </xf>
    <xf numFmtId="165" fontId="3" fillId="0" borderId="74" xfId="1" applyNumberFormat="1" applyFont="1" applyFill="1" applyBorder="1" applyAlignment="1">
      <alignment horizontal="right" vertical="center"/>
    </xf>
    <xf numFmtId="166" fontId="3" fillId="0" borderId="114" xfId="1" applyNumberFormat="1" applyFont="1" applyFill="1" applyBorder="1" applyAlignment="1">
      <alignment horizontal="center" vertical="center"/>
    </xf>
    <xf numFmtId="166" fontId="3" fillId="0" borderId="115" xfId="1" applyNumberFormat="1" applyFont="1" applyFill="1" applyBorder="1" applyAlignment="1">
      <alignment horizontal="center" vertical="center"/>
    </xf>
    <xf numFmtId="165" fontId="4" fillId="0" borderId="41" xfId="1" applyNumberFormat="1" applyFont="1" applyFill="1" applyBorder="1" applyAlignment="1">
      <alignment vertical="center"/>
    </xf>
    <xf numFmtId="165" fontId="3" fillId="0" borderId="51" xfId="1" applyNumberFormat="1" applyFont="1" applyFill="1" applyBorder="1" applyAlignment="1">
      <alignment horizontal="center" vertical="center"/>
    </xf>
    <xf numFmtId="165" fontId="5" fillId="7" borderId="21" xfId="1" applyNumberFormat="1" applyFont="1" applyFill="1" applyBorder="1" applyAlignment="1">
      <alignment horizontal="center" vertical="center"/>
    </xf>
    <xf numFmtId="165" fontId="3" fillId="0" borderId="23" xfId="1" applyNumberFormat="1" applyFont="1" applyFill="1" applyBorder="1" applyAlignment="1">
      <alignment horizontal="center" vertical="center"/>
    </xf>
    <xf numFmtId="165" fontId="3" fillId="0" borderId="26" xfId="1" applyNumberFormat="1" applyFont="1" applyFill="1" applyBorder="1" applyAlignment="1">
      <alignment horizontal="center" vertical="center"/>
    </xf>
    <xf numFmtId="166" fontId="5" fillId="0" borderId="41" xfId="1" applyNumberFormat="1" applyFont="1" applyFill="1" applyBorder="1" applyAlignment="1">
      <alignment horizontal="center" vertical="center"/>
    </xf>
    <xf numFmtId="165" fontId="5" fillId="0" borderId="61" xfId="1" applyNumberFormat="1" applyFont="1" applyFill="1" applyBorder="1" applyAlignment="1">
      <alignment horizontal="center" vertical="center"/>
    </xf>
    <xf numFmtId="165" fontId="8" fillId="0" borderId="61" xfId="1" applyNumberFormat="1" applyFont="1" applyFill="1" applyBorder="1" applyAlignment="1">
      <alignment horizontal="center" vertical="center"/>
    </xf>
    <xf numFmtId="165" fontId="8" fillId="0" borderId="41" xfId="1" applyNumberFormat="1" applyFont="1" applyFill="1" applyBorder="1" applyAlignment="1">
      <alignment horizontal="center" vertical="center"/>
    </xf>
    <xf numFmtId="165" fontId="8" fillId="0" borderId="42" xfId="1" applyNumberFormat="1" applyFont="1" applyFill="1" applyBorder="1" applyAlignment="1">
      <alignment horizontal="center" vertical="center"/>
    </xf>
    <xf numFmtId="165" fontId="8" fillId="0" borderId="96" xfId="1" applyNumberFormat="1" applyFont="1" applyFill="1" applyBorder="1" applyAlignment="1">
      <alignment horizontal="center" vertical="center"/>
    </xf>
    <xf numFmtId="165" fontId="5" fillId="0" borderId="33" xfId="1" applyNumberFormat="1" applyFont="1" applyFill="1" applyBorder="1" applyAlignment="1">
      <alignment horizontal="center" vertical="center"/>
    </xf>
    <xf numFmtId="0" fontId="5" fillId="7" borderId="86" xfId="1" applyNumberFormat="1" applyFont="1" applyFill="1" applyBorder="1" applyAlignment="1">
      <alignment horizontal="center" vertical="center"/>
    </xf>
    <xf numFmtId="164" fontId="5" fillId="7" borderId="59" xfId="1" applyNumberFormat="1" applyFont="1" applyFill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49" fontId="5" fillId="7" borderId="39" xfId="1" applyNumberFormat="1" applyFont="1" applyFill="1" applyBorder="1" applyAlignment="1">
      <alignment horizontal="center" vertical="center"/>
    </xf>
    <xf numFmtId="14" fontId="5" fillId="7" borderId="19" xfId="0" applyNumberFormat="1" applyFont="1" applyFill="1" applyBorder="1" applyAlignment="1">
      <alignment horizontal="center" vertical="center"/>
    </xf>
    <xf numFmtId="14" fontId="5" fillId="7" borderId="27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91" xfId="0" applyFont="1" applyBorder="1" applyAlignment="1">
      <alignment horizontal="left" vertical="center"/>
    </xf>
    <xf numFmtId="14" fontId="5" fillId="11" borderId="100" xfId="1" applyNumberFormat="1" applyFont="1" applyFill="1" applyBorder="1" applyAlignment="1">
      <alignment horizontal="center" vertical="center"/>
    </xf>
    <xf numFmtId="14" fontId="3" fillId="12" borderId="101" xfId="1" applyNumberFormat="1" applyFont="1" applyFill="1" applyBorder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166" fontId="3" fillId="15" borderId="60" xfId="1" applyNumberFormat="1" applyFont="1" applyFill="1" applyBorder="1" applyAlignment="1">
      <alignment horizontal="center" vertical="center"/>
    </xf>
    <xf numFmtId="166" fontId="3" fillId="15" borderId="69" xfId="1" applyNumberFormat="1" applyFont="1" applyFill="1" applyBorder="1" applyAlignment="1">
      <alignment horizontal="center" vertical="center"/>
    </xf>
    <xf numFmtId="166" fontId="3" fillId="15" borderId="61" xfId="1" applyNumberFormat="1" applyFont="1" applyFill="1" applyBorder="1" applyAlignment="1">
      <alignment horizontal="center" vertical="center"/>
    </xf>
    <xf numFmtId="166" fontId="8" fillId="7" borderId="59" xfId="1" applyNumberFormat="1" applyFont="1" applyFill="1" applyBorder="1" applyAlignment="1">
      <alignment horizontal="center" vertical="center"/>
    </xf>
    <xf numFmtId="166" fontId="3" fillId="15" borderId="65" xfId="1" applyNumberFormat="1" applyFont="1" applyFill="1" applyBorder="1" applyAlignment="1">
      <alignment horizontal="center" vertical="center"/>
    </xf>
    <xf numFmtId="166" fontId="4" fillId="15" borderId="60" xfId="1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43" fontId="7" fillId="12" borderId="17" xfId="1" applyFont="1" applyFill="1" applyBorder="1" applyAlignment="1">
      <alignment horizontal="center" vertical="center"/>
    </xf>
    <xf numFmtId="0" fontId="3" fillId="12" borderId="18" xfId="1" applyNumberFormat="1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0" fontId="30" fillId="0" borderId="109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43" fontId="7" fillId="12" borderId="117" xfId="1" applyFont="1" applyFill="1" applyBorder="1" applyAlignment="1">
      <alignment horizontal="center" vertical="center"/>
    </xf>
    <xf numFmtId="43" fontId="7" fillId="12" borderId="60" xfId="1" applyFont="1" applyFill="1" applyBorder="1" applyAlignment="1">
      <alignment horizontal="center" vertical="center"/>
    </xf>
    <xf numFmtId="0" fontId="3" fillId="12" borderId="117" xfId="1" applyNumberFormat="1" applyFont="1" applyFill="1" applyBorder="1" applyAlignment="1">
      <alignment horizontal="center" vertical="center"/>
    </xf>
    <xf numFmtId="0" fontId="3" fillId="12" borderId="126" xfId="1" applyNumberFormat="1" applyFont="1" applyFill="1" applyBorder="1" applyAlignment="1">
      <alignment horizontal="center" vertical="center"/>
    </xf>
    <xf numFmtId="0" fontId="3" fillId="12" borderId="70" xfId="1" applyNumberFormat="1" applyFont="1" applyFill="1" applyBorder="1" applyAlignment="1">
      <alignment horizontal="center" vertical="center"/>
    </xf>
    <xf numFmtId="0" fontId="3" fillId="12" borderId="118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2" fontId="3" fillId="0" borderId="60" xfId="1" applyNumberFormat="1" applyFont="1" applyFill="1" applyBorder="1" applyAlignment="1">
      <alignment horizontal="right" vertical="center"/>
    </xf>
    <xf numFmtId="2" fontId="3" fillId="0" borderId="69" xfId="1" applyNumberFormat="1" applyFont="1" applyFill="1" applyBorder="1" applyAlignment="1">
      <alignment horizontal="right" vertical="center"/>
    </xf>
    <xf numFmtId="2" fontId="3" fillId="0" borderId="61" xfId="1" applyNumberFormat="1" applyFont="1" applyFill="1" applyBorder="1" applyAlignment="1">
      <alignment horizontal="right" vertical="center"/>
    </xf>
    <xf numFmtId="43" fontId="7" fillId="12" borderId="101" xfId="1" applyFont="1" applyFill="1" applyBorder="1" applyAlignment="1">
      <alignment horizontal="center" vertical="center"/>
    </xf>
    <xf numFmtId="0" fontId="3" fillId="12" borderId="101" xfId="1" applyNumberFormat="1" applyFont="1" applyFill="1" applyBorder="1" applyAlignment="1">
      <alignment horizontal="center" vertical="center"/>
    </xf>
    <xf numFmtId="2" fontId="3" fillId="0" borderId="60" xfId="0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166" fontId="5" fillId="7" borderId="83" xfId="1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166" fontId="3" fillId="0" borderId="73" xfId="1" applyNumberFormat="1" applyFont="1" applyFill="1" applyBorder="1" applyAlignment="1">
      <alignment horizontal="center" vertical="center"/>
    </xf>
    <xf numFmtId="166" fontId="3" fillId="0" borderId="74" xfId="1" applyNumberFormat="1" applyFont="1" applyFill="1" applyBorder="1" applyAlignment="1">
      <alignment horizontal="center" vertical="center"/>
    </xf>
    <xf numFmtId="166" fontId="3" fillId="0" borderId="96" xfId="1" applyNumberFormat="1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left" vertical="center"/>
    </xf>
    <xf numFmtId="0" fontId="0" fillId="0" borderId="90" xfId="0" applyBorder="1" applyAlignment="1">
      <alignment vertical="center" wrapText="1"/>
    </xf>
    <xf numFmtId="0" fontId="3" fillId="13" borderId="101" xfId="0" applyFont="1" applyFill="1" applyBorder="1" applyAlignment="1">
      <alignment horizontal="left" vertical="center"/>
    </xf>
    <xf numFmtId="0" fontId="5" fillId="7" borderId="40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43" fontId="7" fillId="0" borderId="16" xfId="1" applyFont="1" applyBorder="1" applyAlignment="1">
      <alignment horizontal="center" vertical="center"/>
    </xf>
    <xf numFmtId="0" fontId="3" fillId="0" borderId="52" xfId="1" applyNumberFormat="1" applyFont="1" applyBorder="1" applyAlignment="1">
      <alignment horizontal="center" vertical="center"/>
    </xf>
    <xf numFmtId="49" fontId="5" fillId="7" borderId="19" xfId="0" applyNumberFormat="1" applyFont="1" applyFill="1" applyBorder="1" applyAlignment="1">
      <alignment horizontal="center" vertical="center"/>
    </xf>
    <xf numFmtId="0" fontId="5" fillId="7" borderId="107" xfId="0" applyFont="1" applyFill="1" applyBorder="1" applyAlignment="1">
      <alignment horizontal="left" vertical="center"/>
    </xf>
    <xf numFmtId="0" fontId="3" fillId="0" borderId="102" xfId="0" applyFont="1" applyBorder="1" applyAlignment="1">
      <alignment horizontal="left" vertical="center"/>
    </xf>
    <xf numFmtId="0" fontId="3" fillId="0" borderId="108" xfId="0" applyFont="1" applyBorder="1" applyAlignment="1">
      <alignment horizontal="left" vertical="center"/>
    </xf>
    <xf numFmtId="0" fontId="5" fillId="7" borderId="59" xfId="0" applyFont="1" applyFill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49" fontId="5" fillId="7" borderId="59" xfId="1" applyNumberFormat="1" applyFont="1" applyFill="1" applyBorder="1" applyAlignment="1">
      <alignment horizontal="center" vertical="center"/>
    </xf>
    <xf numFmtId="166" fontId="5" fillId="7" borderId="39" xfId="1" applyNumberFormat="1" applyFont="1" applyFill="1" applyBorder="1" applyAlignment="1">
      <alignment horizontal="right" vertical="top"/>
    </xf>
    <xf numFmtId="0" fontId="5" fillId="7" borderId="20" xfId="0" applyFont="1" applyFill="1" applyBorder="1" applyAlignment="1">
      <alignment horizontal="left" vertical="top"/>
    </xf>
    <xf numFmtId="0" fontId="3" fillId="12" borderId="79" xfId="0" applyFont="1" applyFill="1" applyBorder="1" applyAlignment="1">
      <alignment horizontal="center" vertical="center"/>
    </xf>
    <xf numFmtId="165" fontId="8" fillId="17" borderId="23" xfId="1" applyNumberFormat="1" applyFont="1" applyFill="1" applyBorder="1" applyAlignment="1">
      <alignment horizontal="center" vertical="center"/>
    </xf>
    <xf numFmtId="0" fontId="5" fillId="3" borderId="125" xfId="0" applyFont="1" applyFill="1" applyBorder="1" applyAlignment="1">
      <alignment horizontal="center" vertical="center" wrapText="1"/>
    </xf>
    <xf numFmtId="0" fontId="5" fillId="3" borderId="84" xfId="0" applyFont="1" applyFill="1" applyBorder="1" applyAlignment="1">
      <alignment horizontal="center" vertical="center" wrapText="1"/>
    </xf>
    <xf numFmtId="166" fontId="5" fillId="13" borderId="83" xfId="1" applyNumberFormat="1" applyFont="1" applyFill="1" applyBorder="1" applyAlignment="1">
      <alignment horizontal="center" vertical="center"/>
    </xf>
    <xf numFmtId="166" fontId="3" fillId="12" borderId="73" xfId="1" applyNumberFormat="1" applyFont="1" applyFill="1" applyBorder="1" applyAlignment="1">
      <alignment horizontal="center" vertical="center"/>
    </xf>
    <xf numFmtId="166" fontId="3" fillId="12" borderId="74" xfId="1" applyNumberFormat="1" applyFont="1" applyFill="1" applyBorder="1" applyAlignment="1">
      <alignment horizontal="center" vertical="center"/>
    </xf>
    <xf numFmtId="166" fontId="3" fillId="12" borderId="96" xfId="1" applyNumberFormat="1" applyFont="1" applyFill="1" applyBorder="1" applyAlignment="1">
      <alignment horizontal="center" vertical="center"/>
    </xf>
    <xf numFmtId="166" fontId="5" fillId="0" borderId="96" xfId="1" applyNumberFormat="1" applyFont="1" applyFill="1" applyBorder="1" applyAlignment="1">
      <alignment horizontal="center" vertical="center"/>
    </xf>
    <xf numFmtId="165" fontId="3" fillId="0" borderId="116" xfId="1" applyNumberFormat="1" applyFont="1" applyFill="1" applyBorder="1" applyAlignment="1">
      <alignment horizontal="right" vertical="center"/>
    </xf>
    <xf numFmtId="166" fontId="5" fillId="7" borderId="83" xfId="1" applyNumberFormat="1" applyFont="1" applyFill="1" applyBorder="1" applyAlignment="1">
      <alignment horizontal="right" vertical="top"/>
    </xf>
    <xf numFmtId="166" fontId="8" fillId="13" borderId="83" xfId="1" applyNumberFormat="1" applyFont="1" applyFill="1" applyBorder="1" applyAlignment="1">
      <alignment horizontal="center" vertical="center"/>
    </xf>
    <xf numFmtId="166" fontId="3" fillId="12" borderId="85" xfId="1" applyNumberFormat="1" applyFont="1" applyFill="1" applyBorder="1" applyAlignment="1">
      <alignment horizontal="center" vertical="center"/>
    </xf>
    <xf numFmtId="165" fontId="8" fillId="17" borderId="26" xfId="1" applyNumberFormat="1" applyFont="1" applyFill="1" applyBorder="1" applyAlignment="1">
      <alignment horizontal="center" vertical="center"/>
    </xf>
    <xf numFmtId="0" fontId="3" fillId="0" borderId="54" xfId="0" applyFont="1" applyBorder="1" applyAlignment="1">
      <alignment horizontal="left" vertical="center"/>
    </xf>
    <xf numFmtId="0" fontId="3" fillId="12" borderId="90" xfId="0" applyFont="1" applyFill="1" applyBorder="1" applyAlignment="1">
      <alignment horizontal="center" vertical="center"/>
    </xf>
    <xf numFmtId="0" fontId="3" fillId="0" borderId="54" xfId="0" applyFont="1" applyBorder="1" applyAlignment="1">
      <alignment horizontal="right" vertical="center"/>
    </xf>
    <xf numFmtId="0" fontId="5" fillId="7" borderId="27" xfId="1" applyNumberFormat="1" applyFont="1" applyFill="1" applyBorder="1" applyAlignment="1">
      <alignment horizontal="center" vertical="center"/>
    </xf>
    <xf numFmtId="0" fontId="3" fillId="12" borderId="28" xfId="0" applyFont="1" applyFill="1" applyBorder="1" applyAlignment="1">
      <alignment horizontal="center" vertical="center"/>
    </xf>
    <xf numFmtId="0" fontId="3" fillId="0" borderId="127" xfId="0" applyFont="1" applyBorder="1" applyAlignment="1">
      <alignment horizontal="right" vertical="center"/>
    </xf>
    <xf numFmtId="0" fontId="3" fillId="12" borderId="45" xfId="0" applyFont="1" applyFill="1" applyBorder="1" applyAlignment="1">
      <alignment horizontal="center" vertical="center"/>
    </xf>
    <xf numFmtId="0" fontId="3" fillId="12" borderId="65" xfId="0" applyFont="1" applyFill="1" applyBorder="1" applyAlignment="1">
      <alignment horizontal="center" vertical="center"/>
    </xf>
    <xf numFmtId="0" fontId="3" fillId="12" borderId="46" xfId="0" applyFont="1" applyFill="1" applyBorder="1" applyAlignment="1">
      <alignment horizontal="center" vertical="center"/>
    </xf>
    <xf numFmtId="0" fontId="3" fillId="12" borderId="47" xfId="0" applyFont="1" applyFill="1" applyBorder="1" applyAlignment="1">
      <alignment horizontal="center" vertical="center"/>
    </xf>
    <xf numFmtId="0" fontId="3" fillId="12" borderId="62" xfId="0" applyFont="1" applyFill="1" applyBorder="1" applyAlignment="1">
      <alignment horizontal="center" vertical="center"/>
    </xf>
    <xf numFmtId="0" fontId="3" fillId="12" borderId="48" xfId="0" applyFont="1" applyFill="1" applyBorder="1" applyAlignment="1">
      <alignment horizontal="center" vertical="center"/>
    </xf>
    <xf numFmtId="0" fontId="3" fillId="12" borderId="43" xfId="0" applyFont="1" applyFill="1" applyBorder="1" applyAlignment="1">
      <alignment horizontal="center" vertical="center"/>
    </xf>
    <xf numFmtId="0" fontId="3" fillId="12" borderId="60" xfId="0" applyFont="1" applyFill="1" applyBorder="1" applyAlignment="1">
      <alignment horizontal="center" vertical="center"/>
    </xf>
    <xf numFmtId="0" fontId="3" fillId="12" borderId="44" xfId="0" applyFont="1" applyFill="1" applyBorder="1" applyAlignment="1">
      <alignment horizontal="center" vertical="center"/>
    </xf>
    <xf numFmtId="167" fontId="5" fillId="7" borderId="59" xfId="1" applyNumberFormat="1" applyFont="1" applyFill="1" applyBorder="1" applyAlignment="1">
      <alignment horizontal="right" vertical="center"/>
    </xf>
    <xf numFmtId="49" fontId="3" fillId="0" borderId="54" xfId="0" applyNumberFormat="1" applyFont="1" applyBorder="1" applyAlignment="1">
      <alignment horizontal="center" vertical="center"/>
    </xf>
    <xf numFmtId="14" fontId="3" fillId="12" borderId="105" xfId="1" applyNumberFormat="1" applyFont="1" applyFill="1" applyBorder="1" applyAlignment="1">
      <alignment horizontal="center" vertical="center"/>
    </xf>
    <xf numFmtId="4" fontId="5" fillId="7" borderId="59" xfId="1" applyNumberFormat="1" applyFont="1" applyFill="1" applyBorder="1" applyAlignment="1">
      <alignment horizontal="center" vertical="center"/>
    </xf>
    <xf numFmtId="0" fontId="3" fillId="18" borderId="24" xfId="0" applyFont="1" applyFill="1" applyBorder="1" applyAlignment="1">
      <alignment horizontal="left" vertical="center"/>
    </xf>
    <xf numFmtId="0" fontId="3" fillId="18" borderId="24" xfId="0" applyFont="1" applyFill="1" applyBorder="1" applyAlignment="1">
      <alignment horizontal="center" vertical="center"/>
    </xf>
    <xf numFmtId="0" fontId="3" fillId="18" borderId="16" xfId="0" applyFont="1" applyFill="1" applyBorder="1" applyAlignment="1">
      <alignment horizontal="center" vertical="center"/>
    </xf>
    <xf numFmtId="0" fontId="3" fillId="18" borderId="24" xfId="0" applyFont="1" applyFill="1" applyBorder="1" applyAlignment="1">
      <alignment horizontal="right" vertical="center"/>
    </xf>
    <xf numFmtId="0" fontId="3" fillId="18" borderId="16" xfId="0" applyFont="1" applyFill="1" applyBorder="1" applyAlignment="1">
      <alignment horizontal="right" vertical="center"/>
    </xf>
    <xf numFmtId="2" fontId="3" fillId="18" borderId="16" xfId="0" applyNumberFormat="1" applyFont="1" applyFill="1" applyBorder="1" applyAlignment="1">
      <alignment horizontal="right" vertical="center"/>
    </xf>
    <xf numFmtId="2" fontId="3" fillId="18" borderId="24" xfId="0" applyNumberFormat="1" applyFont="1" applyFill="1" applyBorder="1" applyAlignment="1">
      <alignment horizontal="right" vertical="center"/>
    </xf>
    <xf numFmtId="2" fontId="3" fillId="0" borderId="25" xfId="1" applyNumberFormat="1" applyFont="1" applyFill="1" applyBorder="1" applyAlignment="1">
      <alignment horizontal="right" vertical="center"/>
    </xf>
    <xf numFmtId="2" fontId="5" fillId="0" borderId="22" xfId="1" applyNumberFormat="1" applyFont="1" applyFill="1" applyBorder="1" applyAlignment="1">
      <alignment horizontal="right" vertical="center"/>
    </xf>
    <xf numFmtId="2" fontId="8" fillId="0" borderId="103" xfId="1" applyNumberFormat="1" applyFont="1" applyFill="1" applyBorder="1" applyAlignment="1">
      <alignment horizontal="right" vertical="center"/>
    </xf>
    <xf numFmtId="2" fontId="3" fillId="0" borderId="17" xfId="0" applyNumberFormat="1" applyFont="1" applyBorder="1" applyAlignment="1">
      <alignment horizontal="right" vertical="center"/>
    </xf>
    <xf numFmtId="2" fontId="5" fillId="7" borderId="39" xfId="1" applyNumberFormat="1" applyFont="1" applyFill="1" applyBorder="1" applyAlignment="1">
      <alignment horizontal="right" vertical="center"/>
    </xf>
    <xf numFmtId="2" fontId="5" fillId="7" borderId="59" xfId="1" applyNumberFormat="1" applyFont="1" applyFill="1" applyBorder="1" applyAlignment="1">
      <alignment horizontal="right" vertical="center"/>
    </xf>
    <xf numFmtId="2" fontId="5" fillId="7" borderId="40" xfId="1" applyNumberFormat="1" applyFont="1" applyFill="1" applyBorder="1" applyAlignment="1">
      <alignment horizontal="right" vertical="center"/>
    </xf>
    <xf numFmtId="2" fontId="3" fillId="0" borderId="43" xfId="1" applyNumberFormat="1" applyFont="1" applyFill="1" applyBorder="1" applyAlignment="1">
      <alignment horizontal="right" vertical="center"/>
    </xf>
    <xf numFmtId="2" fontId="3" fillId="0" borderId="101" xfId="1" applyNumberFormat="1" applyFont="1" applyFill="1" applyBorder="1" applyAlignment="1">
      <alignment horizontal="right" vertical="center"/>
    </xf>
    <xf numFmtId="2" fontId="3" fillId="0" borderId="44" xfId="1" applyNumberFormat="1" applyFont="1" applyFill="1" applyBorder="1" applyAlignment="1">
      <alignment horizontal="right" vertical="center"/>
    </xf>
    <xf numFmtId="2" fontId="3" fillId="0" borderId="66" xfId="1" applyNumberFormat="1" applyFont="1" applyFill="1" applyBorder="1" applyAlignment="1">
      <alignment horizontal="right" vertical="center"/>
    </xf>
    <xf numFmtId="2" fontId="3" fillId="0" borderId="70" xfId="1" applyNumberFormat="1" applyFont="1" applyFill="1" applyBorder="1" applyAlignment="1">
      <alignment horizontal="right" vertical="center"/>
    </xf>
    <xf numFmtId="2" fontId="3" fillId="0" borderId="41" xfId="1" applyNumberFormat="1" applyFont="1" applyFill="1" applyBorder="1" applyAlignment="1">
      <alignment horizontal="right" vertical="center"/>
    </xf>
    <xf numFmtId="2" fontId="3" fillId="0" borderId="42" xfId="1" applyNumberFormat="1" applyFont="1" applyFill="1" applyBorder="1" applyAlignment="1">
      <alignment horizontal="right" vertical="center"/>
    </xf>
    <xf numFmtId="2" fontId="5" fillId="7" borderId="107" xfId="1" applyNumberFormat="1" applyFont="1" applyFill="1" applyBorder="1" applyAlignment="1">
      <alignment horizontal="right" vertical="center"/>
    </xf>
    <xf numFmtId="2" fontId="5" fillId="7" borderId="20" xfId="1" applyNumberFormat="1" applyFont="1" applyFill="1" applyBorder="1" applyAlignment="1">
      <alignment horizontal="right" vertical="center"/>
    </xf>
    <xf numFmtId="2" fontId="5" fillId="7" borderId="83" xfId="1" applyNumberFormat="1" applyFont="1" applyFill="1" applyBorder="1" applyAlignment="1">
      <alignment horizontal="right" vertical="center"/>
    </xf>
    <xf numFmtId="2" fontId="3" fillId="0" borderId="73" xfId="1" applyNumberFormat="1" applyFont="1" applyFill="1" applyBorder="1" applyAlignment="1">
      <alignment horizontal="right" vertical="center"/>
    </xf>
    <xf numFmtId="2" fontId="3" fillId="0" borderId="54" xfId="0" applyNumberFormat="1" applyFont="1" applyBorder="1" applyAlignment="1">
      <alignment horizontal="right" vertical="center"/>
    </xf>
    <xf numFmtId="2" fontId="8" fillId="7" borderId="39" xfId="1" applyNumberFormat="1" applyFont="1" applyFill="1" applyBorder="1" applyAlignment="1">
      <alignment horizontal="right" vertical="center"/>
    </xf>
    <xf numFmtId="2" fontId="8" fillId="7" borderId="59" xfId="1" applyNumberFormat="1" applyFont="1" applyFill="1" applyBorder="1" applyAlignment="1">
      <alignment horizontal="right" vertical="center"/>
    </xf>
    <xf numFmtId="2" fontId="8" fillId="7" borderId="40" xfId="1" applyNumberFormat="1" applyFont="1" applyFill="1" applyBorder="1" applyAlignment="1">
      <alignment horizontal="right" vertical="center"/>
    </xf>
    <xf numFmtId="2" fontId="3" fillId="0" borderId="45" xfId="1" applyNumberFormat="1" applyFont="1" applyFill="1" applyBorder="1" applyAlignment="1">
      <alignment horizontal="right" vertical="center"/>
    </xf>
    <xf numFmtId="2" fontId="3" fillId="0" borderId="65" xfId="1" applyNumberFormat="1" applyFont="1" applyFill="1" applyBorder="1" applyAlignment="1">
      <alignment horizontal="right" vertical="center"/>
    </xf>
    <xf numFmtId="2" fontId="3" fillId="0" borderId="46" xfId="1" applyNumberFormat="1" applyFont="1" applyFill="1" applyBorder="1" applyAlignment="1">
      <alignment horizontal="right" vertical="center"/>
    </xf>
    <xf numFmtId="2" fontId="3" fillId="0" borderId="74" xfId="1" applyNumberFormat="1" applyFont="1" applyFill="1" applyBorder="1" applyAlignment="1">
      <alignment horizontal="right" vertical="center"/>
    </xf>
    <xf numFmtId="2" fontId="3" fillId="0" borderId="110" xfId="1" applyNumberFormat="1" applyFont="1" applyFill="1" applyBorder="1" applyAlignment="1">
      <alignment horizontal="right" vertical="center"/>
    </xf>
    <xf numFmtId="2" fontId="3" fillId="0" borderId="43" xfId="0" applyNumberFormat="1" applyFont="1" applyBorder="1" applyAlignment="1">
      <alignment horizontal="right" vertical="center"/>
    </xf>
    <xf numFmtId="2" fontId="3" fillId="0" borderId="44" xfId="0" applyNumberFormat="1" applyFont="1" applyBorder="1" applyAlignment="1">
      <alignment horizontal="right" vertical="center"/>
    </xf>
    <xf numFmtId="2" fontId="4" fillId="0" borderId="43" xfId="1" applyNumberFormat="1" applyFont="1" applyFill="1" applyBorder="1" applyAlignment="1">
      <alignment horizontal="right" vertical="center"/>
    </xf>
    <xf numFmtId="2" fontId="4" fillId="0" borderId="60" xfId="1" applyNumberFormat="1" applyFont="1" applyFill="1" applyBorder="1" applyAlignment="1">
      <alignment horizontal="right" vertical="center"/>
    </xf>
    <xf numFmtId="2" fontId="4" fillId="0" borderId="44" xfId="1" applyNumberFormat="1" applyFont="1" applyFill="1" applyBorder="1" applyAlignment="1">
      <alignment horizontal="right" vertical="center"/>
    </xf>
    <xf numFmtId="1" fontId="5" fillId="7" borderId="39" xfId="1" applyNumberFormat="1" applyFont="1" applyFill="1" applyBorder="1" applyAlignment="1">
      <alignment horizontal="right" vertical="center"/>
    </xf>
    <xf numFmtId="1" fontId="5" fillId="7" borderId="59" xfId="1" applyNumberFormat="1" applyFont="1" applyFill="1" applyBorder="1" applyAlignment="1">
      <alignment horizontal="right" vertical="center"/>
    </xf>
    <xf numFmtId="1" fontId="5" fillId="7" borderId="100" xfId="1" applyNumberFormat="1" applyFont="1" applyFill="1" applyBorder="1" applyAlignment="1">
      <alignment horizontal="right" vertical="center"/>
    </xf>
    <xf numFmtId="1" fontId="5" fillId="7" borderId="40" xfId="1" applyNumberFormat="1" applyFont="1" applyFill="1" applyBorder="1" applyAlignment="1">
      <alignment horizontal="right" vertical="center"/>
    </xf>
    <xf numFmtId="1" fontId="3" fillId="0" borderId="43" xfId="1" applyNumberFormat="1" applyFont="1" applyFill="1" applyBorder="1" applyAlignment="1">
      <alignment horizontal="right" vertical="center"/>
    </xf>
    <xf numFmtId="1" fontId="3" fillId="0" borderId="60" xfId="1" applyNumberFormat="1" applyFont="1" applyFill="1" applyBorder="1" applyAlignment="1">
      <alignment horizontal="right" vertical="center"/>
    </xf>
    <xf numFmtId="1" fontId="3" fillId="0" borderId="101" xfId="1" applyNumberFormat="1" applyFont="1" applyFill="1" applyBorder="1" applyAlignment="1">
      <alignment horizontal="right" vertical="center"/>
    </xf>
    <xf numFmtId="1" fontId="3" fillId="0" borderId="44" xfId="1" applyNumberFormat="1" applyFont="1" applyFill="1" applyBorder="1" applyAlignment="1">
      <alignment horizontal="right" vertical="center"/>
    </xf>
    <xf numFmtId="1" fontId="3" fillId="0" borderId="66" xfId="1" applyNumberFormat="1" applyFont="1" applyFill="1" applyBorder="1" applyAlignment="1">
      <alignment horizontal="right" vertical="center"/>
    </xf>
    <xf numFmtId="1" fontId="3" fillId="0" borderId="69" xfId="1" applyNumberFormat="1" applyFont="1" applyFill="1" applyBorder="1" applyAlignment="1">
      <alignment horizontal="right" vertical="center"/>
    </xf>
    <xf numFmtId="1" fontId="3" fillId="0" borderId="123" xfId="1" applyNumberFormat="1" applyFont="1" applyFill="1" applyBorder="1" applyAlignment="1">
      <alignment horizontal="right" vertical="center"/>
    </xf>
    <xf numFmtId="1" fontId="3" fillId="0" borderId="70" xfId="1" applyNumberFormat="1" applyFont="1" applyFill="1" applyBorder="1" applyAlignment="1">
      <alignment horizontal="right" vertical="center"/>
    </xf>
    <xf numFmtId="1" fontId="3" fillId="0" borderId="41" xfId="1" applyNumberFormat="1" applyFont="1" applyFill="1" applyBorder="1" applyAlignment="1">
      <alignment horizontal="right" vertical="center"/>
    </xf>
    <xf numFmtId="1" fontId="3" fillId="0" borderId="42" xfId="1" applyNumberFormat="1" applyFont="1" applyFill="1" applyBorder="1" applyAlignment="1">
      <alignment horizontal="right" vertical="center"/>
    </xf>
    <xf numFmtId="1" fontId="3" fillId="0" borderId="61" xfId="1" applyNumberFormat="1" applyFont="1" applyFill="1" applyBorder="1" applyAlignment="1">
      <alignment horizontal="right" vertical="center"/>
    </xf>
    <xf numFmtId="1" fontId="3" fillId="0" borderId="103" xfId="1" applyNumberFormat="1" applyFont="1" applyFill="1" applyBorder="1" applyAlignment="1">
      <alignment horizontal="right" vertical="center"/>
    </xf>
    <xf numFmtId="1" fontId="5" fillId="7" borderId="107" xfId="1" applyNumberFormat="1" applyFont="1" applyFill="1" applyBorder="1" applyAlignment="1">
      <alignment horizontal="right" vertical="center"/>
    </xf>
    <xf numFmtId="1" fontId="5" fillId="7" borderId="20" xfId="1" applyNumberFormat="1" applyFont="1" applyFill="1" applyBorder="1" applyAlignment="1">
      <alignment horizontal="right" vertical="center"/>
    </xf>
    <xf numFmtId="1" fontId="5" fillId="7" borderId="83" xfId="1" applyNumberFormat="1" applyFont="1" applyFill="1" applyBorder="1" applyAlignment="1">
      <alignment horizontal="right" vertical="center"/>
    </xf>
    <xf numFmtId="1" fontId="3" fillId="0" borderId="73" xfId="1" applyNumberFormat="1" applyFont="1" applyFill="1" applyBorder="1" applyAlignment="1">
      <alignment horizontal="right" vertical="center"/>
    </xf>
    <xf numFmtId="1" fontId="3" fillId="0" borderId="79" xfId="1" applyNumberFormat="1" applyFont="1" applyFill="1" applyBorder="1" applyAlignment="1">
      <alignment horizontal="right" vertical="center"/>
    </xf>
    <xf numFmtId="1" fontId="3" fillId="0" borderId="116" xfId="1" applyNumberFormat="1" applyFont="1" applyFill="1" applyBorder="1" applyAlignment="1">
      <alignment horizontal="right" vertical="center"/>
    </xf>
    <xf numFmtId="1" fontId="3" fillId="0" borderId="2" xfId="0" applyNumberFormat="1" applyFont="1" applyBorder="1" applyAlignment="1">
      <alignment horizontal="right" vertical="center"/>
    </xf>
    <xf numFmtId="1" fontId="3" fillId="0" borderId="54" xfId="0" applyNumberFormat="1" applyFont="1" applyBorder="1" applyAlignment="1">
      <alignment horizontal="right" vertical="center"/>
    </xf>
    <xf numFmtId="1" fontId="5" fillId="7" borderId="81" xfId="1" applyNumberFormat="1" applyFont="1" applyFill="1" applyBorder="1" applyAlignment="1">
      <alignment horizontal="right" vertical="center"/>
    </xf>
    <xf numFmtId="1" fontId="3" fillId="0" borderId="75" xfId="1" applyNumberFormat="1" applyFont="1" applyFill="1" applyBorder="1" applyAlignment="1">
      <alignment horizontal="right" vertical="center"/>
    </xf>
    <xf numFmtId="1" fontId="3" fillId="0" borderId="71" xfId="1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horizontal="right" vertical="center"/>
    </xf>
    <xf numFmtId="1" fontId="3" fillId="0" borderId="72" xfId="1" applyNumberFormat="1" applyFont="1" applyFill="1" applyBorder="1" applyAlignment="1">
      <alignment horizontal="right" vertical="center"/>
    </xf>
    <xf numFmtId="1" fontId="5" fillId="7" borderId="39" xfId="1" applyNumberFormat="1" applyFont="1" applyFill="1" applyBorder="1" applyAlignment="1">
      <alignment horizontal="right" vertical="top"/>
    </xf>
    <xf numFmtId="1" fontId="5" fillId="7" borderId="107" xfId="1" applyNumberFormat="1" applyFont="1" applyFill="1" applyBorder="1" applyAlignment="1">
      <alignment horizontal="right" vertical="top"/>
    </xf>
    <xf numFmtId="1" fontId="5" fillId="7" borderId="40" xfId="1" applyNumberFormat="1" applyFont="1" applyFill="1" applyBorder="1" applyAlignment="1">
      <alignment horizontal="right" vertical="top"/>
    </xf>
    <xf numFmtId="1" fontId="8" fillId="7" borderId="39" xfId="1" applyNumberFormat="1" applyFont="1" applyFill="1" applyBorder="1" applyAlignment="1">
      <alignment horizontal="right" vertical="center"/>
    </xf>
    <xf numFmtId="1" fontId="8" fillId="7" borderId="59" xfId="1" applyNumberFormat="1" applyFont="1" applyFill="1" applyBorder="1" applyAlignment="1">
      <alignment horizontal="right" vertical="center"/>
    </xf>
    <xf numFmtId="1" fontId="8" fillId="7" borderId="100" xfId="1" applyNumberFormat="1" applyFont="1" applyFill="1" applyBorder="1" applyAlignment="1">
      <alignment horizontal="right" vertical="center"/>
    </xf>
    <xf numFmtId="1" fontId="8" fillId="7" borderId="40" xfId="1" applyNumberFormat="1" applyFont="1" applyFill="1" applyBorder="1" applyAlignment="1">
      <alignment horizontal="right" vertical="center"/>
    </xf>
    <xf numFmtId="1" fontId="3" fillId="18" borderId="24" xfId="0" applyNumberFormat="1" applyFont="1" applyFill="1" applyBorder="1" applyAlignment="1">
      <alignment horizontal="right" vertical="center"/>
    </xf>
    <xf numFmtId="1" fontId="3" fillId="18" borderId="16" xfId="0" applyNumberFormat="1" applyFont="1" applyFill="1" applyBorder="1" applyAlignment="1">
      <alignment horizontal="right" vertical="center"/>
    </xf>
    <xf numFmtId="1" fontId="3" fillId="0" borderId="45" xfId="1" applyNumberFormat="1" applyFont="1" applyFill="1" applyBorder="1" applyAlignment="1">
      <alignment horizontal="right" vertical="center"/>
    </xf>
    <xf numFmtId="1" fontId="3" fillId="0" borderId="65" xfId="1" applyNumberFormat="1" applyFont="1" applyFill="1" applyBorder="1" applyAlignment="1">
      <alignment horizontal="right" vertical="center"/>
    </xf>
    <xf numFmtId="1" fontId="3" fillId="0" borderId="105" xfId="1" applyNumberFormat="1" applyFont="1" applyFill="1" applyBorder="1" applyAlignment="1">
      <alignment horizontal="right" vertical="center"/>
    </xf>
    <xf numFmtId="1" fontId="3" fillId="0" borderId="46" xfId="1" applyNumberFormat="1" applyFont="1" applyFill="1" applyBorder="1" applyAlignment="1">
      <alignment horizontal="right" vertical="center"/>
    </xf>
    <xf numFmtId="1" fontId="5" fillId="7" borderId="82" xfId="1" applyNumberFormat="1" applyFont="1" applyFill="1" applyBorder="1" applyAlignment="1">
      <alignment horizontal="right" vertical="center"/>
    </xf>
    <xf numFmtId="1" fontId="3" fillId="0" borderId="74" xfId="1" applyNumberFormat="1" applyFont="1" applyFill="1" applyBorder="1" applyAlignment="1">
      <alignment horizontal="right" vertical="center"/>
    </xf>
    <xf numFmtId="1" fontId="3" fillId="0" borderId="43" xfId="0" applyNumberFormat="1" applyFont="1" applyBorder="1" applyAlignment="1">
      <alignment horizontal="right" vertical="center"/>
    </xf>
    <xf numFmtId="1" fontId="3" fillId="0" borderId="44" xfId="0" applyNumberFormat="1" applyFont="1" applyBorder="1" applyAlignment="1">
      <alignment horizontal="right" vertical="center"/>
    </xf>
    <xf numFmtId="1" fontId="4" fillId="0" borderId="43" xfId="1" applyNumberFormat="1" applyFont="1" applyFill="1" applyBorder="1" applyAlignment="1">
      <alignment horizontal="right" vertical="center"/>
    </xf>
    <xf numFmtId="1" fontId="4" fillId="0" borderId="60" xfId="1" applyNumberFormat="1" applyFont="1" applyFill="1" applyBorder="1" applyAlignment="1">
      <alignment horizontal="right" vertical="center"/>
    </xf>
    <xf numFmtId="1" fontId="4" fillId="0" borderId="44" xfId="1" applyNumberFormat="1" applyFont="1" applyFill="1" applyBorder="1" applyAlignment="1">
      <alignment horizontal="right" vertical="center"/>
    </xf>
    <xf numFmtId="1" fontId="5" fillId="0" borderId="26" xfId="1" applyNumberFormat="1" applyFont="1" applyFill="1" applyBorder="1" applyAlignment="1">
      <alignment horizontal="right" vertical="center"/>
    </xf>
    <xf numFmtId="1" fontId="5" fillId="0" borderId="24" xfId="1" applyNumberFormat="1" applyFont="1" applyFill="1" applyBorder="1" applyAlignment="1">
      <alignment horizontal="right" vertical="center"/>
    </xf>
    <xf numFmtId="1" fontId="5" fillId="0" borderId="91" xfId="1" applyNumberFormat="1" applyFont="1" applyFill="1" applyBorder="1" applyAlignment="1">
      <alignment horizontal="right" vertical="center"/>
    </xf>
    <xf numFmtId="1" fontId="5" fillId="0" borderId="102" xfId="1" applyNumberFormat="1" applyFont="1" applyFill="1" applyBorder="1" applyAlignment="1">
      <alignment horizontal="right" vertical="center"/>
    </xf>
    <xf numFmtId="1" fontId="5" fillId="0" borderId="22" xfId="1" applyNumberFormat="1" applyFont="1" applyFill="1" applyBorder="1" applyAlignment="1">
      <alignment horizontal="right" vertical="center"/>
    </xf>
    <xf numFmtId="1" fontId="5" fillId="0" borderId="41" xfId="1" applyNumberFormat="1" applyFont="1" applyFill="1" applyBorder="1" applyAlignment="1">
      <alignment horizontal="right" vertical="center"/>
    </xf>
    <xf numFmtId="1" fontId="5" fillId="0" borderId="108" xfId="1" applyNumberFormat="1" applyFont="1" applyFill="1" applyBorder="1" applyAlignment="1">
      <alignment horizontal="right" vertical="center"/>
    </xf>
    <xf numFmtId="1" fontId="5" fillId="0" borderId="25" xfId="1" applyNumberFormat="1" applyFont="1" applyFill="1" applyBorder="1" applyAlignment="1">
      <alignment horizontal="right" vertical="center"/>
    </xf>
    <xf numFmtId="1" fontId="5" fillId="0" borderId="61" xfId="1" applyNumberFormat="1" applyFont="1" applyFill="1" applyBorder="1" applyAlignment="1">
      <alignment horizontal="right" vertical="center"/>
    </xf>
    <xf numFmtId="1" fontId="5" fillId="0" borderId="103" xfId="1" applyNumberFormat="1" applyFont="1" applyFill="1" applyBorder="1" applyAlignment="1">
      <alignment horizontal="right" vertical="center"/>
    </xf>
    <xf numFmtId="1" fontId="5" fillId="0" borderId="42" xfId="1" applyNumberFormat="1" applyFont="1" applyFill="1" applyBorder="1" applyAlignment="1">
      <alignment horizontal="right" vertical="center"/>
    </xf>
    <xf numFmtId="1" fontId="5" fillId="0" borderId="101" xfId="1" applyNumberFormat="1" applyFont="1" applyFill="1" applyBorder="1" applyAlignment="1">
      <alignment horizontal="right" vertical="center"/>
    </xf>
    <xf numFmtId="1" fontId="5" fillId="0" borderId="43" xfId="1" applyNumberFormat="1" applyFont="1" applyFill="1" applyBorder="1" applyAlignment="1">
      <alignment horizontal="right" vertical="center"/>
    </xf>
    <xf numFmtId="1" fontId="5" fillId="0" borderId="44" xfId="1" applyNumberFormat="1" applyFont="1" applyFill="1" applyBorder="1" applyAlignment="1">
      <alignment horizontal="right" vertical="center"/>
    </xf>
    <xf numFmtId="1" fontId="8" fillId="0" borderId="41" xfId="1" applyNumberFormat="1" applyFont="1" applyFill="1" applyBorder="1" applyAlignment="1">
      <alignment horizontal="right" vertical="center"/>
    </xf>
    <xf numFmtId="1" fontId="8" fillId="0" borderId="61" xfId="1" applyNumberFormat="1" applyFont="1" applyFill="1" applyBorder="1" applyAlignment="1">
      <alignment horizontal="right" vertical="center"/>
    </xf>
    <xf numFmtId="1" fontId="8" fillId="0" borderId="103" xfId="1" applyNumberFormat="1" applyFont="1" applyFill="1" applyBorder="1" applyAlignment="1">
      <alignment horizontal="right" vertical="center"/>
    </xf>
    <xf numFmtId="1" fontId="8" fillId="0" borderId="42" xfId="1" applyNumberFormat="1" applyFont="1" applyFill="1" applyBorder="1" applyAlignment="1">
      <alignment horizontal="right" vertical="center"/>
    </xf>
    <xf numFmtId="1" fontId="3" fillId="0" borderId="17" xfId="0" applyNumberFormat="1" applyFont="1" applyBorder="1" applyAlignment="1">
      <alignment horizontal="right" vertical="center"/>
    </xf>
    <xf numFmtId="1" fontId="3" fillId="0" borderId="90" xfId="0" applyNumberFormat="1" applyFont="1" applyBorder="1" applyAlignment="1">
      <alignment horizontal="right" vertical="center"/>
    </xf>
    <xf numFmtId="1" fontId="3" fillId="0" borderId="67" xfId="0" applyNumberFormat="1" applyFont="1" applyBorder="1" applyAlignment="1">
      <alignment horizontal="right" vertical="center"/>
    </xf>
    <xf numFmtId="1" fontId="3" fillId="0" borderId="18" xfId="0" applyNumberFormat="1" applyFont="1" applyBorder="1" applyAlignment="1">
      <alignment horizontal="right" vertical="center"/>
    </xf>
    <xf numFmtId="1" fontId="5" fillId="7" borderId="32" xfId="0" applyNumberFormat="1" applyFont="1" applyFill="1" applyBorder="1" applyAlignment="1">
      <alignment horizontal="right" vertical="center"/>
    </xf>
    <xf numFmtId="1" fontId="5" fillId="7" borderId="19" xfId="0" applyNumberFormat="1" applyFont="1" applyFill="1" applyBorder="1" applyAlignment="1">
      <alignment horizontal="right" vertical="center"/>
    </xf>
    <xf numFmtId="1" fontId="8" fillId="0" borderId="96" xfId="1" applyNumberFormat="1" applyFont="1" applyFill="1" applyBorder="1" applyAlignment="1">
      <alignment horizontal="right" vertical="center"/>
    </xf>
    <xf numFmtId="1" fontId="3" fillId="0" borderId="28" xfId="0" applyNumberFormat="1" applyFont="1" applyBorder="1" applyAlignment="1">
      <alignment horizontal="right" vertical="center"/>
    </xf>
    <xf numFmtId="2" fontId="5" fillId="7" borderId="19" xfId="1" applyNumberFormat="1" applyFont="1" applyFill="1" applyBorder="1" applyAlignment="1">
      <alignment horizontal="right" vertical="center"/>
    </xf>
    <xf numFmtId="2" fontId="3" fillId="12" borderId="2" xfId="1" applyNumberFormat="1" applyFont="1" applyFill="1" applyBorder="1" applyAlignment="1">
      <alignment horizontal="right" vertical="center"/>
    </xf>
    <xf numFmtId="2" fontId="3" fillId="12" borderId="16" xfId="1" applyNumberFormat="1" applyFont="1" applyFill="1" applyBorder="1" applyAlignment="1">
      <alignment horizontal="right" vertical="center"/>
    </xf>
    <xf numFmtId="2" fontId="3" fillId="12" borderId="24" xfId="1" applyNumberFormat="1" applyFont="1" applyFill="1" applyBorder="1" applyAlignment="1">
      <alignment horizontal="right" vertical="center"/>
    </xf>
    <xf numFmtId="2" fontId="3" fillId="0" borderId="52" xfId="1" applyNumberFormat="1" applyFont="1" applyFill="1" applyBorder="1" applyAlignment="1">
      <alignment horizontal="right" vertical="center"/>
    </xf>
    <xf numFmtId="2" fontId="3" fillId="0" borderId="22" xfId="1" applyNumberFormat="1" applyFont="1" applyFill="1" applyBorder="1" applyAlignment="1">
      <alignment horizontal="right" vertical="center"/>
    </xf>
    <xf numFmtId="2" fontId="5" fillId="7" borderId="27" xfId="1" applyNumberFormat="1" applyFont="1" applyFill="1" applyBorder="1" applyAlignment="1">
      <alignment horizontal="right" vertical="center"/>
    </xf>
    <xf numFmtId="2" fontId="3" fillId="0" borderId="28" xfId="1" applyNumberFormat="1" applyFont="1" applyFill="1" applyBorder="1" applyAlignment="1">
      <alignment horizontal="right" vertical="center"/>
    </xf>
    <xf numFmtId="2" fontId="3" fillId="0" borderId="102" xfId="1" applyNumberFormat="1" applyFont="1" applyFill="1" applyBorder="1" applyAlignment="1">
      <alignment horizontal="right" vertical="center"/>
    </xf>
    <xf numFmtId="2" fontId="3" fillId="0" borderId="91" xfId="1" applyNumberFormat="1" applyFont="1" applyFill="1" applyBorder="1" applyAlignment="1">
      <alignment horizontal="right" vertical="center"/>
    </xf>
    <xf numFmtId="2" fontId="3" fillId="0" borderId="2" xfId="1" applyNumberFormat="1" applyFont="1" applyFill="1" applyBorder="1" applyAlignment="1">
      <alignment horizontal="right" vertical="center"/>
    </xf>
    <xf numFmtId="2" fontId="8" fillId="7" borderId="19" xfId="1" applyNumberFormat="1" applyFont="1" applyFill="1" applyBorder="1" applyAlignment="1">
      <alignment horizontal="right" vertical="center"/>
    </xf>
    <xf numFmtId="2" fontId="8" fillId="7" borderId="20" xfId="1" applyNumberFormat="1" applyFont="1" applyFill="1" applyBorder="1" applyAlignment="1">
      <alignment horizontal="right" vertical="center"/>
    </xf>
    <xf numFmtId="2" fontId="3" fillId="0" borderId="24" xfId="1" applyNumberFormat="1" applyFont="1" applyFill="1" applyBorder="1" applyAlignment="1">
      <alignment horizontal="right" vertical="center"/>
    </xf>
    <xf numFmtId="2" fontId="3" fillId="12" borderId="17" xfId="1" applyNumberFormat="1" applyFont="1" applyFill="1" applyBorder="1" applyAlignment="1">
      <alignment horizontal="right" vertical="center"/>
    </xf>
    <xf numFmtId="2" fontId="3" fillId="0" borderId="18" xfId="1" applyNumberFormat="1" applyFont="1" applyFill="1" applyBorder="1" applyAlignment="1">
      <alignment horizontal="right" vertical="center"/>
    </xf>
    <xf numFmtId="2" fontId="5" fillId="7" borderId="19" xfId="0" applyNumberFormat="1" applyFont="1" applyFill="1" applyBorder="1" applyAlignment="1">
      <alignment horizontal="right" vertical="center"/>
    </xf>
    <xf numFmtId="2" fontId="3" fillId="12" borderId="88" xfId="1" applyNumberFormat="1" applyFont="1" applyFill="1" applyBorder="1" applyAlignment="1">
      <alignment horizontal="right" vertical="center"/>
    </xf>
    <xf numFmtId="2" fontId="4" fillId="12" borderId="2" xfId="1" applyNumberFormat="1" applyFont="1" applyFill="1" applyBorder="1" applyAlignment="1">
      <alignment horizontal="right" vertical="center"/>
    </xf>
    <xf numFmtId="2" fontId="4" fillId="0" borderId="22" xfId="1" applyNumberFormat="1" applyFont="1" applyFill="1" applyBorder="1" applyAlignment="1">
      <alignment horizontal="right" vertical="center"/>
    </xf>
    <xf numFmtId="2" fontId="4" fillId="12" borderId="24" xfId="1" applyNumberFormat="1" applyFont="1" applyFill="1" applyBorder="1" applyAlignment="1">
      <alignment horizontal="right" vertical="center"/>
    </xf>
    <xf numFmtId="2" fontId="4" fillId="0" borderId="25" xfId="1" applyNumberFormat="1" applyFont="1" applyFill="1" applyBorder="1" applyAlignment="1">
      <alignment horizontal="right" vertical="center"/>
    </xf>
    <xf numFmtId="2" fontId="8" fillId="17" borderId="2" xfId="1" applyNumberFormat="1" applyFont="1" applyFill="1" applyBorder="1" applyAlignment="1">
      <alignment horizontal="right" vertical="center"/>
    </xf>
    <xf numFmtId="2" fontId="8" fillId="17" borderId="24" xfId="1" applyNumberFormat="1" applyFont="1" applyFill="1" applyBorder="1" applyAlignment="1">
      <alignment horizontal="right" vertical="center"/>
    </xf>
    <xf numFmtId="2" fontId="5" fillId="12" borderId="24" xfId="1" applyNumberFormat="1" applyFont="1" applyFill="1" applyBorder="1" applyAlignment="1">
      <alignment horizontal="right" vertical="center"/>
    </xf>
    <xf numFmtId="2" fontId="5" fillId="0" borderId="25" xfId="1" applyNumberFormat="1" applyFont="1" applyFill="1" applyBorder="1" applyAlignment="1">
      <alignment horizontal="right" vertical="center"/>
    </xf>
    <xf numFmtId="2" fontId="8" fillId="0" borderId="61" xfId="1" applyNumberFormat="1" applyFont="1" applyFill="1" applyBorder="1" applyAlignment="1">
      <alignment horizontal="right" vertical="center"/>
    </xf>
    <xf numFmtId="2" fontId="5" fillId="7" borderId="20" xfId="0" applyNumberFormat="1" applyFont="1" applyFill="1" applyBorder="1" applyAlignment="1">
      <alignment horizontal="right" vertical="center"/>
    </xf>
    <xf numFmtId="2" fontId="8" fillId="0" borderId="42" xfId="1" applyNumberFormat="1" applyFont="1" applyFill="1" applyBorder="1" applyAlignment="1">
      <alignment horizontal="right" vertical="center"/>
    </xf>
    <xf numFmtId="2" fontId="3" fillId="0" borderId="48" xfId="1" applyNumberFormat="1" applyFont="1" applyFill="1" applyBorder="1" applyAlignment="1">
      <alignment horizontal="right" vertical="center"/>
    </xf>
    <xf numFmtId="2" fontId="5" fillId="7" borderId="21" xfId="1" applyNumberFormat="1" applyFont="1" applyFill="1" applyBorder="1" applyAlignment="1">
      <alignment horizontal="right" vertical="center"/>
    </xf>
    <xf numFmtId="2" fontId="3" fillId="0" borderId="23" xfId="1" applyNumberFormat="1" applyFont="1" applyFill="1" applyBorder="1" applyAlignment="1">
      <alignment horizontal="right" vertical="center"/>
    </xf>
    <xf numFmtId="2" fontId="3" fillId="0" borderId="51" xfId="1" applyNumberFormat="1" applyFont="1" applyFill="1" applyBorder="1" applyAlignment="1">
      <alignment horizontal="right" vertical="center"/>
    </xf>
    <xf numFmtId="2" fontId="3" fillId="0" borderId="16" xfId="1" applyNumberFormat="1" applyFont="1" applyFill="1" applyBorder="1" applyAlignment="1">
      <alignment horizontal="right" vertical="center"/>
    </xf>
    <xf numFmtId="2" fontId="3" fillId="0" borderId="88" xfId="1" applyNumberFormat="1" applyFont="1" applyFill="1" applyBorder="1" applyAlignment="1">
      <alignment horizontal="right" vertical="center"/>
    </xf>
    <xf numFmtId="2" fontId="3" fillId="0" borderId="26" xfId="1" applyNumberFormat="1" applyFont="1" applyFill="1" applyBorder="1" applyAlignment="1">
      <alignment horizontal="right" vertical="center"/>
    </xf>
    <xf numFmtId="2" fontId="3" fillId="0" borderId="33" xfId="1" applyNumberFormat="1" applyFont="1" applyFill="1" applyBorder="1" applyAlignment="1">
      <alignment horizontal="right" vertical="center"/>
    </xf>
    <xf numFmtId="2" fontId="5" fillId="0" borderId="61" xfId="1" applyNumberFormat="1" applyFont="1" applyFill="1" applyBorder="1" applyAlignment="1">
      <alignment horizontal="right" vertical="center"/>
    </xf>
    <xf numFmtId="2" fontId="3" fillId="0" borderId="25" xfId="0" applyNumberFormat="1" applyFont="1" applyBorder="1" applyAlignment="1">
      <alignment horizontal="right" vertical="center"/>
    </xf>
    <xf numFmtId="2" fontId="3" fillId="0" borderId="96" xfId="1" applyNumberFormat="1" applyFont="1" applyFill="1" applyBorder="1" applyAlignment="1">
      <alignment horizontal="right" vertical="center"/>
    </xf>
    <xf numFmtId="2" fontId="3" fillId="0" borderId="24" xfId="0" applyNumberFormat="1" applyFont="1" applyBorder="1" applyAlignment="1">
      <alignment horizontal="right" vertical="center"/>
    </xf>
    <xf numFmtId="2" fontId="5" fillId="7" borderId="32" xfId="1" applyNumberFormat="1" applyFont="1" applyFill="1" applyBorder="1" applyAlignment="1">
      <alignment horizontal="right" vertical="center"/>
    </xf>
    <xf numFmtId="2" fontId="3" fillId="0" borderId="73" xfId="0" applyNumberFormat="1" applyFont="1" applyBorder="1" applyAlignment="1">
      <alignment horizontal="right" vertical="center"/>
    </xf>
    <xf numFmtId="2" fontId="3" fillId="0" borderId="77" xfId="0" applyNumberFormat="1" applyFont="1" applyBorder="1" applyAlignment="1">
      <alignment horizontal="right" vertical="center"/>
    </xf>
    <xf numFmtId="2" fontId="3" fillId="0" borderId="62" xfId="0" applyNumberFormat="1" applyFont="1" applyBorder="1" applyAlignment="1">
      <alignment horizontal="right" vertical="center"/>
    </xf>
    <xf numFmtId="2" fontId="3" fillId="0" borderId="48" xfId="0" applyNumberFormat="1" applyFont="1" applyBorder="1" applyAlignment="1">
      <alignment horizontal="right" vertical="center"/>
    </xf>
    <xf numFmtId="2" fontId="3" fillId="0" borderId="47" xfId="0" applyNumberFormat="1" applyFont="1" applyBorder="1" applyAlignment="1">
      <alignment horizontal="right" vertical="center"/>
    </xf>
    <xf numFmtId="2" fontId="3" fillId="0" borderId="108" xfId="1" applyNumberFormat="1" applyFont="1" applyFill="1" applyBorder="1" applyAlignment="1">
      <alignment horizontal="right" vertical="center"/>
    </xf>
    <xf numFmtId="2" fontId="4" fillId="0" borderId="41" xfId="1" applyNumberFormat="1" applyFont="1" applyFill="1" applyBorder="1" applyAlignment="1">
      <alignment horizontal="right" vertical="center"/>
    </xf>
    <xf numFmtId="2" fontId="4" fillId="0" borderId="61" xfId="1" applyNumberFormat="1" applyFont="1" applyFill="1" applyBorder="1" applyAlignment="1">
      <alignment horizontal="right" vertical="center"/>
    </xf>
    <xf numFmtId="2" fontId="5" fillId="7" borderId="39" xfId="0" applyNumberFormat="1" applyFont="1" applyFill="1" applyBorder="1" applyAlignment="1">
      <alignment horizontal="right" vertical="center"/>
    </xf>
    <xf numFmtId="2" fontId="5" fillId="7" borderId="59" xfId="0" applyNumberFormat="1" applyFont="1" applyFill="1" applyBorder="1" applyAlignment="1">
      <alignment horizontal="right" vertical="center"/>
    </xf>
    <xf numFmtId="2" fontId="5" fillId="7" borderId="40" xfId="0" applyNumberFormat="1" applyFont="1" applyFill="1" applyBorder="1" applyAlignment="1">
      <alignment horizontal="right" vertical="center"/>
    </xf>
    <xf numFmtId="2" fontId="3" fillId="0" borderId="23" xfId="0" applyNumberFormat="1" applyFont="1" applyBorder="1" applyAlignment="1">
      <alignment horizontal="right" vertical="center"/>
    </xf>
    <xf numFmtId="2" fontId="3" fillId="0" borderId="22" xfId="0" applyNumberFormat="1" applyFont="1" applyBorder="1" applyAlignment="1">
      <alignment horizontal="right" vertical="center"/>
    </xf>
    <xf numFmtId="2" fontId="3" fillId="0" borderId="51" xfId="0" applyNumberFormat="1" applyFont="1" applyBorder="1" applyAlignment="1">
      <alignment horizontal="right" vertical="center"/>
    </xf>
    <xf numFmtId="2" fontId="3" fillId="0" borderId="16" xfId="0" applyNumberFormat="1" applyFont="1" applyBorder="1" applyAlignment="1">
      <alignment horizontal="right" vertical="center"/>
    </xf>
    <xf numFmtId="2" fontId="3" fillId="0" borderId="26" xfId="0" applyNumberFormat="1" applyFont="1" applyBorder="1" applyAlignment="1">
      <alignment horizontal="right" vertical="center"/>
    </xf>
    <xf numFmtId="2" fontId="3" fillId="0" borderId="34" xfId="0" applyNumberFormat="1" applyFont="1" applyBorder="1" applyAlignment="1">
      <alignment horizontal="right" vertical="center"/>
    </xf>
    <xf numFmtId="2" fontId="4" fillId="0" borderId="42" xfId="1" applyNumberFormat="1" applyFont="1" applyFill="1" applyBorder="1" applyAlignment="1">
      <alignment horizontal="right" vertical="center"/>
    </xf>
    <xf numFmtId="2" fontId="3" fillId="0" borderId="118" xfId="0" applyNumberFormat="1" applyFont="1" applyBorder="1" applyAlignment="1">
      <alignment horizontal="right" vertical="center"/>
    </xf>
    <xf numFmtId="2" fontId="3" fillId="0" borderId="61" xfId="0" applyNumberFormat="1" applyFont="1" applyBorder="1" applyAlignment="1">
      <alignment horizontal="right" vertical="center"/>
    </xf>
    <xf numFmtId="2" fontId="3" fillId="0" borderId="42" xfId="0" applyNumberFormat="1" applyFont="1" applyBorder="1" applyAlignment="1">
      <alignment horizontal="right" vertical="center"/>
    </xf>
    <xf numFmtId="2" fontId="3" fillId="0" borderId="41" xfId="0" applyNumberFormat="1" applyFon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3" fillId="0" borderId="88" xfId="0" applyFont="1" applyBorder="1" applyAlignment="1">
      <alignment horizontal="left" vertical="center"/>
    </xf>
    <xf numFmtId="0" fontId="3" fillId="0" borderId="90" xfId="0" applyFont="1" applyBorder="1" applyAlignment="1">
      <alignment horizontal="left" vertical="center"/>
    </xf>
    <xf numFmtId="0" fontId="0" fillId="0" borderId="98" xfId="0" applyBorder="1" applyAlignment="1">
      <alignment horizontal="left" vertical="center"/>
    </xf>
    <xf numFmtId="166" fontId="5" fillId="7" borderId="40" xfId="1" applyNumberFormat="1" applyFont="1" applyFill="1" applyBorder="1" applyAlignment="1">
      <alignment horizontal="center" vertical="center"/>
    </xf>
    <xf numFmtId="166" fontId="5" fillId="7" borderId="44" xfId="1" applyNumberFormat="1" applyFont="1" applyFill="1" applyBorder="1" applyAlignment="1">
      <alignment horizontal="center" vertical="center"/>
    </xf>
    <xf numFmtId="0" fontId="2" fillId="3" borderId="120" xfId="0" applyFont="1" applyFill="1" applyBorder="1" applyAlignment="1">
      <alignment horizontal="center" vertical="center" wrapText="1"/>
    </xf>
    <xf numFmtId="0" fontId="2" fillId="3" borderId="121" xfId="0" applyFont="1" applyFill="1" applyBorder="1" applyAlignment="1">
      <alignment horizontal="center" vertical="center" wrapText="1"/>
    </xf>
    <xf numFmtId="0" fontId="2" fillId="3" borderId="122" xfId="0" applyFont="1" applyFill="1" applyBorder="1" applyAlignment="1">
      <alignment horizontal="center" vertical="center" wrapText="1"/>
    </xf>
    <xf numFmtId="166" fontId="3" fillId="15" borderId="44" xfId="1" applyNumberFormat="1" applyFont="1" applyFill="1" applyBorder="1" applyAlignment="1">
      <alignment horizontal="center" vertical="center"/>
    </xf>
    <xf numFmtId="166" fontId="3" fillId="15" borderId="42" xfId="1" applyNumberFormat="1" applyFont="1" applyFill="1" applyBorder="1" applyAlignment="1">
      <alignment horizontal="center" vertical="center"/>
    </xf>
    <xf numFmtId="166" fontId="5" fillId="7" borderId="40" xfId="1" applyNumberFormat="1" applyFont="1" applyFill="1" applyBorder="1" applyAlignment="1">
      <alignment horizontal="left" vertical="center"/>
    </xf>
    <xf numFmtId="166" fontId="5" fillId="7" borderId="44" xfId="1" applyNumberFormat="1" applyFont="1" applyFill="1" applyBorder="1" applyAlignment="1">
      <alignment horizontal="left" vertical="center"/>
    </xf>
    <xf numFmtId="166" fontId="5" fillId="7" borderId="59" xfId="1" applyNumberFormat="1" applyFont="1" applyFill="1" applyBorder="1" applyAlignment="1">
      <alignment horizontal="center" vertical="center"/>
    </xf>
    <xf numFmtId="166" fontId="5" fillId="7" borderId="60" xfId="1" applyNumberFormat="1" applyFont="1" applyFill="1" applyBorder="1" applyAlignment="1">
      <alignment horizontal="center" vertical="center"/>
    </xf>
    <xf numFmtId="166" fontId="5" fillId="7" borderId="39" xfId="1" applyNumberFormat="1" applyFont="1" applyFill="1" applyBorder="1" applyAlignment="1">
      <alignment horizontal="center" vertical="center"/>
    </xf>
    <xf numFmtId="166" fontId="5" fillId="7" borderId="43" xfId="1" applyNumberFormat="1" applyFont="1" applyFill="1" applyBorder="1" applyAlignment="1">
      <alignment horizontal="center" vertical="center"/>
    </xf>
    <xf numFmtId="0" fontId="3" fillId="0" borderId="52" xfId="0" applyFont="1" applyBorder="1" applyAlignment="1">
      <alignment horizontal="left" vertical="center"/>
    </xf>
    <xf numFmtId="0" fontId="3" fillId="0" borderId="95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10" fontId="3" fillId="0" borderId="88" xfId="0" applyNumberFormat="1" applyFont="1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95" xfId="0" applyBorder="1" applyAlignment="1">
      <alignment horizontal="left" vertical="center"/>
    </xf>
    <xf numFmtId="0" fontId="5" fillId="7" borderId="20" xfId="0" applyFont="1" applyFill="1" applyBorder="1" applyAlignment="1">
      <alignment horizontal="left" vertical="center"/>
    </xf>
    <xf numFmtId="0" fontId="5" fillId="7" borderId="22" xfId="0" applyFont="1" applyFill="1" applyBorder="1" applyAlignment="1">
      <alignment horizontal="left" vertical="center"/>
    </xf>
    <xf numFmtId="0" fontId="8" fillId="7" borderId="39" xfId="0" applyFont="1" applyFill="1" applyBorder="1" applyAlignment="1">
      <alignment horizontal="left" vertical="center"/>
    </xf>
    <xf numFmtId="0" fontId="8" fillId="7" borderId="43" xfId="0" applyFont="1" applyFill="1" applyBorder="1" applyAlignment="1">
      <alignment horizontal="left" vertical="center"/>
    </xf>
    <xf numFmtId="0" fontId="5" fillId="13" borderId="32" xfId="0" applyFont="1" applyFill="1" applyBorder="1" applyAlignment="1">
      <alignment horizontal="center" vertical="center"/>
    </xf>
    <xf numFmtId="0" fontId="5" fillId="13" borderId="34" xfId="0" applyFont="1" applyFill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95" xfId="0" applyFont="1" applyBorder="1" applyAlignment="1">
      <alignment vertical="center"/>
    </xf>
    <xf numFmtId="2" fontId="5" fillId="7" borderId="59" xfId="1" applyNumberFormat="1" applyFont="1" applyFill="1" applyBorder="1" applyAlignment="1">
      <alignment horizontal="right" vertical="center"/>
    </xf>
    <xf numFmtId="2" fontId="5" fillId="7" borderId="60" xfId="1" applyNumberFormat="1" applyFont="1" applyFill="1" applyBorder="1" applyAlignment="1">
      <alignment horizontal="right" vertical="center"/>
    </xf>
    <xf numFmtId="2" fontId="5" fillId="7" borderId="40" xfId="1" applyNumberFormat="1" applyFont="1" applyFill="1" applyBorder="1" applyAlignment="1">
      <alignment horizontal="right" vertical="center"/>
    </xf>
    <xf numFmtId="2" fontId="5" fillId="7" borderId="44" xfId="1" applyNumberFormat="1" applyFont="1" applyFill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09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14" fontId="5" fillId="7" borderId="59" xfId="1" applyNumberFormat="1" applyFont="1" applyFill="1" applyBorder="1" applyAlignment="1">
      <alignment horizontal="center" vertical="center"/>
    </xf>
    <xf numFmtId="14" fontId="5" fillId="7" borderId="60" xfId="1" applyNumberFormat="1" applyFont="1" applyFill="1" applyBorder="1" applyAlignment="1">
      <alignment horizontal="center" vertical="center"/>
    </xf>
    <xf numFmtId="166" fontId="3" fillId="15" borderId="43" xfId="1" applyNumberFormat="1" applyFont="1" applyFill="1" applyBorder="1" applyAlignment="1">
      <alignment horizontal="center" vertical="center"/>
    </xf>
    <xf numFmtId="166" fontId="3" fillId="15" borderId="41" xfId="1" applyNumberFormat="1" applyFont="1" applyFill="1" applyBorder="1" applyAlignment="1">
      <alignment horizontal="center" vertical="center"/>
    </xf>
    <xf numFmtId="166" fontId="3" fillId="15" borderId="60" xfId="1" applyNumberFormat="1" applyFont="1" applyFill="1" applyBorder="1" applyAlignment="1">
      <alignment horizontal="center" vertical="center"/>
    </xf>
    <xf numFmtId="166" fontId="3" fillId="15" borderId="61" xfId="1" applyNumberFormat="1" applyFont="1" applyFill="1" applyBorder="1" applyAlignment="1">
      <alignment horizontal="center" vertical="center"/>
    </xf>
    <xf numFmtId="1" fontId="5" fillId="7" borderId="59" xfId="1" applyNumberFormat="1" applyFont="1" applyFill="1" applyBorder="1" applyAlignment="1">
      <alignment horizontal="right" vertical="center"/>
    </xf>
    <xf numFmtId="1" fontId="5" fillId="7" borderId="60" xfId="1" applyNumberFormat="1" applyFont="1" applyFill="1" applyBorder="1" applyAlignment="1">
      <alignment horizontal="right" vertical="center"/>
    </xf>
    <xf numFmtId="1" fontId="5" fillId="7" borderId="40" xfId="1" applyNumberFormat="1" applyFont="1" applyFill="1" applyBorder="1" applyAlignment="1">
      <alignment horizontal="right" vertical="center"/>
    </xf>
    <xf numFmtId="1" fontId="5" fillId="7" borderId="44" xfId="1" applyNumberFormat="1" applyFont="1" applyFill="1" applyBorder="1" applyAlignment="1">
      <alignment horizontal="right" vertical="center"/>
    </xf>
    <xf numFmtId="43" fontId="6" fillId="7" borderId="19" xfId="1" applyFont="1" applyFill="1" applyBorder="1" applyAlignment="1">
      <alignment horizontal="center" vertical="center"/>
    </xf>
    <xf numFmtId="43" fontId="6" fillId="7" borderId="2" xfId="1" applyFont="1" applyFill="1" applyBorder="1" applyAlignment="1">
      <alignment horizontal="center" vertical="center"/>
    </xf>
    <xf numFmtId="2" fontId="5" fillId="7" borderId="39" xfId="1" applyNumberFormat="1" applyFont="1" applyFill="1" applyBorder="1" applyAlignment="1">
      <alignment horizontal="right" vertical="center"/>
    </xf>
    <xf numFmtId="2" fontId="5" fillId="7" borderId="43" xfId="1" applyNumberFormat="1" applyFont="1" applyFill="1" applyBorder="1" applyAlignment="1">
      <alignment horizontal="right" vertical="center"/>
    </xf>
    <xf numFmtId="2" fontId="5" fillId="7" borderId="20" xfId="1" applyNumberFormat="1" applyFont="1" applyFill="1" applyBorder="1" applyAlignment="1">
      <alignment horizontal="right" vertical="center"/>
    </xf>
    <xf numFmtId="2" fontId="5" fillId="7" borderId="22" xfId="1" applyNumberFormat="1" applyFont="1" applyFill="1" applyBorder="1" applyAlignment="1">
      <alignment horizontal="right" vertical="center"/>
    </xf>
    <xf numFmtId="1" fontId="5" fillId="7" borderId="39" xfId="1" applyNumberFormat="1" applyFont="1" applyFill="1" applyBorder="1" applyAlignment="1">
      <alignment horizontal="right" vertical="center"/>
    </xf>
    <xf numFmtId="1" fontId="5" fillId="7" borderId="43" xfId="1" applyNumberFormat="1" applyFont="1" applyFill="1" applyBorder="1" applyAlignment="1">
      <alignment horizontal="right" vertical="center"/>
    </xf>
    <xf numFmtId="2" fontId="5" fillId="7" borderId="86" xfId="1" applyNumberFormat="1" applyFont="1" applyFill="1" applyBorder="1" applyAlignment="1">
      <alignment horizontal="right" vertical="center"/>
    </xf>
    <xf numFmtId="2" fontId="0" fillId="0" borderId="65" xfId="0" applyNumberFormat="1" applyBorder="1" applyAlignment="1">
      <alignment horizontal="right" vertical="center"/>
    </xf>
    <xf numFmtId="2" fontId="0" fillId="0" borderId="71" xfId="0" applyNumberFormat="1" applyBorder="1" applyAlignment="1">
      <alignment horizontal="right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166" fontId="5" fillId="7" borderId="39" xfId="1" applyNumberFormat="1" applyFont="1" applyFill="1" applyBorder="1" applyAlignment="1">
      <alignment horizontal="left" vertical="center"/>
    </xf>
    <xf numFmtId="166" fontId="5" fillId="7" borderId="43" xfId="1" applyNumberFormat="1" applyFont="1" applyFill="1" applyBorder="1" applyAlignment="1">
      <alignment horizontal="left" vertical="center"/>
    </xf>
    <xf numFmtId="166" fontId="5" fillId="7" borderId="59" xfId="1" applyNumberFormat="1" applyFont="1" applyFill="1" applyBorder="1" applyAlignment="1">
      <alignment horizontal="left" vertical="center"/>
    </xf>
    <xf numFmtId="166" fontId="5" fillId="7" borderId="60" xfId="1" applyNumberFormat="1" applyFont="1" applyFill="1" applyBorder="1" applyAlignment="1">
      <alignment horizontal="left" vertical="center"/>
    </xf>
    <xf numFmtId="166" fontId="5" fillId="7" borderId="83" xfId="1" applyNumberFormat="1" applyFont="1" applyFill="1" applyBorder="1" applyAlignment="1">
      <alignment horizontal="center" vertical="center"/>
    </xf>
    <xf numFmtId="166" fontId="5" fillId="7" borderId="73" xfId="1" applyNumberFormat="1" applyFont="1" applyFill="1" applyBorder="1" applyAlignment="1">
      <alignment horizontal="center" vertical="center"/>
    </xf>
    <xf numFmtId="166" fontId="5" fillId="7" borderId="83" xfId="1" applyNumberFormat="1" applyFont="1" applyFill="1" applyBorder="1" applyAlignment="1">
      <alignment horizontal="left" vertical="center"/>
    </xf>
    <xf numFmtId="166" fontId="5" fillId="7" borderId="73" xfId="1" applyNumberFormat="1" applyFont="1" applyFill="1" applyBorder="1" applyAlignment="1">
      <alignment horizontal="left" vertical="center"/>
    </xf>
    <xf numFmtId="1" fontId="5" fillId="7" borderId="100" xfId="1" applyNumberFormat="1" applyFont="1" applyFill="1" applyBorder="1" applyAlignment="1">
      <alignment horizontal="right" vertical="center"/>
    </xf>
    <xf numFmtId="1" fontId="5" fillId="7" borderId="101" xfId="1" applyNumberFormat="1" applyFont="1" applyFill="1" applyBorder="1" applyAlignment="1">
      <alignment horizontal="right" vertical="center"/>
    </xf>
    <xf numFmtId="166" fontId="3" fillId="0" borderId="73" xfId="1" applyNumberFormat="1" applyFont="1" applyFill="1" applyBorder="1" applyAlignment="1">
      <alignment horizontal="center" vertical="center"/>
    </xf>
    <xf numFmtId="166" fontId="3" fillId="0" borderId="96" xfId="1" applyNumberFormat="1" applyFont="1" applyFill="1" applyBorder="1" applyAlignment="1">
      <alignment horizontal="center" vertical="center"/>
    </xf>
    <xf numFmtId="166" fontId="3" fillId="0" borderId="44" xfId="1" applyNumberFormat="1" applyFont="1" applyFill="1" applyBorder="1" applyAlignment="1">
      <alignment horizontal="center" vertical="center"/>
    </xf>
    <xf numFmtId="166" fontId="3" fillId="0" borderId="42" xfId="1" applyNumberFormat="1" applyFont="1" applyFill="1" applyBorder="1" applyAlignment="1">
      <alignment horizontal="center" vertical="center"/>
    </xf>
    <xf numFmtId="1" fontId="3" fillId="0" borderId="101" xfId="1" applyNumberFormat="1" applyFont="1" applyFill="1" applyBorder="1" applyAlignment="1">
      <alignment horizontal="right" vertical="center"/>
    </xf>
    <xf numFmtId="1" fontId="3" fillId="0" borderId="103" xfId="1" applyNumberFormat="1" applyFont="1" applyFill="1" applyBorder="1" applyAlignment="1">
      <alignment horizontal="right" vertical="center"/>
    </xf>
    <xf numFmtId="165" fontId="5" fillId="7" borderId="32" xfId="1" applyNumberFormat="1" applyFont="1" applyFill="1" applyBorder="1" applyAlignment="1">
      <alignment horizontal="center" vertical="center"/>
    </xf>
    <xf numFmtId="165" fontId="5" fillId="7" borderId="34" xfId="1" applyNumberFormat="1" applyFont="1" applyFill="1" applyBorder="1" applyAlignment="1">
      <alignment horizontal="center" vertical="center"/>
    </xf>
    <xf numFmtId="2" fontId="3" fillId="0" borderId="22" xfId="1" applyNumberFormat="1" applyFont="1" applyFill="1" applyBorder="1" applyAlignment="1">
      <alignment horizontal="right" vertical="center"/>
    </xf>
    <xf numFmtId="2" fontId="3" fillId="0" borderId="25" xfId="1" applyNumberFormat="1" applyFont="1" applyFill="1" applyBorder="1" applyAlignment="1">
      <alignment horizontal="right" vertical="center"/>
    </xf>
    <xf numFmtId="2" fontId="3" fillId="12" borderId="2" xfId="1" applyNumberFormat="1" applyFont="1" applyFill="1" applyBorder="1" applyAlignment="1">
      <alignment horizontal="right" vertical="center"/>
    </xf>
    <xf numFmtId="2" fontId="3" fillId="12" borderId="24" xfId="1" applyNumberFormat="1" applyFont="1" applyFill="1" applyBorder="1" applyAlignment="1">
      <alignment horizontal="right" vertical="center"/>
    </xf>
    <xf numFmtId="165" fontId="3" fillId="0" borderId="34" xfId="1" applyNumberFormat="1" applyFont="1" applyFill="1" applyBorder="1" applyAlignment="1">
      <alignment horizontal="center" vertical="center"/>
    </xf>
    <xf numFmtId="165" fontId="3" fillId="0" borderId="33" xfId="1" applyNumberFormat="1" applyFont="1" applyFill="1" applyBorder="1" applyAlignment="1">
      <alignment horizontal="center" vertical="center"/>
    </xf>
    <xf numFmtId="2" fontId="3" fillId="0" borderId="44" xfId="1" applyNumberFormat="1" applyFont="1" applyFill="1" applyBorder="1" applyAlignment="1">
      <alignment horizontal="right" vertical="center"/>
    </xf>
    <xf numFmtId="2" fontId="3" fillId="0" borderId="42" xfId="1" applyNumberFormat="1" applyFont="1" applyFill="1" applyBorder="1" applyAlignment="1">
      <alignment horizontal="right" vertical="center"/>
    </xf>
    <xf numFmtId="2" fontId="5" fillId="7" borderId="19" xfId="1" applyNumberFormat="1" applyFont="1" applyFill="1" applyBorder="1" applyAlignment="1">
      <alignment horizontal="right" vertical="center"/>
    </xf>
    <xf numFmtId="2" fontId="5" fillId="7" borderId="2" xfId="1" applyNumberFormat="1" applyFont="1" applyFill="1" applyBorder="1" applyAlignment="1">
      <alignment horizontal="right" vertical="center"/>
    </xf>
    <xf numFmtId="1" fontId="3" fillId="0" borderId="43" xfId="1" applyNumberFormat="1" applyFont="1" applyFill="1" applyBorder="1" applyAlignment="1">
      <alignment horizontal="right" vertical="center"/>
    </xf>
    <xf numFmtId="1" fontId="3" fillId="0" borderId="41" xfId="1" applyNumberFormat="1" applyFont="1" applyFill="1" applyBorder="1" applyAlignment="1">
      <alignment horizontal="right" vertical="center"/>
    </xf>
    <xf numFmtId="2" fontId="5" fillId="7" borderId="27" xfId="1" applyNumberFormat="1" applyFont="1" applyFill="1" applyBorder="1" applyAlignment="1">
      <alignment horizontal="right" vertical="center"/>
    </xf>
    <xf numFmtId="2" fontId="5" fillId="7" borderId="28" xfId="1" applyNumberFormat="1" applyFont="1" applyFill="1" applyBorder="1" applyAlignment="1">
      <alignment horizontal="right" vertical="center"/>
    </xf>
    <xf numFmtId="166" fontId="3" fillId="0" borderId="60" xfId="1" applyNumberFormat="1" applyFont="1" applyFill="1" applyBorder="1" applyAlignment="1">
      <alignment horizontal="center" vertical="center"/>
    </xf>
    <xf numFmtId="166" fontId="3" fillId="0" borderId="61" xfId="1" applyNumberFormat="1" applyFont="1" applyFill="1" applyBorder="1" applyAlignment="1">
      <alignment horizontal="center" vertical="center"/>
    </xf>
    <xf numFmtId="1" fontId="3" fillId="0" borderId="60" xfId="1" applyNumberFormat="1" applyFont="1" applyFill="1" applyBorder="1" applyAlignment="1">
      <alignment horizontal="right" vertical="center"/>
    </xf>
    <xf numFmtId="1" fontId="3" fillId="0" borderId="61" xfId="1" applyNumberFormat="1" applyFont="1" applyFill="1" applyBorder="1" applyAlignment="1">
      <alignment horizontal="right" vertical="center"/>
    </xf>
    <xf numFmtId="14" fontId="5" fillId="7" borderId="100" xfId="1" applyNumberFormat="1" applyFont="1" applyFill="1" applyBorder="1" applyAlignment="1">
      <alignment horizontal="center" vertical="center"/>
    </xf>
    <xf numFmtId="14" fontId="5" fillId="7" borderId="101" xfId="1" applyNumberFormat="1" applyFont="1" applyFill="1" applyBorder="1" applyAlignment="1">
      <alignment horizontal="center" vertical="center"/>
    </xf>
    <xf numFmtId="0" fontId="3" fillId="0" borderId="22" xfId="1" applyNumberFormat="1" applyFont="1" applyFill="1" applyBorder="1" applyAlignment="1">
      <alignment horizontal="center" vertical="center"/>
    </xf>
    <xf numFmtId="0" fontId="3" fillId="0" borderId="25" xfId="1" applyNumberFormat="1" applyFont="1" applyFill="1" applyBorder="1" applyAlignment="1">
      <alignment horizontal="center" vertical="center"/>
    </xf>
    <xf numFmtId="2" fontId="3" fillId="0" borderId="60" xfId="1" applyNumberFormat="1" applyFont="1" applyFill="1" applyBorder="1" applyAlignment="1">
      <alignment horizontal="right" vertical="center"/>
    </xf>
    <xf numFmtId="2" fontId="3" fillId="0" borderId="61" xfId="1" applyNumberFormat="1" applyFont="1" applyFill="1" applyBorder="1" applyAlignment="1">
      <alignment horizontal="right"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24" xfId="1" applyFont="1" applyFill="1" applyBorder="1" applyAlignment="1">
      <alignment horizontal="center" vertical="center"/>
    </xf>
    <xf numFmtId="2" fontId="5" fillId="7" borderId="83" xfId="1" applyNumberFormat="1" applyFont="1" applyFill="1" applyBorder="1" applyAlignment="1">
      <alignment horizontal="right" vertical="center"/>
    </xf>
    <xf numFmtId="2" fontId="5" fillId="7" borderId="73" xfId="1" applyNumberFormat="1" applyFont="1" applyFill="1" applyBorder="1" applyAlignment="1">
      <alignment horizontal="right" vertical="center"/>
    </xf>
    <xf numFmtId="0" fontId="5" fillId="7" borderId="20" xfId="1" applyNumberFormat="1" applyFont="1" applyFill="1" applyBorder="1" applyAlignment="1">
      <alignment horizontal="center" vertical="center"/>
    </xf>
    <xf numFmtId="0" fontId="5" fillId="7" borderId="22" xfId="1" applyNumberFormat="1" applyFont="1" applyFill="1" applyBorder="1" applyAlignment="1">
      <alignment horizontal="center" vertical="center"/>
    </xf>
    <xf numFmtId="164" fontId="5" fillId="7" borderId="59" xfId="1" applyNumberFormat="1" applyFont="1" applyFill="1" applyBorder="1" applyAlignment="1">
      <alignment horizontal="center" vertical="center"/>
    </xf>
    <xf numFmtId="164" fontId="5" fillId="7" borderId="60" xfId="1" applyNumberFormat="1" applyFont="1" applyFill="1" applyBorder="1" applyAlignment="1">
      <alignment horizontal="center" vertical="center"/>
    </xf>
    <xf numFmtId="14" fontId="5" fillId="7" borderId="40" xfId="1" applyNumberFormat="1" applyFont="1" applyFill="1" applyBorder="1" applyAlignment="1">
      <alignment horizontal="center" vertical="center"/>
    </xf>
    <xf numFmtId="14" fontId="5" fillId="7" borderId="44" xfId="1" applyNumberFormat="1" applyFont="1" applyFill="1" applyBorder="1" applyAlignment="1">
      <alignment horizontal="center" vertical="center"/>
    </xf>
    <xf numFmtId="2" fontId="3" fillId="0" borderId="43" xfId="1" applyNumberFormat="1" applyFont="1" applyFill="1" applyBorder="1" applyAlignment="1">
      <alignment horizontal="right" vertical="center"/>
    </xf>
    <xf numFmtId="2" fontId="3" fillId="0" borderId="41" xfId="1" applyNumberFormat="1" applyFont="1" applyFill="1" applyBorder="1" applyAlignment="1">
      <alignment horizontal="right" vertical="center"/>
    </xf>
    <xf numFmtId="14" fontId="3" fillId="0" borderId="44" xfId="1" applyNumberFormat="1" applyFont="1" applyFill="1" applyBorder="1" applyAlignment="1">
      <alignment horizontal="center" vertical="center"/>
    </xf>
    <xf numFmtId="14" fontId="3" fillId="0" borderId="42" xfId="1" applyNumberFormat="1" applyFont="1" applyFill="1" applyBorder="1" applyAlignment="1">
      <alignment horizontal="center" vertical="center"/>
    </xf>
    <xf numFmtId="14" fontId="3" fillId="0" borderId="60" xfId="1" applyNumberFormat="1" applyFont="1" applyFill="1" applyBorder="1" applyAlignment="1">
      <alignment horizontal="center" vertical="center"/>
    </xf>
    <xf numFmtId="14" fontId="3" fillId="0" borderId="61" xfId="1" applyNumberFormat="1" applyFont="1" applyFill="1" applyBorder="1" applyAlignment="1">
      <alignment horizontal="center" vertical="center"/>
    </xf>
    <xf numFmtId="164" fontId="3" fillId="0" borderId="60" xfId="1" applyNumberFormat="1" applyFont="1" applyFill="1" applyBorder="1" applyAlignment="1">
      <alignment horizontal="center" vertical="center"/>
    </xf>
    <xf numFmtId="164" fontId="3" fillId="0" borderId="61" xfId="1" applyNumberFormat="1" applyFont="1" applyFill="1" applyBorder="1" applyAlignment="1">
      <alignment horizontal="center" vertical="center"/>
    </xf>
    <xf numFmtId="164" fontId="5" fillId="7" borderId="86" xfId="1" applyNumberFormat="1" applyFont="1" applyFill="1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71" xfId="0" applyBorder="1" applyAlignment="1">
      <alignment vertical="center"/>
    </xf>
    <xf numFmtId="2" fontId="5" fillId="7" borderId="21" xfId="1" applyNumberFormat="1" applyFont="1" applyFill="1" applyBorder="1" applyAlignment="1">
      <alignment horizontal="right" vertical="center"/>
    </xf>
    <xf numFmtId="2" fontId="5" fillId="7" borderId="23" xfId="1" applyNumberFormat="1" applyFont="1" applyFill="1" applyBorder="1" applyAlignment="1">
      <alignment horizontal="right" vertical="center"/>
    </xf>
    <xf numFmtId="1" fontId="3" fillId="0" borderId="110" xfId="1" applyNumberFormat="1" applyFont="1" applyFill="1" applyBorder="1" applyAlignment="1">
      <alignment horizontal="right" vertical="center"/>
    </xf>
    <xf numFmtId="1" fontId="3" fillId="0" borderId="76" xfId="1" applyNumberFormat="1" applyFont="1" applyFill="1" applyBorder="1" applyAlignment="1">
      <alignment horizontal="right" vertical="center"/>
    </xf>
    <xf numFmtId="1" fontId="3" fillId="0" borderId="112" xfId="1" applyNumberFormat="1" applyFont="1" applyFill="1" applyBorder="1" applyAlignment="1">
      <alignment horizontal="right" vertical="center"/>
    </xf>
    <xf numFmtId="1" fontId="3" fillId="0" borderId="113" xfId="1" applyNumberFormat="1" applyFont="1" applyFill="1" applyBorder="1" applyAlignment="1">
      <alignment horizontal="right" vertical="center"/>
    </xf>
    <xf numFmtId="1" fontId="3" fillId="0" borderId="44" xfId="1" applyNumberFormat="1" applyFont="1" applyFill="1" applyBorder="1" applyAlignment="1">
      <alignment horizontal="right" vertical="center"/>
    </xf>
    <xf numFmtId="1" fontId="3" fillId="0" borderId="42" xfId="1" applyNumberFormat="1" applyFont="1" applyFill="1" applyBorder="1" applyAlignment="1">
      <alignment horizontal="right" vertical="center"/>
    </xf>
    <xf numFmtId="166" fontId="3" fillId="0" borderId="43" xfId="1" applyNumberFormat="1" applyFont="1" applyFill="1" applyBorder="1" applyAlignment="1">
      <alignment horizontal="center" vertical="center"/>
    </xf>
    <xf numFmtId="166" fontId="3" fillId="0" borderId="41" xfId="1" applyNumberFormat="1" applyFont="1" applyFill="1" applyBorder="1" applyAlignment="1">
      <alignment horizontal="center" vertical="center"/>
    </xf>
    <xf numFmtId="2" fontId="3" fillId="0" borderId="70" xfId="1" applyNumberFormat="1" applyFont="1" applyFill="1" applyBorder="1" applyAlignment="1">
      <alignment horizontal="right" vertical="center"/>
    </xf>
    <xf numFmtId="2" fontId="3" fillId="0" borderId="48" xfId="1" applyNumberFormat="1" applyFont="1" applyFill="1" applyBorder="1" applyAlignment="1">
      <alignment horizontal="right" vertical="center"/>
    </xf>
    <xf numFmtId="165" fontId="3" fillId="0" borderId="51" xfId="1" applyNumberFormat="1" applyFont="1" applyFill="1" applyBorder="1" applyAlignment="1">
      <alignment horizontal="center" vertical="center"/>
    </xf>
    <xf numFmtId="165" fontId="3" fillId="0" borderId="111" xfId="1" applyNumberFormat="1" applyFont="1" applyFill="1" applyBorder="1" applyAlignment="1">
      <alignment horizontal="center" vertical="center"/>
    </xf>
    <xf numFmtId="1" fontId="3" fillId="0" borderId="70" xfId="1" applyNumberFormat="1" applyFont="1" applyFill="1" applyBorder="1" applyAlignment="1">
      <alignment horizontal="right" vertical="center"/>
    </xf>
    <xf numFmtId="1" fontId="3" fillId="0" borderId="48" xfId="1" applyNumberFormat="1" applyFont="1" applyFill="1" applyBorder="1" applyAlignment="1">
      <alignment horizontal="right" vertical="center"/>
    </xf>
    <xf numFmtId="165" fontId="3" fillId="0" borderId="110" xfId="1" applyNumberFormat="1" applyFont="1" applyFill="1" applyBorder="1" applyAlignment="1">
      <alignment horizontal="center" vertical="center"/>
    </xf>
    <xf numFmtId="165" fontId="3" fillId="0" borderId="76" xfId="1" applyNumberFormat="1" applyFont="1" applyFill="1" applyBorder="1" applyAlignment="1">
      <alignment horizontal="center" vertical="center"/>
    </xf>
    <xf numFmtId="165" fontId="3" fillId="0" borderId="69" xfId="1" applyNumberFormat="1" applyFont="1" applyFill="1" applyBorder="1" applyAlignment="1">
      <alignment horizontal="center" vertical="center"/>
    </xf>
    <xf numFmtId="165" fontId="3" fillId="0" borderId="62" xfId="1" applyNumberFormat="1" applyFont="1" applyFill="1" applyBorder="1" applyAlignment="1">
      <alignment horizontal="center" vertical="center"/>
    </xf>
    <xf numFmtId="2" fontId="5" fillId="7" borderId="97" xfId="1" applyNumberFormat="1" applyFont="1" applyFill="1" applyBorder="1" applyAlignment="1">
      <alignment horizontal="right" vertical="center"/>
    </xf>
    <xf numFmtId="2" fontId="0" fillId="0" borderId="46" xfId="0" applyNumberFormat="1" applyBorder="1" applyAlignment="1">
      <alignment horizontal="right" vertical="center"/>
    </xf>
    <xf numFmtId="2" fontId="0" fillId="0" borderId="72" xfId="0" applyNumberFormat="1" applyBorder="1" applyAlignment="1">
      <alignment horizontal="right" vertical="center"/>
    </xf>
    <xf numFmtId="2" fontId="5" fillId="7" borderId="93" xfId="1" applyNumberFormat="1" applyFont="1" applyFill="1" applyBorder="1" applyAlignment="1">
      <alignment horizontal="right" vertical="center"/>
    </xf>
    <xf numFmtId="2" fontId="0" fillId="0" borderId="45" xfId="0" applyNumberFormat="1" applyBorder="1" applyAlignment="1">
      <alignment horizontal="right" vertical="center"/>
    </xf>
    <xf numFmtId="2" fontId="0" fillId="0" borderId="75" xfId="0" applyNumberFormat="1" applyBorder="1" applyAlignment="1">
      <alignment horizontal="right" vertical="center"/>
    </xf>
    <xf numFmtId="0" fontId="3" fillId="12" borderId="34" xfId="0" applyFont="1" applyFill="1" applyBorder="1" applyAlignment="1">
      <alignment horizontal="center" vertical="center"/>
    </xf>
    <xf numFmtId="0" fontId="3" fillId="12" borderId="33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95" xfId="0" applyBorder="1" applyAlignment="1">
      <alignment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2" fontId="5" fillId="2" borderId="29" xfId="0" applyNumberFormat="1" applyFont="1" applyFill="1" applyBorder="1" applyAlignment="1">
      <alignment horizontal="center" vertical="center"/>
    </xf>
    <xf numFmtId="2" fontId="5" fillId="2" borderId="30" xfId="0" applyNumberFormat="1" applyFont="1" applyFill="1" applyBorder="1" applyAlignment="1">
      <alignment horizontal="center" vertical="center"/>
    </xf>
    <xf numFmtId="2" fontId="3" fillId="0" borderId="66" xfId="1" applyNumberFormat="1" applyFont="1" applyFill="1" applyBorder="1" applyAlignment="1">
      <alignment horizontal="right" vertical="center"/>
    </xf>
    <xf numFmtId="2" fontId="3" fillId="0" borderId="47" xfId="1" applyNumberFormat="1" applyFont="1" applyFill="1" applyBorder="1" applyAlignment="1">
      <alignment horizontal="right" vertical="center"/>
    </xf>
    <xf numFmtId="2" fontId="3" fillId="0" borderId="69" xfId="1" applyNumberFormat="1" applyFont="1" applyFill="1" applyBorder="1" applyAlignment="1">
      <alignment horizontal="right" vertical="center"/>
    </xf>
    <xf numFmtId="2" fontId="3" fillId="0" borderId="62" xfId="1" applyNumberFormat="1" applyFont="1" applyFill="1" applyBorder="1" applyAlignment="1">
      <alignment horizontal="right" vertical="center"/>
    </xf>
    <xf numFmtId="2" fontId="3" fillId="0" borderId="110" xfId="1" applyNumberFormat="1" applyFont="1" applyFill="1" applyBorder="1" applyAlignment="1">
      <alignment horizontal="right" vertical="center"/>
    </xf>
    <xf numFmtId="2" fontId="3" fillId="0" borderId="76" xfId="1" applyNumberFormat="1" applyFont="1" applyFill="1" applyBorder="1" applyAlignment="1">
      <alignment horizontal="right" vertical="center"/>
    </xf>
    <xf numFmtId="2" fontId="3" fillId="0" borderId="74" xfId="1" applyNumberFormat="1" applyFont="1" applyFill="1" applyBorder="1" applyAlignment="1">
      <alignment horizontal="right" vertical="center"/>
    </xf>
    <xf numFmtId="2" fontId="3" fillId="0" borderId="77" xfId="1" applyNumberFormat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67" fontId="5" fillId="3" borderId="6" xfId="0" applyNumberFormat="1" applyFont="1" applyFill="1" applyBorder="1" applyAlignment="1">
      <alignment horizontal="center" vertical="center" wrapText="1"/>
    </xf>
    <xf numFmtId="167" fontId="5" fillId="3" borderId="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5" fillId="3" borderId="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</xdr:row>
      <xdr:rowOff>19050</xdr:rowOff>
    </xdr:from>
    <xdr:to>
      <xdr:col>12</xdr:col>
      <xdr:colOff>449642</xdr:colOff>
      <xdr:row>54</xdr:row>
      <xdr:rowOff>171450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9A5D18F5-3041-4A01-BC64-9E23693B6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00050"/>
          <a:ext cx="7079042" cy="100584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gudf.sharepoint.com/CGAD/2012/EDIFICA%20-%20check%20list%20dos%20pr&#233;dios%20da%20AGU/DF/Check%20List%20-%20Avalia&#231;&#227;o%20-%20SAD_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Ranking"/>
      <sheetName val="Acre"/>
      <sheetName val="DF-Brasilia-SedeII"/>
      <sheetName val="DF-Brasilia-SedeI"/>
      <sheetName val="GO-Anapolis-PSF"/>
      <sheetName val="PA-Belem-PF"/>
      <sheetName val="PA-Belem-PU"/>
      <sheetName val="PA-Belem-PF_PU"/>
      <sheetName val="TO-Palmas-PF_PU_CJU"/>
      <sheetName val="RO-Ji-Paraná-PSF"/>
      <sheetName val="PA-Belem-CJU"/>
      <sheetName val="GO-Rio Verde-ER"/>
      <sheetName val="CJU_TO"/>
      <sheetName val="Amapá"/>
      <sheetName val="CJU_AM"/>
      <sheetName val="PF_TO"/>
      <sheetName val="PF_AM"/>
      <sheetName val="PU_TO"/>
      <sheetName val="PU_AM"/>
      <sheetName val="Rondônia"/>
      <sheetName val="Roraima"/>
      <sheetName val="ERPF_Santarém_PA"/>
      <sheetName val="PF_PA"/>
      <sheetName val="PU_PA"/>
      <sheetName val="MÉDIA PU-CJU_AM"/>
      <sheetName val="PF_GO"/>
      <sheetName val="PU_CJU_GO"/>
      <sheetName val="Grá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Exibição 1" id="{F0110FA5-F1E2-4AB3-9B38-3307CC055788}">
    <nsvFilter filterId="{00000000-0009-0000-0000-000001000000}" ref="A5:AM409" tableId="0"/>
  </namedSheetView>
</namedSheetView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9/04/relationships/namedSheetView" Target="../namedSheetViews/namedSheetView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"/>
  <sheetViews>
    <sheetView workbookViewId="0"/>
  </sheetViews>
  <sheetFormatPr defaultRowHeight="15" x14ac:dyDescent="0.25"/>
  <sheetData>
    <row r="1" spans="2:13" x14ac:dyDescent="0.25">
      <c r="B1" s="759" t="s">
        <v>0</v>
      </c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2" spans="2:13" x14ac:dyDescent="0.25">
      <c r="B2" s="759"/>
      <c r="C2" s="759"/>
      <c r="D2" s="759"/>
      <c r="E2" s="759"/>
      <c r="F2" s="759"/>
      <c r="G2" s="759"/>
      <c r="H2" s="759"/>
      <c r="I2" s="759"/>
      <c r="J2" s="759"/>
      <c r="K2" s="759"/>
      <c r="L2" s="759"/>
      <c r="M2" s="759"/>
    </row>
  </sheetData>
  <mergeCells count="1">
    <mergeCell ref="B1:M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409"/>
  <sheetViews>
    <sheetView showGridLines="0"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defaultColWidth="9.28515625" defaultRowHeight="15.75" x14ac:dyDescent="0.25"/>
  <cols>
    <col min="1" max="1" width="52.28515625" style="1" customWidth="1"/>
    <col min="2" max="2" width="19" style="1" customWidth="1"/>
    <col min="3" max="3" width="15.7109375" style="3" customWidth="1"/>
    <col min="4" max="4" width="18" style="2" customWidth="1"/>
    <col min="5" max="5" width="16.28515625" style="2" customWidth="1"/>
    <col min="6" max="6" width="113.7109375" style="1" customWidth="1"/>
    <col min="7" max="8" width="21.7109375" style="1" customWidth="1"/>
    <col min="9" max="9" width="22.7109375" style="1" customWidth="1"/>
    <col min="10" max="10" width="45.85546875" style="1" customWidth="1"/>
    <col min="11" max="11" width="34" style="3" customWidth="1"/>
    <col min="12" max="12" width="49.7109375" style="3" customWidth="1"/>
    <col min="13" max="14" width="20.7109375" style="3" customWidth="1"/>
    <col min="15" max="15" width="27.28515625" style="19" customWidth="1"/>
    <col min="16" max="16" width="26.7109375" style="19" customWidth="1"/>
    <col min="17" max="18" width="20.7109375" style="3" customWidth="1"/>
    <col min="19" max="22" width="15.7109375" style="4" customWidth="1"/>
    <col min="23" max="23" width="20.7109375" style="4" bestFit="1" customWidth="1"/>
    <col min="24" max="25" width="15.7109375" style="4" customWidth="1"/>
    <col min="26" max="26" width="21.7109375" style="4" customWidth="1"/>
    <col min="27" max="27" width="17" style="4" customWidth="1"/>
    <col min="28" max="28" width="15.7109375" style="4" customWidth="1"/>
    <col min="29" max="29" width="12.7109375" style="4" customWidth="1"/>
    <col min="30" max="31" width="15.7109375" style="5" customWidth="1"/>
    <col min="32" max="32" width="15.7109375" style="1" customWidth="1"/>
    <col min="33" max="34" width="20.7109375" style="1" customWidth="1"/>
    <col min="35" max="40" width="12.7109375" style="1" customWidth="1"/>
  </cols>
  <sheetData>
    <row r="1" spans="1:40" x14ac:dyDescent="0.25">
      <c r="H1" s="109" t="s">
        <v>1</v>
      </c>
      <c r="O1" s="3"/>
      <c r="P1" s="3"/>
      <c r="AA1" s="107" t="s">
        <v>2</v>
      </c>
    </row>
    <row r="2" spans="1:40" x14ac:dyDescent="0.25">
      <c r="A2" s="6"/>
      <c r="B2" s="7"/>
      <c r="D2" s="8"/>
      <c r="F2" s="9"/>
      <c r="H2" s="110" t="s">
        <v>3</v>
      </c>
      <c r="K2" s="1"/>
      <c r="L2" s="1"/>
      <c r="M2" s="1"/>
      <c r="N2" s="1"/>
      <c r="O2" s="1"/>
      <c r="P2" s="1"/>
      <c r="Q2" s="1"/>
      <c r="R2" s="1"/>
      <c r="S2" s="10"/>
      <c r="T2" s="10"/>
      <c r="U2" s="10"/>
      <c r="V2" s="10"/>
      <c r="W2" s="10"/>
      <c r="X2" s="10"/>
      <c r="Y2" s="10"/>
      <c r="Z2" s="10"/>
      <c r="AA2" s="117" t="s">
        <v>4</v>
      </c>
      <c r="AB2" s="10"/>
      <c r="AC2" s="10"/>
      <c r="AD2"/>
      <c r="AE2"/>
      <c r="AF2"/>
      <c r="AG2"/>
      <c r="AH2"/>
      <c r="AI2"/>
      <c r="AJ2"/>
      <c r="AK2"/>
    </row>
    <row r="3" spans="1:40" thickBot="1" x14ac:dyDescent="0.3">
      <c r="A3"/>
      <c r="B3"/>
      <c r="C3" s="106"/>
      <c r="D3"/>
      <c r="E3"/>
      <c r="F3"/>
      <c r="G3"/>
      <c r="H3" s="110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s="108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0" ht="33" customHeight="1" thickBot="1" x14ac:dyDescent="0.3">
      <c r="A4" s="3"/>
      <c r="B4" s="3"/>
      <c r="D4" s="8"/>
      <c r="F4" s="9"/>
      <c r="K4" s="1"/>
      <c r="L4" s="1"/>
      <c r="M4" s="923" t="s">
        <v>5</v>
      </c>
      <c r="N4" s="924"/>
      <c r="O4" s="924"/>
      <c r="P4" s="924"/>
      <c r="Q4" s="924"/>
      <c r="R4" s="925"/>
      <c r="S4" s="926" t="s">
        <v>6</v>
      </c>
      <c r="T4" s="927"/>
      <c r="U4" s="927"/>
      <c r="V4" s="927"/>
      <c r="W4" s="927"/>
      <c r="X4" s="927"/>
      <c r="Y4" s="927"/>
      <c r="Z4" s="927"/>
      <c r="AA4" s="927"/>
      <c r="AB4" s="927"/>
      <c r="AC4" s="927"/>
      <c r="AD4" s="827" t="s">
        <v>7</v>
      </c>
      <c r="AE4" s="828"/>
      <c r="AF4" s="829"/>
      <c r="AG4" s="827" t="s">
        <v>8</v>
      </c>
      <c r="AH4" s="829"/>
      <c r="AI4" s="824" t="s">
        <v>9</v>
      </c>
      <c r="AJ4" s="825"/>
      <c r="AK4" s="826"/>
      <c r="AL4" s="765" t="s">
        <v>10</v>
      </c>
      <c r="AM4" s="766"/>
      <c r="AN4" s="767"/>
    </row>
    <row r="5" spans="1:40" ht="78.75" x14ac:dyDescent="0.25">
      <c r="A5" s="115" t="s">
        <v>11</v>
      </c>
      <c r="B5" s="115" t="s">
        <v>12</v>
      </c>
      <c r="C5" s="115" t="s">
        <v>13</v>
      </c>
      <c r="D5" s="115" t="s">
        <v>14</v>
      </c>
      <c r="E5" s="115" t="s">
        <v>15</v>
      </c>
      <c r="F5" s="116" t="s">
        <v>16</v>
      </c>
      <c r="G5" s="152" t="s">
        <v>17</v>
      </c>
      <c r="H5" s="154" t="s">
        <v>18</v>
      </c>
      <c r="I5" s="260" t="s">
        <v>19</v>
      </c>
      <c r="J5" s="115" t="s">
        <v>20</v>
      </c>
      <c r="K5" s="115" t="s">
        <v>21</v>
      </c>
      <c r="L5" s="116" t="s">
        <v>22</v>
      </c>
      <c r="M5" s="152" t="s">
        <v>23</v>
      </c>
      <c r="N5" s="153" t="s">
        <v>24</v>
      </c>
      <c r="O5" s="153" t="s">
        <v>25</v>
      </c>
      <c r="P5" s="153" t="s">
        <v>26</v>
      </c>
      <c r="Q5" s="153" t="s">
        <v>27</v>
      </c>
      <c r="R5" s="154" t="s">
        <v>28</v>
      </c>
      <c r="S5" s="182" t="s">
        <v>29</v>
      </c>
      <c r="T5" s="183" t="s">
        <v>30</v>
      </c>
      <c r="U5" s="183" t="s">
        <v>31</v>
      </c>
      <c r="V5" s="184" t="s">
        <v>32</v>
      </c>
      <c r="W5" s="182" t="s">
        <v>33</v>
      </c>
      <c r="X5" s="183" t="s">
        <v>34</v>
      </c>
      <c r="Y5" s="183" t="s">
        <v>35</v>
      </c>
      <c r="Z5" s="184" t="s">
        <v>36</v>
      </c>
      <c r="AA5" s="176" t="s">
        <v>37</v>
      </c>
      <c r="AB5" s="177" t="s">
        <v>38</v>
      </c>
      <c r="AC5" s="178" t="s">
        <v>39</v>
      </c>
      <c r="AD5" s="155" t="s">
        <v>40</v>
      </c>
      <c r="AE5" s="156" t="s">
        <v>41</v>
      </c>
      <c r="AF5" s="550" t="s">
        <v>42</v>
      </c>
      <c r="AG5" s="155" t="s">
        <v>43</v>
      </c>
      <c r="AH5" s="157" t="s">
        <v>44</v>
      </c>
      <c r="AI5" s="551">
        <v>2021</v>
      </c>
      <c r="AJ5" s="156">
        <v>2022</v>
      </c>
      <c r="AK5" s="157">
        <v>2023</v>
      </c>
      <c r="AL5" s="155">
        <v>2022</v>
      </c>
      <c r="AM5" s="156">
        <v>2023</v>
      </c>
      <c r="AN5" s="157">
        <v>2024</v>
      </c>
    </row>
    <row r="6" spans="1:40" ht="15.75" customHeight="1" x14ac:dyDescent="0.25">
      <c r="A6" s="104" t="s">
        <v>45</v>
      </c>
      <c r="B6" s="104" t="s">
        <v>46</v>
      </c>
      <c r="C6" s="96" t="s">
        <v>47</v>
      </c>
      <c r="D6" s="96" t="s">
        <v>48</v>
      </c>
      <c r="E6" s="96" t="str">
        <f t="shared" ref="E6:E19" si="0">LEFT(A6,2)</f>
        <v>AC</v>
      </c>
      <c r="F6" s="262" t="s">
        <v>49</v>
      </c>
      <c r="G6" s="263" t="s">
        <v>1</v>
      </c>
      <c r="H6" s="264"/>
      <c r="I6" s="123"/>
      <c r="J6" s="241"/>
      <c r="K6" s="125" t="s">
        <v>50</v>
      </c>
      <c r="L6" s="246"/>
      <c r="M6" s="265"/>
      <c r="N6" s="266"/>
      <c r="O6" s="267"/>
      <c r="P6" s="267"/>
      <c r="Q6" s="268"/>
      <c r="R6" s="269"/>
      <c r="S6" s="725">
        <v>483.64</v>
      </c>
      <c r="T6" s="695">
        <v>166.99</v>
      </c>
      <c r="U6" s="695">
        <v>162.88999999999999</v>
      </c>
      <c r="V6" s="603">
        <f>SUM(S6:U6)</f>
        <v>813.52</v>
      </c>
      <c r="W6" s="725">
        <v>90.11</v>
      </c>
      <c r="X6" s="695">
        <v>369.06</v>
      </c>
      <c r="Y6" s="695">
        <v>0</v>
      </c>
      <c r="Z6" s="701">
        <f t="shared" ref="Z6:Z21" si="1">SUM(W6:Y6)</f>
        <v>459.17</v>
      </c>
      <c r="AA6" s="471"/>
      <c r="AB6" s="695">
        <v>1272.69</v>
      </c>
      <c r="AC6" s="603"/>
      <c r="AD6" s="620">
        <v>39</v>
      </c>
      <c r="AE6" s="621">
        <v>10</v>
      </c>
      <c r="AF6" s="622">
        <v>0</v>
      </c>
      <c r="AG6" s="620"/>
      <c r="AH6" s="623"/>
      <c r="AI6" s="552"/>
      <c r="AJ6" s="271"/>
      <c r="AK6" s="272"/>
      <c r="AL6" s="158"/>
      <c r="AM6" s="159"/>
      <c r="AN6" s="160"/>
    </row>
    <row r="7" spans="1:40" x14ac:dyDescent="0.25">
      <c r="A7" s="103" t="s">
        <v>45</v>
      </c>
      <c r="B7" s="103" t="s">
        <v>51</v>
      </c>
      <c r="C7" s="99" t="s">
        <v>52</v>
      </c>
      <c r="D7" s="99" t="s">
        <v>48</v>
      </c>
      <c r="E7" s="99" t="str">
        <f t="shared" si="0"/>
        <v>AC</v>
      </c>
      <c r="F7" s="776" t="s">
        <v>49</v>
      </c>
      <c r="G7" s="130" t="s">
        <v>1</v>
      </c>
      <c r="H7" s="131"/>
      <c r="I7" s="129"/>
      <c r="J7" s="238"/>
      <c r="K7" s="100" t="s">
        <v>50</v>
      </c>
      <c r="L7" s="239"/>
      <c r="M7" s="188"/>
      <c r="N7" s="189"/>
      <c r="O7" s="190"/>
      <c r="P7" s="190"/>
      <c r="Q7" s="191"/>
      <c r="R7" s="192"/>
      <c r="S7" s="726">
        <v>180.34</v>
      </c>
      <c r="T7" s="705">
        <v>54.86</v>
      </c>
      <c r="U7" s="705">
        <v>45.61</v>
      </c>
      <c r="V7" s="700">
        <f t="shared" ref="V7:V21" si="2">SUM(S7:U7)</f>
        <v>280.81</v>
      </c>
      <c r="W7" s="726">
        <v>33.6</v>
      </c>
      <c r="X7" s="705">
        <v>110.73</v>
      </c>
      <c r="Y7" s="705">
        <v>0</v>
      </c>
      <c r="Z7" s="702">
        <f t="shared" si="1"/>
        <v>144.33000000000001</v>
      </c>
      <c r="AA7" s="472"/>
      <c r="AB7" s="696"/>
      <c r="AC7" s="589">
        <v>0</v>
      </c>
      <c r="AD7" s="624">
        <v>14</v>
      </c>
      <c r="AE7" s="625">
        <v>3</v>
      </c>
      <c r="AF7" s="626"/>
      <c r="AG7" s="624"/>
      <c r="AH7" s="627"/>
      <c r="AI7" s="553"/>
      <c r="AJ7" s="163"/>
      <c r="AK7" s="164"/>
      <c r="AL7" s="174"/>
      <c r="AM7" s="494"/>
      <c r="AN7" s="175"/>
    </row>
    <row r="8" spans="1:40" x14ac:dyDescent="0.25">
      <c r="A8" s="103" t="s">
        <v>45</v>
      </c>
      <c r="B8" s="103" t="s">
        <v>53</v>
      </c>
      <c r="C8" s="99" t="s">
        <v>54</v>
      </c>
      <c r="D8" s="99" t="s">
        <v>48</v>
      </c>
      <c r="E8" s="99" t="str">
        <f t="shared" si="0"/>
        <v>AC</v>
      </c>
      <c r="F8" s="778"/>
      <c r="G8" s="130" t="s">
        <v>1</v>
      </c>
      <c r="H8" s="131"/>
      <c r="I8" s="129"/>
      <c r="J8" s="238"/>
      <c r="K8" s="100" t="s">
        <v>50</v>
      </c>
      <c r="L8" s="239"/>
      <c r="M8" s="188"/>
      <c r="N8" s="189"/>
      <c r="O8" s="190"/>
      <c r="P8" s="190"/>
      <c r="Q8" s="191"/>
      <c r="R8" s="192"/>
      <c r="S8" s="726">
        <v>221.33</v>
      </c>
      <c r="T8" s="705">
        <v>25.72</v>
      </c>
      <c r="U8" s="705">
        <v>55.97</v>
      </c>
      <c r="V8" s="700">
        <f t="shared" si="2"/>
        <v>303.02</v>
      </c>
      <c r="W8" s="726">
        <v>41.24</v>
      </c>
      <c r="X8" s="705">
        <v>135.9</v>
      </c>
      <c r="Y8" s="705">
        <v>0</v>
      </c>
      <c r="Z8" s="702">
        <f t="shared" si="1"/>
        <v>177.14000000000001</v>
      </c>
      <c r="AA8" s="472"/>
      <c r="AB8" s="696"/>
      <c r="AC8" s="589">
        <v>0</v>
      </c>
      <c r="AD8" s="624">
        <v>20</v>
      </c>
      <c r="AE8" s="625">
        <v>4</v>
      </c>
      <c r="AF8" s="626"/>
      <c r="AG8" s="624"/>
      <c r="AH8" s="627"/>
      <c r="AI8" s="553"/>
      <c r="AJ8" s="163"/>
      <c r="AK8" s="164"/>
      <c r="AL8" s="174"/>
      <c r="AM8" s="494"/>
      <c r="AN8" s="175"/>
    </row>
    <row r="9" spans="1:40" x14ac:dyDescent="0.25">
      <c r="A9" s="103" t="s">
        <v>45</v>
      </c>
      <c r="B9" s="377" t="s">
        <v>55</v>
      </c>
      <c r="C9" s="378" t="s">
        <v>56</v>
      </c>
      <c r="D9" s="99" t="s">
        <v>48</v>
      </c>
      <c r="E9" s="378" t="str">
        <f t="shared" si="0"/>
        <v>AC</v>
      </c>
      <c r="F9" s="778"/>
      <c r="G9" s="373" t="s">
        <v>1</v>
      </c>
      <c r="H9" s="414"/>
      <c r="I9" s="381"/>
      <c r="J9" s="382"/>
      <c r="K9" s="362" t="s">
        <v>50</v>
      </c>
      <c r="L9" s="399"/>
      <c r="M9" s="405"/>
      <c r="N9" s="406"/>
      <c r="O9" s="407"/>
      <c r="P9" s="407"/>
      <c r="Q9" s="408"/>
      <c r="R9" s="409"/>
      <c r="S9" s="727">
        <v>81.97</v>
      </c>
      <c r="T9" s="728">
        <v>5.14</v>
      </c>
      <c r="U9" s="728">
        <v>20.73</v>
      </c>
      <c r="V9" s="699">
        <f t="shared" si="2"/>
        <v>107.84</v>
      </c>
      <c r="W9" s="727">
        <v>15.27</v>
      </c>
      <c r="X9" s="728">
        <v>50.33</v>
      </c>
      <c r="Y9" s="728">
        <v>0</v>
      </c>
      <c r="Z9" s="729">
        <f t="shared" si="1"/>
        <v>65.599999999999994</v>
      </c>
      <c r="AA9" s="470"/>
      <c r="AB9" s="697"/>
      <c r="AC9" s="589">
        <v>0</v>
      </c>
      <c r="AD9" s="628">
        <v>5</v>
      </c>
      <c r="AE9" s="629">
        <v>3</v>
      </c>
      <c r="AF9" s="630"/>
      <c r="AG9" s="628"/>
      <c r="AH9" s="631"/>
      <c r="AI9" s="554"/>
      <c r="AJ9" s="411"/>
      <c r="AK9" s="412"/>
      <c r="AL9" s="397"/>
      <c r="AM9" s="495"/>
      <c r="AN9" s="398"/>
    </row>
    <row r="10" spans="1:40" x14ac:dyDescent="0.25">
      <c r="A10" s="103" t="s">
        <v>45</v>
      </c>
      <c r="B10" s="102" t="s">
        <v>57</v>
      </c>
      <c r="C10" s="353" t="s">
        <v>58</v>
      </c>
      <c r="D10" s="99" t="s">
        <v>48</v>
      </c>
      <c r="E10" s="98" t="str">
        <f t="shared" ref="E10" si="3">LEFT(A10,2)</f>
        <v>AC</v>
      </c>
      <c r="F10" s="777"/>
      <c r="G10" s="373" t="s">
        <v>1</v>
      </c>
      <c r="H10" s="132"/>
      <c r="I10" s="127"/>
      <c r="J10" s="240"/>
      <c r="K10" s="100" t="s">
        <v>50</v>
      </c>
      <c r="L10" s="122"/>
      <c r="M10" s="193"/>
      <c r="N10" s="194"/>
      <c r="O10" s="195"/>
      <c r="P10" s="195"/>
      <c r="Q10" s="196"/>
      <c r="R10" s="197"/>
      <c r="S10" s="730">
        <v>0</v>
      </c>
      <c r="T10" s="731">
        <v>81.27</v>
      </c>
      <c r="U10" s="708">
        <v>40.58</v>
      </c>
      <c r="V10" s="699">
        <f>SUM(S10:U10)</f>
        <v>121.85</v>
      </c>
      <c r="W10" s="730">
        <v>0</v>
      </c>
      <c r="X10" s="708">
        <v>72.099999999999994</v>
      </c>
      <c r="Y10" s="708">
        <v>0</v>
      </c>
      <c r="Z10" s="729">
        <f t="shared" si="1"/>
        <v>72.099999999999994</v>
      </c>
      <c r="AA10" s="473"/>
      <c r="AB10" s="698"/>
      <c r="AC10" s="589">
        <v>0</v>
      </c>
      <c r="AD10" s="669">
        <v>0</v>
      </c>
      <c r="AE10" s="670">
        <v>0</v>
      </c>
      <c r="AF10" s="671">
        <v>0</v>
      </c>
      <c r="AG10" s="632"/>
      <c r="AH10" s="633"/>
      <c r="AI10" s="555"/>
      <c r="AJ10" s="166"/>
      <c r="AK10" s="167"/>
      <c r="AL10" s="172"/>
      <c r="AM10" s="496"/>
      <c r="AN10" s="173"/>
    </row>
    <row r="11" spans="1:40" ht="15.75" customHeight="1" x14ac:dyDescent="0.25">
      <c r="A11" s="104" t="s">
        <v>59</v>
      </c>
      <c r="B11" s="104" t="s">
        <v>46</v>
      </c>
      <c r="C11" s="96" t="s">
        <v>60</v>
      </c>
      <c r="D11" s="96" t="s">
        <v>61</v>
      </c>
      <c r="E11" s="96" t="str">
        <f t="shared" si="0"/>
        <v>AL</v>
      </c>
      <c r="F11" s="262" t="s">
        <v>62</v>
      </c>
      <c r="G11" s="263" t="s">
        <v>3</v>
      </c>
      <c r="H11" s="264"/>
      <c r="I11" s="123"/>
      <c r="J11" s="241"/>
      <c r="K11" s="125" t="s">
        <v>63</v>
      </c>
      <c r="L11" s="246" t="s">
        <v>64</v>
      </c>
      <c r="M11" s="198" t="s">
        <v>65</v>
      </c>
      <c r="N11" s="199" t="s">
        <v>66</v>
      </c>
      <c r="O11" s="200">
        <v>13885.52</v>
      </c>
      <c r="P11" s="200">
        <v>3691.94</v>
      </c>
      <c r="Q11" s="215">
        <v>41156</v>
      </c>
      <c r="R11" s="216">
        <v>46633</v>
      </c>
      <c r="S11" s="592">
        <v>129.72999999999999</v>
      </c>
      <c r="T11" s="593">
        <v>0</v>
      </c>
      <c r="U11" s="593">
        <v>51.49</v>
      </c>
      <c r="V11" s="594">
        <f t="shared" si="2"/>
        <v>181.22</v>
      </c>
      <c r="W11" s="592">
        <v>132</v>
      </c>
      <c r="X11" s="593">
        <v>11.59</v>
      </c>
      <c r="Y11" s="593">
        <v>17.63</v>
      </c>
      <c r="Z11" s="594">
        <f t="shared" si="1"/>
        <v>161.22</v>
      </c>
      <c r="AA11" s="180" t="s">
        <v>2</v>
      </c>
      <c r="AB11" s="695">
        <v>348.86</v>
      </c>
      <c r="AC11" s="603"/>
      <c r="AD11" s="620">
        <v>5</v>
      </c>
      <c r="AE11" s="621">
        <v>6</v>
      </c>
      <c r="AF11" s="622">
        <v>0</v>
      </c>
      <c r="AG11" s="620">
        <v>4</v>
      </c>
      <c r="AH11" s="623">
        <v>6</v>
      </c>
      <c r="AI11" s="524" t="s">
        <v>4</v>
      </c>
      <c r="AJ11" s="159" t="s">
        <v>4</v>
      </c>
      <c r="AK11" s="160"/>
      <c r="AL11" s="158"/>
      <c r="AM11" s="159" t="s">
        <v>2</v>
      </c>
      <c r="AN11" s="160"/>
    </row>
    <row r="12" spans="1:40" x14ac:dyDescent="0.25">
      <c r="A12" s="377" t="s">
        <v>59</v>
      </c>
      <c r="B12" s="377" t="s">
        <v>55</v>
      </c>
      <c r="C12" s="378" t="s">
        <v>67</v>
      </c>
      <c r="D12" s="378" t="s">
        <v>61</v>
      </c>
      <c r="E12" s="378" t="str">
        <f t="shared" si="0"/>
        <v>AL</v>
      </c>
      <c r="F12" s="776" t="s">
        <v>62</v>
      </c>
      <c r="G12" s="373" t="s">
        <v>3</v>
      </c>
      <c r="H12" s="414"/>
      <c r="I12" s="381"/>
      <c r="J12" s="382"/>
      <c r="K12" s="362" t="s">
        <v>63</v>
      </c>
      <c r="L12" s="399" t="s">
        <v>64</v>
      </c>
      <c r="M12" s="400" t="s">
        <v>65</v>
      </c>
      <c r="N12" s="401" t="s">
        <v>68</v>
      </c>
      <c r="O12" s="402">
        <v>13885.52</v>
      </c>
      <c r="P12" s="402">
        <v>3691.94</v>
      </c>
      <c r="Q12" s="403">
        <v>41156</v>
      </c>
      <c r="R12" s="404">
        <v>46633</v>
      </c>
      <c r="S12" s="598">
        <v>107.55</v>
      </c>
      <c r="T12" s="518">
        <v>0</v>
      </c>
      <c r="U12" s="518">
        <v>46.68</v>
      </c>
      <c r="V12" s="599">
        <f t="shared" si="2"/>
        <v>154.22999999999999</v>
      </c>
      <c r="W12" s="598">
        <v>114.09</v>
      </c>
      <c r="X12" s="518">
        <v>10.02</v>
      </c>
      <c r="Y12" s="518">
        <v>17.63</v>
      </c>
      <c r="Z12" s="599">
        <f t="shared" si="1"/>
        <v>141.74</v>
      </c>
      <c r="AA12" s="393" t="s">
        <v>2</v>
      </c>
      <c r="AB12" s="697"/>
      <c r="AC12" s="699"/>
      <c r="AD12" s="628">
        <v>5</v>
      </c>
      <c r="AE12" s="629">
        <v>6</v>
      </c>
      <c r="AF12" s="630">
        <v>0</v>
      </c>
      <c r="AG12" s="628">
        <v>4</v>
      </c>
      <c r="AH12" s="631">
        <v>3</v>
      </c>
      <c r="AI12" s="527" t="s">
        <v>4</v>
      </c>
      <c r="AJ12" s="395" t="s">
        <v>4</v>
      </c>
      <c r="AK12" s="396"/>
      <c r="AL12" s="397"/>
      <c r="AM12" s="495"/>
      <c r="AN12" s="398"/>
    </row>
    <row r="13" spans="1:40" x14ac:dyDescent="0.25">
      <c r="A13" s="102" t="s">
        <v>59</v>
      </c>
      <c r="B13" s="102" t="s">
        <v>57</v>
      </c>
      <c r="C13" s="353" t="s">
        <v>69</v>
      </c>
      <c r="D13" s="378" t="s">
        <v>61</v>
      </c>
      <c r="E13" s="378" t="str">
        <f t="shared" ref="E13" si="4">LEFT(A13,2)</f>
        <v>AL</v>
      </c>
      <c r="F13" s="777"/>
      <c r="G13" s="373" t="s">
        <v>3</v>
      </c>
      <c r="H13" s="132"/>
      <c r="I13" s="127"/>
      <c r="J13" s="240"/>
      <c r="K13" s="362" t="s">
        <v>63</v>
      </c>
      <c r="L13" s="399" t="s">
        <v>64</v>
      </c>
      <c r="M13" s="400"/>
      <c r="N13" s="401"/>
      <c r="O13" s="402"/>
      <c r="P13" s="402"/>
      <c r="Q13" s="403"/>
      <c r="R13" s="404"/>
      <c r="S13" s="743">
        <v>22.18</v>
      </c>
      <c r="T13" s="744">
        <v>0</v>
      </c>
      <c r="U13" s="744">
        <v>4.8099999999999996</v>
      </c>
      <c r="V13" s="599">
        <f t="shared" si="2"/>
        <v>26.99</v>
      </c>
      <c r="W13" s="743">
        <v>17.91</v>
      </c>
      <c r="X13" s="744">
        <v>1.57</v>
      </c>
      <c r="Y13" s="744">
        <v>0</v>
      </c>
      <c r="Z13" s="599">
        <f t="shared" si="1"/>
        <v>19.48</v>
      </c>
      <c r="AA13" s="469"/>
      <c r="AB13" s="698"/>
      <c r="AC13" s="588"/>
      <c r="AD13" s="632"/>
      <c r="AE13" s="634"/>
      <c r="AF13" s="635"/>
      <c r="AG13" s="632">
        <v>0</v>
      </c>
      <c r="AH13" s="633"/>
      <c r="AI13" s="528"/>
      <c r="AJ13" s="170"/>
      <c r="AK13" s="134"/>
      <c r="AL13" s="172"/>
      <c r="AM13" s="496"/>
      <c r="AN13" s="173"/>
    </row>
    <row r="14" spans="1:40" x14ac:dyDescent="0.25">
      <c r="A14" s="104" t="s">
        <v>70</v>
      </c>
      <c r="B14" s="104" t="s">
        <v>46</v>
      </c>
      <c r="C14" s="96" t="s">
        <v>71</v>
      </c>
      <c r="D14" s="96" t="s">
        <v>61</v>
      </c>
      <c r="E14" s="96" t="str">
        <f>LEFT(A14,2)</f>
        <v>AL</v>
      </c>
      <c r="F14" s="783" t="s">
        <v>72</v>
      </c>
      <c r="G14" s="785" t="s">
        <v>3</v>
      </c>
      <c r="H14" s="111"/>
      <c r="I14" s="123"/>
      <c r="J14" s="241"/>
      <c r="K14" s="813" t="s">
        <v>73</v>
      </c>
      <c r="L14" s="876" t="s">
        <v>74</v>
      </c>
      <c r="M14" s="198" t="s">
        <v>75</v>
      </c>
      <c r="N14" s="481" t="s">
        <v>76</v>
      </c>
      <c r="O14" s="200">
        <v>24405.79</v>
      </c>
      <c r="P14" s="878">
        <v>9617.6</v>
      </c>
      <c r="Q14" s="803">
        <v>42979</v>
      </c>
      <c r="R14" s="880">
        <v>46631</v>
      </c>
      <c r="S14" s="815">
        <v>539.07000000000005</v>
      </c>
      <c r="T14" s="792">
        <v>24.01</v>
      </c>
      <c r="U14" s="792">
        <v>171.73</v>
      </c>
      <c r="V14" s="794">
        <f t="shared" si="2"/>
        <v>734.81000000000006</v>
      </c>
      <c r="W14" s="815">
        <v>207</v>
      </c>
      <c r="X14" s="792">
        <v>51.55</v>
      </c>
      <c r="Y14" s="792">
        <v>0</v>
      </c>
      <c r="Z14" s="794">
        <f t="shared" si="1"/>
        <v>258.55</v>
      </c>
      <c r="AA14" s="846" t="s">
        <v>4</v>
      </c>
      <c r="AB14" s="856">
        <v>876.17</v>
      </c>
      <c r="AC14" s="817"/>
      <c r="AD14" s="819">
        <v>80</v>
      </c>
      <c r="AE14" s="809">
        <v>6</v>
      </c>
      <c r="AF14" s="838">
        <v>0</v>
      </c>
      <c r="AG14" s="819"/>
      <c r="AH14" s="811">
        <v>3</v>
      </c>
      <c r="AI14" s="834" t="s">
        <v>2</v>
      </c>
      <c r="AJ14" s="772" t="s">
        <v>4</v>
      </c>
      <c r="AK14" s="763"/>
      <c r="AL14" s="774"/>
      <c r="AM14" s="772"/>
      <c r="AN14" s="763"/>
    </row>
    <row r="15" spans="1:40" x14ac:dyDescent="0.25">
      <c r="A15" s="105" t="s">
        <v>70</v>
      </c>
      <c r="B15" s="105" t="s">
        <v>46</v>
      </c>
      <c r="C15" s="97" t="s">
        <v>71</v>
      </c>
      <c r="D15" s="97" t="s">
        <v>61</v>
      </c>
      <c r="E15" s="97" t="str">
        <f>LEFT(A14,2)</f>
        <v>AL</v>
      </c>
      <c r="F15" s="784"/>
      <c r="G15" s="786"/>
      <c r="H15" s="113"/>
      <c r="I15" s="124"/>
      <c r="J15" s="244"/>
      <c r="K15" s="814"/>
      <c r="L15" s="877"/>
      <c r="M15" s="217" t="s">
        <v>77</v>
      </c>
      <c r="N15" s="218" t="s">
        <v>78</v>
      </c>
      <c r="O15" s="219">
        <v>29594.21</v>
      </c>
      <c r="P15" s="879"/>
      <c r="Q15" s="804"/>
      <c r="R15" s="881"/>
      <c r="S15" s="816"/>
      <c r="T15" s="793"/>
      <c r="U15" s="793"/>
      <c r="V15" s="795"/>
      <c r="W15" s="816"/>
      <c r="X15" s="793"/>
      <c r="Y15" s="793"/>
      <c r="Z15" s="795"/>
      <c r="AA15" s="847"/>
      <c r="AB15" s="857"/>
      <c r="AC15" s="818"/>
      <c r="AD15" s="820"/>
      <c r="AE15" s="810"/>
      <c r="AF15" s="839"/>
      <c r="AG15" s="820"/>
      <c r="AH15" s="812"/>
      <c r="AI15" s="835"/>
      <c r="AJ15" s="773"/>
      <c r="AK15" s="764"/>
      <c r="AL15" s="775"/>
      <c r="AM15" s="773"/>
      <c r="AN15" s="764"/>
    </row>
    <row r="16" spans="1:40" x14ac:dyDescent="0.25">
      <c r="A16" s="103" t="s">
        <v>70</v>
      </c>
      <c r="B16" s="103" t="s">
        <v>51</v>
      </c>
      <c r="C16" s="99" t="s">
        <v>79</v>
      </c>
      <c r="D16" s="378" t="s">
        <v>61</v>
      </c>
      <c r="E16" s="99" t="s">
        <v>80</v>
      </c>
      <c r="F16" s="799" t="s">
        <v>72</v>
      </c>
      <c r="G16" s="801" t="s">
        <v>3</v>
      </c>
      <c r="H16" s="273"/>
      <c r="I16" s="129"/>
      <c r="J16" s="238"/>
      <c r="K16" s="872" t="s">
        <v>73</v>
      </c>
      <c r="L16" s="868" t="s">
        <v>74</v>
      </c>
      <c r="M16" s="208" t="s">
        <v>75</v>
      </c>
      <c r="N16" s="209"/>
      <c r="O16" s="210">
        <v>24405.79</v>
      </c>
      <c r="P16" s="888">
        <v>9617.6</v>
      </c>
      <c r="Q16" s="886">
        <v>42979</v>
      </c>
      <c r="R16" s="884">
        <v>46631</v>
      </c>
      <c r="S16" s="882">
        <v>539.07000000000005</v>
      </c>
      <c r="T16" s="870">
        <v>24.01</v>
      </c>
      <c r="U16" s="870">
        <v>171.73</v>
      </c>
      <c r="V16" s="854">
        <f t="shared" si="2"/>
        <v>734.81000000000006</v>
      </c>
      <c r="W16" s="882">
        <v>207</v>
      </c>
      <c r="X16" s="870">
        <v>51.55</v>
      </c>
      <c r="Y16" s="870">
        <v>0</v>
      </c>
      <c r="Z16" s="854">
        <f t="shared" si="1"/>
        <v>258.55</v>
      </c>
      <c r="AA16" s="852"/>
      <c r="AB16" s="850"/>
      <c r="AC16" s="848"/>
      <c r="AD16" s="858">
        <v>80</v>
      </c>
      <c r="AE16" s="864">
        <v>6</v>
      </c>
      <c r="AF16" s="844">
        <v>0</v>
      </c>
      <c r="AG16" s="858"/>
      <c r="AH16" s="899"/>
      <c r="AI16" s="840" t="s">
        <v>2</v>
      </c>
      <c r="AJ16" s="862" t="s">
        <v>4</v>
      </c>
      <c r="AK16" s="842"/>
      <c r="AL16" s="805"/>
      <c r="AM16" s="807"/>
      <c r="AN16" s="768"/>
    </row>
    <row r="17" spans="1:40" x14ac:dyDescent="0.25">
      <c r="A17" s="102" t="s">
        <v>70</v>
      </c>
      <c r="B17" s="102" t="s">
        <v>51</v>
      </c>
      <c r="C17" s="98" t="s">
        <v>79</v>
      </c>
      <c r="D17" s="378" t="s">
        <v>61</v>
      </c>
      <c r="E17" s="98" t="s">
        <v>80</v>
      </c>
      <c r="F17" s="800"/>
      <c r="G17" s="802"/>
      <c r="H17" s="112"/>
      <c r="I17" s="127"/>
      <c r="J17" s="240"/>
      <c r="K17" s="873"/>
      <c r="L17" s="869"/>
      <c r="M17" s="201" t="s">
        <v>77</v>
      </c>
      <c r="N17" s="202"/>
      <c r="O17" s="203">
        <v>29594.21</v>
      </c>
      <c r="P17" s="889"/>
      <c r="Q17" s="887"/>
      <c r="R17" s="885"/>
      <c r="S17" s="883"/>
      <c r="T17" s="871"/>
      <c r="U17" s="871"/>
      <c r="V17" s="855"/>
      <c r="W17" s="883"/>
      <c r="X17" s="871"/>
      <c r="Y17" s="871"/>
      <c r="Z17" s="855"/>
      <c r="AA17" s="853"/>
      <c r="AB17" s="851"/>
      <c r="AC17" s="849"/>
      <c r="AD17" s="859"/>
      <c r="AE17" s="865"/>
      <c r="AF17" s="845"/>
      <c r="AG17" s="859"/>
      <c r="AH17" s="900"/>
      <c r="AI17" s="841"/>
      <c r="AJ17" s="863"/>
      <c r="AK17" s="843"/>
      <c r="AL17" s="806"/>
      <c r="AM17" s="808"/>
      <c r="AN17" s="769"/>
    </row>
    <row r="18" spans="1:40" ht="15.75" customHeight="1" x14ac:dyDescent="0.25">
      <c r="A18" s="104" t="s">
        <v>81</v>
      </c>
      <c r="B18" s="104" t="s">
        <v>46</v>
      </c>
      <c r="C18" s="96" t="s">
        <v>82</v>
      </c>
      <c r="D18" s="96" t="s">
        <v>61</v>
      </c>
      <c r="E18" s="96" t="str">
        <f t="shared" si="0"/>
        <v>AL</v>
      </c>
      <c r="F18" s="262" t="s">
        <v>83</v>
      </c>
      <c r="G18" s="263" t="s">
        <v>1</v>
      </c>
      <c r="H18" s="264"/>
      <c r="I18" s="123"/>
      <c r="J18" s="241"/>
      <c r="K18" s="125" t="s">
        <v>84</v>
      </c>
      <c r="L18" s="246" t="s">
        <v>85</v>
      </c>
      <c r="M18" s="265"/>
      <c r="N18" s="266"/>
      <c r="O18" s="267"/>
      <c r="P18" s="267"/>
      <c r="Q18" s="268"/>
      <c r="R18" s="269"/>
      <c r="S18" s="592">
        <v>378.07</v>
      </c>
      <c r="T18" s="593">
        <v>16.829999999999998</v>
      </c>
      <c r="U18" s="593">
        <v>273.62</v>
      </c>
      <c r="V18" s="594">
        <f t="shared" si="2"/>
        <v>668.52</v>
      </c>
      <c r="W18" s="592">
        <v>198</v>
      </c>
      <c r="X18" s="593">
        <v>152.47999999999999</v>
      </c>
      <c r="Y18" s="593">
        <v>0</v>
      </c>
      <c r="Z18" s="594">
        <f t="shared" si="1"/>
        <v>350.48</v>
      </c>
      <c r="AA18" s="180" t="s">
        <v>4</v>
      </c>
      <c r="AB18" s="695">
        <v>810.17</v>
      </c>
      <c r="AC18" s="603"/>
      <c r="AD18" s="620">
        <v>50</v>
      </c>
      <c r="AE18" s="621">
        <v>6</v>
      </c>
      <c r="AF18" s="622">
        <v>0</v>
      </c>
      <c r="AG18" s="620"/>
      <c r="AH18" s="623"/>
      <c r="AI18" s="552"/>
      <c r="AJ18" s="271"/>
      <c r="AK18" s="272"/>
      <c r="AL18" s="158"/>
      <c r="AM18" s="159"/>
      <c r="AN18" s="160"/>
    </row>
    <row r="19" spans="1:40" x14ac:dyDescent="0.25">
      <c r="A19" s="102" t="s">
        <v>81</v>
      </c>
      <c r="B19" s="102" t="s">
        <v>53</v>
      </c>
      <c r="C19" s="98" t="s">
        <v>86</v>
      </c>
      <c r="D19" s="378" t="s">
        <v>61</v>
      </c>
      <c r="E19" s="98" t="str">
        <f t="shared" si="0"/>
        <v>AL</v>
      </c>
      <c r="F19" s="120" t="s">
        <v>83</v>
      </c>
      <c r="G19" s="119" t="s">
        <v>1</v>
      </c>
      <c r="H19" s="132"/>
      <c r="I19" s="127"/>
      <c r="J19" s="240"/>
      <c r="K19" s="121" t="s">
        <v>84</v>
      </c>
      <c r="L19" s="122" t="s">
        <v>85</v>
      </c>
      <c r="M19" s="193"/>
      <c r="N19" s="194"/>
      <c r="O19" s="195"/>
      <c r="P19" s="195"/>
      <c r="Q19" s="196"/>
      <c r="R19" s="197"/>
      <c r="S19" s="600">
        <v>378.07</v>
      </c>
      <c r="T19" s="519">
        <v>16.829999999999998</v>
      </c>
      <c r="U19" s="519">
        <v>273.62</v>
      </c>
      <c r="V19" s="601">
        <f t="shared" si="2"/>
        <v>668.52</v>
      </c>
      <c r="W19" s="600">
        <v>198</v>
      </c>
      <c r="X19" s="519">
        <v>152.47999999999999</v>
      </c>
      <c r="Y19" s="519">
        <v>0</v>
      </c>
      <c r="Z19" s="601">
        <f t="shared" si="1"/>
        <v>350.48</v>
      </c>
      <c r="AA19" s="179"/>
      <c r="AB19" s="698"/>
      <c r="AC19" s="588"/>
      <c r="AD19" s="632">
        <v>50</v>
      </c>
      <c r="AE19" s="634">
        <v>6</v>
      </c>
      <c r="AF19" s="635">
        <v>0</v>
      </c>
      <c r="AG19" s="632"/>
      <c r="AH19" s="633"/>
      <c r="AI19" s="555"/>
      <c r="AJ19" s="166"/>
      <c r="AK19" s="167"/>
      <c r="AL19" s="172"/>
      <c r="AM19" s="496"/>
      <c r="AN19" s="173"/>
    </row>
    <row r="20" spans="1:40" ht="15.75" customHeight="1" x14ac:dyDescent="0.25">
      <c r="A20" s="104" t="s">
        <v>87</v>
      </c>
      <c r="B20" s="104" t="s">
        <v>46</v>
      </c>
      <c r="C20" s="96" t="s">
        <v>88</v>
      </c>
      <c r="D20" s="96" t="s">
        <v>61</v>
      </c>
      <c r="E20" s="96" t="s">
        <v>80</v>
      </c>
      <c r="F20" s="262" t="s">
        <v>89</v>
      </c>
      <c r="G20" s="263" t="s">
        <v>90</v>
      </c>
      <c r="H20" s="274"/>
      <c r="I20" s="149" t="s">
        <v>91</v>
      </c>
      <c r="J20" s="96"/>
      <c r="K20" s="125" t="s">
        <v>92</v>
      </c>
      <c r="L20" s="246" t="s">
        <v>93</v>
      </c>
      <c r="M20" s="275"/>
      <c r="N20" s="276"/>
      <c r="O20" s="277"/>
      <c r="P20" s="277"/>
      <c r="Q20" s="278"/>
      <c r="R20" s="279"/>
      <c r="S20" s="592">
        <v>0</v>
      </c>
      <c r="T20" s="593">
        <v>16.5</v>
      </c>
      <c r="U20" s="593">
        <v>0</v>
      </c>
      <c r="V20" s="594">
        <f t="shared" si="2"/>
        <v>16.5</v>
      </c>
      <c r="W20" s="592">
        <v>0</v>
      </c>
      <c r="X20" s="593">
        <v>0</v>
      </c>
      <c r="Y20" s="593">
        <v>0</v>
      </c>
      <c r="Z20" s="594">
        <f t="shared" si="1"/>
        <v>0</v>
      </c>
      <c r="AA20" s="180" t="s">
        <v>4</v>
      </c>
      <c r="AB20" s="695">
        <v>16.5</v>
      </c>
      <c r="AC20" s="603" t="s">
        <v>94</v>
      </c>
      <c r="AD20" s="620">
        <v>0</v>
      </c>
      <c r="AE20" s="621">
        <v>0</v>
      </c>
      <c r="AF20" s="622">
        <v>0</v>
      </c>
      <c r="AG20" s="620"/>
      <c r="AH20" s="623"/>
      <c r="AI20" s="552"/>
      <c r="AJ20" s="271"/>
      <c r="AK20" s="272"/>
      <c r="AL20" s="158"/>
      <c r="AM20" s="159"/>
      <c r="AN20" s="160"/>
    </row>
    <row r="21" spans="1:40" x14ac:dyDescent="0.25">
      <c r="A21" s="102" t="s">
        <v>87</v>
      </c>
      <c r="B21" s="102" t="s">
        <v>95</v>
      </c>
      <c r="C21" s="98" t="s">
        <v>96</v>
      </c>
      <c r="D21" s="378" t="s">
        <v>61</v>
      </c>
      <c r="E21" s="98" t="s">
        <v>80</v>
      </c>
      <c r="F21" s="120" t="s">
        <v>89</v>
      </c>
      <c r="G21" s="119" t="s">
        <v>90</v>
      </c>
      <c r="H21" s="140"/>
      <c r="I21" s="141" t="s">
        <v>91</v>
      </c>
      <c r="J21" s="98"/>
      <c r="K21" s="121" t="s">
        <v>92</v>
      </c>
      <c r="L21" s="122" t="s">
        <v>93</v>
      </c>
      <c r="M21" s="193"/>
      <c r="N21" s="194"/>
      <c r="O21" s="195"/>
      <c r="P21" s="195"/>
      <c r="Q21" s="196"/>
      <c r="R21" s="197"/>
      <c r="S21" s="600">
        <v>0</v>
      </c>
      <c r="T21" s="519">
        <v>16.5</v>
      </c>
      <c r="U21" s="519">
        <v>0</v>
      </c>
      <c r="V21" s="601">
        <f t="shared" si="2"/>
        <v>16.5</v>
      </c>
      <c r="W21" s="600">
        <v>0</v>
      </c>
      <c r="X21" s="519">
        <v>0</v>
      </c>
      <c r="Y21" s="519">
        <v>0</v>
      </c>
      <c r="Z21" s="601">
        <f t="shared" si="1"/>
        <v>0</v>
      </c>
      <c r="AA21" s="179"/>
      <c r="AB21" s="698"/>
      <c r="AC21" s="588"/>
      <c r="AD21" s="632">
        <v>0</v>
      </c>
      <c r="AE21" s="634">
        <v>0</v>
      </c>
      <c r="AF21" s="635">
        <v>0</v>
      </c>
      <c r="AG21" s="632"/>
      <c r="AH21" s="633"/>
      <c r="AI21" s="555"/>
      <c r="AJ21" s="166"/>
      <c r="AK21" s="167"/>
      <c r="AL21" s="172"/>
      <c r="AM21" s="496"/>
      <c r="AN21" s="173"/>
    </row>
    <row r="22" spans="1:40" ht="15.75" customHeight="1" x14ac:dyDescent="0.25">
      <c r="A22" s="104" t="s">
        <v>97</v>
      </c>
      <c r="B22" s="104" t="s">
        <v>46</v>
      </c>
      <c r="C22" s="96" t="s">
        <v>98</v>
      </c>
      <c r="D22" s="96" t="s">
        <v>48</v>
      </c>
      <c r="E22" s="96" t="str">
        <f t="shared" ref="E22:E59" si="5">LEFT(A22,2)</f>
        <v>AM</v>
      </c>
      <c r="F22" s="262" t="s">
        <v>99</v>
      </c>
      <c r="G22" s="263" t="s">
        <v>3</v>
      </c>
      <c r="H22" s="264"/>
      <c r="I22" s="123"/>
      <c r="J22" s="241"/>
      <c r="K22" s="125" t="s">
        <v>100</v>
      </c>
      <c r="L22" s="246" t="s">
        <v>101</v>
      </c>
      <c r="M22" s="198" t="s">
        <v>102</v>
      </c>
      <c r="N22" s="199"/>
      <c r="O22" s="200">
        <v>182549.5</v>
      </c>
      <c r="P22" s="200">
        <v>31469.71</v>
      </c>
      <c r="Q22" s="215">
        <v>43830</v>
      </c>
      <c r="R22" s="216">
        <v>47483</v>
      </c>
      <c r="S22" s="592">
        <v>733.69</v>
      </c>
      <c r="T22" s="593">
        <v>107.38</v>
      </c>
      <c r="U22" s="593">
        <v>116.61</v>
      </c>
      <c r="V22" s="594">
        <f>SUM(S22:U22)</f>
        <v>957.68000000000006</v>
      </c>
      <c r="W22" s="592">
        <v>0</v>
      </c>
      <c r="X22" s="593">
        <v>184.67</v>
      </c>
      <c r="Y22" s="593">
        <v>0</v>
      </c>
      <c r="Z22" s="594">
        <f>SUM(W22:Y22)</f>
        <v>184.67</v>
      </c>
      <c r="AA22" s="180" t="s">
        <v>2</v>
      </c>
      <c r="AB22" s="695">
        <v>1142.3499999999999</v>
      </c>
      <c r="AC22" s="603">
        <v>0</v>
      </c>
      <c r="AD22" s="620">
        <v>104</v>
      </c>
      <c r="AE22" s="621">
        <v>13</v>
      </c>
      <c r="AF22" s="622">
        <v>0</v>
      </c>
      <c r="AG22" s="636">
        <v>117</v>
      </c>
      <c r="AH22" s="637"/>
      <c r="AI22" s="524" t="s">
        <v>4</v>
      </c>
      <c r="AJ22" s="159" t="s">
        <v>4</v>
      </c>
      <c r="AK22" s="160"/>
      <c r="AL22" s="158" t="s">
        <v>2</v>
      </c>
      <c r="AM22" s="159"/>
      <c r="AN22" s="160"/>
    </row>
    <row r="23" spans="1:40" x14ac:dyDescent="0.25">
      <c r="A23" s="103" t="s">
        <v>97</v>
      </c>
      <c r="B23" s="103" t="s">
        <v>51</v>
      </c>
      <c r="C23" s="99" t="s">
        <v>103</v>
      </c>
      <c r="D23" s="99" t="s">
        <v>48</v>
      </c>
      <c r="E23" s="99" t="str">
        <f t="shared" si="5"/>
        <v>AM</v>
      </c>
      <c r="F23" s="776" t="s">
        <v>99</v>
      </c>
      <c r="G23" s="130" t="s">
        <v>3</v>
      </c>
      <c r="H23" s="136"/>
      <c r="I23" s="129"/>
      <c r="J23" s="238"/>
      <c r="K23" s="100"/>
      <c r="L23" s="239" t="s">
        <v>101</v>
      </c>
      <c r="M23" s="188"/>
      <c r="N23" s="189"/>
      <c r="O23" s="190"/>
      <c r="P23" s="190"/>
      <c r="Q23" s="191"/>
      <c r="R23" s="192"/>
      <c r="S23" s="595">
        <v>351.17</v>
      </c>
      <c r="T23" s="517">
        <v>43.86</v>
      </c>
      <c r="U23" s="517">
        <v>55.81</v>
      </c>
      <c r="V23" s="597">
        <f t="shared" ref="V23:V95" si="6">SUM(S23:U23)</f>
        <v>450.84000000000003</v>
      </c>
      <c r="W23" s="595">
        <v>0</v>
      </c>
      <c r="X23" s="517">
        <v>88.39</v>
      </c>
      <c r="Y23" s="517">
        <v>0</v>
      </c>
      <c r="Z23" s="597">
        <f t="shared" ref="Z23:Z95" si="7">SUM(W23:Y23)</f>
        <v>88.39</v>
      </c>
      <c r="AA23" s="137"/>
      <c r="AB23" s="696"/>
      <c r="AC23" s="700">
        <v>0</v>
      </c>
      <c r="AD23" s="624">
        <v>49</v>
      </c>
      <c r="AE23" s="625">
        <v>8</v>
      </c>
      <c r="AF23" s="626"/>
      <c r="AG23" s="672">
        <v>0</v>
      </c>
      <c r="AH23" s="673">
        <v>0</v>
      </c>
      <c r="AI23" s="526" t="s">
        <v>4</v>
      </c>
      <c r="AJ23" s="171" t="s">
        <v>4</v>
      </c>
      <c r="AK23" s="169"/>
      <c r="AL23" s="174"/>
      <c r="AM23" s="494"/>
      <c r="AN23" s="175"/>
    </row>
    <row r="24" spans="1:40" x14ac:dyDescent="0.25">
      <c r="A24" s="103" t="s">
        <v>97</v>
      </c>
      <c r="B24" s="103" t="s">
        <v>53</v>
      </c>
      <c r="C24" s="99" t="s">
        <v>104</v>
      </c>
      <c r="D24" s="99" t="s">
        <v>48</v>
      </c>
      <c r="E24" s="99" t="str">
        <f t="shared" si="5"/>
        <v>AM</v>
      </c>
      <c r="F24" s="778"/>
      <c r="G24" s="130" t="s">
        <v>3</v>
      </c>
      <c r="H24" s="136"/>
      <c r="I24" s="129"/>
      <c r="J24" s="238"/>
      <c r="K24" s="100"/>
      <c r="L24" s="239" t="s">
        <v>101</v>
      </c>
      <c r="M24" s="188"/>
      <c r="N24" s="189"/>
      <c r="O24" s="190"/>
      <c r="P24" s="190"/>
      <c r="Q24" s="191"/>
      <c r="R24" s="192"/>
      <c r="S24" s="595">
        <v>301</v>
      </c>
      <c r="T24" s="517">
        <v>37.590000000000003</v>
      </c>
      <c r="U24" s="517">
        <v>47.84</v>
      </c>
      <c r="V24" s="597">
        <f t="shared" si="6"/>
        <v>386.43000000000006</v>
      </c>
      <c r="W24" s="595">
        <v>0</v>
      </c>
      <c r="X24" s="517">
        <v>75.760000000000005</v>
      </c>
      <c r="Y24" s="517">
        <v>0</v>
      </c>
      <c r="Z24" s="597">
        <f t="shared" si="7"/>
        <v>75.760000000000005</v>
      </c>
      <c r="AA24" s="137"/>
      <c r="AB24" s="696"/>
      <c r="AC24" s="700">
        <v>0</v>
      </c>
      <c r="AD24" s="624">
        <v>44</v>
      </c>
      <c r="AE24" s="625">
        <v>4</v>
      </c>
      <c r="AF24" s="626"/>
      <c r="AG24" s="672">
        <v>0</v>
      </c>
      <c r="AH24" s="673">
        <v>0</v>
      </c>
      <c r="AI24" s="526" t="s">
        <v>4</v>
      </c>
      <c r="AJ24" s="171" t="s">
        <v>4</v>
      </c>
      <c r="AK24" s="169"/>
      <c r="AL24" s="174"/>
      <c r="AM24" s="494"/>
      <c r="AN24" s="175"/>
    </row>
    <row r="25" spans="1:40" x14ac:dyDescent="0.25">
      <c r="A25" s="377" t="s">
        <v>97</v>
      </c>
      <c r="B25" s="377" t="s">
        <v>55</v>
      </c>
      <c r="C25" s="378" t="s">
        <v>105</v>
      </c>
      <c r="D25" s="99" t="s">
        <v>48</v>
      </c>
      <c r="E25" s="378" t="str">
        <f t="shared" si="5"/>
        <v>AM</v>
      </c>
      <c r="F25" s="778"/>
      <c r="G25" s="373" t="s">
        <v>3</v>
      </c>
      <c r="H25" s="380"/>
      <c r="I25" s="381"/>
      <c r="J25" s="382"/>
      <c r="K25" s="362"/>
      <c r="L25" s="399" t="s">
        <v>101</v>
      </c>
      <c r="M25" s="405"/>
      <c r="N25" s="406"/>
      <c r="O25" s="407"/>
      <c r="P25" s="407"/>
      <c r="Q25" s="408"/>
      <c r="R25" s="409"/>
      <c r="S25" s="598">
        <v>81.52</v>
      </c>
      <c r="T25" s="518">
        <v>10.18</v>
      </c>
      <c r="U25" s="518">
        <v>12.96</v>
      </c>
      <c r="V25" s="599">
        <f t="shared" si="6"/>
        <v>104.66</v>
      </c>
      <c r="W25" s="598">
        <v>0</v>
      </c>
      <c r="X25" s="518">
        <v>20.52</v>
      </c>
      <c r="Y25" s="518">
        <v>0</v>
      </c>
      <c r="Z25" s="599">
        <f t="shared" si="7"/>
        <v>20.52</v>
      </c>
      <c r="AA25" s="419"/>
      <c r="AB25" s="697"/>
      <c r="AC25" s="699">
        <v>0</v>
      </c>
      <c r="AD25" s="628">
        <v>11</v>
      </c>
      <c r="AE25" s="629">
        <v>1</v>
      </c>
      <c r="AF25" s="630"/>
      <c r="AG25" s="672">
        <v>0</v>
      </c>
      <c r="AH25" s="673">
        <v>0</v>
      </c>
      <c r="AI25" s="527" t="s">
        <v>4</v>
      </c>
      <c r="AJ25" s="395" t="s">
        <v>4</v>
      </c>
      <c r="AK25" s="396"/>
      <c r="AL25" s="397"/>
      <c r="AM25" s="495"/>
      <c r="AN25" s="398"/>
    </row>
    <row r="26" spans="1:40" x14ac:dyDescent="0.25">
      <c r="A26" s="102" t="s">
        <v>97</v>
      </c>
      <c r="B26" s="102" t="s">
        <v>57</v>
      </c>
      <c r="C26" s="353" t="s">
        <v>106</v>
      </c>
      <c r="D26" s="99" t="s">
        <v>48</v>
      </c>
      <c r="E26" s="98" t="str">
        <f t="shared" ref="E26" si="8">LEFT(A26,2)</f>
        <v>AM</v>
      </c>
      <c r="F26" s="777"/>
      <c r="G26" s="119"/>
      <c r="H26" s="138"/>
      <c r="I26" s="127"/>
      <c r="J26" s="240"/>
      <c r="K26" s="121"/>
      <c r="L26" s="122"/>
      <c r="M26" s="193"/>
      <c r="N26" s="194"/>
      <c r="O26" s="195"/>
      <c r="P26" s="195"/>
      <c r="Q26" s="196"/>
      <c r="R26" s="197"/>
      <c r="S26" s="600">
        <v>0</v>
      </c>
      <c r="T26" s="519">
        <v>15.75</v>
      </c>
      <c r="U26" s="519">
        <v>0</v>
      </c>
      <c r="V26" s="601">
        <f t="shared" si="6"/>
        <v>15.75</v>
      </c>
      <c r="W26" s="598">
        <v>0</v>
      </c>
      <c r="X26" s="708">
        <v>0</v>
      </c>
      <c r="Y26" s="708">
        <v>0</v>
      </c>
      <c r="Z26" s="599">
        <f t="shared" si="7"/>
        <v>0</v>
      </c>
      <c r="AA26" s="139"/>
      <c r="AB26" s="697"/>
      <c r="AC26" s="588">
        <v>0</v>
      </c>
      <c r="AD26" s="674">
        <v>0</v>
      </c>
      <c r="AE26" s="674">
        <v>0</v>
      </c>
      <c r="AF26" s="675">
        <v>0</v>
      </c>
      <c r="AG26" s="675">
        <v>0</v>
      </c>
      <c r="AH26" s="676">
        <v>0</v>
      </c>
      <c r="AI26" s="556"/>
      <c r="AJ26" s="474"/>
      <c r="AK26" s="134"/>
      <c r="AL26" s="172"/>
      <c r="AM26" s="496"/>
      <c r="AN26" s="173"/>
    </row>
    <row r="27" spans="1:40" ht="15.75" customHeight="1" x14ac:dyDescent="0.25">
      <c r="A27" s="104" t="s">
        <v>107</v>
      </c>
      <c r="B27" s="104" t="s">
        <v>46</v>
      </c>
      <c r="C27" s="96" t="s">
        <v>108</v>
      </c>
      <c r="D27" s="96" t="s">
        <v>48</v>
      </c>
      <c r="E27" s="96" t="str">
        <f t="shared" si="5"/>
        <v>AP</v>
      </c>
      <c r="F27" s="262" t="s">
        <v>109</v>
      </c>
      <c r="G27" s="263" t="s">
        <v>1</v>
      </c>
      <c r="H27" s="264"/>
      <c r="I27" s="123"/>
      <c r="J27" s="241"/>
      <c r="K27" s="125" t="s">
        <v>110</v>
      </c>
      <c r="L27" s="246" t="s">
        <v>111</v>
      </c>
      <c r="M27" s="265"/>
      <c r="N27" s="266"/>
      <c r="O27" s="267"/>
      <c r="P27" s="267"/>
      <c r="Q27" s="268"/>
      <c r="R27" s="269"/>
      <c r="S27" s="592">
        <v>2479.8200000000002</v>
      </c>
      <c r="T27" s="593">
        <v>406.19</v>
      </c>
      <c r="U27" s="593">
        <v>433.3</v>
      </c>
      <c r="V27" s="594">
        <f t="shared" si="6"/>
        <v>3319.3100000000004</v>
      </c>
      <c r="W27" s="592">
        <v>256.52</v>
      </c>
      <c r="X27" s="593">
        <v>1405.3</v>
      </c>
      <c r="Y27" s="593">
        <v>57.13</v>
      </c>
      <c r="Z27" s="594">
        <f t="shared" si="7"/>
        <v>1718.95</v>
      </c>
      <c r="AA27" s="180"/>
      <c r="AB27" s="695">
        <v>5038.2700000000004</v>
      </c>
      <c r="AC27" s="603"/>
      <c r="AD27" s="620">
        <v>72</v>
      </c>
      <c r="AE27" s="621">
        <v>12</v>
      </c>
      <c r="AF27" s="622">
        <v>0</v>
      </c>
      <c r="AG27" s="620"/>
      <c r="AH27" s="623"/>
      <c r="AI27" s="552"/>
      <c r="AJ27" s="271"/>
      <c r="AK27" s="272"/>
      <c r="AL27" s="158"/>
      <c r="AM27" s="159"/>
      <c r="AN27" s="160"/>
    </row>
    <row r="28" spans="1:40" x14ac:dyDescent="0.25">
      <c r="A28" s="103" t="s">
        <v>107</v>
      </c>
      <c r="B28" s="103" t="s">
        <v>51</v>
      </c>
      <c r="C28" s="99" t="s">
        <v>112</v>
      </c>
      <c r="D28" s="99" t="s">
        <v>48</v>
      </c>
      <c r="E28" s="99" t="str">
        <f t="shared" si="5"/>
        <v>AP</v>
      </c>
      <c r="F28" s="776" t="s">
        <v>109</v>
      </c>
      <c r="G28" s="130" t="s">
        <v>1</v>
      </c>
      <c r="H28" s="136"/>
      <c r="I28" s="129"/>
      <c r="J28" s="238"/>
      <c r="K28" s="100" t="s">
        <v>110</v>
      </c>
      <c r="L28" s="239" t="s">
        <v>111</v>
      </c>
      <c r="M28" s="188"/>
      <c r="N28" s="189"/>
      <c r="O28" s="190"/>
      <c r="P28" s="190"/>
      <c r="Q28" s="191"/>
      <c r="R28" s="192"/>
      <c r="S28" s="595">
        <v>946.6</v>
      </c>
      <c r="T28" s="517">
        <v>103.47</v>
      </c>
      <c r="U28" s="517">
        <v>154.21</v>
      </c>
      <c r="V28" s="597">
        <f t="shared" si="6"/>
        <v>1204.28</v>
      </c>
      <c r="W28" s="595">
        <v>98.49</v>
      </c>
      <c r="X28" s="517">
        <v>498.15</v>
      </c>
      <c r="Y28" s="517">
        <v>36.56</v>
      </c>
      <c r="Z28" s="597">
        <f t="shared" si="7"/>
        <v>633.20000000000005</v>
      </c>
      <c r="AA28" s="181"/>
      <c r="AB28" s="696"/>
      <c r="AC28" s="700"/>
      <c r="AD28" s="624">
        <v>29.32</v>
      </c>
      <c r="AE28" s="625">
        <v>5</v>
      </c>
      <c r="AF28" s="626"/>
      <c r="AG28" s="672">
        <v>0</v>
      </c>
      <c r="AH28" s="673">
        <v>0</v>
      </c>
      <c r="AI28" s="553"/>
      <c r="AJ28" s="163"/>
      <c r="AK28" s="164"/>
      <c r="AL28" s="174"/>
      <c r="AM28" s="494"/>
      <c r="AN28" s="175"/>
    </row>
    <row r="29" spans="1:40" x14ac:dyDescent="0.25">
      <c r="A29" s="103" t="s">
        <v>107</v>
      </c>
      <c r="B29" s="103" t="s">
        <v>53</v>
      </c>
      <c r="C29" s="99" t="s">
        <v>113</v>
      </c>
      <c r="D29" s="99" t="s">
        <v>48</v>
      </c>
      <c r="E29" s="99" t="str">
        <f t="shared" si="5"/>
        <v>AP</v>
      </c>
      <c r="F29" s="778"/>
      <c r="G29" s="130" t="s">
        <v>1</v>
      </c>
      <c r="H29" s="136"/>
      <c r="I29" s="129"/>
      <c r="J29" s="238"/>
      <c r="K29" s="100" t="s">
        <v>110</v>
      </c>
      <c r="L29" s="239" t="s">
        <v>111</v>
      </c>
      <c r="M29" s="188"/>
      <c r="N29" s="189"/>
      <c r="O29" s="190"/>
      <c r="P29" s="190"/>
      <c r="Q29" s="191"/>
      <c r="R29" s="192"/>
      <c r="S29" s="595">
        <v>990.63</v>
      </c>
      <c r="T29" s="517">
        <v>108.28</v>
      </c>
      <c r="U29" s="517">
        <v>161.38999999999999</v>
      </c>
      <c r="V29" s="597">
        <f t="shared" si="6"/>
        <v>1260.3000000000002</v>
      </c>
      <c r="W29" s="595">
        <v>103.07</v>
      </c>
      <c r="X29" s="517">
        <v>521.32000000000005</v>
      </c>
      <c r="Y29" s="517">
        <v>17.14</v>
      </c>
      <c r="Z29" s="597">
        <f t="shared" si="7"/>
        <v>641.53000000000009</v>
      </c>
      <c r="AA29" s="181"/>
      <c r="AB29" s="696"/>
      <c r="AC29" s="700"/>
      <c r="AD29" s="624">
        <v>32</v>
      </c>
      <c r="AE29" s="625">
        <v>5</v>
      </c>
      <c r="AF29" s="626"/>
      <c r="AG29" s="672">
        <v>0</v>
      </c>
      <c r="AH29" s="673">
        <v>0</v>
      </c>
      <c r="AI29" s="553"/>
      <c r="AJ29" s="163"/>
      <c r="AK29" s="164"/>
      <c r="AL29" s="174"/>
      <c r="AM29" s="494"/>
      <c r="AN29" s="175"/>
    </row>
    <row r="30" spans="1:40" x14ac:dyDescent="0.25">
      <c r="A30" s="377" t="s">
        <v>107</v>
      </c>
      <c r="B30" s="377" t="s">
        <v>55</v>
      </c>
      <c r="C30" s="378" t="s">
        <v>114</v>
      </c>
      <c r="D30" s="99" t="s">
        <v>48</v>
      </c>
      <c r="E30" s="378" t="str">
        <f t="shared" si="5"/>
        <v>AP</v>
      </c>
      <c r="F30" s="778"/>
      <c r="G30" s="373" t="s">
        <v>1</v>
      </c>
      <c r="H30" s="380"/>
      <c r="I30" s="381"/>
      <c r="J30" s="382"/>
      <c r="K30" s="362" t="s">
        <v>110</v>
      </c>
      <c r="L30" s="399" t="s">
        <v>111</v>
      </c>
      <c r="M30" s="405"/>
      <c r="N30" s="406"/>
      <c r="O30" s="407"/>
      <c r="P30" s="407"/>
      <c r="Q30" s="408"/>
      <c r="R30" s="409"/>
      <c r="S30" s="598">
        <v>528.34</v>
      </c>
      <c r="T30" s="518">
        <v>57.75</v>
      </c>
      <c r="U30" s="518">
        <v>86.07</v>
      </c>
      <c r="V30" s="599">
        <f t="shared" si="6"/>
        <v>672.16000000000008</v>
      </c>
      <c r="W30" s="598">
        <v>54.97</v>
      </c>
      <c r="X30" s="518">
        <v>278.04000000000002</v>
      </c>
      <c r="Y30" s="518">
        <v>3.43</v>
      </c>
      <c r="Z30" s="599">
        <f t="shared" si="7"/>
        <v>336.44</v>
      </c>
      <c r="AA30" s="393"/>
      <c r="AB30" s="697"/>
      <c r="AC30" s="699"/>
      <c r="AD30" s="628">
        <v>11</v>
      </c>
      <c r="AE30" s="629">
        <v>2</v>
      </c>
      <c r="AF30" s="630"/>
      <c r="AG30" s="672">
        <v>0</v>
      </c>
      <c r="AH30" s="673">
        <v>0</v>
      </c>
      <c r="AI30" s="554"/>
      <c r="AJ30" s="411"/>
      <c r="AK30" s="412"/>
      <c r="AL30" s="397"/>
      <c r="AM30" s="495"/>
      <c r="AN30" s="398"/>
    </row>
    <row r="31" spans="1:40" x14ac:dyDescent="0.25">
      <c r="A31" s="102" t="s">
        <v>107</v>
      </c>
      <c r="B31" s="102" t="s">
        <v>57</v>
      </c>
      <c r="C31" s="353" t="s">
        <v>115</v>
      </c>
      <c r="D31" s="99" t="s">
        <v>48</v>
      </c>
      <c r="E31" s="98" t="str">
        <f t="shared" ref="E31" si="9">LEFT(A31,2)</f>
        <v>AP</v>
      </c>
      <c r="F31" s="777"/>
      <c r="G31" s="373" t="s">
        <v>1</v>
      </c>
      <c r="H31" s="138"/>
      <c r="I31" s="127"/>
      <c r="J31" s="240"/>
      <c r="K31" s="535" t="s">
        <v>110</v>
      </c>
      <c r="L31" s="536" t="s">
        <v>111</v>
      </c>
      <c r="M31" s="193"/>
      <c r="N31" s="194"/>
      <c r="O31" s="195"/>
      <c r="P31" s="195"/>
      <c r="Q31" s="196"/>
      <c r="R31" s="197"/>
      <c r="S31" s="600">
        <v>14.25</v>
      </c>
      <c r="T31" s="519">
        <v>136.69</v>
      </c>
      <c r="U31" s="519">
        <v>31.63</v>
      </c>
      <c r="V31" s="599">
        <f t="shared" si="6"/>
        <v>182.57</v>
      </c>
      <c r="W31" s="600">
        <v>0</v>
      </c>
      <c r="X31" s="519">
        <v>107.79</v>
      </c>
      <c r="Y31" s="732">
        <v>0</v>
      </c>
      <c r="Z31" s="599">
        <f t="shared" si="7"/>
        <v>107.79</v>
      </c>
      <c r="AA31" s="179"/>
      <c r="AB31" s="698"/>
      <c r="AC31" s="588"/>
      <c r="AD31" s="674">
        <v>0</v>
      </c>
      <c r="AE31" s="677">
        <v>0</v>
      </c>
      <c r="AF31" s="678">
        <v>0</v>
      </c>
      <c r="AG31" s="672">
        <v>0</v>
      </c>
      <c r="AH31" s="676">
        <v>0</v>
      </c>
      <c r="AI31" s="555"/>
      <c r="AJ31" s="166"/>
      <c r="AK31" s="167"/>
      <c r="AL31" s="172"/>
      <c r="AM31" s="496"/>
      <c r="AN31" s="173"/>
    </row>
    <row r="32" spans="1:40" ht="15.75" customHeight="1" x14ac:dyDescent="0.25">
      <c r="A32" s="104" t="s">
        <v>116</v>
      </c>
      <c r="B32" s="104" t="s">
        <v>46</v>
      </c>
      <c r="C32" s="96" t="s">
        <v>117</v>
      </c>
      <c r="D32" s="96" t="s">
        <v>61</v>
      </c>
      <c r="E32" s="96" t="str">
        <f t="shared" si="5"/>
        <v>BA</v>
      </c>
      <c r="F32" s="262" t="s">
        <v>118</v>
      </c>
      <c r="G32" s="263" t="s">
        <v>3</v>
      </c>
      <c r="H32" s="264"/>
      <c r="I32" s="123"/>
      <c r="J32" s="241"/>
      <c r="K32" s="125" t="s">
        <v>119</v>
      </c>
      <c r="L32" s="246" t="s">
        <v>120</v>
      </c>
      <c r="M32" s="198" t="s">
        <v>121</v>
      </c>
      <c r="N32" s="199" t="s">
        <v>122</v>
      </c>
      <c r="O32" s="200">
        <v>17624.7</v>
      </c>
      <c r="P32" s="200">
        <v>1300</v>
      </c>
      <c r="Q32" s="215">
        <v>44851</v>
      </c>
      <c r="R32" s="216">
        <v>46676</v>
      </c>
      <c r="S32" s="592">
        <v>97.9</v>
      </c>
      <c r="T32" s="593">
        <v>14.42</v>
      </c>
      <c r="U32" s="593">
        <v>71.89</v>
      </c>
      <c r="V32" s="594">
        <f t="shared" si="6"/>
        <v>184.21</v>
      </c>
      <c r="W32" s="592">
        <v>0</v>
      </c>
      <c r="X32" s="593">
        <v>41.78</v>
      </c>
      <c r="Y32" s="593">
        <v>0</v>
      </c>
      <c r="Z32" s="594">
        <f t="shared" si="7"/>
        <v>41.78</v>
      </c>
      <c r="AA32" s="180" t="s">
        <v>4</v>
      </c>
      <c r="AB32" s="695">
        <v>266.95999999999998</v>
      </c>
      <c r="AC32" s="603">
        <v>11.38</v>
      </c>
      <c r="AD32" s="620">
        <v>10</v>
      </c>
      <c r="AE32" s="621">
        <v>3</v>
      </c>
      <c r="AF32" s="622">
        <v>0</v>
      </c>
      <c r="AG32" s="620">
        <v>12</v>
      </c>
      <c r="AH32" s="623">
        <v>5</v>
      </c>
      <c r="AI32" s="524" t="s">
        <v>2</v>
      </c>
      <c r="AJ32" s="159" t="s">
        <v>4</v>
      </c>
      <c r="AK32" s="160"/>
      <c r="AL32" s="158"/>
      <c r="AM32" s="159"/>
      <c r="AN32" s="160"/>
    </row>
    <row r="33" spans="1:40" x14ac:dyDescent="0.25">
      <c r="A33" s="102" t="s">
        <v>116</v>
      </c>
      <c r="B33" s="102" t="s">
        <v>123</v>
      </c>
      <c r="C33" s="98" t="s">
        <v>124</v>
      </c>
      <c r="D33" s="378" t="s">
        <v>61</v>
      </c>
      <c r="E33" s="98" t="str">
        <f t="shared" si="5"/>
        <v>BA</v>
      </c>
      <c r="F33" s="120" t="s">
        <v>118</v>
      </c>
      <c r="G33" s="119" t="s">
        <v>3</v>
      </c>
      <c r="H33" s="138"/>
      <c r="I33" s="127"/>
      <c r="J33" s="240"/>
      <c r="K33" s="121" t="s">
        <v>119</v>
      </c>
      <c r="L33" s="122" t="s">
        <v>120</v>
      </c>
      <c r="M33" s="201" t="s">
        <v>121</v>
      </c>
      <c r="N33" s="202" t="s">
        <v>125</v>
      </c>
      <c r="O33" s="203">
        <v>17624.7</v>
      </c>
      <c r="P33" s="203">
        <v>1300</v>
      </c>
      <c r="Q33" s="213">
        <v>44851</v>
      </c>
      <c r="R33" s="214">
        <v>46676</v>
      </c>
      <c r="S33" s="600">
        <v>97.9</v>
      </c>
      <c r="T33" s="519">
        <v>14.42</v>
      </c>
      <c r="U33" s="519">
        <v>71.89</v>
      </c>
      <c r="V33" s="601">
        <f t="shared" si="6"/>
        <v>184.21</v>
      </c>
      <c r="W33" s="600">
        <v>0</v>
      </c>
      <c r="X33" s="519">
        <v>41.78</v>
      </c>
      <c r="Y33" s="519">
        <v>0</v>
      </c>
      <c r="Z33" s="601">
        <f t="shared" si="7"/>
        <v>41.78</v>
      </c>
      <c r="AA33" s="179"/>
      <c r="AB33" s="698"/>
      <c r="AC33" s="588">
        <v>11.38</v>
      </c>
      <c r="AD33" s="632">
        <v>10</v>
      </c>
      <c r="AE33" s="634">
        <v>3</v>
      </c>
      <c r="AF33" s="635">
        <v>0</v>
      </c>
      <c r="AG33" s="632">
        <v>12</v>
      </c>
      <c r="AH33" s="633">
        <v>5</v>
      </c>
      <c r="AI33" s="555"/>
      <c r="AJ33" s="166"/>
      <c r="AK33" s="167"/>
      <c r="AL33" s="172"/>
      <c r="AM33" s="496"/>
      <c r="AN33" s="173"/>
    </row>
    <row r="34" spans="1:40" ht="15.75" customHeight="1" x14ac:dyDescent="0.25">
      <c r="A34" s="104" t="s">
        <v>126</v>
      </c>
      <c r="B34" s="104" t="s">
        <v>46</v>
      </c>
      <c r="C34" s="96" t="s">
        <v>127</v>
      </c>
      <c r="D34" s="96" t="s">
        <v>61</v>
      </c>
      <c r="E34" s="96" t="str">
        <f t="shared" si="5"/>
        <v>BA</v>
      </c>
      <c r="F34" s="262" t="s">
        <v>128</v>
      </c>
      <c r="G34" s="263" t="s">
        <v>3</v>
      </c>
      <c r="H34" s="264"/>
      <c r="I34" s="123"/>
      <c r="J34" s="241"/>
      <c r="K34" s="125" t="s">
        <v>129</v>
      </c>
      <c r="L34" s="246" t="s">
        <v>130</v>
      </c>
      <c r="M34" s="198" t="s">
        <v>131</v>
      </c>
      <c r="N34" s="199" t="s">
        <v>132</v>
      </c>
      <c r="O34" s="200">
        <v>26479.8</v>
      </c>
      <c r="P34" s="200">
        <v>6554.99</v>
      </c>
      <c r="Q34" s="215">
        <v>43461</v>
      </c>
      <c r="R34" s="216">
        <v>47114</v>
      </c>
      <c r="S34" s="592">
        <v>305.32</v>
      </c>
      <c r="T34" s="593">
        <v>65.41</v>
      </c>
      <c r="U34" s="593">
        <v>76.28</v>
      </c>
      <c r="V34" s="594">
        <f t="shared" si="6"/>
        <v>447.01</v>
      </c>
      <c r="W34" s="592">
        <v>838.78</v>
      </c>
      <c r="X34" s="593">
        <v>205.36</v>
      </c>
      <c r="Y34" s="593">
        <v>33.479999999999997</v>
      </c>
      <c r="Z34" s="594">
        <f t="shared" si="7"/>
        <v>1077.6199999999999</v>
      </c>
      <c r="AA34" s="180" t="s">
        <v>4</v>
      </c>
      <c r="AB34" s="695">
        <v>740.65</v>
      </c>
      <c r="AC34" s="603"/>
      <c r="AD34" s="620">
        <v>22</v>
      </c>
      <c r="AE34" s="621">
        <v>16</v>
      </c>
      <c r="AF34" s="622">
        <v>0</v>
      </c>
      <c r="AG34" s="620"/>
      <c r="AH34" s="623"/>
      <c r="AI34" s="524" t="s">
        <v>2</v>
      </c>
      <c r="AJ34" s="159" t="s">
        <v>4</v>
      </c>
      <c r="AK34" s="160"/>
      <c r="AL34" s="158"/>
      <c r="AM34" s="159"/>
      <c r="AN34" s="160"/>
    </row>
    <row r="35" spans="1:40" x14ac:dyDescent="0.25">
      <c r="A35" s="102" t="s">
        <v>126</v>
      </c>
      <c r="B35" s="102" t="s">
        <v>123</v>
      </c>
      <c r="C35" s="98" t="s">
        <v>133</v>
      </c>
      <c r="D35" s="378" t="s">
        <v>61</v>
      </c>
      <c r="E35" s="98" t="str">
        <f t="shared" si="5"/>
        <v>BA</v>
      </c>
      <c r="F35" s="120" t="s">
        <v>128</v>
      </c>
      <c r="G35" s="119" t="s">
        <v>3</v>
      </c>
      <c r="H35" s="138"/>
      <c r="I35" s="127"/>
      <c r="J35" s="240"/>
      <c r="K35" s="121" t="s">
        <v>129</v>
      </c>
      <c r="L35" s="122" t="s">
        <v>130</v>
      </c>
      <c r="M35" s="201" t="s">
        <v>131</v>
      </c>
      <c r="N35" s="202" t="s">
        <v>134</v>
      </c>
      <c r="O35" s="203">
        <v>26479.8</v>
      </c>
      <c r="P35" s="203">
        <v>6554.99</v>
      </c>
      <c r="Q35" s="213">
        <v>43461</v>
      </c>
      <c r="R35" s="214">
        <v>47114</v>
      </c>
      <c r="S35" s="600">
        <v>305.32</v>
      </c>
      <c r="T35" s="519">
        <v>65.41</v>
      </c>
      <c r="U35" s="519">
        <v>76.28</v>
      </c>
      <c r="V35" s="601">
        <f t="shared" si="6"/>
        <v>447.01</v>
      </c>
      <c r="W35" s="600">
        <v>838.78</v>
      </c>
      <c r="X35" s="519">
        <v>205.36</v>
      </c>
      <c r="Y35" s="519">
        <v>33.479999999999997</v>
      </c>
      <c r="Z35" s="601">
        <f t="shared" si="7"/>
        <v>1077.6199999999999</v>
      </c>
      <c r="AA35" s="179"/>
      <c r="AB35" s="698"/>
      <c r="AC35" s="588"/>
      <c r="AD35" s="632">
        <v>22</v>
      </c>
      <c r="AE35" s="634">
        <v>16</v>
      </c>
      <c r="AF35" s="635">
        <v>0</v>
      </c>
      <c r="AG35" s="632"/>
      <c r="AH35" s="633"/>
      <c r="AI35" s="555"/>
      <c r="AJ35" s="166"/>
      <c r="AK35" s="167"/>
      <c r="AL35" s="172"/>
      <c r="AM35" s="496"/>
      <c r="AN35" s="173"/>
    </row>
    <row r="36" spans="1:40" ht="15.75" customHeight="1" x14ac:dyDescent="0.25">
      <c r="A36" s="104" t="s">
        <v>135</v>
      </c>
      <c r="B36" s="104" t="s">
        <v>46</v>
      </c>
      <c r="C36" s="96" t="s">
        <v>136</v>
      </c>
      <c r="D36" s="96" t="s">
        <v>61</v>
      </c>
      <c r="E36" s="96" t="str">
        <f t="shared" si="5"/>
        <v>BA</v>
      </c>
      <c r="F36" s="262" t="s">
        <v>137</v>
      </c>
      <c r="G36" s="263" t="s">
        <v>90</v>
      </c>
      <c r="H36" s="274"/>
      <c r="I36" s="149" t="s">
        <v>138</v>
      </c>
      <c r="J36" s="149" t="s">
        <v>139</v>
      </c>
      <c r="K36" s="125" t="s">
        <v>140</v>
      </c>
      <c r="L36" s="246"/>
      <c r="M36" s="275"/>
      <c r="N36" s="276"/>
      <c r="O36" s="277"/>
      <c r="P36" s="277"/>
      <c r="Q36" s="278"/>
      <c r="R36" s="279"/>
      <c r="S36" s="592">
        <v>398.79</v>
      </c>
      <c r="T36" s="593">
        <v>0</v>
      </c>
      <c r="U36" s="593">
        <v>189.08</v>
      </c>
      <c r="V36" s="594">
        <f t="shared" si="6"/>
        <v>587.87</v>
      </c>
      <c r="W36" s="592">
        <v>1249.52</v>
      </c>
      <c r="X36" s="593">
        <v>136.06</v>
      </c>
      <c r="Y36" s="593">
        <v>0</v>
      </c>
      <c r="Z36" s="594">
        <f t="shared" si="7"/>
        <v>1385.58</v>
      </c>
      <c r="AA36" s="180" t="s">
        <v>4</v>
      </c>
      <c r="AB36" s="695">
        <v>723.93</v>
      </c>
      <c r="AC36" s="603"/>
      <c r="AD36" s="620">
        <v>46</v>
      </c>
      <c r="AE36" s="621">
        <v>4</v>
      </c>
      <c r="AF36" s="622">
        <v>0</v>
      </c>
      <c r="AG36" s="620">
        <v>35</v>
      </c>
      <c r="AH36" s="623">
        <v>6</v>
      </c>
      <c r="AI36" s="552"/>
      <c r="AJ36" s="271"/>
      <c r="AK36" s="272"/>
      <c r="AL36" s="158" t="s">
        <v>2</v>
      </c>
      <c r="AM36" s="159"/>
      <c r="AN36" s="160"/>
    </row>
    <row r="37" spans="1:40" s="371" customFormat="1" x14ac:dyDescent="0.25">
      <c r="A37" s="103" t="s">
        <v>141</v>
      </c>
      <c r="B37" s="103" t="s">
        <v>123</v>
      </c>
      <c r="C37" s="374" t="s">
        <v>142</v>
      </c>
      <c r="D37" s="378" t="s">
        <v>61</v>
      </c>
      <c r="E37" s="99" t="str">
        <f t="shared" ref="E37" si="10">LEFT(A37,2)</f>
        <v>BA</v>
      </c>
      <c r="F37" s="776" t="s">
        <v>137</v>
      </c>
      <c r="G37" s="130" t="s">
        <v>90</v>
      </c>
      <c r="H37" s="280"/>
      <c r="I37" s="281" t="s">
        <v>138</v>
      </c>
      <c r="J37" s="99"/>
      <c r="K37" s="370"/>
      <c r="L37" s="239" t="s">
        <v>143</v>
      </c>
      <c r="M37" s="188"/>
      <c r="N37" s="189"/>
      <c r="O37" s="190"/>
      <c r="P37" s="190"/>
      <c r="Q37" s="191"/>
      <c r="R37" s="192"/>
      <c r="S37" s="595">
        <v>144.49</v>
      </c>
      <c r="T37" s="517">
        <v>0</v>
      </c>
      <c r="U37" s="517">
        <v>115.21</v>
      </c>
      <c r="V37" s="597">
        <f>SUM(S37:U37)</f>
        <v>259.7</v>
      </c>
      <c r="W37" s="595">
        <v>0</v>
      </c>
      <c r="X37" s="517">
        <v>95.83</v>
      </c>
      <c r="Y37" s="517">
        <v>0</v>
      </c>
      <c r="Z37" s="597">
        <f t="shared" si="7"/>
        <v>95.83</v>
      </c>
      <c r="AA37" s="181"/>
      <c r="AB37" s="696"/>
      <c r="AC37" s="700"/>
      <c r="AD37" s="624">
        <v>24</v>
      </c>
      <c r="AE37" s="625">
        <v>2</v>
      </c>
      <c r="AF37" s="626"/>
      <c r="AG37" s="624">
        <v>19</v>
      </c>
      <c r="AH37" s="627">
        <v>4</v>
      </c>
      <c r="AI37" s="553"/>
      <c r="AJ37" s="163"/>
      <c r="AK37" s="164"/>
      <c r="AL37" s="174" t="s">
        <v>2</v>
      </c>
      <c r="AM37" s="494"/>
      <c r="AN37" s="175"/>
    </row>
    <row r="38" spans="1:40" s="372" customFormat="1" x14ac:dyDescent="0.25">
      <c r="A38" s="102" t="s">
        <v>144</v>
      </c>
      <c r="B38" s="102" t="s">
        <v>145</v>
      </c>
      <c r="C38" s="98" t="s">
        <v>146</v>
      </c>
      <c r="D38" s="378" t="s">
        <v>61</v>
      </c>
      <c r="E38" s="98" t="str">
        <f t="shared" si="5"/>
        <v>BA</v>
      </c>
      <c r="F38" s="777"/>
      <c r="G38" s="119" t="s">
        <v>90</v>
      </c>
      <c r="H38" s="140"/>
      <c r="I38" s="141" t="s">
        <v>138</v>
      </c>
      <c r="J38" s="99"/>
      <c r="K38" s="121"/>
      <c r="L38" s="375" t="s">
        <v>147</v>
      </c>
      <c r="M38" s="193"/>
      <c r="N38" s="194"/>
      <c r="O38" s="195"/>
      <c r="P38" s="195"/>
      <c r="Q38" s="196"/>
      <c r="R38" s="197"/>
      <c r="S38" s="600">
        <v>254.3</v>
      </c>
      <c r="T38" s="519">
        <v>0</v>
      </c>
      <c r="U38" s="519">
        <v>73.87</v>
      </c>
      <c r="V38" s="724">
        <f t="shared" si="6"/>
        <v>328.17</v>
      </c>
      <c r="W38" s="600">
        <v>1249.52</v>
      </c>
      <c r="X38" s="519">
        <v>40.229999999999997</v>
      </c>
      <c r="Y38" s="519">
        <v>0</v>
      </c>
      <c r="Z38" s="601">
        <f t="shared" si="7"/>
        <v>1289.75</v>
      </c>
      <c r="AA38" s="179"/>
      <c r="AB38" s="698"/>
      <c r="AC38" s="588"/>
      <c r="AD38" s="632">
        <v>22</v>
      </c>
      <c r="AE38" s="634">
        <v>2</v>
      </c>
      <c r="AF38" s="635">
        <v>0</v>
      </c>
      <c r="AG38" s="632">
        <v>16</v>
      </c>
      <c r="AH38" s="633">
        <v>2</v>
      </c>
      <c r="AI38" s="555"/>
      <c r="AJ38" s="166"/>
      <c r="AK38" s="167"/>
      <c r="AL38" s="172"/>
      <c r="AM38" s="496"/>
      <c r="AN38" s="173"/>
    </row>
    <row r="39" spans="1:40" ht="15.75" customHeight="1" x14ac:dyDescent="0.25">
      <c r="A39" s="104" t="s">
        <v>148</v>
      </c>
      <c r="B39" s="104" t="s">
        <v>46</v>
      </c>
      <c r="C39" s="96" t="s">
        <v>149</v>
      </c>
      <c r="D39" s="96" t="s">
        <v>61</v>
      </c>
      <c r="E39" s="96" t="str">
        <f t="shared" si="5"/>
        <v>BA</v>
      </c>
      <c r="F39" s="262" t="s">
        <v>150</v>
      </c>
      <c r="G39" s="263" t="s">
        <v>90</v>
      </c>
      <c r="H39" s="274"/>
      <c r="I39" s="149" t="s">
        <v>91</v>
      </c>
      <c r="J39" s="96"/>
      <c r="K39" s="125" t="s">
        <v>151</v>
      </c>
      <c r="L39" s="246" t="s">
        <v>152</v>
      </c>
      <c r="M39" s="275"/>
      <c r="N39" s="276"/>
      <c r="O39" s="277"/>
      <c r="P39" s="277"/>
      <c r="Q39" s="278"/>
      <c r="R39" s="279"/>
      <c r="S39" s="592">
        <v>80</v>
      </c>
      <c r="T39" s="593">
        <v>0</v>
      </c>
      <c r="U39" s="593">
        <v>0</v>
      </c>
      <c r="V39" s="594">
        <f t="shared" si="6"/>
        <v>80</v>
      </c>
      <c r="W39" s="592">
        <v>0</v>
      </c>
      <c r="X39" s="593">
        <v>0</v>
      </c>
      <c r="Y39" s="593">
        <v>0</v>
      </c>
      <c r="Z39" s="594">
        <f t="shared" si="7"/>
        <v>0</v>
      </c>
      <c r="AA39" s="180" t="s">
        <v>4</v>
      </c>
      <c r="AB39" s="695">
        <v>86.85</v>
      </c>
      <c r="AC39" s="603"/>
      <c r="AD39" s="620">
        <v>5</v>
      </c>
      <c r="AE39" s="621">
        <v>0</v>
      </c>
      <c r="AF39" s="622">
        <v>0</v>
      </c>
      <c r="AG39" s="620"/>
      <c r="AH39" s="623"/>
      <c r="AI39" s="552"/>
      <c r="AJ39" s="271"/>
      <c r="AK39" s="272"/>
      <c r="AL39" s="158" t="s">
        <v>4</v>
      </c>
      <c r="AM39" s="159"/>
      <c r="AN39" s="160"/>
    </row>
    <row r="40" spans="1:40" x14ac:dyDescent="0.25">
      <c r="A40" s="102" t="s">
        <v>148</v>
      </c>
      <c r="B40" s="102" t="s">
        <v>153</v>
      </c>
      <c r="C40" s="98" t="s">
        <v>154</v>
      </c>
      <c r="D40" s="378" t="s">
        <v>61</v>
      </c>
      <c r="E40" s="98" t="str">
        <f t="shared" si="5"/>
        <v>BA</v>
      </c>
      <c r="F40" s="120" t="s">
        <v>150</v>
      </c>
      <c r="G40" s="119" t="s">
        <v>90</v>
      </c>
      <c r="H40" s="140"/>
      <c r="I40" s="141" t="s">
        <v>91</v>
      </c>
      <c r="J40" s="98"/>
      <c r="K40" s="121" t="s">
        <v>151</v>
      </c>
      <c r="L40" s="122" t="s">
        <v>152</v>
      </c>
      <c r="M40" s="193"/>
      <c r="N40" s="194"/>
      <c r="O40" s="195"/>
      <c r="P40" s="195"/>
      <c r="Q40" s="196"/>
      <c r="R40" s="197"/>
      <c r="S40" s="600">
        <v>80</v>
      </c>
      <c r="T40" s="519">
        <v>0</v>
      </c>
      <c r="U40" s="519">
        <v>0</v>
      </c>
      <c r="V40" s="601">
        <f t="shared" si="6"/>
        <v>80</v>
      </c>
      <c r="W40" s="600">
        <v>0</v>
      </c>
      <c r="X40" s="519">
        <v>0</v>
      </c>
      <c r="Y40" s="519">
        <v>0</v>
      </c>
      <c r="Z40" s="601">
        <f t="shared" si="7"/>
        <v>0</v>
      </c>
      <c r="AA40" s="179"/>
      <c r="AB40" s="698"/>
      <c r="AC40" s="588"/>
      <c r="AD40" s="632">
        <v>5</v>
      </c>
      <c r="AE40" s="634">
        <v>0</v>
      </c>
      <c r="AF40" s="635">
        <v>0</v>
      </c>
      <c r="AG40" s="632"/>
      <c r="AH40" s="633"/>
      <c r="AI40" s="555"/>
      <c r="AJ40" s="166"/>
      <c r="AK40" s="167"/>
      <c r="AL40" s="172"/>
      <c r="AM40" s="496"/>
      <c r="AN40" s="173"/>
    </row>
    <row r="41" spans="1:40" ht="15.75" customHeight="1" x14ac:dyDescent="0.25">
      <c r="A41" s="104" t="s">
        <v>155</v>
      </c>
      <c r="B41" s="104" t="s">
        <v>46</v>
      </c>
      <c r="C41" s="96" t="s">
        <v>156</v>
      </c>
      <c r="D41" s="96" t="s">
        <v>61</v>
      </c>
      <c r="E41" s="96" t="str">
        <f t="shared" si="5"/>
        <v>BA</v>
      </c>
      <c r="F41" s="262" t="s">
        <v>157</v>
      </c>
      <c r="G41" s="263" t="s">
        <v>1</v>
      </c>
      <c r="H41" s="264"/>
      <c r="I41" s="123"/>
      <c r="J41" s="241"/>
      <c r="K41" s="125" t="s">
        <v>158</v>
      </c>
      <c r="L41" s="246" t="s">
        <v>111</v>
      </c>
      <c r="M41" s="265"/>
      <c r="N41" s="266"/>
      <c r="O41" s="267"/>
      <c r="P41" s="267"/>
      <c r="Q41" s="268"/>
      <c r="R41" s="269"/>
      <c r="S41" s="592">
        <v>112.15</v>
      </c>
      <c r="T41" s="593">
        <v>27.41</v>
      </c>
      <c r="U41" s="593">
        <v>131.66999999999999</v>
      </c>
      <c r="V41" s="594">
        <f t="shared" si="6"/>
        <v>271.23</v>
      </c>
      <c r="W41" s="592">
        <v>22.32</v>
      </c>
      <c r="X41" s="593">
        <v>57.22</v>
      </c>
      <c r="Y41" s="593">
        <v>0</v>
      </c>
      <c r="Z41" s="594">
        <f t="shared" si="7"/>
        <v>79.539999999999992</v>
      </c>
      <c r="AA41" s="180" t="s">
        <v>2</v>
      </c>
      <c r="AB41" s="695">
        <v>464.77</v>
      </c>
      <c r="AC41" s="603"/>
      <c r="AD41" s="620">
        <v>24</v>
      </c>
      <c r="AE41" s="621">
        <v>2</v>
      </c>
      <c r="AF41" s="622">
        <v>0</v>
      </c>
      <c r="AG41" s="620"/>
      <c r="AH41" s="623"/>
      <c r="AI41" s="552"/>
      <c r="AJ41" s="271"/>
      <c r="AK41" s="272"/>
      <c r="AL41" s="158" t="s">
        <v>4</v>
      </c>
      <c r="AM41" s="159"/>
      <c r="AN41" s="160"/>
    </row>
    <row r="42" spans="1:40" x14ac:dyDescent="0.25">
      <c r="A42" s="102" t="s">
        <v>155</v>
      </c>
      <c r="B42" s="102" t="s">
        <v>55</v>
      </c>
      <c r="C42" s="98" t="s">
        <v>159</v>
      </c>
      <c r="D42" s="378" t="s">
        <v>61</v>
      </c>
      <c r="E42" s="98" t="str">
        <f t="shared" si="5"/>
        <v>BA</v>
      </c>
      <c r="F42" s="120" t="s">
        <v>157</v>
      </c>
      <c r="G42" s="119" t="s">
        <v>1</v>
      </c>
      <c r="H42" s="138"/>
      <c r="I42" s="127"/>
      <c r="J42" s="240"/>
      <c r="K42" s="121" t="s">
        <v>158</v>
      </c>
      <c r="L42" s="122" t="s">
        <v>111</v>
      </c>
      <c r="M42" s="193"/>
      <c r="N42" s="194"/>
      <c r="O42" s="195"/>
      <c r="P42" s="195"/>
      <c r="Q42" s="196"/>
      <c r="R42" s="197"/>
      <c r="S42" s="600">
        <v>112.15</v>
      </c>
      <c r="T42" s="519">
        <v>27.41</v>
      </c>
      <c r="U42" s="519">
        <v>131.66999999999999</v>
      </c>
      <c r="V42" s="601">
        <f t="shared" si="6"/>
        <v>271.23</v>
      </c>
      <c r="W42" s="600">
        <v>22.32</v>
      </c>
      <c r="X42" s="519">
        <v>57.22</v>
      </c>
      <c r="Y42" s="519">
        <v>0</v>
      </c>
      <c r="Z42" s="601">
        <f t="shared" si="7"/>
        <v>79.539999999999992</v>
      </c>
      <c r="AA42" s="179" t="s">
        <v>2</v>
      </c>
      <c r="AB42" s="698"/>
      <c r="AC42" s="588"/>
      <c r="AD42" s="632">
        <v>24</v>
      </c>
      <c r="AE42" s="634">
        <v>2</v>
      </c>
      <c r="AF42" s="635">
        <v>0</v>
      </c>
      <c r="AG42" s="632"/>
      <c r="AH42" s="633"/>
      <c r="AI42" s="555"/>
      <c r="AJ42" s="166"/>
      <c r="AK42" s="167"/>
      <c r="AL42" s="172"/>
      <c r="AM42" s="496"/>
      <c r="AN42" s="173"/>
    </row>
    <row r="43" spans="1:40" ht="15.75" customHeight="1" x14ac:dyDescent="0.25">
      <c r="A43" s="104" t="s">
        <v>160</v>
      </c>
      <c r="B43" s="104" t="s">
        <v>46</v>
      </c>
      <c r="C43" s="96" t="s">
        <v>161</v>
      </c>
      <c r="D43" s="96" t="s">
        <v>61</v>
      </c>
      <c r="E43" s="96" t="str">
        <f t="shared" si="5"/>
        <v>BA</v>
      </c>
      <c r="F43" s="262" t="s">
        <v>162</v>
      </c>
      <c r="G43" s="263" t="s">
        <v>90</v>
      </c>
      <c r="H43" s="264"/>
      <c r="I43" s="459" t="s">
        <v>163</v>
      </c>
      <c r="J43" s="241"/>
      <c r="K43" s="125" t="s">
        <v>164</v>
      </c>
      <c r="L43" s="246" t="s">
        <v>165</v>
      </c>
      <c r="M43" s="485" t="s">
        <v>166</v>
      </c>
      <c r="N43" s="199"/>
      <c r="O43" s="200">
        <v>125203.07</v>
      </c>
      <c r="P43" s="200">
        <v>0</v>
      </c>
      <c r="Q43" s="545" t="s">
        <v>167</v>
      </c>
      <c r="R43" s="216" t="s">
        <v>168</v>
      </c>
      <c r="S43" s="592">
        <f>SUM(S44:S46)</f>
        <v>1820.8300000000002</v>
      </c>
      <c r="T43" s="593">
        <f t="shared" ref="T43:Z43" si="11">SUM(T44:T46)</f>
        <v>92.6</v>
      </c>
      <c r="U43" s="593">
        <f t="shared" si="11"/>
        <v>79.62</v>
      </c>
      <c r="V43" s="594">
        <f t="shared" si="11"/>
        <v>1993.05</v>
      </c>
      <c r="W43" s="592">
        <f t="shared" si="11"/>
        <v>0</v>
      </c>
      <c r="X43" s="593">
        <f t="shared" si="11"/>
        <v>393.06999999999994</v>
      </c>
      <c r="Y43" s="593">
        <f t="shared" si="11"/>
        <v>36.409999999999997</v>
      </c>
      <c r="Z43" s="594">
        <f t="shared" si="11"/>
        <v>429.47999999999996</v>
      </c>
      <c r="AA43" s="180"/>
      <c r="AB43" s="695">
        <v>2505.34</v>
      </c>
      <c r="AC43" s="603"/>
      <c r="AD43" s="620"/>
      <c r="AE43" s="621"/>
      <c r="AF43" s="622">
        <v>0</v>
      </c>
      <c r="AG43" s="620"/>
      <c r="AH43" s="623"/>
      <c r="AI43" s="524" t="s">
        <v>2</v>
      </c>
      <c r="AJ43" s="159" t="s">
        <v>2</v>
      </c>
      <c r="AK43" s="160"/>
      <c r="AL43" s="158" t="s">
        <v>2</v>
      </c>
      <c r="AM43" s="159"/>
      <c r="AN43" s="160"/>
    </row>
    <row r="44" spans="1:40" x14ac:dyDescent="0.25">
      <c r="A44" s="103" t="s">
        <v>160</v>
      </c>
      <c r="B44" s="103" t="s">
        <v>51</v>
      </c>
      <c r="C44" s="99" t="s">
        <v>169</v>
      </c>
      <c r="D44" s="378" t="s">
        <v>61</v>
      </c>
      <c r="E44" s="99" t="str">
        <f t="shared" si="5"/>
        <v>BA</v>
      </c>
      <c r="F44" s="776" t="s">
        <v>162</v>
      </c>
      <c r="G44" s="130" t="s">
        <v>90</v>
      </c>
      <c r="H44" s="136"/>
      <c r="I44" s="544" t="s">
        <v>163</v>
      </c>
      <c r="J44" s="238"/>
      <c r="K44" s="544" t="s">
        <v>164</v>
      </c>
      <c r="L44" s="248"/>
      <c r="M44" s="188"/>
      <c r="N44" s="189"/>
      <c r="O44" s="190"/>
      <c r="P44" s="190"/>
      <c r="Q44" s="191"/>
      <c r="R44" s="192"/>
      <c r="S44" s="595">
        <v>1221.74</v>
      </c>
      <c r="T44" s="517">
        <v>44.16</v>
      </c>
      <c r="U44" s="517">
        <v>34.270000000000003</v>
      </c>
      <c r="V44" s="597">
        <f>SUBTOTAL(9,S44:U44)</f>
        <v>1300.17</v>
      </c>
      <c r="W44" s="595">
        <v>0</v>
      </c>
      <c r="X44" s="517">
        <v>224.54</v>
      </c>
      <c r="Y44" s="517">
        <v>23.5</v>
      </c>
      <c r="Z44" s="597">
        <f>SUBTOTAL(9,W44:Y44)</f>
        <v>248.04</v>
      </c>
      <c r="AA44" s="181"/>
      <c r="AB44" s="696"/>
      <c r="AC44" s="700"/>
      <c r="AD44" s="624"/>
      <c r="AE44" s="625"/>
      <c r="AF44" s="626"/>
      <c r="AG44" s="624"/>
      <c r="AH44" s="627"/>
      <c r="AI44" s="553"/>
      <c r="AJ44" s="163"/>
      <c r="AK44" s="164"/>
      <c r="AL44" s="174"/>
      <c r="AM44" s="494"/>
      <c r="AN44" s="175"/>
    </row>
    <row r="45" spans="1:40" x14ac:dyDescent="0.25">
      <c r="A45" s="103" t="s">
        <v>160</v>
      </c>
      <c r="B45" s="377" t="s">
        <v>53</v>
      </c>
      <c r="C45" s="378" t="s">
        <v>170</v>
      </c>
      <c r="D45" s="378" t="s">
        <v>61</v>
      </c>
      <c r="E45" s="378" t="str">
        <f t="shared" si="5"/>
        <v>BA</v>
      </c>
      <c r="F45" s="778"/>
      <c r="G45" s="373" t="s">
        <v>90</v>
      </c>
      <c r="H45" s="380"/>
      <c r="I45" s="465" t="s">
        <v>163</v>
      </c>
      <c r="J45" s="382"/>
      <c r="K45" s="465" t="s">
        <v>164</v>
      </c>
      <c r="L45" s="416"/>
      <c r="M45" s="405"/>
      <c r="N45" s="406"/>
      <c r="O45" s="407"/>
      <c r="P45" s="407"/>
      <c r="Q45" s="408"/>
      <c r="R45" s="409"/>
      <c r="S45" s="598">
        <v>583.1</v>
      </c>
      <c r="T45" s="518">
        <v>48.44</v>
      </c>
      <c r="U45" s="518">
        <v>45.35</v>
      </c>
      <c r="V45" s="597">
        <f t="shared" ref="V45:V46" si="12">SUBTOTAL(9,S45:U45)</f>
        <v>676.89</v>
      </c>
      <c r="W45" s="598">
        <v>0</v>
      </c>
      <c r="X45" s="518">
        <v>167.88</v>
      </c>
      <c r="Y45" s="518">
        <v>12.91</v>
      </c>
      <c r="Z45" s="597">
        <f t="shared" ref="Z45:Z46" si="13">SUBTOTAL(9,W45:Y45)</f>
        <v>180.79</v>
      </c>
      <c r="AA45" s="393"/>
      <c r="AB45" s="697"/>
      <c r="AC45" s="699"/>
      <c r="AD45" s="628"/>
      <c r="AE45" s="629"/>
      <c r="AF45" s="630"/>
      <c r="AG45" s="628"/>
      <c r="AH45" s="631"/>
      <c r="AI45" s="554"/>
      <c r="AJ45" s="411"/>
      <c r="AK45" s="412"/>
      <c r="AL45" s="397"/>
      <c r="AM45" s="495"/>
      <c r="AN45" s="398"/>
    </row>
    <row r="46" spans="1:40" x14ac:dyDescent="0.25">
      <c r="A46" s="103" t="s">
        <v>160</v>
      </c>
      <c r="B46" s="102" t="s">
        <v>57</v>
      </c>
      <c r="C46" s="353" t="s">
        <v>171</v>
      </c>
      <c r="D46" s="378" t="s">
        <v>61</v>
      </c>
      <c r="E46" s="98" t="str">
        <f t="shared" ref="E46" si="14">LEFT(A46,2)</f>
        <v>BA</v>
      </c>
      <c r="F46" s="777"/>
      <c r="G46" s="373" t="s">
        <v>90</v>
      </c>
      <c r="H46" s="138"/>
      <c r="I46" s="465" t="s">
        <v>163</v>
      </c>
      <c r="J46" s="240"/>
      <c r="K46" s="465" t="s">
        <v>164</v>
      </c>
      <c r="L46" s="242"/>
      <c r="M46" s="193"/>
      <c r="N46" s="194"/>
      <c r="O46" s="195"/>
      <c r="P46" s="195"/>
      <c r="Q46" s="196"/>
      <c r="R46" s="197"/>
      <c r="S46" s="600">
        <v>15.99</v>
      </c>
      <c r="T46" s="519">
        <v>0</v>
      </c>
      <c r="U46" s="519">
        <v>0</v>
      </c>
      <c r="V46" s="601">
        <f t="shared" si="12"/>
        <v>15.99</v>
      </c>
      <c r="W46" s="600">
        <v>0</v>
      </c>
      <c r="X46" s="519">
        <v>0.65</v>
      </c>
      <c r="Y46" s="519">
        <v>0</v>
      </c>
      <c r="Z46" s="601">
        <f t="shared" si="13"/>
        <v>0.65</v>
      </c>
      <c r="AA46" s="475"/>
      <c r="AB46" s="698"/>
      <c r="AC46" s="588"/>
      <c r="AD46" s="677"/>
      <c r="AE46" s="677"/>
      <c r="AF46" s="678"/>
      <c r="AG46" s="674"/>
      <c r="AH46" s="679"/>
      <c r="AI46" s="554"/>
      <c r="AJ46" s="166"/>
      <c r="AK46" s="167"/>
      <c r="AL46" s="172"/>
      <c r="AM46" s="496"/>
      <c r="AN46" s="173"/>
    </row>
    <row r="47" spans="1:40" ht="15.75" customHeight="1" x14ac:dyDescent="0.25">
      <c r="A47" s="104" t="s">
        <v>172</v>
      </c>
      <c r="B47" s="104" t="s">
        <v>46</v>
      </c>
      <c r="C47" s="96" t="s">
        <v>173</v>
      </c>
      <c r="D47" s="96" t="s">
        <v>61</v>
      </c>
      <c r="E47" s="96" t="str">
        <f t="shared" si="5"/>
        <v>BA</v>
      </c>
      <c r="F47" s="262" t="s">
        <v>174</v>
      </c>
      <c r="G47" s="263" t="s">
        <v>3</v>
      </c>
      <c r="H47" s="264"/>
      <c r="I47" s="123"/>
      <c r="J47" s="241"/>
      <c r="K47" s="125" t="s">
        <v>175</v>
      </c>
      <c r="L47" s="246" t="s">
        <v>176</v>
      </c>
      <c r="M47" s="198" t="s">
        <v>177</v>
      </c>
      <c r="N47" s="199" t="s">
        <v>178</v>
      </c>
      <c r="O47" s="200">
        <v>23067.97</v>
      </c>
      <c r="P47" s="200">
        <v>2700</v>
      </c>
      <c r="Q47" s="215">
        <v>43010</v>
      </c>
      <c r="R47" s="216">
        <v>46662</v>
      </c>
      <c r="S47" s="592">
        <v>232.94</v>
      </c>
      <c r="T47" s="593">
        <v>14.36</v>
      </c>
      <c r="U47" s="593">
        <v>38.24</v>
      </c>
      <c r="V47" s="594">
        <f t="shared" si="6"/>
        <v>285.54000000000002</v>
      </c>
      <c r="W47" s="592">
        <v>78.959999999999994</v>
      </c>
      <c r="X47" s="593">
        <v>64.510000000000005</v>
      </c>
      <c r="Y47" s="593">
        <v>0</v>
      </c>
      <c r="Z47" s="594">
        <f t="shared" si="7"/>
        <v>143.47</v>
      </c>
      <c r="AA47" s="180" t="s">
        <v>4</v>
      </c>
      <c r="AB47" s="695">
        <v>354.42</v>
      </c>
      <c r="AC47" s="603"/>
      <c r="AD47" s="620">
        <v>5</v>
      </c>
      <c r="AE47" s="621">
        <v>28</v>
      </c>
      <c r="AF47" s="622">
        <v>0</v>
      </c>
      <c r="AG47" s="620">
        <v>23</v>
      </c>
      <c r="AH47" s="623">
        <v>0</v>
      </c>
      <c r="AI47" s="524" t="s">
        <v>2</v>
      </c>
      <c r="AJ47" s="159" t="s">
        <v>4</v>
      </c>
      <c r="AK47" s="160"/>
      <c r="AL47" s="158" t="s">
        <v>4</v>
      </c>
      <c r="AM47" s="159"/>
      <c r="AN47" s="160"/>
    </row>
    <row r="48" spans="1:40" ht="16.5" thickBot="1" x14ac:dyDescent="0.3">
      <c r="A48" s="102" t="s">
        <v>172</v>
      </c>
      <c r="B48" s="102" t="s">
        <v>123</v>
      </c>
      <c r="C48" s="98" t="s">
        <v>179</v>
      </c>
      <c r="D48" s="378" t="s">
        <v>61</v>
      </c>
      <c r="E48" s="98" t="str">
        <f t="shared" si="5"/>
        <v>BA</v>
      </c>
      <c r="F48" s="120" t="s">
        <v>174</v>
      </c>
      <c r="G48" s="119" t="s">
        <v>3</v>
      </c>
      <c r="H48" s="138"/>
      <c r="I48" s="127"/>
      <c r="J48" s="240"/>
      <c r="K48" s="362" t="s">
        <v>175</v>
      </c>
      <c r="L48" s="122" t="s">
        <v>176</v>
      </c>
      <c r="M48" s="201" t="s">
        <v>177</v>
      </c>
      <c r="N48" s="202" t="s">
        <v>68</v>
      </c>
      <c r="O48" s="203">
        <v>23067.97</v>
      </c>
      <c r="P48" s="203">
        <v>2700</v>
      </c>
      <c r="Q48" s="213">
        <v>43010</v>
      </c>
      <c r="R48" s="214">
        <v>46662</v>
      </c>
      <c r="S48" s="600">
        <v>232.94</v>
      </c>
      <c r="T48" s="519">
        <v>14.36</v>
      </c>
      <c r="U48" s="519">
        <v>38.24</v>
      </c>
      <c r="V48" s="601">
        <f t="shared" si="6"/>
        <v>285.54000000000002</v>
      </c>
      <c r="W48" s="600">
        <v>78.959999999999994</v>
      </c>
      <c r="X48" s="519">
        <v>64.510000000000005</v>
      </c>
      <c r="Y48" s="519">
        <v>0</v>
      </c>
      <c r="Z48" s="601">
        <f t="shared" si="7"/>
        <v>143.47</v>
      </c>
      <c r="AA48" s="179"/>
      <c r="AB48" s="698"/>
      <c r="AC48" s="588"/>
      <c r="AD48" s="632">
        <v>5</v>
      </c>
      <c r="AE48" s="634">
        <v>28</v>
      </c>
      <c r="AF48" s="635">
        <v>0</v>
      </c>
      <c r="AG48" s="632"/>
      <c r="AH48" s="633"/>
      <c r="AI48" s="555"/>
      <c r="AJ48" s="166"/>
      <c r="AK48" s="167"/>
      <c r="AL48" s="172"/>
      <c r="AM48" s="496"/>
      <c r="AN48" s="173"/>
    </row>
    <row r="49" spans="1:40" ht="31.5" x14ac:dyDescent="0.25">
      <c r="A49" s="94" t="s">
        <v>180</v>
      </c>
      <c r="B49" s="94" t="s">
        <v>46</v>
      </c>
      <c r="C49" s="96" t="s">
        <v>181</v>
      </c>
      <c r="D49" s="96" t="s">
        <v>61</v>
      </c>
      <c r="E49" s="96" t="str">
        <f t="shared" si="5"/>
        <v>CE</v>
      </c>
      <c r="F49" s="783" t="s">
        <v>182</v>
      </c>
      <c r="G49" s="785" t="s">
        <v>3</v>
      </c>
      <c r="H49" s="111"/>
      <c r="I49" s="787"/>
      <c r="J49" s="241"/>
      <c r="K49" s="430" t="s">
        <v>183</v>
      </c>
      <c r="L49" s="243" t="s">
        <v>184</v>
      </c>
      <c r="M49" s="438" t="s">
        <v>185</v>
      </c>
      <c r="N49" s="204" t="s">
        <v>186</v>
      </c>
      <c r="O49" s="205">
        <v>132000</v>
      </c>
      <c r="P49" s="890">
        <v>49713.15</v>
      </c>
      <c r="Q49" s="803">
        <v>42331</v>
      </c>
      <c r="R49" s="866">
        <v>46827</v>
      </c>
      <c r="S49" s="893">
        <v>2279.54</v>
      </c>
      <c r="T49" s="856">
        <v>138.11000000000001</v>
      </c>
      <c r="U49" s="856">
        <v>459.59</v>
      </c>
      <c r="V49" s="817">
        <f t="shared" si="6"/>
        <v>2877.2400000000002</v>
      </c>
      <c r="W49" s="874">
        <v>0</v>
      </c>
      <c r="X49" s="792">
        <v>700.54</v>
      </c>
      <c r="Y49" s="792">
        <v>16.7</v>
      </c>
      <c r="Z49" s="794">
        <f t="shared" si="7"/>
        <v>717.24</v>
      </c>
      <c r="AA49" s="846" t="s">
        <v>2</v>
      </c>
      <c r="AB49" s="856">
        <v>3970</v>
      </c>
      <c r="AC49" s="860">
        <v>440.51</v>
      </c>
      <c r="AD49" s="819">
        <v>440</v>
      </c>
      <c r="AE49" s="809">
        <v>20</v>
      </c>
      <c r="AF49" s="838">
        <v>0</v>
      </c>
      <c r="AG49" s="819">
        <v>156</v>
      </c>
      <c r="AH49" s="811">
        <v>88</v>
      </c>
      <c r="AI49" s="834" t="s">
        <v>2</v>
      </c>
      <c r="AJ49" s="772" t="s">
        <v>4</v>
      </c>
      <c r="AK49" s="763" t="s">
        <v>2</v>
      </c>
      <c r="AL49" s="774" t="s">
        <v>4</v>
      </c>
      <c r="AM49" s="772" t="s">
        <v>2</v>
      </c>
      <c r="AN49" s="763"/>
    </row>
    <row r="50" spans="1:40" ht="31.5" x14ac:dyDescent="0.25">
      <c r="A50" s="95" t="s">
        <v>187</v>
      </c>
      <c r="B50" s="95" t="s">
        <v>46</v>
      </c>
      <c r="C50" s="97" t="s">
        <v>181</v>
      </c>
      <c r="D50" s="97" t="s">
        <v>61</v>
      </c>
      <c r="E50" s="97" t="str">
        <f>LEFT(A49,2)</f>
        <v>CE</v>
      </c>
      <c r="F50" s="784"/>
      <c r="G50" s="786"/>
      <c r="H50" s="113"/>
      <c r="I50" s="788"/>
      <c r="J50" s="244"/>
      <c r="K50" s="431" t="s">
        <v>183</v>
      </c>
      <c r="L50" s="245" t="s">
        <v>188</v>
      </c>
      <c r="M50" s="439" t="s">
        <v>189</v>
      </c>
      <c r="N50" s="206" t="s">
        <v>190</v>
      </c>
      <c r="O50" s="207">
        <v>66000</v>
      </c>
      <c r="P50" s="891"/>
      <c r="Q50" s="804"/>
      <c r="R50" s="867"/>
      <c r="S50" s="894"/>
      <c r="T50" s="857"/>
      <c r="U50" s="857"/>
      <c r="V50" s="818"/>
      <c r="W50" s="875"/>
      <c r="X50" s="793"/>
      <c r="Y50" s="793"/>
      <c r="Z50" s="795"/>
      <c r="AA50" s="847"/>
      <c r="AB50" s="857"/>
      <c r="AC50" s="861"/>
      <c r="AD50" s="820"/>
      <c r="AE50" s="810"/>
      <c r="AF50" s="839"/>
      <c r="AG50" s="820"/>
      <c r="AH50" s="812"/>
      <c r="AI50" s="835"/>
      <c r="AJ50" s="773"/>
      <c r="AK50" s="764"/>
      <c r="AL50" s="775"/>
      <c r="AM50" s="773"/>
      <c r="AN50" s="764"/>
    </row>
    <row r="51" spans="1:40" ht="31.5" x14ac:dyDescent="0.25">
      <c r="A51" s="95" t="s">
        <v>187</v>
      </c>
      <c r="B51" s="95" t="s">
        <v>46</v>
      </c>
      <c r="C51" s="97" t="s">
        <v>181</v>
      </c>
      <c r="D51" s="97" t="s">
        <v>61</v>
      </c>
      <c r="E51" s="97" t="str">
        <f>LEFT(A49,2)</f>
        <v>CE</v>
      </c>
      <c r="F51" s="784"/>
      <c r="G51" s="786"/>
      <c r="H51" s="113"/>
      <c r="I51" s="788"/>
      <c r="J51" s="244"/>
      <c r="K51" s="432" t="s">
        <v>183</v>
      </c>
      <c r="L51" s="245" t="s">
        <v>191</v>
      </c>
      <c r="M51" s="439" t="s">
        <v>192</v>
      </c>
      <c r="N51" s="206" t="s">
        <v>193</v>
      </c>
      <c r="O51" s="207">
        <v>99000</v>
      </c>
      <c r="P51" s="891"/>
      <c r="Q51" s="804"/>
      <c r="R51" s="867"/>
      <c r="S51" s="894"/>
      <c r="T51" s="857"/>
      <c r="U51" s="857"/>
      <c r="V51" s="818"/>
      <c r="W51" s="875"/>
      <c r="X51" s="793"/>
      <c r="Y51" s="793"/>
      <c r="Z51" s="795"/>
      <c r="AA51" s="847"/>
      <c r="AB51" s="857"/>
      <c r="AC51" s="861"/>
      <c r="AD51" s="820"/>
      <c r="AE51" s="810"/>
      <c r="AF51" s="839"/>
      <c r="AG51" s="820"/>
      <c r="AH51" s="812"/>
      <c r="AI51" s="835"/>
      <c r="AJ51" s="773"/>
      <c r="AK51" s="764"/>
      <c r="AL51" s="775"/>
      <c r="AM51" s="773"/>
      <c r="AN51" s="764"/>
    </row>
    <row r="52" spans="1:40" ht="31.5" x14ac:dyDescent="0.25">
      <c r="A52" s="95" t="s">
        <v>187</v>
      </c>
      <c r="B52" s="95" t="s">
        <v>46</v>
      </c>
      <c r="C52" s="97" t="s">
        <v>181</v>
      </c>
      <c r="D52" s="97" t="s">
        <v>61</v>
      </c>
      <c r="E52" s="97" t="str">
        <f>LEFT(A49,2)</f>
        <v>CE</v>
      </c>
      <c r="F52" s="784"/>
      <c r="G52" s="786"/>
      <c r="H52" s="113"/>
      <c r="I52" s="788"/>
      <c r="J52" s="244"/>
      <c r="K52" s="433" t="s">
        <v>183</v>
      </c>
      <c r="L52" s="245" t="s">
        <v>194</v>
      </c>
      <c r="M52" s="439" t="s">
        <v>195</v>
      </c>
      <c r="N52" s="206" t="s">
        <v>186</v>
      </c>
      <c r="O52" s="207">
        <v>33000</v>
      </c>
      <c r="P52" s="892"/>
      <c r="Q52" s="804"/>
      <c r="R52" s="867"/>
      <c r="S52" s="894"/>
      <c r="T52" s="857"/>
      <c r="U52" s="857"/>
      <c r="V52" s="818"/>
      <c r="W52" s="875"/>
      <c r="X52" s="793"/>
      <c r="Y52" s="793"/>
      <c r="Z52" s="795"/>
      <c r="AA52" s="847"/>
      <c r="AB52" s="857"/>
      <c r="AC52" s="861"/>
      <c r="AD52" s="820"/>
      <c r="AE52" s="810"/>
      <c r="AF52" s="839"/>
      <c r="AG52" s="820"/>
      <c r="AH52" s="812"/>
      <c r="AI52" s="835"/>
      <c r="AJ52" s="773"/>
      <c r="AK52" s="764"/>
      <c r="AL52" s="775"/>
      <c r="AM52" s="773"/>
      <c r="AN52" s="764"/>
    </row>
    <row r="53" spans="1:40" x14ac:dyDescent="0.25">
      <c r="A53" s="103" t="s">
        <v>187</v>
      </c>
      <c r="B53" s="103" t="s">
        <v>51</v>
      </c>
      <c r="C53" s="99" t="s">
        <v>196</v>
      </c>
      <c r="D53" s="378" t="s">
        <v>61</v>
      </c>
      <c r="E53" s="99" t="str">
        <f t="shared" si="5"/>
        <v>CE</v>
      </c>
      <c r="F53" s="776" t="s">
        <v>182</v>
      </c>
      <c r="G53" s="130" t="s">
        <v>3</v>
      </c>
      <c r="H53" s="136"/>
      <c r="I53" s="129"/>
      <c r="J53" s="238"/>
      <c r="K53" s="434"/>
      <c r="L53" s="239"/>
      <c r="M53" s="440"/>
      <c r="N53" s="209"/>
      <c r="O53" s="210"/>
      <c r="P53" s="210"/>
      <c r="Q53" s="211"/>
      <c r="R53" s="427"/>
      <c r="S53" s="726">
        <v>1568.48</v>
      </c>
      <c r="T53" s="705">
        <v>82.69</v>
      </c>
      <c r="U53" s="705">
        <v>303.24</v>
      </c>
      <c r="V53" s="700">
        <f t="shared" si="6"/>
        <v>1954.41</v>
      </c>
      <c r="W53" s="605">
        <v>0</v>
      </c>
      <c r="X53" s="517">
        <v>453.96</v>
      </c>
      <c r="Y53" s="517">
        <v>0</v>
      </c>
      <c r="Z53" s="597">
        <f t="shared" si="7"/>
        <v>453.96</v>
      </c>
      <c r="AA53" s="181"/>
      <c r="AB53" s="696"/>
      <c r="AC53" s="702">
        <v>251.72</v>
      </c>
      <c r="AD53" s="624">
        <v>339</v>
      </c>
      <c r="AE53" s="625">
        <v>11</v>
      </c>
      <c r="AF53" s="626"/>
      <c r="AG53" s="624">
        <v>120</v>
      </c>
      <c r="AH53" s="627">
        <v>60</v>
      </c>
      <c r="AI53" s="526"/>
      <c r="AJ53" s="171"/>
      <c r="AK53" s="169"/>
      <c r="AL53" s="174"/>
      <c r="AM53" s="494"/>
      <c r="AN53" s="175"/>
    </row>
    <row r="54" spans="1:40" x14ac:dyDescent="0.25">
      <c r="A54" s="103" t="s">
        <v>187</v>
      </c>
      <c r="B54" s="103" t="s">
        <v>55</v>
      </c>
      <c r="C54" s="99" t="s">
        <v>197</v>
      </c>
      <c r="D54" s="378" t="s">
        <v>61</v>
      </c>
      <c r="E54" s="99" t="str">
        <f t="shared" si="5"/>
        <v>CE</v>
      </c>
      <c r="F54" s="778"/>
      <c r="G54" s="130" t="s">
        <v>3</v>
      </c>
      <c r="H54" s="136"/>
      <c r="I54" s="129"/>
      <c r="J54" s="238"/>
      <c r="K54" s="434"/>
      <c r="L54" s="239"/>
      <c r="M54" s="440"/>
      <c r="N54" s="209"/>
      <c r="O54" s="210"/>
      <c r="P54" s="210"/>
      <c r="Q54" s="211"/>
      <c r="R54" s="427"/>
      <c r="S54" s="726">
        <v>156.13999999999999</v>
      </c>
      <c r="T54" s="705">
        <v>27.27</v>
      </c>
      <c r="U54" s="705">
        <v>32.6</v>
      </c>
      <c r="V54" s="700">
        <f t="shared" si="6"/>
        <v>216.01</v>
      </c>
      <c r="W54" s="605">
        <v>0</v>
      </c>
      <c r="X54" s="517">
        <v>57.87</v>
      </c>
      <c r="Y54" s="517">
        <v>16.7</v>
      </c>
      <c r="Z54" s="597">
        <f t="shared" si="7"/>
        <v>74.569999999999993</v>
      </c>
      <c r="AA54" s="181"/>
      <c r="AB54" s="696"/>
      <c r="AC54" s="702">
        <v>62.93</v>
      </c>
      <c r="AD54" s="624">
        <v>20</v>
      </c>
      <c r="AE54" s="625">
        <v>1</v>
      </c>
      <c r="AF54" s="626"/>
      <c r="AG54" s="624">
        <v>11</v>
      </c>
      <c r="AH54" s="627">
        <v>5</v>
      </c>
      <c r="AI54" s="526"/>
      <c r="AJ54" s="171"/>
      <c r="AK54" s="169"/>
      <c r="AL54" s="174"/>
      <c r="AM54" s="494"/>
      <c r="AN54" s="175"/>
    </row>
    <row r="55" spans="1:40" x14ac:dyDescent="0.25">
      <c r="A55" s="103" t="s">
        <v>187</v>
      </c>
      <c r="B55" s="103" t="s">
        <v>53</v>
      </c>
      <c r="C55" s="99" t="s">
        <v>198</v>
      </c>
      <c r="D55" s="378" t="s">
        <v>61</v>
      </c>
      <c r="E55" s="99" t="str">
        <f t="shared" si="5"/>
        <v>CE</v>
      </c>
      <c r="F55" s="778"/>
      <c r="G55" s="130" t="s">
        <v>3</v>
      </c>
      <c r="H55" s="136"/>
      <c r="I55" s="129"/>
      <c r="J55" s="238"/>
      <c r="K55" s="434"/>
      <c r="L55" s="239"/>
      <c r="M55" s="440"/>
      <c r="N55" s="209"/>
      <c r="O55" s="210"/>
      <c r="P55" s="210"/>
      <c r="Q55" s="427"/>
      <c r="R55" s="212"/>
      <c r="S55" s="726">
        <v>486.98</v>
      </c>
      <c r="T55" s="705">
        <v>28.15</v>
      </c>
      <c r="U55" s="705">
        <v>69.099999999999994</v>
      </c>
      <c r="V55" s="700">
        <f t="shared" si="6"/>
        <v>584.23</v>
      </c>
      <c r="W55" s="605">
        <v>0</v>
      </c>
      <c r="X55" s="517">
        <v>136.04</v>
      </c>
      <c r="Y55" s="517">
        <v>0</v>
      </c>
      <c r="Z55" s="597">
        <f t="shared" si="7"/>
        <v>136.04</v>
      </c>
      <c r="AA55" s="181"/>
      <c r="AB55" s="696"/>
      <c r="AC55" s="702">
        <v>62.93</v>
      </c>
      <c r="AD55" s="624">
        <v>76</v>
      </c>
      <c r="AE55" s="625">
        <v>8</v>
      </c>
      <c r="AF55" s="626"/>
      <c r="AG55" s="624">
        <v>23</v>
      </c>
      <c r="AH55" s="627">
        <v>19</v>
      </c>
      <c r="AI55" s="526"/>
      <c r="AJ55" s="171"/>
      <c r="AK55" s="169"/>
      <c r="AL55" s="174"/>
      <c r="AM55" s="494"/>
      <c r="AN55" s="175"/>
    </row>
    <row r="56" spans="1:40" x14ac:dyDescent="0.25">
      <c r="A56" s="103" t="s">
        <v>187</v>
      </c>
      <c r="B56" s="103" t="s">
        <v>199</v>
      </c>
      <c r="C56" s="99" t="s">
        <v>200</v>
      </c>
      <c r="D56" s="378" t="s">
        <v>61</v>
      </c>
      <c r="E56" s="99" t="str">
        <f t="shared" si="5"/>
        <v>CE</v>
      </c>
      <c r="F56" s="778"/>
      <c r="G56" s="130" t="s">
        <v>3</v>
      </c>
      <c r="H56" s="129"/>
      <c r="I56" s="238"/>
      <c r="J56" s="238"/>
      <c r="K56" s="435"/>
      <c r="L56" s="239"/>
      <c r="M56" s="440"/>
      <c r="N56" s="210"/>
      <c r="O56" s="210"/>
      <c r="P56" s="211"/>
      <c r="Q56" s="427"/>
      <c r="R56" s="187"/>
      <c r="S56" s="726">
        <v>55.12</v>
      </c>
      <c r="T56" s="705">
        <v>0</v>
      </c>
      <c r="U56" s="705">
        <v>3.6</v>
      </c>
      <c r="V56" s="700">
        <f t="shared" si="6"/>
        <v>58.72</v>
      </c>
      <c r="W56" s="605">
        <v>0</v>
      </c>
      <c r="X56" s="517">
        <v>10.16</v>
      </c>
      <c r="Y56" s="597">
        <v>0</v>
      </c>
      <c r="Z56" s="597">
        <f t="shared" si="7"/>
        <v>10.16</v>
      </c>
      <c r="AA56" s="181"/>
      <c r="AB56" s="696"/>
      <c r="AC56" s="703">
        <v>0</v>
      </c>
      <c r="AD56" s="624">
        <v>5</v>
      </c>
      <c r="AE56" s="625">
        <v>0</v>
      </c>
      <c r="AF56" s="626"/>
      <c r="AG56" s="624">
        <v>2</v>
      </c>
      <c r="AH56" s="627">
        <v>2</v>
      </c>
      <c r="AI56" s="526"/>
      <c r="AJ56" s="171"/>
      <c r="AK56" s="175"/>
      <c r="AL56" s="174"/>
      <c r="AM56" s="494"/>
      <c r="AN56" s="175"/>
    </row>
    <row r="57" spans="1:40" x14ac:dyDescent="0.25">
      <c r="A57" s="103" t="s">
        <v>187</v>
      </c>
      <c r="B57" s="102" t="s">
        <v>57</v>
      </c>
      <c r="C57" s="353" t="s">
        <v>201</v>
      </c>
      <c r="D57" s="378" t="s">
        <v>61</v>
      </c>
      <c r="E57" s="99" t="str">
        <f t="shared" si="5"/>
        <v>CE</v>
      </c>
      <c r="F57" s="777"/>
      <c r="G57" s="130" t="s">
        <v>3</v>
      </c>
      <c r="H57" s="138"/>
      <c r="I57" s="127"/>
      <c r="J57" s="240"/>
      <c r="K57" s="436"/>
      <c r="L57" s="122"/>
      <c r="M57" s="441"/>
      <c r="N57" s="202"/>
      <c r="O57" s="203"/>
      <c r="P57" s="203"/>
      <c r="Q57" s="428"/>
      <c r="R57" s="214"/>
      <c r="S57" s="730">
        <v>12.82</v>
      </c>
      <c r="T57" s="708">
        <v>0</v>
      </c>
      <c r="U57" s="708">
        <v>51.05</v>
      </c>
      <c r="V57" s="733">
        <f t="shared" si="6"/>
        <v>63.87</v>
      </c>
      <c r="W57" s="734">
        <v>0</v>
      </c>
      <c r="X57" s="519">
        <v>42.51</v>
      </c>
      <c r="Y57" s="519">
        <v>0</v>
      </c>
      <c r="Z57" s="735">
        <f t="shared" si="7"/>
        <v>42.51</v>
      </c>
      <c r="AA57" s="179"/>
      <c r="AB57" s="698"/>
      <c r="AC57" s="704">
        <v>62.93</v>
      </c>
      <c r="AD57" s="632"/>
      <c r="AE57" s="634"/>
      <c r="AF57" s="635"/>
      <c r="AG57" s="632">
        <v>0</v>
      </c>
      <c r="AH57" s="633">
        <v>2</v>
      </c>
      <c r="AI57" s="555"/>
      <c r="AJ57" s="166"/>
      <c r="AK57" s="167"/>
      <c r="AL57" s="172"/>
      <c r="AM57" s="496"/>
      <c r="AN57" s="173"/>
    </row>
    <row r="58" spans="1:40" ht="15.75" customHeight="1" x14ac:dyDescent="0.25">
      <c r="A58" s="104" t="s">
        <v>202</v>
      </c>
      <c r="B58" s="104" t="s">
        <v>46</v>
      </c>
      <c r="C58" s="96" t="s">
        <v>203</v>
      </c>
      <c r="D58" s="96" t="s">
        <v>61</v>
      </c>
      <c r="E58" s="96" t="str">
        <f t="shared" si="5"/>
        <v>CE</v>
      </c>
      <c r="F58" s="262" t="s">
        <v>204</v>
      </c>
      <c r="G58" s="263" t="s">
        <v>3</v>
      </c>
      <c r="H58" s="264"/>
      <c r="I58" s="123"/>
      <c r="J58" s="241"/>
      <c r="K58" s="437" t="s">
        <v>205</v>
      </c>
      <c r="L58" s="246" t="s">
        <v>206</v>
      </c>
      <c r="M58" s="442" t="s">
        <v>207</v>
      </c>
      <c r="N58" s="199" t="s">
        <v>132</v>
      </c>
      <c r="O58" s="200">
        <v>19078.64</v>
      </c>
      <c r="P58" s="200">
        <v>4324.08</v>
      </c>
      <c r="Q58" s="215">
        <v>43445</v>
      </c>
      <c r="R58" s="426">
        <v>47098</v>
      </c>
      <c r="S58" s="725">
        <v>227.87</v>
      </c>
      <c r="T58" s="695">
        <v>21.72</v>
      </c>
      <c r="U58" s="695">
        <v>66.61</v>
      </c>
      <c r="V58" s="603">
        <f t="shared" si="6"/>
        <v>316.2</v>
      </c>
      <c r="W58" s="604">
        <v>88</v>
      </c>
      <c r="X58" s="593">
        <v>63.09</v>
      </c>
      <c r="Y58" s="593">
        <v>0</v>
      </c>
      <c r="Z58" s="594">
        <f t="shared" si="7"/>
        <v>151.09</v>
      </c>
      <c r="AA58" s="180" t="s">
        <v>2</v>
      </c>
      <c r="AB58" s="695">
        <v>480</v>
      </c>
      <c r="AC58" s="701"/>
      <c r="AD58" s="620">
        <v>33</v>
      </c>
      <c r="AE58" s="621">
        <v>6</v>
      </c>
      <c r="AF58" s="622">
        <v>0</v>
      </c>
      <c r="AG58" s="620">
        <v>12</v>
      </c>
      <c r="AH58" s="623">
        <v>20</v>
      </c>
      <c r="AI58" s="524" t="s">
        <v>2</v>
      </c>
      <c r="AJ58" s="159" t="s">
        <v>4</v>
      </c>
      <c r="AK58" s="160"/>
      <c r="AL58" s="158"/>
      <c r="AM58" s="159"/>
      <c r="AN58" s="160"/>
    </row>
    <row r="59" spans="1:40" x14ac:dyDescent="0.25">
      <c r="A59" s="102" t="s">
        <v>202</v>
      </c>
      <c r="B59" s="102" t="s">
        <v>123</v>
      </c>
      <c r="C59" s="98" t="s">
        <v>208</v>
      </c>
      <c r="D59" s="378" t="s">
        <v>61</v>
      </c>
      <c r="E59" s="98" t="str">
        <f t="shared" si="5"/>
        <v>CE</v>
      </c>
      <c r="F59" s="120" t="s">
        <v>204</v>
      </c>
      <c r="G59" s="119" t="s">
        <v>3</v>
      </c>
      <c r="H59" s="138"/>
      <c r="I59" s="127"/>
      <c r="J59" s="240"/>
      <c r="K59" s="436" t="s">
        <v>205</v>
      </c>
      <c r="L59" s="122" t="s">
        <v>206</v>
      </c>
      <c r="M59" s="441" t="s">
        <v>207</v>
      </c>
      <c r="N59" s="202" t="s">
        <v>209</v>
      </c>
      <c r="O59" s="203">
        <v>19078.64</v>
      </c>
      <c r="P59" s="203">
        <v>4324.08</v>
      </c>
      <c r="Q59" s="213">
        <v>43445</v>
      </c>
      <c r="R59" s="428">
        <v>47098</v>
      </c>
      <c r="S59" s="730">
        <v>227.87</v>
      </c>
      <c r="T59" s="708">
        <v>21.72</v>
      </c>
      <c r="U59" s="708">
        <v>66.61</v>
      </c>
      <c r="V59" s="588">
        <f t="shared" si="6"/>
        <v>316.2</v>
      </c>
      <c r="W59" s="734">
        <v>88</v>
      </c>
      <c r="X59" s="519">
        <v>63.09</v>
      </c>
      <c r="Y59" s="519">
        <v>0</v>
      </c>
      <c r="Z59" s="601">
        <f t="shared" si="7"/>
        <v>151.09</v>
      </c>
      <c r="AA59" s="179"/>
      <c r="AB59" s="698"/>
      <c r="AC59" s="704"/>
      <c r="AD59" s="632">
        <v>33</v>
      </c>
      <c r="AE59" s="634">
        <v>6</v>
      </c>
      <c r="AF59" s="635">
        <v>0</v>
      </c>
      <c r="AG59" s="632">
        <v>12</v>
      </c>
      <c r="AH59" s="633">
        <v>20</v>
      </c>
      <c r="AI59" s="555"/>
      <c r="AJ59" s="166"/>
      <c r="AK59" s="167"/>
      <c r="AL59" s="172"/>
      <c r="AM59" s="496"/>
      <c r="AN59" s="173"/>
    </row>
    <row r="60" spans="1:40" ht="30.75" customHeight="1" x14ac:dyDescent="0.25">
      <c r="A60" s="104" t="s">
        <v>210</v>
      </c>
      <c r="B60" s="104" t="s">
        <v>46</v>
      </c>
      <c r="C60" s="96" t="s">
        <v>211</v>
      </c>
      <c r="D60" s="96" t="s">
        <v>61</v>
      </c>
      <c r="E60" s="96" t="str">
        <f t="shared" ref="E60:E94" si="15">LEFT(A60,2)</f>
        <v>CE</v>
      </c>
      <c r="F60" s="262" t="s">
        <v>212</v>
      </c>
      <c r="G60" s="263" t="s">
        <v>3</v>
      </c>
      <c r="H60" s="264"/>
      <c r="I60" s="123"/>
      <c r="J60" s="241"/>
      <c r="K60" s="437" t="s">
        <v>213</v>
      </c>
      <c r="L60" s="246" t="s">
        <v>214</v>
      </c>
      <c r="M60" s="442" t="s">
        <v>215</v>
      </c>
      <c r="N60" s="206" t="s">
        <v>216</v>
      </c>
      <c r="O60" s="200">
        <v>9538.52</v>
      </c>
      <c r="P60" s="200"/>
      <c r="Q60" s="215">
        <v>42041</v>
      </c>
      <c r="R60" s="426">
        <v>47520</v>
      </c>
      <c r="S60" s="725">
        <v>715.5</v>
      </c>
      <c r="T60" s="695">
        <v>0</v>
      </c>
      <c r="U60" s="695">
        <v>0</v>
      </c>
      <c r="V60" s="603">
        <f t="shared" si="6"/>
        <v>715.5</v>
      </c>
      <c r="W60" s="604">
        <v>0</v>
      </c>
      <c r="X60" s="593">
        <v>0</v>
      </c>
      <c r="Y60" s="593">
        <v>0</v>
      </c>
      <c r="Z60" s="594">
        <f t="shared" si="7"/>
        <v>0</v>
      </c>
      <c r="AA60" s="180" t="s">
        <v>2</v>
      </c>
      <c r="AB60" s="695">
        <v>1471.22</v>
      </c>
      <c r="AC60" s="701"/>
      <c r="AD60" s="620">
        <v>30</v>
      </c>
      <c r="AE60" s="621">
        <v>4</v>
      </c>
      <c r="AF60" s="622">
        <v>0</v>
      </c>
      <c r="AG60" s="620"/>
      <c r="AH60" s="623"/>
      <c r="AI60" s="524" t="s">
        <v>4</v>
      </c>
      <c r="AJ60" s="159" t="s">
        <v>2</v>
      </c>
      <c r="AK60" s="160"/>
      <c r="AL60" s="158"/>
      <c r="AM60" s="159"/>
      <c r="AN60" s="160"/>
    </row>
    <row r="61" spans="1:40" x14ac:dyDescent="0.25">
      <c r="A61" s="102" t="s">
        <v>210</v>
      </c>
      <c r="B61" s="102" t="s">
        <v>123</v>
      </c>
      <c r="C61" s="98" t="s">
        <v>217</v>
      </c>
      <c r="D61" s="378" t="s">
        <v>61</v>
      </c>
      <c r="E61" s="98" t="str">
        <f t="shared" si="15"/>
        <v>CE</v>
      </c>
      <c r="F61" s="120" t="s">
        <v>212</v>
      </c>
      <c r="G61" s="119" t="s">
        <v>3</v>
      </c>
      <c r="H61" s="138"/>
      <c r="I61" s="127"/>
      <c r="J61" s="240"/>
      <c r="K61" s="121" t="s">
        <v>213</v>
      </c>
      <c r="L61" s="122" t="s">
        <v>214</v>
      </c>
      <c r="M61" s="201" t="s">
        <v>215</v>
      </c>
      <c r="N61" s="202"/>
      <c r="O61" s="203">
        <v>9538.52</v>
      </c>
      <c r="P61" s="203"/>
      <c r="Q61" s="213">
        <v>42041</v>
      </c>
      <c r="R61" s="428">
        <v>47520</v>
      </c>
      <c r="S61" s="730">
        <v>715.5</v>
      </c>
      <c r="T61" s="708">
        <v>0</v>
      </c>
      <c r="U61" s="708">
        <v>0</v>
      </c>
      <c r="V61" s="588">
        <f t="shared" si="6"/>
        <v>715.5</v>
      </c>
      <c r="W61" s="734">
        <v>0</v>
      </c>
      <c r="X61" s="519">
        <v>0</v>
      </c>
      <c r="Y61" s="519">
        <v>0</v>
      </c>
      <c r="Z61" s="601">
        <f t="shared" si="7"/>
        <v>0</v>
      </c>
      <c r="AA61" s="179"/>
      <c r="AB61" s="698"/>
      <c r="AC61" s="704"/>
      <c r="AD61" s="632">
        <v>30</v>
      </c>
      <c r="AE61" s="634">
        <v>4</v>
      </c>
      <c r="AF61" s="635">
        <v>0</v>
      </c>
      <c r="AG61" s="632"/>
      <c r="AH61" s="633"/>
      <c r="AI61" s="555"/>
      <c r="AJ61" s="166"/>
      <c r="AK61" s="167"/>
      <c r="AL61" s="172"/>
      <c r="AM61" s="496"/>
      <c r="AN61" s="173"/>
    </row>
    <row r="62" spans="1:40" ht="15.75" customHeight="1" x14ac:dyDescent="0.25">
      <c r="A62" s="104" t="s">
        <v>218</v>
      </c>
      <c r="B62" s="104" t="s">
        <v>46</v>
      </c>
      <c r="C62" s="96" t="s">
        <v>219</v>
      </c>
      <c r="D62" s="96" t="s">
        <v>48</v>
      </c>
      <c r="E62" s="96" t="str">
        <f t="shared" si="15"/>
        <v>DF</v>
      </c>
      <c r="F62" s="262" t="s">
        <v>220</v>
      </c>
      <c r="G62" s="263" t="s">
        <v>3</v>
      </c>
      <c r="H62" s="264"/>
      <c r="I62" s="459" t="s">
        <v>221</v>
      </c>
      <c r="J62" s="459" t="s">
        <v>221</v>
      </c>
      <c r="K62" s="125" t="s">
        <v>222</v>
      </c>
      <c r="L62" s="565" t="s">
        <v>223</v>
      </c>
      <c r="M62" s="198" t="s">
        <v>224</v>
      </c>
      <c r="N62" s="199" t="s">
        <v>94</v>
      </c>
      <c r="O62" s="200">
        <v>1200000</v>
      </c>
      <c r="P62" s="200">
        <v>0</v>
      </c>
      <c r="Q62" s="215">
        <v>44153</v>
      </c>
      <c r="R62" s="216">
        <v>46880</v>
      </c>
      <c r="S62" s="604">
        <f t="shared" ref="S62:Z62" si="16">SUM(S63:S72)</f>
        <v>9225.9299999999985</v>
      </c>
      <c r="T62" s="593">
        <f t="shared" si="16"/>
        <v>552.19999999999993</v>
      </c>
      <c r="U62" s="593">
        <f t="shared" si="16"/>
        <v>1357.34</v>
      </c>
      <c r="V62" s="594">
        <f t="shared" si="16"/>
        <v>11135.47</v>
      </c>
      <c r="W62" s="592">
        <f t="shared" si="16"/>
        <v>7567.36</v>
      </c>
      <c r="X62" s="593">
        <f t="shared" si="16"/>
        <v>5017.21</v>
      </c>
      <c r="Y62" s="593">
        <f t="shared" si="16"/>
        <v>80.62</v>
      </c>
      <c r="Z62" s="594">
        <f t="shared" si="16"/>
        <v>12158.4</v>
      </c>
      <c r="AA62" s="180" t="s">
        <v>2</v>
      </c>
      <c r="AB62" s="695">
        <v>23800.66</v>
      </c>
      <c r="AC62" s="701"/>
      <c r="AD62" s="620">
        <v>1288</v>
      </c>
      <c r="AE62" s="621">
        <v>88</v>
      </c>
      <c r="AF62" s="622">
        <v>0</v>
      </c>
      <c r="AG62" s="620"/>
      <c r="AH62" s="623"/>
      <c r="AI62" s="524" t="s">
        <v>4</v>
      </c>
      <c r="AJ62" s="159" t="s">
        <v>4</v>
      </c>
      <c r="AK62" s="160"/>
      <c r="AL62" s="158"/>
      <c r="AM62" s="159"/>
      <c r="AN62" s="160"/>
    </row>
    <row r="63" spans="1:40" x14ac:dyDescent="0.25">
      <c r="A63" s="103" t="s">
        <v>218</v>
      </c>
      <c r="B63" s="103" t="s">
        <v>225</v>
      </c>
      <c r="C63" s="99" t="s">
        <v>226</v>
      </c>
      <c r="D63" s="99" t="s">
        <v>48</v>
      </c>
      <c r="E63" s="99" t="s">
        <v>227</v>
      </c>
      <c r="F63" s="796" t="s">
        <v>220</v>
      </c>
      <c r="G63" s="103" t="s">
        <v>3</v>
      </c>
      <c r="H63" s="136"/>
      <c r="I63" s="129"/>
      <c r="J63" s="238"/>
      <c r="K63" s="129"/>
      <c r="L63" s="548"/>
      <c r="M63" s="574"/>
      <c r="N63" s="575"/>
      <c r="O63" s="575"/>
      <c r="P63" s="575"/>
      <c r="Q63" s="575"/>
      <c r="R63" s="576"/>
      <c r="S63" s="605">
        <v>508.81</v>
      </c>
      <c r="T63" s="517">
        <v>27.37</v>
      </c>
      <c r="U63" s="517">
        <v>162.91</v>
      </c>
      <c r="V63" s="517">
        <f>SUM(S63:U63)</f>
        <v>699.08999999999992</v>
      </c>
      <c r="W63" s="595">
        <v>417.58</v>
      </c>
      <c r="X63" s="517">
        <v>541.09</v>
      </c>
      <c r="Y63" s="517">
        <f>0+0</f>
        <v>0</v>
      </c>
      <c r="Z63" s="597">
        <f t="shared" si="7"/>
        <v>958.67000000000007</v>
      </c>
      <c r="AA63" s="549"/>
      <c r="AB63" s="717"/>
      <c r="AC63" s="700">
        <v>0</v>
      </c>
      <c r="AD63" s="624">
        <v>107</v>
      </c>
      <c r="AE63" s="625">
        <v>10</v>
      </c>
      <c r="AF63" s="626">
        <v>0</v>
      </c>
      <c r="AG63" s="624">
        <v>0</v>
      </c>
      <c r="AH63" s="627">
        <v>0</v>
      </c>
      <c r="AI63" s="425"/>
      <c r="AJ63" s="187"/>
      <c r="AK63" s="185"/>
      <c r="AL63" s="186"/>
      <c r="AM63" s="186"/>
      <c r="AN63" s="187"/>
    </row>
    <row r="64" spans="1:40" x14ac:dyDescent="0.25">
      <c r="A64" s="103" t="s">
        <v>218</v>
      </c>
      <c r="B64" s="103" t="s">
        <v>228</v>
      </c>
      <c r="C64" s="99" t="s">
        <v>229</v>
      </c>
      <c r="D64" s="99" t="s">
        <v>48</v>
      </c>
      <c r="E64" s="99" t="s">
        <v>227</v>
      </c>
      <c r="F64" s="797"/>
      <c r="G64" s="103" t="s">
        <v>3</v>
      </c>
      <c r="H64" s="136"/>
      <c r="I64" s="129"/>
      <c r="J64" s="238"/>
      <c r="K64" s="129"/>
      <c r="L64" s="548"/>
      <c r="M64" s="574"/>
      <c r="N64" s="575"/>
      <c r="O64" s="575"/>
      <c r="P64" s="575"/>
      <c r="Q64" s="575"/>
      <c r="R64" s="576"/>
      <c r="S64" s="605">
        <v>1914.19</v>
      </c>
      <c r="T64" s="517">
        <v>101.38</v>
      </c>
      <c r="U64" s="517">
        <v>213.69</v>
      </c>
      <c r="V64" s="517">
        <f t="shared" si="6"/>
        <v>2229.2600000000002</v>
      </c>
      <c r="W64" s="595">
        <v>1571.12</v>
      </c>
      <c r="X64" s="517">
        <v>906.41</v>
      </c>
      <c r="Y64" s="517">
        <v>0</v>
      </c>
      <c r="Z64" s="597">
        <f t="shared" si="7"/>
        <v>2477.5299999999997</v>
      </c>
      <c r="AA64" s="549"/>
      <c r="AB64" s="717"/>
      <c r="AC64" s="700">
        <v>0</v>
      </c>
      <c r="AD64" s="624">
        <v>95</v>
      </c>
      <c r="AE64" s="625">
        <v>3</v>
      </c>
      <c r="AF64" s="626">
        <v>0</v>
      </c>
      <c r="AG64" s="624">
        <v>0</v>
      </c>
      <c r="AH64" s="627">
        <v>0</v>
      </c>
      <c r="AI64" s="425"/>
      <c r="AJ64" s="187"/>
      <c r="AK64" s="185"/>
      <c r="AL64" s="186"/>
      <c r="AM64" s="186"/>
      <c r="AN64" s="187"/>
    </row>
    <row r="65" spans="1:43" x14ac:dyDescent="0.25">
      <c r="A65" s="103" t="s">
        <v>218</v>
      </c>
      <c r="B65" s="103" t="s">
        <v>230</v>
      </c>
      <c r="C65" s="99" t="s">
        <v>231</v>
      </c>
      <c r="D65" s="99" t="s">
        <v>48</v>
      </c>
      <c r="E65" s="99" t="s">
        <v>227</v>
      </c>
      <c r="F65" s="797"/>
      <c r="G65" s="103" t="s">
        <v>3</v>
      </c>
      <c r="H65" s="136"/>
      <c r="I65" s="129"/>
      <c r="J65" s="238"/>
      <c r="K65" s="129"/>
      <c r="L65" s="548"/>
      <c r="M65" s="574"/>
      <c r="N65" s="575"/>
      <c r="O65" s="575"/>
      <c r="P65" s="575"/>
      <c r="Q65" s="575"/>
      <c r="R65" s="576"/>
      <c r="S65" s="613">
        <v>279.17</v>
      </c>
      <c r="T65" s="518">
        <v>0</v>
      </c>
      <c r="U65" s="518">
        <v>0</v>
      </c>
      <c r="V65" s="518">
        <f t="shared" si="6"/>
        <v>279.17</v>
      </c>
      <c r="W65" s="598">
        <v>229.13</v>
      </c>
      <c r="X65" s="518">
        <v>45.2</v>
      </c>
      <c r="Y65" s="518">
        <v>0</v>
      </c>
      <c r="Z65" s="599">
        <f t="shared" si="7"/>
        <v>274.33</v>
      </c>
      <c r="AA65" s="549"/>
      <c r="AB65" s="717"/>
      <c r="AC65" s="700">
        <v>0</v>
      </c>
      <c r="AD65" s="628">
        <v>26</v>
      </c>
      <c r="AE65" s="629">
        <v>2</v>
      </c>
      <c r="AF65" s="630">
        <v>0</v>
      </c>
      <c r="AG65" s="628">
        <v>0</v>
      </c>
      <c r="AH65" s="631">
        <v>0</v>
      </c>
      <c r="AI65" s="466"/>
      <c r="AJ65" s="392"/>
      <c r="AK65" s="390"/>
      <c r="AL65" s="391"/>
      <c r="AM65" s="391"/>
      <c r="AN65" s="392"/>
    </row>
    <row r="66" spans="1:43" x14ac:dyDescent="0.25">
      <c r="A66" s="103" t="s">
        <v>218</v>
      </c>
      <c r="B66" s="103" t="s">
        <v>232</v>
      </c>
      <c r="C66" s="99" t="s">
        <v>233</v>
      </c>
      <c r="D66" s="99" t="s">
        <v>48</v>
      </c>
      <c r="E66" s="99" t="s">
        <v>227</v>
      </c>
      <c r="F66" s="797"/>
      <c r="G66" s="103" t="s">
        <v>3</v>
      </c>
      <c r="H66" s="136"/>
      <c r="I66" s="129"/>
      <c r="J66" s="238"/>
      <c r="K66" s="129"/>
      <c r="L66" s="548"/>
      <c r="M66" s="574"/>
      <c r="N66" s="575"/>
      <c r="O66" s="575"/>
      <c r="P66" s="575"/>
      <c r="Q66" s="575"/>
      <c r="R66" s="576"/>
      <c r="S66" s="605">
        <v>211.58</v>
      </c>
      <c r="T66" s="517">
        <v>130.91</v>
      </c>
      <c r="U66" s="517">
        <v>77.23</v>
      </c>
      <c r="V66" s="517">
        <f t="shared" si="6"/>
        <v>419.72</v>
      </c>
      <c r="W66" s="595">
        <v>173.66</v>
      </c>
      <c r="X66" s="517">
        <v>29.97</v>
      </c>
      <c r="Y66" s="517">
        <v>0</v>
      </c>
      <c r="Z66" s="597">
        <f t="shared" si="7"/>
        <v>203.63</v>
      </c>
      <c r="AA66" s="549"/>
      <c r="AB66" s="717"/>
      <c r="AC66" s="700">
        <v>0</v>
      </c>
      <c r="AD66" s="624">
        <v>16</v>
      </c>
      <c r="AE66" s="625">
        <v>0</v>
      </c>
      <c r="AF66" s="626">
        <v>0</v>
      </c>
      <c r="AG66" s="624">
        <v>0</v>
      </c>
      <c r="AH66" s="627">
        <v>0</v>
      </c>
      <c r="AI66" s="425"/>
      <c r="AJ66" s="187"/>
      <c r="AK66" s="185"/>
      <c r="AL66" s="186"/>
      <c r="AM66" s="186"/>
      <c r="AN66" s="187"/>
    </row>
    <row r="67" spans="1:43" x14ac:dyDescent="0.25">
      <c r="A67" s="103" t="s">
        <v>218</v>
      </c>
      <c r="B67" s="103" t="s">
        <v>234</v>
      </c>
      <c r="C67" s="99" t="s">
        <v>235</v>
      </c>
      <c r="D67" s="99" t="s">
        <v>48</v>
      </c>
      <c r="E67" s="99" t="s">
        <v>227</v>
      </c>
      <c r="F67" s="797"/>
      <c r="G67" s="103" t="s">
        <v>3</v>
      </c>
      <c r="H67" s="136"/>
      <c r="I67" s="129"/>
      <c r="J67" s="238"/>
      <c r="K67" s="129"/>
      <c r="L67" s="548"/>
      <c r="M67" s="574"/>
      <c r="N67" s="575"/>
      <c r="O67" s="575"/>
      <c r="P67" s="575"/>
      <c r="Q67" s="575"/>
      <c r="R67" s="576"/>
      <c r="S67" s="605">
        <v>1081.27</v>
      </c>
      <c r="T67" s="517">
        <v>0</v>
      </c>
      <c r="U67" s="517">
        <v>85.37</v>
      </c>
      <c r="V67" s="517">
        <f t="shared" si="6"/>
        <v>1166.6399999999999</v>
      </c>
      <c r="W67" s="595">
        <v>887.48</v>
      </c>
      <c r="X67" s="517">
        <v>512.04999999999995</v>
      </c>
      <c r="Y67" s="517">
        <v>0</v>
      </c>
      <c r="Z67" s="597">
        <f t="shared" si="7"/>
        <v>1399.53</v>
      </c>
      <c r="AA67" s="549"/>
      <c r="AB67" s="717"/>
      <c r="AC67" s="700">
        <v>0</v>
      </c>
      <c r="AD67" s="624">
        <v>90</v>
      </c>
      <c r="AE67" s="625">
        <v>1</v>
      </c>
      <c r="AF67" s="626">
        <v>0</v>
      </c>
      <c r="AG67" s="624">
        <v>0</v>
      </c>
      <c r="AH67" s="627">
        <v>0</v>
      </c>
      <c r="AI67" s="425"/>
      <c r="AJ67" s="187"/>
      <c r="AK67" s="185"/>
      <c r="AL67" s="186"/>
      <c r="AM67" s="186"/>
      <c r="AN67" s="187"/>
    </row>
    <row r="68" spans="1:43" x14ac:dyDescent="0.25">
      <c r="A68" s="103" t="s">
        <v>218</v>
      </c>
      <c r="B68" s="103" t="s">
        <v>236</v>
      </c>
      <c r="C68" s="99" t="s">
        <v>237</v>
      </c>
      <c r="D68" s="99" t="s">
        <v>48</v>
      </c>
      <c r="E68" s="99" t="s">
        <v>227</v>
      </c>
      <c r="F68" s="797"/>
      <c r="G68" s="103" t="s">
        <v>3</v>
      </c>
      <c r="H68" s="136"/>
      <c r="I68" s="129"/>
      <c r="J68" s="238"/>
      <c r="K68" s="129"/>
      <c r="L68" s="548"/>
      <c r="M68" s="574"/>
      <c r="N68" s="575"/>
      <c r="O68" s="575"/>
      <c r="P68" s="575"/>
      <c r="Q68" s="575"/>
      <c r="R68" s="576"/>
      <c r="S68" s="613">
        <v>2054.2199999999998</v>
      </c>
      <c r="T68" s="518">
        <v>120.62</v>
      </c>
      <c r="U68" s="518">
        <v>170.76</v>
      </c>
      <c r="V68" s="518">
        <f t="shared" si="6"/>
        <v>2345.5999999999995</v>
      </c>
      <c r="W68" s="598">
        <v>1675.95</v>
      </c>
      <c r="X68" s="518">
        <v>944.78</v>
      </c>
      <c r="Y68" s="518">
        <v>0</v>
      </c>
      <c r="Z68" s="599">
        <f t="shared" si="7"/>
        <v>2620.73</v>
      </c>
      <c r="AA68" s="549"/>
      <c r="AB68" s="717"/>
      <c r="AC68" s="700">
        <v>0</v>
      </c>
      <c r="AD68" s="628">
        <v>181</v>
      </c>
      <c r="AE68" s="629">
        <v>18</v>
      </c>
      <c r="AF68" s="630">
        <v>0</v>
      </c>
      <c r="AG68" s="628">
        <v>0</v>
      </c>
      <c r="AH68" s="631">
        <v>0</v>
      </c>
      <c r="AI68" s="466"/>
      <c r="AJ68" s="392"/>
      <c r="AK68" s="390"/>
      <c r="AL68" s="391"/>
      <c r="AM68" s="391"/>
      <c r="AN68" s="392"/>
    </row>
    <row r="69" spans="1:43" x14ac:dyDescent="0.25">
      <c r="A69" s="103" t="s">
        <v>218</v>
      </c>
      <c r="B69" s="103" t="s">
        <v>238</v>
      </c>
      <c r="C69" s="99" t="s">
        <v>239</v>
      </c>
      <c r="D69" s="99" t="s">
        <v>48</v>
      </c>
      <c r="E69" s="99" t="s">
        <v>227</v>
      </c>
      <c r="F69" s="797"/>
      <c r="G69" s="103" t="s">
        <v>3</v>
      </c>
      <c r="H69" s="136"/>
      <c r="I69" s="129"/>
      <c r="J69" s="238"/>
      <c r="K69" s="129"/>
      <c r="L69" s="548"/>
      <c r="M69" s="574"/>
      <c r="N69" s="575"/>
      <c r="O69" s="575"/>
      <c r="P69" s="575"/>
      <c r="Q69" s="575"/>
      <c r="R69" s="576"/>
      <c r="S69" s="605">
        <v>2136.9499999999998</v>
      </c>
      <c r="T69" s="517">
        <v>40.89</v>
      </c>
      <c r="U69" s="517">
        <v>170.76</v>
      </c>
      <c r="V69" s="517">
        <f t="shared" si="6"/>
        <v>2348.5999999999995</v>
      </c>
      <c r="W69" s="595">
        <v>1759.12</v>
      </c>
      <c r="X69" s="517">
        <v>868.04</v>
      </c>
      <c r="Y69" s="517">
        <v>0</v>
      </c>
      <c r="Z69" s="597">
        <f t="shared" si="7"/>
        <v>2627.16</v>
      </c>
      <c r="AA69" s="549"/>
      <c r="AB69" s="717"/>
      <c r="AC69" s="700">
        <v>0</v>
      </c>
      <c r="AD69" s="624">
        <v>258</v>
      </c>
      <c r="AE69" s="625">
        <v>5</v>
      </c>
      <c r="AF69" s="626">
        <v>0</v>
      </c>
      <c r="AG69" s="624">
        <v>0</v>
      </c>
      <c r="AH69" s="627">
        <v>0</v>
      </c>
      <c r="AI69" s="425"/>
      <c r="AJ69" s="187"/>
      <c r="AK69" s="185"/>
      <c r="AL69" s="186"/>
      <c r="AM69" s="186"/>
      <c r="AN69" s="187"/>
    </row>
    <row r="70" spans="1:43" x14ac:dyDescent="0.25">
      <c r="A70" s="103" t="s">
        <v>218</v>
      </c>
      <c r="B70" s="103" t="s">
        <v>240</v>
      </c>
      <c r="C70" s="99" t="s">
        <v>241</v>
      </c>
      <c r="D70" s="99" t="s">
        <v>48</v>
      </c>
      <c r="E70" s="99" t="s">
        <v>227</v>
      </c>
      <c r="F70" s="797"/>
      <c r="G70" s="103" t="s">
        <v>3</v>
      </c>
      <c r="H70" s="136"/>
      <c r="I70" s="129"/>
      <c r="J70" s="238"/>
      <c r="K70" s="129"/>
      <c r="L70" s="548"/>
      <c r="M70" s="574"/>
      <c r="N70" s="575"/>
      <c r="O70" s="575"/>
      <c r="P70" s="575"/>
      <c r="Q70" s="575"/>
      <c r="R70" s="576"/>
      <c r="S70" s="605">
        <v>364.86</v>
      </c>
      <c r="T70" s="517">
        <v>0</v>
      </c>
      <c r="U70" s="517">
        <v>42.3</v>
      </c>
      <c r="V70" s="517">
        <f t="shared" si="6"/>
        <v>407.16</v>
      </c>
      <c r="W70" s="595">
        <v>299.47000000000003</v>
      </c>
      <c r="X70" s="517">
        <v>207.32</v>
      </c>
      <c r="Y70" s="517">
        <v>0</v>
      </c>
      <c r="Z70" s="597" t="s">
        <v>242</v>
      </c>
      <c r="AA70" s="549"/>
      <c r="AB70" s="717"/>
      <c r="AC70" s="700">
        <v>0</v>
      </c>
      <c r="AD70" s="624">
        <v>54</v>
      </c>
      <c r="AE70" s="625">
        <v>0</v>
      </c>
      <c r="AF70" s="626">
        <v>0</v>
      </c>
      <c r="AG70" s="624">
        <v>0</v>
      </c>
      <c r="AH70" s="627">
        <v>0</v>
      </c>
      <c r="AI70" s="425"/>
      <c r="AJ70" s="187"/>
      <c r="AK70" s="185"/>
      <c r="AL70" s="186"/>
      <c r="AM70" s="186"/>
      <c r="AN70" s="187"/>
    </row>
    <row r="71" spans="1:43" x14ac:dyDescent="0.25">
      <c r="A71" s="103" t="s">
        <v>218</v>
      </c>
      <c r="B71" s="142" t="s">
        <v>243</v>
      </c>
      <c r="C71" s="99" t="s">
        <v>244</v>
      </c>
      <c r="D71" s="99" t="s">
        <v>48</v>
      </c>
      <c r="E71" s="99" t="s">
        <v>227</v>
      </c>
      <c r="F71" s="797"/>
      <c r="G71" s="103" t="s">
        <v>3</v>
      </c>
      <c r="H71" s="136"/>
      <c r="I71" s="129"/>
      <c r="J71" s="238"/>
      <c r="K71" s="129"/>
      <c r="L71" s="548"/>
      <c r="M71" s="574"/>
      <c r="N71" s="575"/>
      <c r="O71" s="575"/>
      <c r="P71" s="575"/>
      <c r="Q71" s="575"/>
      <c r="R71" s="576"/>
      <c r="S71" s="613">
        <v>434.38</v>
      </c>
      <c r="T71" s="518">
        <v>118.12</v>
      </c>
      <c r="U71" s="518">
        <v>357.32</v>
      </c>
      <c r="V71" s="518">
        <f t="shared" si="6"/>
        <v>909.81999999999994</v>
      </c>
      <c r="W71" s="598">
        <v>356.53</v>
      </c>
      <c r="X71" s="518">
        <v>706.59</v>
      </c>
      <c r="Y71" s="518">
        <v>80.62</v>
      </c>
      <c r="Z71" s="599">
        <f>SUM(W71:Y71)</f>
        <v>1143.7399999999998</v>
      </c>
      <c r="AA71" s="549"/>
      <c r="AB71" s="717"/>
      <c r="AC71" s="700">
        <v>0</v>
      </c>
      <c r="AD71" s="628">
        <v>69</v>
      </c>
      <c r="AE71" s="629">
        <v>0</v>
      </c>
      <c r="AF71" s="630">
        <v>0</v>
      </c>
      <c r="AG71" s="628">
        <v>0</v>
      </c>
      <c r="AH71" s="631">
        <v>0</v>
      </c>
      <c r="AI71" s="466"/>
      <c r="AJ71" s="392"/>
      <c r="AK71" s="390"/>
      <c r="AL71" s="391"/>
      <c r="AM71" s="391"/>
      <c r="AN71" s="392"/>
    </row>
    <row r="72" spans="1:43" x14ac:dyDescent="0.25">
      <c r="A72" s="103" t="s">
        <v>218</v>
      </c>
      <c r="B72" s="142" t="s">
        <v>245</v>
      </c>
      <c r="C72" s="374" t="s">
        <v>246</v>
      </c>
      <c r="D72" s="99" t="s">
        <v>48</v>
      </c>
      <c r="E72" s="99" t="s">
        <v>227</v>
      </c>
      <c r="F72" s="797"/>
      <c r="G72" s="103" t="s">
        <v>3</v>
      </c>
      <c r="H72" s="136"/>
      <c r="I72" s="129"/>
      <c r="J72" s="238"/>
      <c r="K72" s="129"/>
      <c r="L72" s="548"/>
      <c r="M72" s="574"/>
      <c r="N72" s="575"/>
      <c r="O72" s="575"/>
      <c r="P72" s="575"/>
      <c r="Q72" s="575"/>
      <c r="R72" s="576"/>
      <c r="S72" s="605">
        <v>240.5</v>
      </c>
      <c r="T72" s="517">
        <v>12.91</v>
      </c>
      <c r="U72" s="517">
        <v>77</v>
      </c>
      <c r="V72" s="597">
        <f t="shared" si="6"/>
        <v>330.40999999999997</v>
      </c>
      <c r="W72" s="605">
        <v>197.32</v>
      </c>
      <c r="X72" s="517">
        <v>255.76</v>
      </c>
      <c r="Y72" s="596">
        <v>0</v>
      </c>
      <c r="Z72" s="597">
        <f>SUM(W72:Y72)</f>
        <v>453.08</v>
      </c>
      <c r="AA72" s="549"/>
      <c r="AB72" s="717"/>
      <c r="AC72" s="700">
        <v>0</v>
      </c>
      <c r="AD72" s="624">
        <v>0</v>
      </c>
      <c r="AE72" s="626">
        <v>0</v>
      </c>
      <c r="AF72" s="627">
        <v>0</v>
      </c>
      <c r="AG72" s="624">
        <v>0</v>
      </c>
      <c r="AH72" s="627">
        <v>0</v>
      </c>
      <c r="AI72" s="557"/>
      <c r="AJ72" s="185"/>
      <c r="AK72" s="186"/>
      <c r="AL72" s="186"/>
      <c r="AM72" s="187"/>
      <c r="AN72" s="187"/>
    </row>
    <row r="73" spans="1:43" x14ac:dyDescent="0.25">
      <c r="A73" s="377" t="s">
        <v>218</v>
      </c>
      <c r="B73" s="144" t="s">
        <v>247</v>
      </c>
      <c r="C73" s="353" t="s">
        <v>248</v>
      </c>
      <c r="D73" s="99" t="s">
        <v>48</v>
      </c>
      <c r="E73" s="99" t="s">
        <v>227</v>
      </c>
      <c r="F73" s="798"/>
      <c r="G73" s="103" t="s">
        <v>3</v>
      </c>
      <c r="H73" s="138"/>
      <c r="I73" s="127"/>
      <c r="J73" s="240"/>
      <c r="K73" s="129"/>
      <c r="L73" s="548"/>
      <c r="M73" s="574"/>
      <c r="N73" s="575"/>
      <c r="O73" s="575"/>
      <c r="P73" s="575"/>
      <c r="Q73" s="575"/>
      <c r="R73" s="576"/>
      <c r="S73" s="734">
        <v>0</v>
      </c>
      <c r="T73" s="519">
        <v>0</v>
      </c>
      <c r="U73" s="519">
        <v>0</v>
      </c>
      <c r="V73" s="601">
        <v>0</v>
      </c>
      <c r="W73" s="605">
        <v>0</v>
      </c>
      <c r="X73" s="517">
        <v>0</v>
      </c>
      <c r="Y73" s="596">
        <v>0</v>
      </c>
      <c r="Z73" s="601">
        <v>0</v>
      </c>
      <c r="AA73" s="561"/>
      <c r="AB73" s="718"/>
      <c r="AC73" s="588">
        <v>0</v>
      </c>
      <c r="AD73" s="632">
        <v>0</v>
      </c>
      <c r="AE73" s="635">
        <v>0</v>
      </c>
      <c r="AF73" s="633">
        <v>0</v>
      </c>
      <c r="AG73" s="624">
        <v>0</v>
      </c>
      <c r="AH73" s="627">
        <v>0</v>
      </c>
      <c r="AI73" s="557">
        <v>0</v>
      </c>
      <c r="AJ73" s="185">
        <v>0</v>
      </c>
      <c r="AK73" s="186">
        <v>0</v>
      </c>
      <c r="AL73" s="186">
        <v>0</v>
      </c>
      <c r="AM73" s="187">
        <v>0</v>
      </c>
      <c r="AN73" s="187"/>
      <c r="AO73" s="458"/>
      <c r="AP73" s="458"/>
      <c r="AQ73" s="458"/>
    </row>
    <row r="74" spans="1:43" ht="15.75" customHeight="1" x14ac:dyDescent="0.25">
      <c r="A74" s="104" t="s">
        <v>249</v>
      </c>
      <c r="B74" s="104" t="s">
        <v>46</v>
      </c>
      <c r="C74" s="537" t="s">
        <v>250</v>
      </c>
      <c r="D74" s="96" t="s">
        <v>48</v>
      </c>
      <c r="E74" s="96" t="str">
        <f t="shared" ref="E74" si="17">LEFT(A74,2)</f>
        <v>DF</v>
      </c>
      <c r="F74" s="464" t="s">
        <v>251</v>
      </c>
      <c r="G74" s="263" t="s">
        <v>90</v>
      </c>
      <c r="H74" s="453"/>
      <c r="I74" s="457" t="s">
        <v>252</v>
      </c>
      <c r="J74" s="457" t="s">
        <v>253</v>
      </c>
      <c r="K74" s="125"/>
      <c r="L74" s="565"/>
      <c r="M74" s="198"/>
      <c r="N74" s="199"/>
      <c r="O74" s="577">
        <v>378402.58</v>
      </c>
      <c r="P74" s="577">
        <v>144435.46</v>
      </c>
      <c r="Q74" s="268"/>
      <c r="R74" s="269"/>
      <c r="S74" s="736">
        <v>660</v>
      </c>
      <c r="T74" s="695">
        <v>1504.1</v>
      </c>
      <c r="U74" s="695">
        <v>295.44</v>
      </c>
      <c r="V74" s="701">
        <f>SUM(S74:U74)</f>
        <v>2459.54</v>
      </c>
      <c r="W74" s="592">
        <v>0</v>
      </c>
      <c r="X74" s="593">
        <v>733.76</v>
      </c>
      <c r="Y74" s="593">
        <v>0</v>
      </c>
      <c r="Z74" s="594">
        <f>SUM(W74:Y74)</f>
        <v>733.76</v>
      </c>
      <c r="AA74" s="471"/>
      <c r="AB74" s="695">
        <v>3626</v>
      </c>
      <c r="AC74" s="603"/>
      <c r="AD74" s="638"/>
      <c r="AE74" s="621"/>
      <c r="AF74" s="622"/>
      <c r="AG74" s="620"/>
      <c r="AH74" s="623"/>
      <c r="AI74" s="552"/>
      <c r="AJ74" s="271"/>
      <c r="AK74" s="272"/>
      <c r="AL74" s="158"/>
      <c r="AM74" s="159"/>
      <c r="AN74" s="160"/>
    </row>
    <row r="75" spans="1:43" x14ac:dyDescent="0.25">
      <c r="A75" s="261" t="s">
        <v>249</v>
      </c>
      <c r="B75" s="342" t="s">
        <v>254</v>
      </c>
      <c r="C75" s="455" t="s">
        <v>255</v>
      </c>
      <c r="D75" s="99" t="s">
        <v>48</v>
      </c>
      <c r="E75" s="99" t="s">
        <v>227</v>
      </c>
      <c r="F75" s="796" t="s">
        <v>251</v>
      </c>
      <c r="G75" s="261" t="s">
        <v>90</v>
      </c>
      <c r="H75" s="456"/>
      <c r="I75" s="343" t="s">
        <v>252</v>
      </c>
      <c r="J75" s="348"/>
      <c r="K75" s="348"/>
      <c r="L75" s="563"/>
      <c r="M75" s="568"/>
      <c r="N75" s="569"/>
      <c r="O75" s="569"/>
      <c r="P75" s="569"/>
      <c r="Q75" s="569"/>
      <c r="R75" s="570"/>
      <c r="S75" s="605">
        <v>305</v>
      </c>
      <c r="T75" s="517">
        <v>757.21</v>
      </c>
      <c r="U75" s="517">
        <v>138.22</v>
      </c>
      <c r="V75" s="596">
        <f t="shared" ref="V75" si="18">SUM(S75:U75)</f>
        <v>1200.43</v>
      </c>
      <c r="W75" s="595">
        <v>0</v>
      </c>
      <c r="X75" s="517">
        <v>375.77</v>
      </c>
      <c r="Y75" s="517">
        <v>0</v>
      </c>
      <c r="Z75" s="597">
        <f t="shared" ref="Z75:Z76" si="19">SUM(W75:Y75)</f>
        <v>375.77</v>
      </c>
      <c r="AA75" s="429"/>
      <c r="AB75" s="705"/>
      <c r="AC75" s="700"/>
      <c r="AD75" s="639">
        <v>0</v>
      </c>
      <c r="AE75" s="639">
        <v>0</v>
      </c>
      <c r="AF75" s="640">
        <v>0</v>
      </c>
      <c r="AG75" s="624">
        <v>0</v>
      </c>
      <c r="AH75" s="641">
        <v>0</v>
      </c>
      <c r="AI75" s="425"/>
      <c r="AJ75" s="425"/>
      <c r="AK75" s="425"/>
      <c r="AL75" s="425"/>
      <c r="AM75" s="425"/>
      <c r="AN75" s="425"/>
    </row>
    <row r="76" spans="1:43" x14ac:dyDescent="0.25">
      <c r="A76" s="261" t="s">
        <v>249</v>
      </c>
      <c r="B76" s="342" t="s">
        <v>256</v>
      </c>
      <c r="C76" s="455" t="s">
        <v>257</v>
      </c>
      <c r="D76" s="99" t="s">
        <v>48</v>
      </c>
      <c r="E76" s="99" t="s">
        <v>227</v>
      </c>
      <c r="F76" s="798"/>
      <c r="G76" s="261" t="s">
        <v>90</v>
      </c>
      <c r="H76" s="129"/>
      <c r="I76" s="343" t="s">
        <v>252</v>
      </c>
      <c r="J76" s="348"/>
      <c r="K76" s="348"/>
      <c r="L76" s="563"/>
      <c r="M76" s="568"/>
      <c r="N76" s="569"/>
      <c r="O76" s="569"/>
      <c r="P76" s="569"/>
      <c r="Q76" s="569"/>
      <c r="R76" s="570"/>
      <c r="S76" s="605">
        <v>355</v>
      </c>
      <c r="T76" s="517">
        <v>746.89</v>
      </c>
      <c r="U76" s="517">
        <v>157.22</v>
      </c>
      <c r="V76" s="596">
        <f>SUM(S76:U76)</f>
        <v>1259.1099999999999</v>
      </c>
      <c r="W76" s="600">
        <v>0</v>
      </c>
      <c r="X76" s="519">
        <v>357.99</v>
      </c>
      <c r="Y76" s="519">
        <v>0</v>
      </c>
      <c r="Z76" s="601">
        <f t="shared" si="19"/>
        <v>357.99</v>
      </c>
      <c r="AA76" s="429"/>
      <c r="AB76" s="705"/>
      <c r="AC76" s="700"/>
      <c r="AD76" s="639">
        <v>0</v>
      </c>
      <c r="AE76" s="639">
        <v>0</v>
      </c>
      <c r="AF76" s="640">
        <v>0</v>
      </c>
      <c r="AG76" s="624">
        <v>0</v>
      </c>
      <c r="AH76" s="641">
        <v>0</v>
      </c>
      <c r="AI76" s="425"/>
      <c r="AJ76" s="425"/>
      <c r="AK76" s="425"/>
      <c r="AL76" s="425"/>
      <c r="AM76" s="425"/>
      <c r="AN76" s="425"/>
    </row>
    <row r="77" spans="1:43" ht="15.75" customHeight="1" x14ac:dyDescent="0.25">
      <c r="A77" s="104" t="s">
        <v>258</v>
      </c>
      <c r="B77" s="104" t="s">
        <v>46</v>
      </c>
      <c r="C77" s="96" t="s">
        <v>259</v>
      </c>
      <c r="D77" s="96" t="s">
        <v>48</v>
      </c>
      <c r="E77" s="96" t="str">
        <f t="shared" si="15"/>
        <v>DF</v>
      </c>
      <c r="F77" s="262" t="s">
        <v>260</v>
      </c>
      <c r="G77" s="263" t="s">
        <v>1</v>
      </c>
      <c r="H77" s="264"/>
      <c r="I77" s="123"/>
      <c r="J77" s="241"/>
      <c r="K77" s="125" t="s">
        <v>261</v>
      </c>
      <c r="L77" s="565" t="s">
        <v>262</v>
      </c>
      <c r="M77" s="265"/>
      <c r="N77" s="266"/>
      <c r="O77" s="267"/>
      <c r="P77" s="267"/>
      <c r="Q77" s="268"/>
      <c r="R77" s="269"/>
      <c r="S77" s="604">
        <f>SUM(S78:S84)</f>
        <v>4272.6000000000004</v>
      </c>
      <c r="T77" s="593">
        <f t="shared" ref="T77:Y77" si="20">SUM(T78:T84)</f>
        <v>1057.8</v>
      </c>
      <c r="U77" s="593">
        <f t="shared" si="20"/>
        <v>4934.93</v>
      </c>
      <c r="V77" s="594">
        <f>SUM(V78:V84)</f>
        <v>10265.33</v>
      </c>
      <c r="W77" s="592">
        <f t="shared" si="20"/>
        <v>13573.980000000001</v>
      </c>
      <c r="X77" s="593">
        <f t="shared" si="20"/>
        <v>4497.2</v>
      </c>
      <c r="Y77" s="593">
        <f t="shared" si="20"/>
        <v>107.13</v>
      </c>
      <c r="Z77" s="594">
        <f>SUM(Z78:Z84)</f>
        <v>18178.309999999998</v>
      </c>
      <c r="AA77" s="471"/>
      <c r="AB77" s="695">
        <v>28443.64</v>
      </c>
      <c r="AC77" s="603"/>
      <c r="AD77" s="638">
        <v>630</v>
      </c>
      <c r="AE77" s="621">
        <v>42</v>
      </c>
      <c r="AF77" s="622">
        <v>0</v>
      </c>
      <c r="AG77" s="620"/>
      <c r="AH77" s="623"/>
      <c r="AI77" s="552"/>
      <c r="AJ77" s="271"/>
      <c r="AK77" s="272"/>
      <c r="AL77" s="158"/>
      <c r="AM77" s="159"/>
      <c r="AN77" s="160"/>
    </row>
    <row r="78" spans="1:43" x14ac:dyDescent="0.25">
      <c r="A78" s="103" t="s">
        <v>258</v>
      </c>
      <c r="B78" s="103" t="s">
        <v>263</v>
      </c>
      <c r="C78" s="99" t="s">
        <v>264</v>
      </c>
      <c r="D78" s="99" t="s">
        <v>48</v>
      </c>
      <c r="E78" s="99" t="s">
        <v>227</v>
      </c>
      <c r="F78" s="760" t="s">
        <v>260</v>
      </c>
      <c r="G78" s="103" t="s">
        <v>1</v>
      </c>
      <c r="H78" s="136"/>
      <c r="I78" s="129"/>
      <c r="J78" s="238"/>
      <c r="K78" s="238"/>
      <c r="L78" s="566"/>
      <c r="M78" s="188"/>
      <c r="N78" s="189"/>
      <c r="O78" s="190"/>
      <c r="P78" s="190"/>
      <c r="Q78" s="191"/>
      <c r="R78" s="192"/>
      <c r="S78" s="737">
        <v>1212.03</v>
      </c>
      <c r="T78" s="522">
        <v>30.67</v>
      </c>
      <c r="U78" s="522">
        <v>599.37</v>
      </c>
      <c r="V78" s="616">
        <f t="shared" si="6"/>
        <v>1842.0700000000002</v>
      </c>
      <c r="W78" s="615">
        <v>1661.22</v>
      </c>
      <c r="X78" s="522">
        <v>615.74</v>
      </c>
      <c r="Y78" s="522">
        <v>0</v>
      </c>
      <c r="Z78" s="616">
        <f t="shared" si="7"/>
        <v>2276.96</v>
      </c>
      <c r="AA78" s="523"/>
      <c r="AB78" s="717"/>
      <c r="AC78" s="516">
        <v>0</v>
      </c>
      <c r="AD78" s="642">
        <v>76</v>
      </c>
      <c r="AE78" s="642">
        <v>1</v>
      </c>
      <c r="AF78" s="642">
        <v>0</v>
      </c>
      <c r="AG78" s="642">
        <v>0</v>
      </c>
      <c r="AH78" s="642">
        <v>0</v>
      </c>
      <c r="AI78" s="515"/>
      <c r="AJ78" s="515"/>
      <c r="AK78" s="515"/>
      <c r="AL78" s="515" t="s">
        <v>265</v>
      </c>
      <c r="AM78" s="515" t="s">
        <v>265</v>
      </c>
      <c r="AN78" s="515"/>
    </row>
    <row r="79" spans="1:43" x14ac:dyDescent="0.25">
      <c r="A79" s="103" t="s">
        <v>258</v>
      </c>
      <c r="B79" s="103" t="s">
        <v>266</v>
      </c>
      <c r="C79" s="99" t="s">
        <v>267</v>
      </c>
      <c r="D79" s="99" t="s">
        <v>48</v>
      </c>
      <c r="E79" s="99" t="s">
        <v>227</v>
      </c>
      <c r="F79" s="761"/>
      <c r="G79" s="103" t="s">
        <v>1</v>
      </c>
      <c r="H79" s="136"/>
      <c r="I79" s="129"/>
      <c r="J79" s="238"/>
      <c r="K79" s="238"/>
      <c r="L79" s="566"/>
      <c r="M79" s="188"/>
      <c r="N79" s="189"/>
      <c r="O79" s="190"/>
      <c r="P79" s="190"/>
      <c r="Q79" s="191"/>
      <c r="R79" s="192"/>
      <c r="S79" s="737">
        <v>107.94</v>
      </c>
      <c r="T79" s="522">
        <v>710.47</v>
      </c>
      <c r="U79" s="522">
        <v>276.02999999999997</v>
      </c>
      <c r="V79" s="616">
        <f t="shared" si="6"/>
        <v>1094.44</v>
      </c>
      <c r="W79" s="615">
        <v>765.04</v>
      </c>
      <c r="X79" s="522">
        <v>820.99</v>
      </c>
      <c r="Y79" s="522">
        <v>0</v>
      </c>
      <c r="Z79" s="616">
        <f t="shared" si="7"/>
        <v>1586.03</v>
      </c>
      <c r="AA79" s="523"/>
      <c r="AB79" s="717"/>
      <c r="AC79" s="516">
        <v>0</v>
      </c>
      <c r="AD79" s="642">
        <v>35</v>
      </c>
      <c r="AE79" s="642">
        <v>2</v>
      </c>
      <c r="AF79" s="642">
        <v>0</v>
      </c>
      <c r="AG79" s="642">
        <v>0</v>
      </c>
      <c r="AH79" s="642">
        <v>0</v>
      </c>
      <c r="AI79" s="515"/>
      <c r="AJ79" s="515"/>
      <c r="AK79" s="515"/>
      <c r="AL79" s="515" t="s">
        <v>265</v>
      </c>
      <c r="AM79" s="515" t="s">
        <v>265</v>
      </c>
      <c r="AN79" s="515"/>
    </row>
    <row r="80" spans="1:43" x14ac:dyDescent="0.25">
      <c r="A80" s="103" t="s">
        <v>258</v>
      </c>
      <c r="B80" s="103" t="s">
        <v>268</v>
      </c>
      <c r="C80" s="99" t="s">
        <v>269</v>
      </c>
      <c r="D80" s="99" t="s">
        <v>48</v>
      </c>
      <c r="E80" s="99" t="s">
        <v>227</v>
      </c>
      <c r="F80" s="761"/>
      <c r="G80" s="103" t="s">
        <v>1</v>
      </c>
      <c r="H80" s="136"/>
      <c r="I80" s="129"/>
      <c r="J80" s="238"/>
      <c r="K80" s="238"/>
      <c r="L80" s="566"/>
      <c r="M80" s="188"/>
      <c r="N80" s="189"/>
      <c r="O80" s="190"/>
      <c r="P80" s="190"/>
      <c r="Q80" s="191"/>
      <c r="R80" s="192"/>
      <c r="S80" s="737">
        <v>343.56000000000006</v>
      </c>
      <c r="T80" s="522">
        <v>29.77</v>
      </c>
      <c r="U80" s="522">
        <v>800.98</v>
      </c>
      <c r="V80" s="616">
        <f t="shared" si="6"/>
        <v>1174.31</v>
      </c>
      <c r="W80" s="615">
        <v>1377.07</v>
      </c>
      <c r="X80" s="522">
        <v>410.49</v>
      </c>
      <c r="Y80" s="522">
        <v>0</v>
      </c>
      <c r="Z80" s="616">
        <f t="shared" si="7"/>
        <v>1787.56</v>
      </c>
      <c r="AA80" s="523"/>
      <c r="AB80" s="717"/>
      <c r="AC80" s="516">
        <v>0</v>
      </c>
      <c r="AD80" s="642">
        <v>63</v>
      </c>
      <c r="AE80" s="642">
        <v>3</v>
      </c>
      <c r="AF80" s="642">
        <v>0</v>
      </c>
      <c r="AG80" s="642">
        <v>0</v>
      </c>
      <c r="AH80" s="642">
        <v>0</v>
      </c>
      <c r="AI80" s="515"/>
      <c r="AJ80" s="515"/>
      <c r="AK80" s="515"/>
      <c r="AL80" s="515" t="s">
        <v>265</v>
      </c>
      <c r="AM80" s="515" t="s">
        <v>265</v>
      </c>
      <c r="AN80" s="515"/>
    </row>
    <row r="81" spans="1:42" x14ac:dyDescent="0.25">
      <c r="A81" s="103" t="s">
        <v>258</v>
      </c>
      <c r="B81" s="103" t="s">
        <v>270</v>
      </c>
      <c r="C81" s="99" t="s">
        <v>271</v>
      </c>
      <c r="D81" s="99" t="s">
        <v>48</v>
      </c>
      <c r="E81" s="99" t="s">
        <v>227</v>
      </c>
      <c r="F81" s="761"/>
      <c r="G81" s="103" t="s">
        <v>1</v>
      </c>
      <c r="H81" s="136"/>
      <c r="I81" s="129"/>
      <c r="J81" s="238"/>
      <c r="K81" s="238"/>
      <c r="L81" s="566"/>
      <c r="M81" s="188"/>
      <c r="N81" s="189"/>
      <c r="O81" s="190"/>
      <c r="P81" s="190"/>
      <c r="Q81" s="191"/>
      <c r="R81" s="192"/>
      <c r="S81" s="737">
        <v>1167.4100000000001</v>
      </c>
      <c r="T81" s="522">
        <v>89.8</v>
      </c>
      <c r="U81" s="522">
        <v>3132.81</v>
      </c>
      <c r="V81" s="616">
        <f t="shared" si="6"/>
        <v>4390.0200000000004</v>
      </c>
      <c r="W81" s="615">
        <v>9355.2800000000007</v>
      </c>
      <c r="X81" s="522">
        <v>2517.71</v>
      </c>
      <c r="Y81" s="522">
        <v>107.13</v>
      </c>
      <c r="Z81" s="616">
        <f>SUM(W81:Y81)</f>
        <v>11980.12</v>
      </c>
      <c r="AA81" s="523"/>
      <c r="AB81" s="717"/>
      <c r="AC81" s="516">
        <v>0</v>
      </c>
      <c r="AD81" s="642">
        <v>416</v>
      </c>
      <c r="AE81" s="642">
        <v>27</v>
      </c>
      <c r="AF81" s="642">
        <v>0</v>
      </c>
      <c r="AG81" s="642">
        <v>0</v>
      </c>
      <c r="AH81" s="642">
        <v>0</v>
      </c>
      <c r="AI81" s="515"/>
      <c r="AJ81" s="515"/>
      <c r="AK81" s="515"/>
      <c r="AL81" s="515" t="s">
        <v>265</v>
      </c>
      <c r="AM81" s="515" t="s">
        <v>265</v>
      </c>
      <c r="AN81" s="515"/>
    </row>
    <row r="82" spans="1:42" x14ac:dyDescent="0.25">
      <c r="A82" s="103" t="s">
        <v>258</v>
      </c>
      <c r="B82" s="103" t="s">
        <v>272</v>
      </c>
      <c r="C82" s="99" t="s">
        <v>273</v>
      </c>
      <c r="D82" s="99" t="s">
        <v>48</v>
      </c>
      <c r="E82" s="99" t="s">
        <v>227</v>
      </c>
      <c r="F82" s="761"/>
      <c r="G82" s="103" t="s">
        <v>1</v>
      </c>
      <c r="H82" s="136"/>
      <c r="I82" s="129"/>
      <c r="J82" s="238"/>
      <c r="K82" s="238"/>
      <c r="L82" s="566"/>
      <c r="M82" s="188"/>
      <c r="N82" s="189"/>
      <c r="O82" s="190"/>
      <c r="P82" s="190"/>
      <c r="Q82" s="191"/>
      <c r="R82" s="192"/>
      <c r="S82" s="737">
        <f>1169.26</f>
        <v>1169.26</v>
      </c>
      <c r="T82" s="522">
        <f>99.48</f>
        <v>99.48</v>
      </c>
      <c r="U82" s="522">
        <f>99.48</f>
        <v>99.48</v>
      </c>
      <c r="V82" s="616">
        <f>SUM(S82:U82)</f>
        <v>1368.22</v>
      </c>
      <c r="W82" s="615">
        <f>274.79</f>
        <v>274.79000000000002</v>
      </c>
      <c r="X82" s="522">
        <f>110.87</f>
        <v>110.87</v>
      </c>
      <c r="Y82" s="522">
        <v>0</v>
      </c>
      <c r="Z82" s="616">
        <f t="shared" si="7"/>
        <v>385.66</v>
      </c>
      <c r="AA82" s="523"/>
      <c r="AB82" s="717"/>
      <c r="AC82" s="516">
        <v>0</v>
      </c>
      <c r="AD82" s="642">
        <v>15</v>
      </c>
      <c r="AE82" s="642">
        <v>1</v>
      </c>
      <c r="AF82" s="642">
        <v>0</v>
      </c>
      <c r="AG82" s="642">
        <v>0</v>
      </c>
      <c r="AH82" s="642">
        <v>0</v>
      </c>
      <c r="AI82" s="515"/>
      <c r="AJ82" s="515"/>
      <c r="AK82" s="515"/>
      <c r="AL82" s="515" t="s">
        <v>265</v>
      </c>
      <c r="AM82" s="515" t="s">
        <v>265</v>
      </c>
      <c r="AN82" s="515"/>
    </row>
    <row r="83" spans="1:42" x14ac:dyDescent="0.25">
      <c r="A83" s="103" t="s">
        <v>258</v>
      </c>
      <c r="B83" s="103" t="s">
        <v>274</v>
      </c>
      <c r="C83" s="99" t="s">
        <v>275</v>
      </c>
      <c r="D83" s="99" t="s">
        <v>48</v>
      </c>
      <c r="E83" s="99" t="s">
        <v>227</v>
      </c>
      <c r="F83" s="761"/>
      <c r="G83" s="103" t="s">
        <v>1</v>
      </c>
      <c r="H83" s="346"/>
      <c r="I83" s="347"/>
      <c r="J83" s="348"/>
      <c r="K83" s="348"/>
      <c r="L83" s="563"/>
      <c r="M83" s="568"/>
      <c r="N83" s="569"/>
      <c r="O83" s="569"/>
      <c r="P83" s="569"/>
      <c r="Q83" s="569"/>
      <c r="R83" s="570"/>
      <c r="S83" s="737">
        <v>225.9</v>
      </c>
      <c r="T83" s="522">
        <v>19.2</v>
      </c>
      <c r="U83" s="522">
        <v>19.18</v>
      </c>
      <c r="V83" s="616">
        <f>SUM(S83:U83)</f>
        <v>264.27999999999997</v>
      </c>
      <c r="W83" s="615">
        <v>53.08</v>
      </c>
      <c r="X83" s="522">
        <v>21.4</v>
      </c>
      <c r="Y83" s="522">
        <v>0</v>
      </c>
      <c r="Z83" s="616">
        <f t="shared" si="7"/>
        <v>74.47999999999999</v>
      </c>
      <c r="AA83" s="523"/>
      <c r="AB83" s="717"/>
      <c r="AC83" s="516">
        <v>0</v>
      </c>
      <c r="AD83" s="642">
        <v>0</v>
      </c>
      <c r="AE83" s="642">
        <v>0</v>
      </c>
      <c r="AF83" s="642">
        <v>0</v>
      </c>
      <c r="AG83" s="642">
        <v>0</v>
      </c>
      <c r="AH83" s="642">
        <v>0</v>
      </c>
      <c r="AI83" s="515"/>
      <c r="AJ83" s="515"/>
      <c r="AK83" s="515"/>
      <c r="AL83" s="515"/>
      <c r="AM83" s="515"/>
      <c r="AN83" s="515"/>
      <c r="AP83" s="515"/>
    </row>
    <row r="84" spans="1:42" x14ac:dyDescent="0.25">
      <c r="A84" s="103" t="s">
        <v>258</v>
      </c>
      <c r="B84" s="562" t="s">
        <v>247</v>
      </c>
      <c r="C84" s="578" t="s">
        <v>276</v>
      </c>
      <c r="D84" s="99" t="s">
        <v>48</v>
      </c>
      <c r="E84" s="99" t="s">
        <v>227</v>
      </c>
      <c r="F84" s="762"/>
      <c r="G84" s="103" t="s">
        <v>1</v>
      </c>
      <c r="H84" s="346"/>
      <c r="I84" s="347"/>
      <c r="J84" s="348"/>
      <c r="K84" s="348"/>
      <c r="L84" s="563"/>
      <c r="M84" s="571"/>
      <c r="N84" s="572"/>
      <c r="O84" s="572"/>
      <c r="P84" s="572"/>
      <c r="Q84" s="572"/>
      <c r="R84" s="573"/>
      <c r="S84" s="738">
        <v>46.5</v>
      </c>
      <c r="T84" s="739">
        <v>78.41</v>
      </c>
      <c r="U84" s="739">
        <v>7.08</v>
      </c>
      <c r="V84" s="740">
        <f>SUM(S84:U84)</f>
        <v>131.99</v>
      </c>
      <c r="W84" s="741">
        <v>87.5</v>
      </c>
      <c r="X84" s="739">
        <v>0</v>
      </c>
      <c r="Y84" s="739">
        <v>0</v>
      </c>
      <c r="Z84" s="740">
        <f t="shared" si="7"/>
        <v>87.5</v>
      </c>
      <c r="AA84" s="567"/>
      <c r="AB84" s="717"/>
      <c r="AC84" s="606">
        <v>0</v>
      </c>
      <c r="AD84" s="643">
        <v>0</v>
      </c>
      <c r="AE84" s="643">
        <v>0</v>
      </c>
      <c r="AF84" s="642">
        <v>0</v>
      </c>
      <c r="AG84" s="643"/>
      <c r="AH84" s="643"/>
      <c r="AI84" s="564"/>
      <c r="AJ84" s="564"/>
      <c r="AK84" s="564"/>
      <c r="AL84" s="564"/>
      <c r="AM84" s="564"/>
      <c r="AN84" s="564"/>
      <c r="AP84" s="515"/>
    </row>
    <row r="85" spans="1:42" ht="15.75" customHeight="1" x14ac:dyDescent="0.25">
      <c r="A85" s="104" t="s">
        <v>277</v>
      </c>
      <c r="B85" s="104" t="s">
        <v>46</v>
      </c>
      <c r="C85" s="96" t="s">
        <v>278</v>
      </c>
      <c r="D85" s="96" t="s">
        <v>279</v>
      </c>
      <c r="E85" s="96" t="str">
        <f t="shared" si="15"/>
        <v>ES</v>
      </c>
      <c r="F85" s="262" t="s">
        <v>280</v>
      </c>
      <c r="G85" s="263" t="s">
        <v>90</v>
      </c>
      <c r="H85" s="274"/>
      <c r="I85" s="149" t="s">
        <v>281</v>
      </c>
      <c r="J85" s="96"/>
      <c r="K85" s="125" t="s">
        <v>282</v>
      </c>
      <c r="L85" s="246" t="s">
        <v>94</v>
      </c>
      <c r="M85" s="275"/>
      <c r="N85" s="276"/>
      <c r="O85" s="277"/>
      <c r="P85" s="277"/>
      <c r="Q85" s="278"/>
      <c r="R85" s="279"/>
      <c r="S85" s="592"/>
      <c r="T85" s="593"/>
      <c r="U85" s="593"/>
      <c r="V85" s="594">
        <f t="shared" si="6"/>
        <v>0</v>
      </c>
      <c r="W85" s="592"/>
      <c r="X85" s="593"/>
      <c r="Y85" s="593"/>
      <c r="Z85" s="594">
        <f t="shared" si="7"/>
        <v>0</v>
      </c>
      <c r="AA85" s="180"/>
      <c r="AB85" s="695">
        <v>350</v>
      </c>
      <c r="AC85" s="603"/>
      <c r="AD85" s="620">
        <v>5</v>
      </c>
      <c r="AE85" s="621">
        <v>0</v>
      </c>
      <c r="AF85" s="622">
        <v>0</v>
      </c>
      <c r="AG85" s="620"/>
      <c r="AH85" s="623"/>
      <c r="AI85" s="552"/>
      <c r="AJ85" s="271"/>
      <c r="AK85" s="272"/>
      <c r="AL85" s="158"/>
      <c r="AM85" s="159"/>
      <c r="AN85" s="160"/>
      <c r="AP85" s="515"/>
    </row>
    <row r="86" spans="1:42" x14ac:dyDescent="0.25">
      <c r="A86" s="102" t="s">
        <v>277</v>
      </c>
      <c r="B86" s="102" t="s">
        <v>153</v>
      </c>
      <c r="C86" s="98" t="s">
        <v>283</v>
      </c>
      <c r="D86" s="98" t="s">
        <v>279</v>
      </c>
      <c r="E86" s="98" t="str">
        <f t="shared" si="15"/>
        <v>ES</v>
      </c>
      <c r="F86" s="120" t="s">
        <v>280</v>
      </c>
      <c r="G86" s="119" t="s">
        <v>90</v>
      </c>
      <c r="H86" s="140"/>
      <c r="I86" s="141" t="s">
        <v>281</v>
      </c>
      <c r="J86" s="98"/>
      <c r="K86" s="121" t="s">
        <v>282</v>
      </c>
      <c r="L86" s="122" t="s">
        <v>94</v>
      </c>
      <c r="M86" s="193"/>
      <c r="N86" s="194"/>
      <c r="O86" s="195"/>
      <c r="P86" s="195"/>
      <c r="Q86" s="196"/>
      <c r="R86" s="197"/>
      <c r="S86" s="600"/>
      <c r="T86" s="519"/>
      <c r="U86" s="519"/>
      <c r="V86" s="601">
        <f t="shared" si="6"/>
        <v>0</v>
      </c>
      <c r="W86" s="600"/>
      <c r="X86" s="519"/>
      <c r="Y86" s="519"/>
      <c r="Z86" s="601">
        <f t="shared" si="7"/>
        <v>0</v>
      </c>
      <c r="AA86" s="179"/>
      <c r="AB86" s="698"/>
      <c r="AC86" s="588"/>
      <c r="AD86" s="632">
        <v>5</v>
      </c>
      <c r="AE86" s="634">
        <v>0</v>
      </c>
      <c r="AF86" s="635">
        <v>0</v>
      </c>
      <c r="AG86" s="632"/>
      <c r="AH86" s="633"/>
      <c r="AI86" s="555"/>
      <c r="AJ86" s="166"/>
      <c r="AK86" s="167"/>
      <c r="AL86" s="172"/>
      <c r="AM86" s="496"/>
      <c r="AN86" s="173"/>
      <c r="AP86" s="515"/>
    </row>
    <row r="87" spans="1:42" ht="15.75" customHeight="1" x14ac:dyDescent="0.25">
      <c r="A87" s="104" t="s">
        <v>284</v>
      </c>
      <c r="B87" s="104" t="s">
        <v>46</v>
      </c>
      <c r="C87" s="96" t="s">
        <v>285</v>
      </c>
      <c r="D87" s="96" t="s">
        <v>279</v>
      </c>
      <c r="E87" s="96" t="str">
        <f t="shared" si="15"/>
        <v>ES</v>
      </c>
      <c r="F87" s="262" t="s">
        <v>286</v>
      </c>
      <c r="G87" s="263" t="s">
        <v>90</v>
      </c>
      <c r="H87" s="274"/>
      <c r="I87" s="149" t="s">
        <v>281</v>
      </c>
      <c r="J87" s="96"/>
      <c r="K87" s="125" t="s">
        <v>282</v>
      </c>
      <c r="L87" s="246" t="s">
        <v>94</v>
      </c>
      <c r="M87" s="275"/>
      <c r="N87" s="276"/>
      <c r="O87" s="277"/>
      <c r="P87" s="277"/>
      <c r="Q87" s="278"/>
      <c r="R87" s="279"/>
      <c r="S87" s="592"/>
      <c r="T87" s="593"/>
      <c r="U87" s="593"/>
      <c r="V87" s="594">
        <f t="shared" si="6"/>
        <v>0</v>
      </c>
      <c r="W87" s="592"/>
      <c r="X87" s="593"/>
      <c r="Y87" s="593"/>
      <c r="Z87" s="594">
        <f t="shared" si="7"/>
        <v>0</v>
      </c>
      <c r="AA87" s="180"/>
      <c r="AB87" s="695">
        <v>37.17</v>
      </c>
      <c r="AC87" s="603"/>
      <c r="AD87" s="620">
        <v>2</v>
      </c>
      <c r="AE87" s="621">
        <v>2</v>
      </c>
      <c r="AF87" s="622">
        <v>0</v>
      </c>
      <c r="AG87" s="620"/>
      <c r="AH87" s="623"/>
      <c r="AI87" s="552"/>
      <c r="AJ87" s="271"/>
      <c r="AK87" s="272"/>
      <c r="AL87" s="158"/>
      <c r="AM87" s="159"/>
      <c r="AN87" s="160"/>
      <c r="AP87" s="515"/>
    </row>
    <row r="88" spans="1:42" x14ac:dyDescent="0.25">
      <c r="A88" s="102" t="s">
        <v>284</v>
      </c>
      <c r="B88" s="102" t="s">
        <v>153</v>
      </c>
      <c r="C88" s="98" t="s">
        <v>287</v>
      </c>
      <c r="D88" s="101" t="s">
        <v>279</v>
      </c>
      <c r="E88" s="98" t="str">
        <f t="shared" si="15"/>
        <v>ES</v>
      </c>
      <c r="F88" s="120" t="s">
        <v>286</v>
      </c>
      <c r="G88" s="119" t="s">
        <v>90</v>
      </c>
      <c r="H88" s="140"/>
      <c r="I88" s="141" t="s">
        <v>281</v>
      </c>
      <c r="J88" s="98"/>
      <c r="K88" s="121" t="s">
        <v>282</v>
      </c>
      <c r="L88" s="122" t="s">
        <v>94</v>
      </c>
      <c r="M88" s="193"/>
      <c r="N88" s="194"/>
      <c r="O88" s="195"/>
      <c r="P88" s="195"/>
      <c r="Q88" s="196"/>
      <c r="R88" s="197"/>
      <c r="S88" s="600"/>
      <c r="T88" s="519"/>
      <c r="U88" s="519"/>
      <c r="V88" s="601">
        <f t="shared" si="6"/>
        <v>0</v>
      </c>
      <c r="W88" s="600"/>
      <c r="X88" s="519"/>
      <c r="Y88" s="519"/>
      <c r="Z88" s="601">
        <f t="shared" si="7"/>
        <v>0</v>
      </c>
      <c r="AA88" s="179"/>
      <c r="AB88" s="698"/>
      <c r="AC88" s="588"/>
      <c r="AD88" s="632">
        <v>2</v>
      </c>
      <c r="AE88" s="634">
        <v>2</v>
      </c>
      <c r="AF88" s="635">
        <v>0</v>
      </c>
      <c r="AG88" s="632"/>
      <c r="AH88" s="633"/>
      <c r="AI88" s="555"/>
      <c r="AJ88" s="166"/>
      <c r="AK88" s="167"/>
      <c r="AL88" s="172"/>
      <c r="AM88" s="496"/>
      <c r="AN88" s="173"/>
      <c r="AP88" s="515"/>
    </row>
    <row r="89" spans="1:42" ht="32.25" customHeight="1" x14ac:dyDescent="0.25">
      <c r="A89" s="104" t="s">
        <v>288</v>
      </c>
      <c r="B89" s="104" t="s">
        <v>46</v>
      </c>
      <c r="C89" s="96" t="s">
        <v>289</v>
      </c>
      <c r="D89" s="96" t="s">
        <v>279</v>
      </c>
      <c r="E89" s="96" t="str">
        <f t="shared" si="15"/>
        <v>ES</v>
      </c>
      <c r="F89" s="262" t="s">
        <v>290</v>
      </c>
      <c r="G89" s="263" t="s">
        <v>90</v>
      </c>
      <c r="H89" s="274" t="s">
        <v>1</v>
      </c>
      <c r="I89" s="149" t="s">
        <v>291</v>
      </c>
      <c r="J89" s="356" t="s">
        <v>292</v>
      </c>
      <c r="K89" s="125" t="s">
        <v>293</v>
      </c>
      <c r="L89" s="246" t="s">
        <v>294</v>
      </c>
      <c r="M89" s="275"/>
      <c r="N89" s="276"/>
      <c r="O89" s="277"/>
      <c r="P89" s="277"/>
      <c r="Q89" s="278"/>
      <c r="R89" s="279"/>
      <c r="S89" s="602">
        <f>SUM(S90:S93)</f>
        <v>1070.48</v>
      </c>
      <c r="T89" s="593">
        <f t="shared" ref="T89:U89" si="21">SUM(T90:T93)</f>
        <v>202.03000000000003</v>
      </c>
      <c r="U89" s="604">
        <f t="shared" si="21"/>
        <v>181.7</v>
      </c>
      <c r="V89" s="594">
        <f>SUM(S89:U89)</f>
        <v>1454.21</v>
      </c>
      <c r="W89" s="604">
        <f t="shared" ref="W89" si="22">SUM(W90:W93)</f>
        <v>225</v>
      </c>
      <c r="X89" s="604">
        <f t="shared" ref="X89" si="23">SUM(X90:X93)</f>
        <v>94.31</v>
      </c>
      <c r="Y89" s="604">
        <f t="shared" ref="Y89" si="24">SUM(Y90:Y93)</f>
        <v>0</v>
      </c>
      <c r="Z89" s="594">
        <f>SUM(W89:Y89)</f>
        <v>319.31</v>
      </c>
      <c r="AA89" s="180"/>
      <c r="AB89" s="695">
        <v>2055.16</v>
      </c>
      <c r="AC89" s="603"/>
      <c r="AD89" s="638">
        <f t="shared" ref="AD89" si="25">SUM(AD90:AD93)</f>
        <v>138</v>
      </c>
      <c r="AE89" s="638">
        <f t="shared" ref="AE89" si="26">SUM(AE90:AE93)</f>
        <v>38</v>
      </c>
      <c r="AF89" s="644">
        <f t="shared" ref="AF89" si="27">SUM(AF90:AF93)</f>
        <v>0</v>
      </c>
      <c r="AG89" s="620">
        <v>68</v>
      </c>
      <c r="AH89" s="623"/>
      <c r="AI89" s="552"/>
      <c r="AJ89" s="271"/>
      <c r="AK89" s="272"/>
      <c r="AL89" s="158"/>
      <c r="AM89" s="159"/>
      <c r="AN89" s="160"/>
      <c r="AP89" s="564"/>
    </row>
    <row r="90" spans="1:42" ht="15.75" customHeight="1" x14ac:dyDescent="0.25">
      <c r="A90" s="103" t="s">
        <v>295</v>
      </c>
      <c r="B90" s="103" t="s">
        <v>51</v>
      </c>
      <c r="C90" s="374" t="s">
        <v>296</v>
      </c>
      <c r="D90" s="147" t="s">
        <v>279</v>
      </c>
      <c r="E90" s="99" t="str">
        <f t="shared" si="15"/>
        <v>ES</v>
      </c>
      <c r="F90" s="779" t="s">
        <v>297</v>
      </c>
      <c r="G90" s="373" t="s">
        <v>90</v>
      </c>
      <c r="H90" s="280" t="s">
        <v>1</v>
      </c>
      <c r="I90" s="281" t="s">
        <v>291</v>
      </c>
      <c r="J90" s="281" t="s">
        <v>292</v>
      </c>
      <c r="K90" s="100" t="s">
        <v>293</v>
      </c>
      <c r="L90" s="147"/>
      <c r="M90" s="405"/>
      <c r="N90" s="189"/>
      <c r="O90" s="190"/>
      <c r="P90" s="190"/>
      <c r="Q90" s="191"/>
      <c r="R90" s="192"/>
      <c r="S90" s="595">
        <v>496.93</v>
      </c>
      <c r="T90" s="517">
        <v>101.91</v>
      </c>
      <c r="U90" s="517">
        <v>77.83</v>
      </c>
      <c r="V90" s="517">
        <f t="shared" ref="V90:V93" si="28">SUM(S90:U90)</f>
        <v>676.67000000000007</v>
      </c>
      <c r="W90" s="595">
        <v>62.5</v>
      </c>
      <c r="X90" s="517">
        <v>81.7</v>
      </c>
      <c r="Y90" s="517">
        <v>0</v>
      </c>
      <c r="Z90" s="597">
        <f t="shared" ref="Z90:Z93" si="29">SUM(W90:Y90)</f>
        <v>144.19999999999999</v>
      </c>
      <c r="AA90" s="181"/>
      <c r="AB90" s="696"/>
      <c r="AC90" s="702"/>
      <c r="AD90" s="624">
        <v>85</v>
      </c>
      <c r="AE90" s="625">
        <v>23</v>
      </c>
      <c r="AF90" s="680">
        <v>0</v>
      </c>
      <c r="AG90" s="681">
        <v>0</v>
      </c>
      <c r="AH90" s="682">
        <v>0</v>
      </c>
      <c r="AI90" s="526"/>
      <c r="AJ90" s="171"/>
      <c r="AK90" s="169"/>
      <c r="AL90" s="174"/>
      <c r="AM90" s="494"/>
      <c r="AN90" s="175"/>
    </row>
    <row r="91" spans="1:42" x14ac:dyDescent="0.25">
      <c r="A91" s="103" t="s">
        <v>298</v>
      </c>
      <c r="B91" s="103" t="s">
        <v>53</v>
      </c>
      <c r="C91" s="99" t="s">
        <v>299</v>
      </c>
      <c r="D91" s="147" t="s">
        <v>279</v>
      </c>
      <c r="E91" s="99" t="str">
        <f t="shared" si="15"/>
        <v>ES</v>
      </c>
      <c r="F91" s="780"/>
      <c r="G91" s="130" t="s">
        <v>90</v>
      </c>
      <c r="H91" s="280" t="s">
        <v>1</v>
      </c>
      <c r="I91" s="281" t="s">
        <v>291</v>
      </c>
      <c r="J91" s="281" t="s">
        <v>292</v>
      </c>
      <c r="K91" s="100" t="s">
        <v>293</v>
      </c>
      <c r="L91" s="239"/>
      <c r="M91" s="405"/>
      <c r="N91" s="189"/>
      <c r="O91" s="190"/>
      <c r="P91" s="190"/>
      <c r="Q91" s="191"/>
      <c r="R91" s="192"/>
      <c r="S91" s="595">
        <v>345.31</v>
      </c>
      <c r="T91" s="517">
        <v>75.510000000000005</v>
      </c>
      <c r="U91" s="517">
        <v>73.77</v>
      </c>
      <c r="V91" s="517">
        <f t="shared" si="28"/>
        <v>494.59</v>
      </c>
      <c r="W91" s="595">
        <v>137.5</v>
      </c>
      <c r="X91" s="517">
        <v>8.6999999999999993</v>
      </c>
      <c r="Y91" s="517">
        <v>0</v>
      </c>
      <c r="Z91" s="597">
        <f t="shared" si="29"/>
        <v>146.19999999999999</v>
      </c>
      <c r="AA91" s="181"/>
      <c r="AB91" s="696"/>
      <c r="AC91" s="700"/>
      <c r="AD91" s="645">
        <v>43</v>
      </c>
      <c r="AE91" s="646">
        <v>15</v>
      </c>
      <c r="AF91" s="647">
        <v>0</v>
      </c>
      <c r="AG91" s="645">
        <v>58</v>
      </c>
      <c r="AH91" s="648">
        <v>0</v>
      </c>
      <c r="AI91" s="553"/>
      <c r="AJ91" s="163"/>
      <c r="AK91" s="164"/>
      <c r="AL91" s="174"/>
      <c r="AM91" s="494"/>
      <c r="AN91" s="175"/>
    </row>
    <row r="92" spans="1:42" x14ac:dyDescent="0.25">
      <c r="A92" s="103" t="s">
        <v>298</v>
      </c>
      <c r="B92" s="377" t="s">
        <v>55</v>
      </c>
      <c r="C92" s="378" t="s">
        <v>300</v>
      </c>
      <c r="D92" s="413" t="s">
        <v>279</v>
      </c>
      <c r="E92" s="378" t="str">
        <f t="shared" si="15"/>
        <v>ES</v>
      </c>
      <c r="F92" s="780"/>
      <c r="G92" s="373" t="s">
        <v>90</v>
      </c>
      <c r="H92" s="418" t="s">
        <v>1</v>
      </c>
      <c r="I92" s="281" t="s">
        <v>291</v>
      </c>
      <c r="J92" s="281" t="s">
        <v>292</v>
      </c>
      <c r="K92" s="362" t="s">
        <v>293</v>
      </c>
      <c r="L92" s="399"/>
      <c r="M92" s="405"/>
      <c r="N92" s="406"/>
      <c r="O92" s="407"/>
      <c r="P92" s="407"/>
      <c r="Q92" s="408"/>
      <c r="R92" s="409"/>
      <c r="S92" s="598">
        <v>197.18</v>
      </c>
      <c r="T92" s="518">
        <v>24.61</v>
      </c>
      <c r="U92" s="518">
        <v>30.1</v>
      </c>
      <c r="V92" s="518">
        <f t="shared" si="28"/>
        <v>251.89000000000001</v>
      </c>
      <c r="W92" s="598">
        <v>25</v>
      </c>
      <c r="X92" s="518">
        <v>3.91</v>
      </c>
      <c r="Y92" s="518">
        <v>0</v>
      </c>
      <c r="Z92" s="599">
        <f t="shared" si="29"/>
        <v>28.91</v>
      </c>
      <c r="AA92" s="393"/>
      <c r="AB92" s="697"/>
      <c r="AC92" s="699"/>
      <c r="AD92" s="628">
        <v>10</v>
      </c>
      <c r="AE92" s="629">
        <v>0</v>
      </c>
      <c r="AF92" s="630">
        <v>0</v>
      </c>
      <c r="AG92" s="628">
        <v>10</v>
      </c>
      <c r="AH92" s="631">
        <v>0</v>
      </c>
      <c r="AI92" s="554"/>
      <c r="AJ92" s="411"/>
      <c r="AK92" s="412"/>
      <c r="AL92" s="397"/>
      <c r="AM92" s="495"/>
      <c r="AN92" s="398"/>
    </row>
    <row r="93" spans="1:42" x14ac:dyDescent="0.25">
      <c r="A93" s="103" t="s">
        <v>298</v>
      </c>
      <c r="B93" s="102" t="s">
        <v>57</v>
      </c>
      <c r="C93" s="353" t="s">
        <v>301</v>
      </c>
      <c r="D93" s="101" t="s">
        <v>279</v>
      </c>
      <c r="E93" s="378" t="str">
        <f t="shared" si="15"/>
        <v>ES</v>
      </c>
      <c r="F93" s="762"/>
      <c r="G93" s="373" t="s">
        <v>90</v>
      </c>
      <c r="H93" s="418" t="s">
        <v>1</v>
      </c>
      <c r="I93" s="281" t="s">
        <v>291</v>
      </c>
      <c r="J93" s="281" t="s">
        <v>292</v>
      </c>
      <c r="K93" s="362" t="s">
        <v>293</v>
      </c>
      <c r="L93" s="122"/>
      <c r="M93" s="193"/>
      <c r="N93" s="194"/>
      <c r="O93" s="195"/>
      <c r="P93" s="195"/>
      <c r="Q93" s="196"/>
      <c r="R93" s="197"/>
      <c r="S93" s="600">
        <v>31.06</v>
      </c>
      <c r="T93" s="519">
        <v>0</v>
      </c>
      <c r="U93" s="519">
        <v>0</v>
      </c>
      <c r="V93" s="519">
        <f t="shared" si="28"/>
        <v>31.06</v>
      </c>
      <c r="W93" s="742">
        <v>0</v>
      </c>
      <c r="X93" s="519">
        <v>0</v>
      </c>
      <c r="Y93" s="519">
        <v>0</v>
      </c>
      <c r="Z93" s="601">
        <f t="shared" si="29"/>
        <v>0</v>
      </c>
      <c r="AA93" s="480"/>
      <c r="AB93" s="719"/>
      <c r="AC93" s="720"/>
      <c r="AD93" s="674">
        <v>0</v>
      </c>
      <c r="AE93" s="677">
        <v>0</v>
      </c>
      <c r="AF93" s="678">
        <v>0</v>
      </c>
      <c r="AG93" s="674">
        <v>0</v>
      </c>
      <c r="AH93" s="679">
        <v>0</v>
      </c>
      <c r="AI93" s="555"/>
      <c r="AJ93" s="166"/>
      <c r="AK93" s="167"/>
      <c r="AL93" s="172"/>
      <c r="AM93" s="496"/>
      <c r="AN93" s="173"/>
    </row>
    <row r="94" spans="1:42" ht="15.75" customHeight="1" x14ac:dyDescent="0.25">
      <c r="A94" s="104" t="s">
        <v>302</v>
      </c>
      <c r="B94" s="104" t="s">
        <v>46</v>
      </c>
      <c r="C94" s="96" t="s">
        <v>303</v>
      </c>
      <c r="D94" s="96" t="s">
        <v>48</v>
      </c>
      <c r="E94" s="96" t="str">
        <f t="shared" si="15"/>
        <v>GO</v>
      </c>
      <c r="F94" s="262" t="s">
        <v>304</v>
      </c>
      <c r="G94" s="263" t="s">
        <v>3</v>
      </c>
      <c r="H94" s="264"/>
      <c r="I94" s="123"/>
      <c r="J94" s="241"/>
      <c r="K94" s="125" t="s">
        <v>305</v>
      </c>
      <c r="L94" s="246" t="s">
        <v>306</v>
      </c>
      <c r="M94" s="198" t="s">
        <v>307</v>
      </c>
      <c r="N94" s="199"/>
      <c r="O94" s="200">
        <v>150000</v>
      </c>
      <c r="P94" s="200"/>
      <c r="Q94" s="215">
        <v>43300</v>
      </c>
      <c r="R94" s="216">
        <v>46953</v>
      </c>
      <c r="S94" s="592">
        <v>2443.5300000000002</v>
      </c>
      <c r="T94" s="593">
        <v>318.93</v>
      </c>
      <c r="U94" s="593">
        <v>286.27999999999997</v>
      </c>
      <c r="V94" s="594">
        <v>3048.74</v>
      </c>
      <c r="W94" s="592">
        <v>1681.48</v>
      </c>
      <c r="X94" s="593">
        <v>1000.41</v>
      </c>
      <c r="Y94" s="593">
        <v>0</v>
      </c>
      <c r="Z94" s="594">
        <f t="shared" si="7"/>
        <v>2681.89</v>
      </c>
      <c r="AA94" s="180" t="s">
        <v>2</v>
      </c>
      <c r="AB94" s="695">
        <v>5730.62</v>
      </c>
      <c r="AC94" s="603"/>
      <c r="AD94" s="620">
        <v>238</v>
      </c>
      <c r="AE94" s="621">
        <v>32</v>
      </c>
      <c r="AF94" s="622">
        <v>0</v>
      </c>
      <c r="AG94" s="620"/>
      <c r="AH94" s="623"/>
      <c r="AI94" s="524" t="s">
        <v>4</v>
      </c>
      <c r="AJ94" s="159" t="s">
        <v>4</v>
      </c>
      <c r="AK94" s="160"/>
      <c r="AL94" s="158"/>
      <c r="AM94" s="159"/>
      <c r="AN94" s="160"/>
    </row>
    <row r="95" spans="1:42" x14ac:dyDescent="0.25">
      <c r="A95" s="142" t="s">
        <v>302</v>
      </c>
      <c r="B95" s="142" t="s">
        <v>51</v>
      </c>
      <c r="C95" s="143" t="s">
        <v>308</v>
      </c>
      <c r="D95" s="99" t="s">
        <v>48</v>
      </c>
      <c r="E95" s="99" t="str">
        <f t="shared" ref="E95:E128" si="30">LEFT(A95,2)</f>
        <v>GO</v>
      </c>
      <c r="F95" s="776" t="s">
        <v>304</v>
      </c>
      <c r="G95" s="130" t="s">
        <v>3</v>
      </c>
      <c r="H95" s="136"/>
      <c r="I95" s="129"/>
      <c r="J95" s="238"/>
      <c r="K95" s="100" t="s">
        <v>305</v>
      </c>
      <c r="L95" s="239"/>
      <c r="M95" s="208"/>
      <c r="N95" s="209"/>
      <c r="O95" s="210"/>
      <c r="P95" s="210"/>
      <c r="Q95" s="211"/>
      <c r="R95" s="212"/>
      <c r="S95" s="595">
        <v>1537.75</v>
      </c>
      <c r="T95" s="517">
        <v>124.99</v>
      </c>
      <c r="U95" s="517">
        <v>183.22</v>
      </c>
      <c r="V95" s="597">
        <f t="shared" si="6"/>
        <v>1845.96</v>
      </c>
      <c r="W95" s="595">
        <v>1076.1500000000001</v>
      </c>
      <c r="X95" s="517">
        <v>640.26</v>
      </c>
      <c r="Y95" s="517">
        <v>0</v>
      </c>
      <c r="Z95" s="597">
        <f t="shared" si="7"/>
        <v>1716.41</v>
      </c>
      <c r="AA95" s="181"/>
      <c r="AB95" s="696"/>
      <c r="AC95" s="700"/>
      <c r="AD95" s="624">
        <v>150</v>
      </c>
      <c r="AE95" s="625">
        <v>28</v>
      </c>
      <c r="AF95" s="626"/>
      <c r="AG95" s="624"/>
      <c r="AH95" s="627"/>
      <c r="AI95" s="526"/>
      <c r="AJ95" s="171"/>
      <c r="AK95" s="169"/>
      <c r="AL95" s="174"/>
      <c r="AM95" s="494"/>
      <c r="AN95" s="175"/>
    </row>
    <row r="96" spans="1:42" x14ac:dyDescent="0.25">
      <c r="A96" s="142" t="s">
        <v>302</v>
      </c>
      <c r="B96" s="142" t="s">
        <v>53</v>
      </c>
      <c r="C96" s="143" t="s">
        <v>309</v>
      </c>
      <c r="D96" s="99" t="s">
        <v>48</v>
      </c>
      <c r="E96" s="99" t="str">
        <f t="shared" si="30"/>
        <v>GO</v>
      </c>
      <c r="F96" s="778"/>
      <c r="G96" s="130" t="s">
        <v>3</v>
      </c>
      <c r="H96" s="136"/>
      <c r="I96" s="129"/>
      <c r="J96" s="238"/>
      <c r="K96" s="100" t="s">
        <v>305</v>
      </c>
      <c r="L96" s="239"/>
      <c r="M96" s="208"/>
      <c r="N96" s="209"/>
      <c r="O96" s="210"/>
      <c r="P96" s="210"/>
      <c r="Q96" s="211"/>
      <c r="R96" s="212"/>
      <c r="S96" s="595">
        <v>720.82</v>
      </c>
      <c r="T96" s="517">
        <v>58.59</v>
      </c>
      <c r="U96" s="517">
        <v>85.88</v>
      </c>
      <c r="V96" s="597">
        <f t="shared" ref="V96:V158" si="31">SUM(S96:U96)</f>
        <v>865.29000000000008</v>
      </c>
      <c r="W96" s="595">
        <v>504.44</v>
      </c>
      <c r="X96" s="517">
        <v>300.12</v>
      </c>
      <c r="Y96" s="517">
        <v>0</v>
      </c>
      <c r="Z96" s="597">
        <f t="shared" ref="Z96:Z158" si="32">SUM(W96:Y96)</f>
        <v>804.56</v>
      </c>
      <c r="AA96" s="181"/>
      <c r="AB96" s="696"/>
      <c r="AC96" s="700"/>
      <c r="AD96" s="624">
        <v>74</v>
      </c>
      <c r="AE96" s="625">
        <v>4</v>
      </c>
      <c r="AF96" s="626"/>
      <c r="AG96" s="624"/>
      <c r="AH96" s="627"/>
      <c r="AI96" s="526"/>
      <c r="AJ96" s="171"/>
      <c r="AK96" s="169"/>
      <c r="AL96" s="174"/>
      <c r="AM96" s="494"/>
      <c r="AN96" s="175"/>
    </row>
    <row r="97" spans="1:40" x14ac:dyDescent="0.25">
      <c r="A97" s="420" t="s">
        <v>302</v>
      </c>
      <c r="B97" s="420" t="s">
        <v>55</v>
      </c>
      <c r="C97" s="421" t="s">
        <v>310</v>
      </c>
      <c r="D97" s="99" t="s">
        <v>48</v>
      </c>
      <c r="E97" s="378" t="str">
        <f t="shared" si="30"/>
        <v>GO</v>
      </c>
      <c r="F97" s="778"/>
      <c r="G97" s="373" t="s">
        <v>3</v>
      </c>
      <c r="H97" s="380"/>
      <c r="I97" s="381"/>
      <c r="J97" s="382"/>
      <c r="K97" s="362" t="s">
        <v>305</v>
      </c>
      <c r="L97" s="147"/>
      <c r="M97" s="400"/>
      <c r="N97" s="401"/>
      <c r="O97" s="402"/>
      <c r="P97" s="402"/>
      <c r="Q97" s="403"/>
      <c r="R97" s="404"/>
      <c r="S97" s="598">
        <v>144.16</v>
      </c>
      <c r="T97" s="518">
        <v>11.72</v>
      </c>
      <c r="U97" s="518">
        <v>17.18</v>
      </c>
      <c r="V97" s="599">
        <f t="shared" si="31"/>
        <v>173.06</v>
      </c>
      <c r="W97" s="598">
        <v>100.89</v>
      </c>
      <c r="X97" s="518">
        <v>60.02</v>
      </c>
      <c r="Y97" s="518">
        <v>0</v>
      </c>
      <c r="Z97" s="599">
        <f t="shared" si="32"/>
        <v>160.91</v>
      </c>
      <c r="AA97" s="393"/>
      <c r="AB97" s="697"/>
      <c r="AC97" s="699"/>
      <c r="AD97" s="628">
        <v>14</v>
      </c>
      <c r="AE97" s="629">
        <v>0</v>
      </c>
      <c r="AF97" s="630"/>
      <c r="AG97" s="628"/>
      <c r="AH97" s="631"/>
      <c r="AI97" s="527"/>
      <c r="AJ97" s="395"/>
      <c r="AK97" s="396"/>
      <c r="AL97" s="397"/>
      <c r="AM97" s="495"/>
      <c r="AN97" s="398"/>
    </row>
    <row r="98" spans="1:40" x14ac:dyDescent="0.25">
      <c r="A98" s="144" t="s">
        <v>302</v>
      </c>
      <c r="B98" s="144" t="s">
        <v>57</v>
      </c>
      <c r="C98" s="422" t="s">
        <v>311</v>
      </c>
      <c r="D98" s="99" t="s">
        <v>48</v>
      </c>
      <c r="E98" s="98" t="s">
        <v>312</v>
      </c>
      <c r="F98" s="777"/>
      <c r="G98" s="119"/>
      <c r="H98" s="138"/>
      <c r="I98" s="127"/>
      <c r="J98" s="240"/>
      <c r="K98" s="121"/>
      <c r="L98" s="122"/>
      <c r="M98" s="201"/>
      <c r="N98" s="202"/>
      <c r="O98" s="203"/>
      <c r="P98" s="203"/>
      <c r="Q98" s="213"/>
      <c r="R98" s="214"/>
      <c r="S98" s="743">
        <v>40.799999999999997</v>
      </c>
      <c r="T98" s="744">
        <v>123.63</v>
      </c>
      <c r="U98" s="744">
        <v>0</v>
      </c>
      <c r="V98" s="599">
        <f t="shared" si="31"/>
        <v>164.43</v>
      </c>
      <c r="W98" s="743">
        <v>0</v>
      </c>
      <c r="X98" s="744">
        <v>0</v>
      </c>
      <c r="Y98" s="744">
        <v>0</v>
      </c>
      <c r="Z98" s="599">
        <f t="shared" si="32"/>
        <v>0</v>
      </c>
      <c r="AA98" s="477">
        <v>0</v>
      </c>
      <c r="AB98" s="697"/>
      <c r="AC98" s="590">
        <v>0</v>
      </c>
      <c r="AD98" s="683">
        <v>0</v>
      </c>
      <c r="AE98" s="684">
        <v>0</v>
      </c>
      <c r="AF98" s="685">
        <v>0</v>
      </c>
      <c r="AG98" s="683">
        <v>0</v>
      </c>
      <c r="AH98" s="686">
        <v>0</v>
      </c>
      <c r="AI98" s="479">
        <v>0</v>
      </c>
      <c r="AJ98" s="476">
        <v>0</v>
      </c>
      <c r="AK98" s="478">
        <v>0</v>
      </c>
      <c r="AL98" s="477">
        <v>0</v>
      </c>
      <c r="AM98" s="476">
        <v>0</v>
      </c>
      <c r="AN98" s="478"/>
    </row>
    <row r="99" spans="1:40" ht="27" customHeight="1" x14ac:dyDescent="0.25">
      <c r="A99" s="104" t="s">
        <v>313</v>
      </c>
      <c r="B99" s="104" t="s">
        <v>46</v>
      </c>
      <c r="C99" s="96" t="s">
        <v>314</v>
      </c>
      <c r="D99" s="96" t="s">
        <v>61</v>
      </c>
      <c r="E99" s="96" t="str">
        <f t="shared" si="30"/>
        <v>MA</v>
      </c>
      <c r="F99" s="262" t="s">
        <v>315</v>
      </c>
      <c r="G99" s="263" t="s">
        <v>3</v>
      </c>
      <c r="H99" s="264"/>
      <c r="I99" s="123"/>
      <c r="J99" s="241"/>
      <c r="K99" s="125" t="s">
        <v>316</v>
      </c>
      <c r="L99" s="246" t="s">
        <v>317</v>
      </c>
      <c r="M99" s="198" t="s">
        <v>318</v>
      </c>
      <c r="N99" s="204" t="s">
        <v>319</v>
      </c>
      <c r="O99" s="200">
        <v>32270.54</v>
      </c>
      <c r="P99" s="200"/>
      <c r="Q99" s="215">
        <v>41711</v>
      </c>
      <c r="R99" s="216">
        <v>46094</v>
      </c>
      <c r="S99" s="592">
        <v>188.3</v>
      </c>
      <c r="T99" s="593">
        <v>40.18</v>
      </c>
      <c r="U99" s="593">
        <v>114.83</v>
      </c>
      <c r="V99" s="594">
        <f t="shared" si="31"/>
        <v>343.31</v>
      </c>
      <c r="W99" s="592">
        <v>190.7</v>
      </c>
      <c r="X99" s="593">
        <v>312.04000000000002</v>
      </c>
      <c r="Y99" s="593">
        <v>0</v>
      </c>
      <c r="Z99" s="594">
        <f t="shared" si="32"/>
        <v>502.74</v>
      </c>
      <c r="AA99" s="180" t="s">
        <v>4</v>
      </c>
      <c r="AB99" s="695">
        <v>846.05</v>
      </c>
      <c r="AC99" s="603"/>
      <c r="AD99" s="620">
        <v>21</v>
      </c>
      <c r="AE99" s="621">
        <v>4</v>
      </c>
      <c r="AF99" s="622">
        <v>0</v>
      </c>
      <c r="AG99" s="620"/>
      <c r="AH99" s="623"/>
      <c r="AI99" s="524" t="s">
        <v>2</v>
      </c>
      <c r="AJ99" s="159" t="s">
        <v>2</v>
      </c>
      <c r="AK99" s="160"/>
      <c r="AL99" s="158"/>
      <c r="AM99" s="159"/>
      <c r="AN99" s="160"/>
    </row>
    <row r="100" spans="1:40" x14ac:dyDescent="0.25">
      <c r="A100" s="102" t="s">
        <v>313</v>
      </c>
      <c r="B100" s="102" t="s">
        <v>153</v>
      </c>
      <c r="C100" s="98" t="s">
        <v>320</v>
      </c>
      <c r="D100" s="378" t="s">
        <v>61</v>
      </c>
      <c r="E100" s="98" t="str">
        <f t="shared" si="30"/>
        <v>MA</v>
      </c>
      <c r="F100" s="120" t="s">
        <v>315</v>
      </c>
      <c r="G100" s="119" t="s">
        <v>3</v>
      </c>
      <c r="H100" s="138"/>
      <c r="I100" s="127"/>
      <c r="J100" s="240"/>
      <c r="K100" s="121" t="s">
        <v>316</v>
      </c>
      <c r="L100" s="122" t="s">
        <v>317</v>
      </c>
      <c r="M100" s="201" t="s">
        <v>318</v>
      </c>
      <c r="N100" s="202"/>
      <c r="O100" s="203">
        <v>32270.54</v>
      </c>
      <c r="P100" s="203"/>
      <c r="Q100" s="213">
        <v>41711</v>
      </c>
      <c r="R100" s="214">
        <v>46094</v>
      </c>
      <c r="S100" s="600">
        <v>188.3</v>
      </c>
      <c r="T100" s="519">
        <v>40.18</v>
      </c>
      <c r="U100" s="519">
        <v>114.83</v>
      </c>
      <c r="V100" s="601">
        <f t="shared" si="31"/>
        <v>343.31</v>
      </c>
      <c r="W100" s="600">
        <v>190.7</v>
      </c>
      <c r="X100" s="519">
        <v>312.04000000000002</v>
      </c>
      <c r="Y100" s="519">
        <v>0</v>
      </c>
      <c r="Z100" s="601">
        <f t="shared" si="32"/>
        <v>502.74</v>
      </c>
      <c r="AA100" s="179"/>
      <c r="AB100" s="698"/>
      <c r="AC100" s="588"/>
      <c r="AD100" s="632">
        <v>21</v>
      </c>
      <c r="AE100" s="634">
        <v>4</v>
      </c>
      <c r="AF100" s="635">
        <v>0</v>
      </c>
      <c r="AG100" s="632"/>
      <c r="AH100" s="633"/>
      <c r="AI100" s="528" t="s">
        <v>2</v>
      </c>
      <c r="AJ100" s="170" t="s">
        <v>2</v>
      </c>
      <c r="AK100" s="134"/>
      <c r="AL100" s="172"/>
      <c r="AM100" s="496"/>
      <c r="AN100" s="173"/>
    </row>
    <row r="101" spans="1:40" ht="27" customHeight="1" x14ac:dyDescent="0.25">
      <c r="A101" s="104" t="s">
        <v>321</v>
      </c>
      <c r="B101" s="104" t="s">
        <v>46</v>
      </c>
      <c r="C101" s="96" t="s">
        <v>322</v>
      </c>
      <c r="D101" s="96" t="s">
        <v>61</v>
      </c>
      <c r="E101" s="96" t="str">
        <f t="shared" si="30"/>
        <v>MA</v>
      </c>
      <c r="F101" s="262" t="s">
        <v>323</v>
      </c>
      <c r="G101" s="263" t="s">
        <v>3</v>
      </c>
      <c r="H101" s="264"/>
      <c r="I101" s="123"/>
      <c r="J101" s="241"/>
      <c r="K101" s="125" t="s">
        <v>324</v>
      </c>
      <c r="L101" s="246" t="s">
        <v>325</v>
      </c>
      <c r="M101" s="198" t="s">
        <v>326</v>
      </c>
      <c r="N101" s="204"/>
      <c r="O101" s="200">
        <v>147000</v>
      </c>
      <c r="P101" s="200"/>
      <c r="Q101" s="215">
        <v>45444</v>
      </c>
      <c r="R101" s="216">
        <v>47270</v>
      </c>
      <c r="S101" s="592">
        <f>SUM(S102:S105)</f>
        <v>914.4</v>
      </c>
      <c r="T101" s="593">
        <f t="shared" ref="T101:U101" si="33">SUM(T102:T105)</f>
        <v>26.14</v>
      </c>
      <c r="U101" s="593">
        <f t="shared" si="33"/>
        <v>693.58</v>
      </c>
      <c r="V101" s="594">
        <f>SUM(S101:U101)</f>
        <v>1634.12</v>
      </c>
      <c r="W101" s="592">
        <f t="shared" ref="W101" si="34">SUM(W102:W105)</f>
        <v>0</v>
      </c>
      <c r="X101" s="593">
        <f t="shared" ref="X101" si="35">SUM(X102:X105)</f>
        <v>604.25</v>
      </c>
      <c r="Y101" s="593">
        <f t="shared" ref="Y101" si="36">SUM(Y102:Y105)</f>
        <v>29.29</v>
      </c>
      <c r="Z101" s="594">
        <f t="shared" si="32"/>
        <v>633.54</v>
      </c>
      <c r="AA101" s="180"/>
      <c r="AB101" s="695">
        <v>2298</v>
      </c>
      <c r="AC101" s="603"/>
      <c r="AD101" s="620">
        <v>114</v>
      </c>
      <c r="AE101" s="621">
        <v>19</v>
      </c>
      <c r="AF101" s="622">
        <v>0</v>
      </c>
      <c r="AG101" s="620">
        <f>SUM(AG102:AG105)</f>
        <v>75</v>
      </c>
      <c r="AH101" s="623">
        <f>SUM(AH102:AH105)</f>
        <v>62</v>
      </c>
      <c r="AI101" s="524"/>
      <c r="AJ101" s="159"/>
      <c r="AK101" s="160"/>
      <c r="AL101" s="158" t="s">
        <v>4</v>
      </c>
      <c r="AM101" s="159"/>
      <c r="AN101" s="160"/>
    </row>
    <row r="102" spans="1:40" x14ac:dyDescent="0.25">
      <c r="A102" s="103" t="s">
        <v>321</v>
      </c>
      <c r="B102" s="103" t="s">
        <v>51</v>
      </c>
      <c r="C102" s="99" t="s">
        <v>327</v>
      </c>
      <c r="D102" s="378" t="s">
        <v>61</v>
      </c>
      <c r="E102" s="99" t="str">
        <f t="shared" si="30"/>
        <v>MA</v>
      </c>
      <c r="F102" s="776" t="s">
        <v>323</v>
      </c>
      <c r="G102" s="130" t="s">
        <v>3</v>
      </c>
      <c r="H102" s="136"/>
      <c r="I102" s="129"/>
      <c r="J102" s="238"/>
      <c r="K102" s="100" t="s">
        <v>324</v>
      </c>
      <c r="L102" s="239"/>
      <c r="M102" s="208"/>
      <c r="N102" s="209"/>
      <c r="O102" s="210"/>
      <c r="P102" s="210"/>
      <c r="Q102" s="211"/>
      <c r="R102" s="212"/>
      <c r="S102" s="595">
        <v>514.86</v>
      </c>
      <c r="T102" s="517">
        <v>26.14</v>
      </c>
      <c r="U102" s="517">
        <v>240.06</v>
      </c>
      <c r="V102" s="597">
        <f t="shared" si="31"/>
        <v>781.06</v>
      </c>
      <c r="W102" s="595">
        <v>0</v>
      </c>
      <c r="X102" s="517">
        <v>301.26</v>
      </c>
      <c r="Y102" s="517">
        <v>0</v>
      </c>
      <c r="Z102" s="597">
        <f t="shared" si="32"/>
        <v>301.26</v>
      </c>
      <c r="AA102" s="181"/>
      <c r="AB102" s="696"/>
      <c r="AC102" s="700"/>
      <c r="AD102" s="624">
        <v>69</v>
      </c>
      <c r="AE102" s="625">
        <v>13</v>
      </c>
      <c r="AF102" s="626"/>
      <c r="AG102" s="624">
        <v>56</v>
      </c>
      <c r="AH102" s="627">
        <v>26</v>
      </c>
      <c r="AI102" s="526"/>
      <c r="AJ102" s="171"/>
      <c r="AK102" s="169"/>
      <c r="AL102" s="174"/>
      <c r="AM102" s="494"/>
      <c r="AN102" s="175"/>
    </row>
    <row r="103" spans="1:40" x14ac:dyDescent="0.25">
      <c r="A103" s="103" t="s">
        <v>321</v>
      </c>
      <c r="B103" s="103" t="s">
        <v>53</v>
      </c>
      <c r="C103" s="99" t="s">
        <v>328</v>
      </c>
      <c r="D103" s="378" t="s">
        <v>61</v>
      </c>
      <c r="E103" s="99" t="str">
        <f t="shared" si="30"/>
        <v>MA</v>
      </c>
      <c r="F103" s="778"/>
      <c r="G103" s="130" t="s">
        <v>3</v>
      </c>
      <c r="H103" s="136"/>
      <c r="I103" s="129"/>
      <c r="J103" s="238"/>
      <c r="K103" s="100" t="s">
        <v>324</v>
      </c>
      <c r="L103" s="239"/>
      <c r="M103" s="208"/>
      <c r="N103" s="209"/>
      <c r="O103" s="210"/>
      <c r="P103" s="210"/>
      <c r="Q103" s="211"/>
      <c r="R103" s="212"/>
      <c r="S103" s="595">
        <v>271.83</v>
      </c>
      <c r="T103" s="517">
        <v>0</v>
      </c>
      <c r="U103" s="517">
        <v>188.99</v>
      </c>
      <c r="V103" s="597">
        <f t="shared" si="31"/>
        <v>460.82</v>
      </c>
      <c r="W103" s="595">
        <v>0</v>
      </c>
      <c r="X103" s="517">
        <v>140.02000000000001</v>
      </c>
      <c r="Y103" s="517">
        <v>0</v>
      </c>
      <c r="Z103" s="597">
        <f t="shared" si="32"/>
        <v>140.02000000000001</v>
      </c>
      <c r="AA103" s="181"/>
      <c r="AB103" s="696"/>
      <c r="AC103" s="700"/>
      <c r="AD103" s="624">
        <v>38</v>
      </c>
      <c r="AE103" s="625">
        <v>4</v>
      </c>
      <c r="AF103" s="626"/>
      <c r="AG103" s="624">
        <v>11</v>
      </c>
      <c r="AH103" s="627">
        <v>27</v>
      </c>
      <c r="AI103" s="526"/>
      <c r="AJ103" s="171"/>
      <c r="AK103" s="169"/>
      <c r="AL103" s="174"/>
      <c r="AM103" s="494"/>
      <c r="AN103" s="175"/>
    </row>
    <row r="104" spans="1:40" x14ac:dyDescent="0.25">
      <c r="A104" s="377" t="s">
        <v>321</v>
      </c>
      <c r="B104" s="377" t="s">
        <v>55</v>
      </c>
      <c r="C104" s="378" t="s">
        <v>329</v>
      </c>
      <c r="D104" s="378" t="s">
        <v>61</v>
      </c>
      <c r="E104" s="378" t="str">
        <f t="shared" si="30"/>
        <v>MA</v>
      </c>
      <c r="F104" s="778"/>
      <c r="G104" s="373" t="s">
        <v>3</v>
      </c>
      <c r="H104" s="380"/>
      <c r="I104" s="381"/>
      <c r="J104" s="382"/>
      <c r="K104" s="362" t="s">
        <v>324</v>
      </c>
      <c r="L104" s="399"/>
      <c r="M104" s="400"/>
      <c r="N104" s="401"/>
      <c r="O104" s="402"/>
      <c r="P104" s="402"/>
      <c r="Q104" s="403"/>
      <c r="R104" s="404"/>
      <c r="S104" s="598">
        <v>63.93</v>
      </c>
      <c r="T104" s="518">
        <v>0</v>
      </c>
      <c r="U104" s="518">
        <v>87.01</v>
      </c>
      <c r="V104" s="599">
        <f t="shared" si="31"/>
        <v>150.94</v>
      </c>
      <c r="W104" s="598">
        <v>0</v>
      </c>
      <c r="X104" s="518">
        <v>67.67</v>
      </c>
      <c r="Y104" s="518">
        <v>29.29</v>
      </c>
      <c r="Z104" s="599">
        <f t="shared" si="32"/>
        <v>96.960000000000008</v>
      </c>
      <c r="AA104" s="393"/>
      <c r="AB104" s="697"/>
      <c r="AC104" s="699"/>
      <c r="AD104" s="628">
        <v>7</v>
      </c>
      <c r="AE104" s="629">
        <v>2</v>
      </c>
      <c r="AF104" s="630"/>
      <c r="AG104" s="628">
        <v>5</v>
      </c>
      <c r="AH104" s="631">
        <v>4</v>
      </c>
      <c r="AI104" s="527"/>
      <c r="AJ104" s="395"/>
      <c r="AK104" s="396"/>
      <c r="AL104" s="397"/>
      <c r="AM104" s="495"/>
      <c r="AN104" s="398"/>
    </row>
    <row r="105" spans="1:40" x14ac:dyDescent="0.25">
      <c r="A105" s="102" t="s">
        <v>321</v>
      </c>
      <c r="B105" s="102" t="s">
        <v>57</v>
      </c>
      <c r="C105" s="353" t="s">
        <v>330</v>
      </c>
      <c r="D105" s="378" t="s">
        <v>61</v>
      </c>
      <c r="E105" s="378" t="str">
        <f t="shared" ref="E105" si="37">LEFT(A105,2)</f>
        <v>MA</v>
      </c>
      <c r="F105" s="777"/>
      <c r="G105" s="373" t="s">
        <v>3</v>
      </c>
      <c r="H105" s="138"/>
      <c r="I105" s="127"/>
      <c r="J105" s="240"/>
      <c r="K105" s="362" t="s">
        <v>324</v>
      </c>
      <c r="L105" s="122"/>
      <c r="M105" s="201"/>
      <c r="N105" s="202"/>
      <c r="O105" s="203"/>
      <c r="P105" s="203"/>
      <c r="Q105" s="213"/>
      <c r="R105" s="214"/>
      <c r="S105" s="600">
        <v>63.78</v>
      </c>
      <c r="T105" s="519">
        <v>0</v>
      </c>
      <c r="U105" s="519">
        <v>177.52</v>
      </c>
      <c r="V105" s="601">
        <f t="shared" si="31"/>
        <v>241.3</v>
      </c>
      <c r="W105" s="600">
        <v>0</v>
      </c>
      <c r="X105" s="519">
        <v>95.3</v>
      </c>
      <c r="Y105" s="519">
        <v>0</v>
      </c>
      <c r="Z105" s="601">
        <f t="shared" si="32"/>
        <v>95.3</v>
      </c>
      <c r="AA105" s="179"/>
      <c r="AB105" s="698"/>
      <c r="AC105" s="588"/>
      <c r="AD105" s="632"/>
      <c r="AE105" s="634"/>
      <c r="AF105" s="635"/>
      <c r="AG105" s="632">
        <v>3</v>
      </c>
      <c r="AH105" s="633">
        <v>5</v>
      </c>
      <c r="AI105" s="528"/>
      <c r="AJ105" s="170"/>
      <c r="AK105" s="134"/>
      <c r="AL105" s="172"/>
      <c r="AM105" s="496"/>
      <c r="AN105" s="173"/>
    </row>
    <row r="106" spans="1:40" ht="16.5" x14ac:dyDescent="0.25">
      <c r="A106" s="104" t="s">
        <v>331</v>
      </c>
      <c r="B106" s="104" t="s">
        <v>46</v>
      </c>
      <c r="C106" s="96" t="s">
        <v>332</v>
      </c>
      <c r="D106" s="97" t="s">
        <v>333</v>
      </c>
      <c r="E106" s="96" t="str">
        <f>LEFT(A106,2)</f>
        <v>MG</v>
      </c>
      <c r="F106" s="547" t="s">
        <v>334</v>
      </c>
      <c r="G106" s="286" t="s">
        <v>3</v>
      </c>
      <c r="H106" s="111"/>
      <c r="I106" s="123"/>
      <c r="J106" s="241"/>
      <c r="K106" s="125"/>
      <c r="L106" s="246" t="s">
        <v>335</v>
      </c>
      <c r="M106" s="198" t="s">
        <v>336</v>
      </c>
      <c r="N106" s="199"/>
      <c r="O106" s="200">
        <v>720000</v>
      </c>
      <c r="P106" s="200">
        <v>44000</v>
      </c>
      <c r="Q106" s="215">
        <v>45422</v>
      </c>
      <c r="R106" s="216">
        <v>49074</v>
      </c>
      <c r="S106" s="592">
        <f>SUM(S107:S112)</f>
        <v>3597.2700000000004</v>
      </c>
      <c r="T106" s="593">
        <f t="shared" ref="T106:Z106" si="38">SUM(T107:T112)</f>
        <v>38.1</v>
      </c>
      <c r="U106" s="593">
        <f t="shared" si="38"/>
        <v>353.64</v>
      </c>
      <c r="V106" s="594">
        <f t="shared" si="38"/>
        <v>3989.01</v>
      </c>
      <c r="W106" s="592">
        <f t="shared" si="38"/>
        <v>2023.9499999999998</v>
      </c>
      <c r="X106" s="593">
        <f t="shared" si="38"/>
        <v>796.56</v>
      </c>
      <c r="Y106" s="593">
        <f t="shared" si="38"/>
        <v>6.48</v>
      </c>
      <c r="Z106" s="593">
        <f t="shared" si="38"/>
        <v>2826.9900000000002</v>
      </c>
      <c r="AA106" s="180" t="s">
        <v>2</v>
      </c>
      <c r="AB106" s="695">
        <v>9413.75</v>
      </c>
      <c r="AC106" s="603">
        <f>SUM(AC107:AC112)</f>
        <v>192.9</v>
      </c>
      <c r="AD106" s="649">
        <v>412</v>
      </c>
      <c r="AE106" s="649">
        <v>75</v>
      </c>
      <c r="AF106" s="650">
        <v>0</v>
      </c>
      <c r="AG106" s="649">
        <f>SUM(AG107:AG112)</f>
        <v>449</v>
      </c>
      <c r="AH106" s="651">
        <f>SUM(AH107:AH112)</f>
        <v>0</v>
      </c>
      <c r="AI106" s="558" t="s">
        <v>2</v>
      </c>
      <c r="AJ106" s="546" t="s">
        <v>4</v>
      </c>
      <c r="AK106" s="546"/>
      <c r="AL106" s="546" t="s">
        <v>4</v>
      </c>
      <c r="AM106" s="546"/>
      <c r="AN106" s="546"/>
    </row>
    <row r="107" spans="1:40" x14ac:dyDescent="0.25">
      <c r="A107" s="103" t="s">
        <v>331</v>
      </c>
      <c r="B107" s="103" t="s">
        <v>254</v>
      </c>
      <c r="C107" s="99" t="s">
        <v>337</v>
      </c>
      <c r="D107" s="99" t="s">
        <v>333</v>
      </c>
      <c r="E107" s="99" t="str">
        <f t="shared" si="30"/>
        <v>MG</v>
      </c>
      <c r="F107" s="776" t="s">
        <v>334</v>
      </c>
      <c r="G107" s="324" t="s">
        <v>3</v>
      </c>
      <c r="H107" s="136"/>
      <c r="I107" s="129"/>
      <c r="J107" s="238"/>
      <c r="K107" s="100"/>
      <c r="L107" s="239"/>
      <c r="M107" s="208"/>
      <c r="N107" s="209"/>
      <c r="O107" s="210"/>
      <c r="P107" s="210"/>
      <c r="Q107" s="211"/>
      <c r="R107" s="212"/>
      <c r="S107" s="595">
        <v>2178.61</v>
      </c>
      <c r="T107" s="517">
        <v>6.35</v>
      </c>
      <c r="U107" s="517">
        <v>58.94</v>
      </c>
      <c r="V107" s="597">
        <f t="shared" ref="V107:V108" si="39">SUM(S107:U107)</f>
        <v>2243.9</v>
      </c>
      <c r="W107" s="595">
        <v>337.33</v>
      </c>
      <c r="X107" s="517">
        <v>132.76</v>
      </c>
      <c r="Y107" s="517">
        <v>1.08</v>
      </c>
      <c r="Z107" s="597">
        <f>SUM(W107:Y107)</f>
        <v>471.16999999999996</v>
      </c>
      <c r="AA107" s="181"/>
      <c r="AB107" s="696"/>
      <c r="AC107" s="700">
        <v>32.15</v>
      </c>
      <c r="AD107" s="624">
        <v>200</v>
      </c>
      <c r="AE107" s="625">
        <v>52</v>
      </c>
      <c r="AF107" s="626">
        <v>0</v>
      </c>
      <c r="AG107" s="624">
        <v>260</v>
      </c>
      <c r="AH107" s="627">
        <v>0</v>
      </c>
      <c r="AI107" s="526" t="s">
        <v>2</v>
      </c>
      <c r="AJ107" s="171" t="s">
        <v>4</v>
      </c>
      <c r="AK107" s="169"/>
      <c r="AL107" s="174" t="s">
        <v>4</v>
      </c>
      <c r="AM107" s="494"/>
      <c r="AN107" s="175"/>
    </row>
    <row r="108" spans="1:40" x14ac:dyDescent="0.25">
      <c r="A108" s="103" t="s">
        <v>331</v>
      </c>
      <c r="B108" s="103" t="s">
        <v>256</v>
      </c>
      <c r="C108" s="99" t="s">
        <v>338</v>
      </c>
      <c r="D108" s="99" t="s">
        <v>333</v>
      </c>
      <c r="E108" s="99" t="str">
        <f t="shared" si="30"/>
        <v>MG</v>
      </c>
      <c r="F108" s="778"/>
      <c r="G108" s="324" t="s">
        <v>3</v>
      </c>
      <c r="H108" s="136"/>
      <c r="I108" s="129"/>
      <c r="J108" s="238"/>
      <c r="K108" s="100"/>
      <c r="L108" s="239"/>
      <c r="M108" s="208"/>
      <c r="N108" s="209"/>
      <c r="O108" s="210"/>
      <c r="P108" s="210"/>
      <c r="Q108" s="211"/>
      <c r="R108" s="212"/>
      <c r="S108" s="595">
        <v>745.2</v>
      </c>
      <c r="T108" s="517">
        <v>6.35</v>
      </c>
      <c r="U108" s="517">
        <v>58.94</v>
      </c>
      <c r="V108" s="597">
        <f t="shared" si="39"/>
        <v>810.49</v>
      </c>
      <c r="W108" s="595">
        <v>337.3</v>
      </c>
      <c r="X108" s="517">
        <v>132.76</v>
      </c>
      <c r="Y108" s="517">
        <v>1.08</v>
      </c>
      <c r="Z108" s="597">
        <f t="shared" ref="Z108:Z112" si="40">SUM(W108:Y108)</f>
        <v>471.14</v>
      </c>
      <c r="AA108" s="181"/>
      <c r="AB108" s="696"/>
      <c r="AC108" s="700">
        <v>32.15</v>
      </c>
      <c r="AD108" s="624">
        <v>105</v>
      </c>
      <c r="AE108" s="625">
        <v>12</v>
      </c>
      <c r="AF108" s="626"/>
      <c r="AG108" s="624">
        <v>76</v>
      </c>
      <c r="AH108" s="627">
        <v>0</v>
      </c>
      <c r="AI108" s="526" t="s">
        <v>2</v>
      </c>
      <c r="AJ108" s="171" t="s">
        <v>4</v>
      </c>
      <c r="AK108" s="169"/>
      <c r="AL108" s="174" t="s">
        <v>4</v>
      </c>
      <c r="AM108" s="494"/>
      <c r="AN108" s="175"/>
    </row>
    <row r="109" spans="1:40" x14ac:dyDescent="0.25">
      <c r="A109" s="103" t="s">
        <v>331</v>
      </c>
      <c r="B109" s="103" t="s">
        <v>55</v>
      </c>
      <c r="C109" s="99" t="s">
        <v>339</v>
      </c>
      <c r="D109" s="99" t="s">
        <v>333</v>
      </c>
      <c r="E109" s="99" t="str">
        <f t="shared" si="30"/>
        <v>MG</v>
      </c>
      <c r="F109" s="778"/>
      <c r="G109" s="324" t="s">
        <v>3</v>
      </c>
      <c r="H109" s="136"/>
      <c r="I109" s="129"/>
      <c r="J109" s="238"/>
      <c r="K109" s="100"/>
      <c r="L109" s="239"/>
      <c r="M109" s="208"/>
      <c r="N109" s="209"/>
      <c r="O109" s="210"/>
      <c r="P109" s="210"/>
      <c r="Q109" s="211"/>
      <c r="R109" s="212"/>
      <c r="S109" s="595">
        <v>239.54</v>
      </c>
      <c r="T109" s="517">
        <v>6.35</v>
      </c>
      <c r="U109" s="517">
        <v>58.94</v>
      </c>
      <c r="V109" s="597">
        <f>SUM(S109:U109)</f>
        <v>304.83</v>
      </c>
      <c r="W109" s="595">
        <v>337.33</v>
      </c>
      <c r="X109" s="517">
        <v>132.76</v>
      </c>
      <c r="Y109" s="517">
        <v>1.08</v>
      </c>
      <c r="Z109" s="597">
        <f t="shared" si="40"/>
        <v>471.16999999999996</v>
      </c>
      <c r="AA109" s="181"/>
      <c r="AB109" s="696"/>
      <c r="AC109" s="700">
        <v>32.15</v>
      </c>
      <c r="AD109" s="624">
        <v>23</v>
      </c>
      <c r="AE109" s="625">
        <v>9</v>
      </c>
      <c r="AF109" s="626"/>
      <c r="AG109" s="624">
        <v>27</v>
      </c>
      <c r="AH109" s="627">
        <v>0</v>
      </c>
      <c r="AI109" s="526" t="s">
        <v>2</v>
      </c>
      <c r="AJ109" s="171" t="s">
        <v>4</v>
      </c>
      <c r="AK109" s="169"/>
      <c r="AL109" s="174" t="s">
        <v>4</v>
      </c>
      <c r="AM109" s="494"/>
      <c r="AN109" s="175"/>
    </row>
    <row r="110" spans="1:40" x14ac:dyDescent="0.25">
      <c r="A110" s="103" t="s">
        <v>331</v>
      </c>
      <c r="B110" s="103" t="s">
        <v>270</v>
      </c>
      <c r="C110" s="99" t="s">
        <v>340</v>
      </c>
      <c r="D110" s="99" t="s">
        <v>333</v>
      </c>
      <c r="E110" s="99" t="str">
        <f t="shared" si="30"/>
        <v>MG</v>
      </c>
      <c r="F110" s="778"/>
      <c r="G110" s="324" t="s">
        <v>3</v>
      </c>
      <c r="H110" s="136"/>
      <c r="I110" s="129"/>
      <c r="J110" s="238"/>
      <c r="K110" s="100"/>
      <c r="L110" s="239"/>
      <c r="M110" s="208"/>
      <c r="N110" s="209"/>
      <c r="O110" s="210"/>
      <c r="P110" s="210"/>
      <c r="Q110" s="211"/>
      <c r="R110" s="212"/>
      <c r="S110" s="595">
        <v>332.3</v>
      </c>
      <c r="T110" s="517">
        <v>6.35</v>
      </c>
      <c r="U110" s="517">
        <v>58.94</v>
      </c>
      <c r="V110" s="597">
        <f t="shared" ref="V110:V112" si="41">SUM(S110:U110)</f>
        <v>397.59000000000003</v>
      </c>
      <c r="W110" s="595">
        <v>337.33</v>
      </c>
      <c r="X110" s="517">
        <v>132.76</v>
      </c>
      <c r="Y110" s="517">
        <v>1.08</v>
      </c>
      <c r="Z110" s="597">
        <f t="shared" si="40"/>
        <v>471.16999999999996</v>
      </c>
      <c r="AA110" s="181"/>
      <c r="AB110" s="696"/>
      <c r="AC110" s="700">
        <v>32.15</v>
      </c>
      <c r="AD110" s="624">
        <v>76</v>
      </c>
      <c r="AE110" s="625">
        <v>2</v>
      </c>
      <c r="AF110" s="626"/>
      <c r="AG110" s="624">
        <v>74</v>
      </c>
      <c r="AH110" s="627">
        <v>0</v>
      </c>
      <c r="AI110" s="526" t="s">
        <v>2</v>
      </c>
      <c r="AJ110" s="171" t="s">
        <v>4</v>
      </c>
      <c r="AK110" s="169"/>
      <c r="AL110" s="174" t="s">
        <v>4</v>
      </c>
      <c r="AM110" s="494"/>
      <c r="AN110" s="175"/>
    </row>
    <row r="111" spans="1:40" x14ac:dyDescent="0.25">
      <c r="A111" s="103" t="s">
        <v>331</v>
      </c>
      <c r="B111" s="377" t="s">
        <v>341</v>
      </c>
      <c r="C111" s="378" t="s">
        <v>342</v>
      </c>
      <c r="D111" s="378" t="s">
        <v>333</v>
      </c>
      <c r="E111" s="378" t="s">
        <v>343</v>
      </c>
      <c r="F111" s="781"/>
      <c r="G111" s="493" t="s">
        <v>3</v>
      </c>
      <c r="H111" s="380"/>
      <c r="I111" s="381"/>
      <c r="J111" s="382"/>
      <c r="K111" s="100"/>
      <c r="L111" s="399"/>
      <c r="M111" s="400"/>
      <c r="N111" s="401"/>
      <c r="O111" s="402"/>
      <c r="P111" s="402"/>
      <c r="Q111" s="403"/>
      <c r="R111" s="404"/>
      <c r="S111" s="598">
        <v>44.27</v>
      </c>
      <c r="T111" s="518">
        <v>6.35</v>
      </c>
      <c r="U111" s="518">
        <v>58.94</v>
      </c>
      <c r="V111" s="597">
        <f t="shared" si="41"/>
        <v>109.56</v>
      </c>
      <c r="W111" s="598">
        <v>337.33</v>
      </c>
      <c r="X111" s="518">
        <v>132.76</v>
      </c>
      <c r="Y111" s="517">
        <v>1.08</v>
      </c>
      <c r="Z111" s="597">
        <f t="shared" si="40"/>
        <v>471.16999999999996</v>
      </c>
      <c r="AA111" s="393"/>
      <c r="AB111" s="697"/>
      <c r="AC111" s="700">
        <v>32.15</v>
      </c>
      <c r="AD111" s="628"/>
      <c r="AE111" s="629"/>
      <c r="AF111" s="630"/>
      <c r="AG111" s="628">
        <v>7</v>
      </c>
      <c r="AH111" s="631">
        <v>0</v>
      </c>
      <c r="AI111" s="527"/>
      <c r="AJ111" s="395"/>
      <c r="AK111" s="396"/>
      <c r="AL111" s="397"/>
      <c r="AM111" s="495"/>
      <c r="AN111" s="398"/>
    </row>
    <row r="112" spans="1:40" x14ac:dyDescent="0.25">
      <c r="A112" s="103" t="s">
        <v>331</v>
      </c>
      <c r="B112" s="102" t="s">
        <v>199</v>
      </c>
      <c r="C112" s="98" t="s">
        <v>342</v>
      </c>
      <c r="D112" s="98" t="s">
        <v>333</v>
      </c>
      <c r="E112" s="98" t="s">
        <v>343</v>
      </c>
      <c r="F112" s="782"/>
      <c r="G112" s="361" t="s">
        <v>3</v>
      </c>
      <c r="H112" s="138"/>
      <c r="I112" s="127"/>
      <c r="J112" s="240"/>
      <c r="K112" s="100"/>
      <c r="L112" s="122"/>
      <c r="M112" s="201"/>
      <c r="N112" s="202"/>
      <c r="O112" s="203"/>
      <c r="P112" s="203"/>
      <c r="Q112" s="213"/>
      <c r="R112" s="214"/>
      <c r="S112" s="600">
        <v>57.35</v>
      </c>
      <c r="T112" s="519">
        <v>6.35</v>
      </c>
      <c r="U112" s="519">
        <v>58.94</v>
      </c>
      <c r="V112" s="597">
        <f t="shared" si="41"/>
        <v>122.64</v>
      </c>
      <c r="W112" s="600">
        <v>337.33</v>
      </c>
      <c r="X112" s="519">
        <v>132.76</v>
      </c>
      <c r="Y112" s="517">
        <v>1.08</v>
      </c>
      <c r="Z112" s="597">
        <f t="shared" si="40"/>
        <v>471.16999999999996</v>
      </c>
      <c r="AA112" s="179"/>
      <c r="AB112" s="698"/>
      <c r="AC112" s="700">
        <v>32.15</v>
      </c>
      <c r="AD112" s="632">
        <v>8</v>
      </c>
      <c r="AE112" s="634">
        <v>0</v>
      </c>
      <c r="AF112" s="635"/>
      <c r="AG112" s="632">
        <v>5</v>
      </c>
      <c r="AH112" s="633">
        <v>0</v>
      </c>
      <c r="AI112" s="528" t="s">
        <v>2</v>
      </c>
      <c r="AJ112" s="170" t="s">
        <v>4</v>
      </c>
      <c r="AK112" s="134"/>
      <c r="AL112" s="172" t="s">
        <v>4</v>
      </c>
      <c r="AM112" s="496"/>
      <c r="AN112" s="173"/>
    </row>
    <row r="113" spans="1:40" ht="15.75" customHeight="1" x14ac:dyDescent="0.25">
      <c r="A113" s="104" t="s">
        <v>344</v>
      </c>
      <c r="B113" s="104" t="s">
        <v>46</v>
      </c>
      <c r="C113" s="96" t="s">
        <v>345</v>
      </c>
      <c r="D113" s="96" t="s">
        <v>333</v>
      </c>
      <c r="E113" s="96" t="str">
        <f t="shared" si="30"/>
        <v>MG</v>
      </c>
      <c r="F113" s="262" t="s">
        <v>346</v>
      </c>
      <c r="G113" s="263" t="s">
        <v>90</v>
      </c>
      <c r="H113" s="274"/>
      <c r="I113" s="149" t="s">
        <v>347</v>
      </c>
      <c r="J113" s="96"/>
      <c r="K113" s="125" t="s">
        <v>348</v>
      </c>
      <c r="L113" s="246" t="s">
        <v>349</v>
      </c>
      <c r="M113" s="275"/>
      <c r="N113" s="276"/>
      <c r="O113" s="277"/>
      <c r="P113" s="277"/>
      <c r="Q113" s="278"/>
      <c r="R113" s="279"/>
      <c r="S113" s="592">
        <v>0</v>
      </c>
      <c r="T113" s="593">
        <v>0</v>
      </c>
      <c r="U113" s="593">
        <v>348.64</v>
      </c>
      <c r="V113" s="594">
        <f t="shared" si="31"/>
        <v>348.64</v>
      </c>
      <c r="W113" s="592">
        <v>0</v>
      </c>
      <c r="X113" s="593">
        <v>0</v>
      </c>
      <c r="Y113" s="593">
        <v>0</v>
      </c>
      <c r="Z113" s="594">
        <f t="shared" si="32"/>
        <v>0</v>
      </c>
      <c r="AA113" s="180"/>
      <c r="AB113" s="695">
        <v>462.53</v>
      </c>
      <c r="AC113" s="603"/>
      <c r="AD113" s="620">
        <v>0</v>
      </c>
      <c r="AE113" s="621">
        <v>0</v>
      </c>
      <c r="AF113" s="622">
        <v>0</v>
      </c>
      <c r="AG113" s="620"/>
      <c r="AH113" s="623"/>
      <c r="AI113" s="552"/>
      <c r="AJ113" s="271"/>
      <c r="AK113" s="272"/>
      <c r="AL113" s="158" t="s">
        <v>4</v>
      </c>
      <c r="AM113" s="159"/>
      <c r="AN113" s="160"/>
    </row>
    <row r="114" spans="1:40" x14ac:dyDescent="0.25">
      <c r="A114" s="102" t="s">
        <v>350</v>
      </c>
      <c r="B114" s="102" t="s">
        <v>351</v>
      </c>
      <c r="C114" s="98" t="s">
        <v>352</v>
      </c>
      <c r="D114" s="99" t="s">
        <v>333</v>
      </c>
      <c r="E114" s="98" t="str">
        <f t="shared" si="30"/>
        <v>MG</v>
      </c>
      <c r="F114" s="120" t="s">
        <v>346</v>
      </c>
      <c r="G114" s="119" t="s">
        <v>90</v>
      </c>
      <c r="H114" s="140"/>
      <c r="I114" s="141" t="s">
        <v>347</v>
      </c>
      <c r="J114" s="98"/>
      <c r="K114" s="121" t="s">
        <v>348</v>
      </c>
      <c r="L114" s="122" t="s">
        <v>349</v>
      </c>
      <c r="M114" s="193"/>
      <c r="N114" s="194"/>
      <c r="O114" s="195"/>
      <c r="P114" s="195"/>
      <c r="Q114" s="196"/>
      <c r="R114" s="197"/>
      <c r="S114" s="600">
        <v>0</v>
      </c>
      <c r="T114" s="519">
        <v>0</v>
      </c>
      <c r="U114" s="519">
        <v>348.64</v>
      </c>
      <c r="V114" s="601">
        <f>SUM(S114:U114)</f>
        <v>348.64</v>
      </c>
      <c r="W114" s="600">
        <v>0</v>
      </c>
      <c r="X114" s="519">
        <v>0</v>
      </c>
      <c r="Y114" s="519">
        <v>0</v>
      </c>
      <c r="Z114" s="601">
        <f t="shared" si="32"/>
        <v>0</v>
      </c>
      <c r="AA114" s="179"/>
      <c r="AB114" s="698"/>
      <c r="AC114" s="588"/>
      <c r="AD114" s="632">
        <v>0</v>
      </c>
      <c r="AE114" s="634">
        <v>0</v>
      </c>
      <c r="AF114" s="635">
        <v>0</v>
      </c>
      <c r="AG114" s="632"/>
      <c r="AH114" s="633"/>
      <c r="AI114" s="555"/>
      <c r="AJ114" s="166"/>
      <c r="AK114" s="167"/>
      <c r="AL114" s="172" t="s">
        <v>4</v>
      </c>
      <c r="AM114" s="496"/>
      <c r="AN114" s="173"/>
    </row>
    <row r="115" spans="1:40" ht="15.75" customHeight="1" x14ac:dyDescent="0.25">
      <c r="A115" s="104" t="s">
        <v>353</v>
      </c>
      <c r="B115" s="104" t="s">
        <v>46</v>
      </c>
      <c r="C115" s="96">
        <v>110700</v>
      </c>
      <c r="D115" s="96" t="s">
        <v>333</v>
      </c>
      <c r="E115" s="96" t="str">
        <f t="shared" si="30"/>
        <v>MG</v>
      </c>
      <c r="F115" s="262" t="s">
        <v>354</v>
      </c>
      <c r="G115" s="263" t="s">
        <v>90</v>
      </c>
      <c r="H115" s="264"/>
      <c r="I115" s="149" t="s">
        <v>163</v>
      </c>
      <c r="J115" s="241"/>
      <c r="K115" s="149" t="s">
        <v>355</v>
      </c>
      <c r="L115" s="246" t="s">
        <v>356</v>
      </c>
      <c r="M115" s="198"/>
      <c r="N115" s="199"/>
      <c r="O115" s="200"/>
      <c r="P115" s="200"/>
      <c r="Q115" s="215">
        <v>45510</v>
      </c>
      <c r="R115" s="216">
        <v>46240</v>
      </c>
      <c r="S115" s="592">
        <v>279.27999999999997</v>
      </c>
      <c r="T115" s="593">
        <v>0</v>
      </c>
      <c r="U115" s="593">
        <v>0</v>
      </c>
      <c r="V115" s="594">
        <f t="shared" si="31"/>
        <v>279.27999999999997</v>
      </c>
      <c r="W115" s="592">
        <v>0</v>
      </c>
      <c r="X115" s="593">
        <v>0</v>
      </c>
      <c r="Y115" s="593">
        <v>0</v>
      </c>
      <c r="Z115" s="594">
        <f t="shared" si="32"/>
        <v>0</v>
      </c>
      <c r="AA115" s="180" t="s">
        <v>4</v>
      </c>
      <c r="AB115" s="695">
        <v>279.27999999999997</v>
      </c>
      <c r="AC115" s="603">
        <v>144.30000000000001</v>
      </c>
      <c r="AD115" s="620">
        <v>56</v>
      </c>
      <c r="AE115" s="621">
        <v>9</v>
      </c>
      <c r="AF115" s="622">
        <v>0</v>
      </c>
      <c r="AG115" s="620">
        <v>13</v>
      </c>
      <c r="AH115" s="623">
        <v>9</v>
      </c>
      <c r="AI115" s="524"/>
      <c r="AJ115" s="159"/>
      <c r="AK115" s="160"/>
      <c r="AL115" s="158" t="s">
        <v>2</v>
      </c>
      <c r="AM115" s="159"/>
      <c r="AN115" s="160"/>
    </row>
    <row r="116" spans="1:40" x14ac:dyDescent="0.25">
      <c r="A116" s="102" t="s">
        <v>353</v>
      </c>
      <c r="B116" s="102" t="s">
        <v>123</v>
      </c>
      <c r="C116" s="98" t="s">
        <v>357</v>
      </c>
      <c r="D116" s="99" t="s">
        <v>333</v>
      </c>
      <c r="E116" s="98" t="str">
        <f t="shared" si="30"/>
        <v>MG</v>
      </c>
      <c r="F116" s="120" t="s">
        <v>354</v>
      </c>
      <c r="G116" s="119" t="s">
        <v>90</v>
      </c>
      <c r="H116" s="138"/>
      <c r="I116" s="240"/>
      <c r="J116" s="240"/>
      <c r="K116" s="121" t="s">
        <v>355</v>
      </c>
      <c r="L116" s="122" t="s">
        <v>356</v>
      </c>
      <c r="M116" s="201"/>
      <c r="N116" s="202"/>
      <c r="O116" s="203"/>
      <c r="P116" s="203"/>
      <c r="Q116" s="213">
        <v>45510</v>
      </c>
      <c r="R116" s="214">
        <v>46240</v>
      </c>
      <c r="S116" s="600">
        <v>279.27999999999997</v>
      </c>
      <c r="T116" s="519">
        <v>0</v>
      </c>
      <c r="U116" s="519">
        <v>0</v>
      </c>
      <c r="V116" s="601">
        <f t="shared" si="31"/>
        <v>279.27999999999997</v>
      </c>
      <c r="W116" s="600">
        <v>0</v>
      </c>
      <c r="X116" s="519">
        <v>0</v>
      </c>
      <c r="Y116" s="519">
        <v>0</v>
      </c>
      <c r="Z116" s="601">
        <f t="shared" si="32"/>
        <v>0</v>
      </c>
      <c r="AA116" s="179" t="s">
        <v>4</v>
      </c>
      <c r="AB116" s="698"/>
      <c r="AC116" s="588">
        <v>144.30000000000001</v>
      </c>
      <c r="AD116" s="632">
        <v>56</v>
      </c>
      <c r="AE116" s="634">
        <v>9</v>
      </c>
      <c r="AF116" s="635">
        <v>0</v>
      </c>
      <c r="AG116" s="632">
        <v>13</v>
      </c>
      <c r="AH116" s="633">
        <v>9</v>
      </c>
      <c r="AI116" s="528"/>
      <c r="AJ116" s="170"/>
      <c r="AK116" s="134"/>
      <c r="AL116" s="172" t="s">
        <v>2</v>
      </c>
      <c r="AM116" s="496"/>
      <c r="AN116" s="173"/>
    </row>
    <row r="117" spans="1:40" ht="15.75" customHeight="1" x14ac:dyDescent="0.25">
      <c r="A117" s="104" t="s">
        <v>358</v>
      </c>
      <c r="B117" s="104" t="s">
        <v>46</v>
      </c>
      <c r="C117" s="96" t="s">
        <v>359</v>
      </c>
      <c r="D117" s="96" t="s">
        <v>333</v>
      </c>
      <c r="E117" s="96" t="str">
        <f t="shared" si="30"/>
        <v>MG</v>
      </c>
      <c r="F117" s="262" t="s">
        <v>360</v>
      </c>
      <c r="G117" s="263" t="s">
        <v>3</v>
      </c>
      <c r="H117" s="264"/>
      <c r="I117" s="459" t="s">
        <v>361</v>
      </c>
      <c r="J117" s="459" t="s">
        <v>362</v>
      </c>
      <c r="K117" s="125" t="s">
        <v>363</v>
      </c>
      <c r="L117" s="246" t="s">
        <v>364</v>
      </c>
      <c r="M117" s="198" t="s">
        <v>365</v>
      </c>
      <c r="N117" s="199"/>
      <c r="O117" s="200">
        <v>47153.64</v>
      </c>
      <c r="P117" s="200"/>
      <c r="Q117" s="215">
        <v>43067</v>
      </c>
      <c r="R117" s="216">
        <v>46718</v>
      </c>
      <c r="S117" s="592">
        <v>319.38</v>
      </c>
      <c r="T117" s="593">
        <v>0</v>
      </c>
      <c r="U117" s="593">
        <v>42.22</v>
      </c>
      <c r="V117" s="594">
        <f t="shared" si="31"/>
        <v>361.6</v>
      </c>
      <c r="W117" s="592">
        <v>90.05</v>
      </c>
      <c r="X117" s="593">
        <v>397.16</v>
      </c>
      <c r="Y117" s="593">
        <v>0</v>
      </c>
      <c r="Z117" s="594">
        <f t="shared" si="32"/>
        <v>487.21000000000004</v>
      </c>
      <c r="AA117" s="180" t="s">
        <v>2</v>
      </c>
      <c r="AB117" s="695">
        <v>1121.5999999999999</v>
      </c>
      <c r="AC117" s="603"/>
      <c r="AD117" s="620">
        <v>24</v>
      </c>
      <c r="AE117" s="621">
        <v>14</v>
      </c>
      <c r="AF117" s="622">
        <v>0</v>
      </c>
      <c r="AG117" s="620">
        <v>47</v>
      </c>
      <c r="AH117" s="623">
        <v>3</v>
      </c>
      <c r="AI117" s="524"/>
      <c r="AJ117" s="159" t="s">
        <v>2</v>
      </c>
      <c r="AK117" s="160"/>
      <c r="AL117" s="158" t="s">
        <v>4</v>
      </c>
      <c r="AM117" s="159"/>
      <c r="AN117" s="160"/>
    </row>
    <row r="118" spans="1:40" x14ac:dyDescent="0.25">
      <c r="A118" s="103" t="s">
        <v>358</v>
      </c>
      <c r="B118" s="103" t="s">
        <v>123</v>
      </c>
      <c r="C118" s="99" t="s">
        <v>366</v>
      </c>
      <c r="D118" s="99" t="s">
        <v>333</v>
      </c>
      <c r="E118" s="99" t="str">
        <f t="shared" si="30"/>
        <v>MG</v>
      </c>
      <c r="F118" s="252" t="s">
        <v>360</v>
      </c>
      <c r="G118" s="130" t="s">
        <v>3</v>
      </c>
      <c r="H118" s="136"/>
      <c r="I118" s="129"/>
      <c r="J118" s="238"/>
      <c r="K118" s="100" t="s">
        <v>363</v>
      </c>
      <c r="L118" s="239" t="s">
        <v>364</v>
      </c>
      <c r="M118" s="208" t="s">
        <v>365</v>
      </c>
      <c r="N118" s="209"/>
      <c r="O118" s="210">
        <v>47153.64</v>
      </c>
      <c r="P118" s="210"/>
      <c r="Q118" s="211">
        <v>43067</v>
      </c>
      <c r="R118" s="212">
        <v>46718</v>
      </c>
      <c r="S118" s="595">
        <v>319.38</v>
      </c>
      <c r="T118" s="517">
        <v>0</v>
      </c>
      <c r="U118" s="517">
        <v>42.22</v>
      </c>
      <c r="V118" s="597">
        <f t="shared" si="31"/>
        <v>361.6</v>
      </c>
      <c r="W118" s="595">
        <v>90.05</v>
      </c>
      <c r="X118" s="517">
        <v>397.16</v>
      </c>
      <c r="Y118" s="517">
        <v>0</v>
      </c>
      <c r="Z118" s="597">
        <f t="shared" si="32"/>
        <v>487.21000000000004</v>
      </c>
      <c r="AA118" s="181" t="s">
        <v>2</v>
      </c>
      <c r="AB118" s="696"/>
      <c r="AC118" s="700"/>
      <c r="AD118" s="624">
        <v>24</v>
      </c>
      <c r="AE118" s="625">
        <v>14</v>
      </c>
      <c r="AF118" s="626">
        <v>0</v>
      </c>
      <c r="AG118" s="624">
        <v>47</v>
      </c>
      <c r="AH118" s="627">
        <v>3</v>
      </c>
      <c r="AI118" s="526"/>
      <c r="AJ118" s="171" t="s">
        <v>2</v>
      </c>
      <c r="AK118" s="169"/>
      <c r="AL118" s="174" t="s">
        <v>4</v>
      </c>
      <c r="AM118" s="494"/>
      <c r="AN118" s="175"/>
    </row>
    <row r="119" spans="1:40" ht="15.75" customHeight="1" x14ac:dyDescent="0.25">
      <c r="A119" s="104" t="s">
        <v>367</v>
      </c>
      <c r="B119" s="104" t="s">
        <v>46</v>
      </c>
      <c r="C119" s="96" t="s">
        <v>368</v>
      </c>
      <c r="D119" s="96" t="s">
        <v>333</v>
      </c>
      <c r="E119" s="96" t="str">
        <f t="shared" si="30"/>
        <v>MG</v>
      </c>
      <c r="F119" s="262" t="s">
        <v>369</v>
      </c>
      <c r="G119" s="263" t="s">
        <v>3</v>
      </c>
      <c r="H119" s="264"/>
      <c r="I119" s="123"/>
      <c r="J119" s="241"/>
      <c r="K119" s="125" t="s">
        <v>370</v>
      </c>
      <c r="L119" s="246" t="s">
        <v>371</v>
      </c>
      <c r="M119" s="198" t="s">
        <v>372</v>
      </c>
      <c r="N119" s="199"/>
      <c r="O119" s="200">
        <v>73000</v>
      </c>
      <c r="P119" s="200"/>
      <c r="Q119" s="215">
        <v>44166</v>
      </c>
      <c r="R119" s="216">
        <v>45992</v>
      </c>
      <c r="S119" s="592">
        <f>S120+S121</f>
        <v>798.54</v>
      </c>
      <c r="T119" s="593">
        <f t="shared" ref="T119:Z119" si="42">T120+T121</f>
        <v>0</v>
      </c>
      <c r="U119" s="593">
        <f t="shared" si="42"/>
        <v>135.13</v>
      </c>
      <c r="V119" s="594">
        <f t="shared" si="42"/>
        <v>933.67000000000007</v>
      </c>
      <c r="W119" s="592">
        <f t="shared" si="42"/>
        <v>500</v>
      </c>
      <c r="X119" s="593">
        <f t="shared" si="42"/>
        <v>472.82000000000005</v>
      </c>
      <c r="Y119" s="593">
        <f t="shared" si="42"/>
        <v>27.74</v>
      </c>
      <c r="Z119" s="594">
        <f t="shared" si="42"/>
        <v>1000.56</v>
      </c>
      <c r="AA119" s="180" t="s">
        <v>2</v>
      </c>
      <c r="AB119" s="695">
        <v>2108.87</v>
      </c>
      <c r="AC119" s="603"/>
      <c r="AD119" s="620">
        <v>95</v>
      </c>
      <c r="AE119" s="621">
        <v>13</v>
      </c>
      <c r="AF119" s="622">
        <v>0</v>
      </c>
      <c r="AG119" s="620"/>
      <c r="AH119" s="623"/>
      <c r="AI119" s="524" t="s">
        <v>4</v>
      </c>
      <c r="AJ119" s="159"/>
      <c r="AK119" s="160"/>
      <c r="AL119" s="158" t="s">
        <v>4</v>
      </c>
      <c r="AM119" s="159"/>
      <c r="AN119" s="160"/>
    </row>
    <row r="120" spans="1:40" x14ac:dyDescent="0.25">
      <c r="A120" s="103" t="s">
        <v>373</v>
      </c>
      <c r="B120" s="103" t="s">
        <v>123</v>
      </c>
      <c r="C120" s="99" t="s">
        <v>374</v>
      </c>
      <c r="D120" s="99" t="s">
        <v>333</v>
      </c>
      <c r="E120" s="99" t="str">
        <f t="shared" si="30"/>
        <v>MG</v>
      </c>
      <c r="F120" s="776" t="s">
        <v>369</v>
      </c>
      <c r="G120" s="130" t="s">
        <v>3</v>
      </c>
      <c r="H120" s="136"/>
      <c r="I120" s="129"/>
      <c r="J120" s="238"/>
      <c r="K120" s="100" t="s">
        <v>370</v>
      </c>
      <c r="L120" s="239"/>
      <c r="M120" s="208"/>
      <c r="N120" s="209"/>
      <c r="O120" s="210"/>
      <c r="P120" s="210"/>
      <c r="Q120" s="211"/>
      <c r="R120" s="212"/>
      <c r="S120" s="595">
        <v>535.47</v>
      </c>
      <c r="T120" s="517">
        <v>0</v>
      </c>
      <c r="U120" s="517">
        <v>84.2</v>
      </c>
      <c r="V120" s="597">
        <f t="shared" si="31"/>
        <v>619.67000000000007</v>
      </c>
      <c r="W120" s="595">
        <v>333.15</v>
      </c>
      <c r="X120" s="517">
        <v>308.23</v>
      </c>
      <c r="Y120" s="517">
        <v>27.74</v>
      </c>
      <c r="Z120" s="597">
        <f t="shared" si="32"/>
        <v>669.12</v>
      </c>
      <c r="AA120" s="181"/>
      <c r="AB120" s="696"/>
      <c r="AC120" s="700"/>
      <c r="AD120" s="624">
        <v>69</v>
      </c>
      <c r="AE120" s="625">
        <v>10</v>
      </c>
      <c r="AF120" s="626"/>
      <c r="AG120" s="624"/>
      <c r="AH120" s="627"/>
      <c r="AI120" s="526" t="s">
        <v>4</v>
      </c>
      <c r="AJ120" s="171"/>
      <c r="AK120" s="169"/>
      <c r="AL120" s="174" t="s">
        <v>4</v>
      </c>
      <c r="AM120" s="494"/>
      <c r="AN120" s="175"/>
    </row>
    <row r="121" spans="1:40" x14ac:dyDescent="0.25">
      <c r="A121" s="102" t="s">
        <v>375</v>
      </c>
      <c r="B121" s="102" t="s">
        <v>145</v>
      </c>
      <c r="C121" s="98" t="s">
        <v>376</v>
      </c>
      <c r="D121" s="99" t="s">
        <v>333</v>
      </c>
      <c r="E121" s="98" t="str">
        <f t="shared" si="30"/>
        <v>MG</v>
      </c>
      <c r="F121" s="777"/>
      <c r="G121" s="119" t="s">
        <v>3</v>
      </c>
      <c r="H121" s="138"/>
      <c r="I121" s="127"/>
      <c r="J121" s="240"/>
      <c r="K121" s="100" t="s">
        <v>370</v>
      </c>
      <c r="L121" s="122"/>
      <c r="M121" s="201"/>
      <c r="N121" s="202"/>
      <c r="O121" s="203"/>
      <c r="P121" s="203"/>
      <c r="Q121" s="213"/>
      <c r="R121" s="214"/>
      <c r="S121" s="600">
        <v>263.07</v>
      </c>
      <c r="T121" s="519">
        <v>0</v>
      </c>
      <c r="U121" s="519">
        <v>50.93</v>
      </c>
      <c r="V121" s="601">
        <f t="shared" si="31"/>
        <v>314</v>
      </c>
      <c r="W121" s="600">
        <v>166.85</v>
      </c>
      <c r="X121" s="519">
        <v>164.59</v>
      </c>
      <c r="Y121" s="519">
        <v>0</v>
      </c>
      <c r="Z121" s="601">
        <f t="shared" si="32"/>
        <v>331.44</v>
      </c>
      <c r="AA121" s="179"/>
      <c r="AB121" s="698"/>
      <c r="AC121" s="588"/>
      <c r="AD121" s="632">
        <v>26</v>
      </c>
      <c r="AE121" s="634">
        <v>3</v>
      </c>
      <c r="AF121" s="635"/>
      <c r="AG121" s="632"/>
      <c r="AH121" s="633"/>
      <c r="AI121" s="528" t="s">
        <v>4</v>
      </c>
      <c r="AJ121" s="170"/>
      <c r="AK121" s="134"/>
      <c r="AL121" s="172" t="s">
        <v>4</v>
      </c>
      <c r="AM121" s="496"/>
      <c r="AN121" s="173"/>
    </row>
    <row r="122" spans="1:40" ht="15.75" customHeight="1" x14ac:dyDescent="0.25">
      <c r="A122" s="104" t="s">
        <v>377</v>
      </c>
      <c r="B122" s="104" t="s">
        <v>46</v>
      </c>
      <c r="C122" s="96" t="s">
        <v>378</v>
      </c>
      <c r="D122" s="96" t="s">
        <v>333</v>
      </c>
      <c r="E122" s="96" t="str">
        <f t="shared" si="30"/>
        <v>MG</v>
      </c>
      <c r="F122" s="262" t="s">
        <v>379</v>
      </c>
      <c r="G122" s="263" t="s">
        <v>3</v>
      </c>
      <c r="H122" s="264"/>
      <c r="I122" s="123"/>
      <c r="J122" s="241"/>
      <c r="K122" s="125" t="s">
        <v>380</v>
      </c>
      <c r="L122" s="246" t="s">
        <v>381</v>
      </c>
      <c r="M122" s="198" t="s">
        <v>382</v>
      </c>
      <c r="N122" s="199"/>
      <c r="O122" s="200">
        <v>1722.97</v>
      </c>
      <c r="P122" s="200">
        <v>143.26</v>
      </c>
      <c r="Q122" s="215">
        <v>43843</v>
      </c>
      <c r="R122" s="216">
        <v>46034</v>
      </c>
      <c r="S122" s="592">
        <v>109.42</v>
      </c>
      <c r="T122" s="593">
        <v>0</v>
      </c>
      <c r="U122" s="593">
        <v>37.85</v>
      </c>
      <c r="V122" s="594">
        <f t="shared" si="31"/>
        <v>147.27000000000001</v>
      </c>
      <c r="W122" s="592">
        <v>0</v>
      </c>
      <c r="X122" s="593">
        <v>9.57</v>
      </c>
      <c r="Y122" s="593">
        <v>0</v>
      </c>
      <c r="Z122" s="594">
        <f t="shared" si="32"/>
        <v>9.57</v>
      </c>
      <c r="AA122" s="180"/>
      <c r="AB122" s="695">
        <v>157.25</v>
      </c>
      <c r="AC122" s="603"/>
      <c r="AD122" s="620">
        <v>8</v>
      </c>
      <c r="AE122" s="621">
        <v>2</v>
      </c>
      <c r="AF122" s="622">
        <v>0</v>
      </c>
      <c r="AG122" s="620"/>
      <c r="AH122" s="623"/>
      <c r="AI122" s="524" t="s">
        <v>2</v>
      </c>
      <c r="AJ122" s="159" t="s">
        <v>2</v>
      </c>
      <c r="AK122" s="160"/>
      <c r="AL122" s="158" t="s">
        <v>4</v>
      </c>
      <c r="AM122" s="159"/>
      <c r="AN122" s="160"/>
    </row>
    <row r="123" spans="1:40" x14ac:dyDescent="0.25">
      <c r="A123" s="102" t="s">
        <v>377</v>
      </c>
      <c r="B123" s="102" t="s">
        <v>153</v>
      </c>
      <c r="C123" s="98" t="s">
        <v>383</v>
      </c>
      <c r="D123" s="99" t="s">
        <v>333</v>
      </c>
      <c r="E123" s="98" t="str">
        <f t="shared" si="30"/>
        <v>MG</v>
      </c>
      <c r="F123" s="120" t="s">
        <v>379</v>
      </c>
      <c r="G123" s="119" t="s">
        <v>3</v>
      </c>
      <c r="H123" s="138"/>
      <c r="I123" s="127"/>
      <c r="J123" s="240"/>
      <c r="K123" s="121" t="s">
        <v>380</v>
      </c>
      <c r="L123" s="122" t="s">
        <v>381</v>
      </c>
      <c r="M123" s="201" t="s">
        <v>382</v>
      </c>
      <c r="N123" s="202"/>
      <c r="O123" s="203">
        <v>1722.97</v>
      </c>
      <c r="P123" s="203">
        <v>143.26</v>
      </c>
      <c r="Q123" s="213">
        <v>43843</v>
      </c>
      <c r="R123" s="214">
        <v>46034</v>
      </c>
      <c r="S123" s="600">
        <v>109.42</v>
      </c>
      <c r="T123" s="519">
        <v>0</v>
      </c>
      <c r="U123" s="519">
        <v>37.85</v>
      </c>
      <c r="V123" s="601">
        <f t="shared" si="31"/>
        <v>147.27000000000001</v>
      </c>
      <c r="W123" s="600">
        <v>0</v>
      </c>
      <c r="X123" s="519">
        <v>9.57</v>
      </c>
      <c r="Y123" s="519">
        <v>0</v>
      </c>
      <c r="Z123" s="601">
        <f t="shared" si="32"/>
        <v>9.57</v>
      </c>
      <c r="AA123" s="179"/>
      <c r="AB123" s="698"/>
      <c r="AC123" s="588"/>
      <c r="AD123" s="632">
        <v>8</v>
      </c>
      <c r="AE123" s="634">
        <v>2</v>
      </c>
      <c r="AF123" s="635">
        <v>0</v>
      </c>
      <c r="AG123" s="632"/>
      <c r="AH123" s="633"/>
      <c r="AI123" s="528" t="s">
        <v>2</v>
      </c>
      <c r="AJ123" s="170" t="s">
        <v>2</v>
      </c>
      <c r="AK123" s="134"/>
      <c r="AL123" s="172" t="s">
        <v>4</v>
      </c>
      <c r="AM123" s="496"/>
      <c r="AN123" s="173"/>
    </row>
    <row r="124" spans="1:40" ht="15.75" customHeight="1" x14ac:dyDescent="0.25">
      <c r="A124" s="104" t="s">
        <v>384</v>
      </c>
      <c r="B124" s="104" t="s">
        <v>46</v>
      </c>
      <c r="C124" s="96" t="s">
        <v>385</v>
      </c>
      <c r="D124" s="96" t="s">
        <v>333</v>
      </c>
      <c r="E124" s="96" t="str">
        <f t="shared" si="30"/>
        <v>MG</v>
      </c>
      <c r="F124" s="262" t="s">
        <v>386</v>
      </c>
      <c r="G124" s="263" t="s">
        <v>3</v>
      </c>
      <c r="H124" s="264"/>
      <c r="I124" s="123"/>
      <c r="J124" s="241"/>
      <c r="K124" s="246" t="s">
        <v>387</v>
      </c>
      <c r="L124" s="246" t="s">
        <v>388</v>
      </c>
      <c r="M124" s="198" t="s">
        <v>389</v>
      </c>
      <c r="N124" s="199"/>
      <c r="O124" s="200">
        <v>27063.08</v>
      </c>
      <c r="P124" s="200"/>
      <c r="Q124" s="215">
        <v>44470</v>
      </c>
      <c r="R124" s="216">
        <v>46296</v>
      </c>
      <c r="S124" s="592">
        <v>313.45999999999998</v>
      </c>
      <c r="T124" s="593">
        <v>0</v>
      </c>
      <c r="U124" s="593">
        <v>136.66</v>
      </c>
      <c r="V124" s="594">
        <f t="shared" si="31"/>
        <v>450.12</v>
      </c>
      <c r="W124" s="592">
        <v>300</v>
      </c>
      <c r="X124" s="593">
        <v>123.28</v>
      </c>
      <c r="Y124" s="593">
        <v>0</v>
      </c>
      <c r="Z124" s="594">
        <f t="shared" si="32"/>
        <v>423.28</v>
      </c>
      <c r="AA124" s="180" t="s">
        <v>2</v>
      </c>
      <c r="AB124" s="695">
        <v>873.4</v>
      </c>
      <c r="AC124" s="603"/>
      <c r="AD124" s="620">
        <v>31</v>
      </c>
      <c r="AE124" s="621">
        <v>14</v>
      </c>
      <c r="AF124" s="622">
        <v>1</v>
      </c>
      <c r="AG124" s="620">
        <v>32</v>
      </c>
      <c r="AH124" s="623">
        <v>8</v>
      </c>
      <c r="AI124" s="524" t="s">
        <v>2</v>
      </c>
      <c r="AJ124" s="159" t="s">
        <v>4</v>
      </c>
      <c r="AK124" s="160"/>
      <c r="AL124" s="158" t="s">
        <v>4</v>
      </c>
      <c r="AM124" s="159"/>
      <c r="AN124" s="160"/>
    </row>
    <row r="125" spans="1:40" x14ac:dyDescent="0.25">
      <c r="A125" s="103" t="s">
        <v>384</v>
      </c>
      <c r="B125" s="103" t="s">
        <v>123</v>
      </c>
      <c r="C125" s="99" t="s">
        <v>390</v>
      </c>
      <c r="D125" s="99" t="s">
        <v>333</v>
      </c>
      <c r="E125" s="99" t="str">
        <f t="shared" si="30"/>
        <v>MG</v>
      </c>
      <c r="F125" s="252" t="s">
        <v>386</v>
      </c>
      <c r="G125" s="130" t="s">
        <v>3</v>
      </c>
      <c r="H125" s="136"/>
      <c r="I125" s="129"/>
      <c r="J125" s="238"/>
      <c r="K125" s="239" t="s">
        <v>387</v>
      </c>
      <c r="L125" s="239"/>
      <c r="M125" s="208"/>
      <c r="N125" s="209"/>
      <c r="O125" s="210"/>
      <c r="P125" s="210"/>
      <c r="Q125" s="211"/>
      <c r="R125" s="212"/>
      <c r="S125" s="595">
        <v>252.3</v>
      </c>
      <c r="T125" s="517">
        <v>0</v>
      </c>
      <c r="U125" s="517">
        <v>73.59</v>
      </c>
      <c r="V125" s="597">
        <f>SUM(S125:U125)</f>
        <v>325.89</v>
      </c>
      <c r="W125" s="595">
        <v>200</v>
      </c>
      <c r="X125" s="517">
        <v>50.65</v>
      </c>
      <c r="Y125" s="517">
        <v>0</v>
      </c>
      <c r="Z125" s="597">
        <f t="shared" si="32"/>
        <v>250.65</v>
      </c>
      <c r="AA125" s="181" t="s">
        <v>4</v>
      </c>
      <c r="AB125" s="696"/>
      <c r="AC125" s="700"/>
      <c r="AD125" s="624">
        <v>25</v>
      </c>
      <c r="AE125" s="625">
        <v>12</v>
      </c>
      <c r="AF125" s="626">
        <v>1</v>
      </c>
      <c r="AG125" s="624">
        <v>27</v>
      </c>
      <c r="AH125" s="627">
        <v>6</v>
      </c>
      <c r="AI125" s="526"/>
      <c r="AJ125" s="171"/>
      <c r="AK125" s="169"/>
      <c r="AL125" s="174" t="s">
        <v>4</v>
      </c>
      <c r="AM125" s="494"/>
      <c r="AN125" s="175"/>
    </row>
    <row r="126" spans="1:40" x14ac:dyDescent="0.25">
      <c r="A126" s="102" t="s">
        <v>384</v>
      </c>
      <c r="B126" s="102" t="s">
        <v>145</v>
      </c>
      <c r="C126" s="98" t="s">
        <v>391</v>
      </c>
      <c r="D126" s="99" t="s">
        <v>333</v>
      </c>
      <c r="E126" s="98" t="str">
        <f t="shared" si="30"/>
        <v>MG</v>
      </c>
      <c r="F126" s="252" t="s">
        <v>386</v>
      </c>
      <c r="G126" s="119" t="s">
        <v>3</v>
      </c>
      <c r="H126" s="138"/>
      <c r="I126" s="127"/>
      <c r="J126" s="240"/>
      <c r="K126" s="239" t="s">
        <v>387</v>
      </c>
      <c r="L126" s="122"/>
      <c r="M126" s="201"/>
      <c r="N126" s="202"/>
      <c r="O126" s="203"/>
      <c r="P126" s="203"/>
      <c r="Q126" s="213"/>
      <c r="R126" s="214"/>
      <c r="S126" s="600">
        <v>61.16</v>
      </c>
      <c r="T126" s="519">
        <v>0</v>
      </c>
      <c r="U126" s="519">
        <v>63.07</v>
      </c>
      <c r="V126" s="601">
        <f t="shared" si="31"/>
        <v>124.22999999999999</v>
      </c>
      <c r="W126" s="600">
        <v>100</v>
      </c>
      <c r="X126" s="519">
        <v>72.63</v>
      </c>
      <c r="Y126" s="519">
        <v>0</v>
      </c>
      <c r="Z126" s="601">
        <f t="shared" si="32"/>
        <v>172.63</v>
      </c>
      <c r="AA126" s="179"/>
      <c r="AB126" s="698"/>
      <c r="AC126" s="588"/>
      <c r="AD126" s="632">
        <v>6</v>
      </c>
      <c r="AE126" s="634">
        <v>2</v>
      </c>
      <c r="AF126" s="635">
        <v>0</v>
      </c>
      <c r="AG126" s="632">
        <v>5</v>
      </c>
      <c r="AH126" s="633">
        <v>2</v>
      </c>
      <c r="AI126" s="528"/>
      <c r="AJ126" s="170"/>
      <c r="AK126" s="134"/>
      <c r="AL126" s="172"/>
      <c r="AM126" s="496"/>
      <c r="AN126" s="173"/>
    </row>
    <row r="127" spans="1:40" ht="15.75" customHeight="1" x14ac:dyDescent="0.25">
      <c r="A127" s="104" t="s">
        <v>392</v>
      </c>
      <c r="B127" s="104" t="s">
        <v>46</v>
      </c>
      <c r="C127" s="96" t="s">
        <v>393</v>
      </c>
      <c r="D127" s="96" t="s">
        <v>333</v>
      </c>
      <c r="E127" s="96" t="str">
        <f t="shared" si="30"/>
        <v>MG</v>
      </c>
      <c r="F127" s="262" t="s">
        <v>394</v>
      </c>
      <c r="G127" s="263" t="s">
        <v>90</v>
      </c>
      <c r="H127" s="274"/>
      <c r="I127" s="149" t="s">
        <v>281</v>
      </c>
      <c r="J127" s="96"/>
      <c r="K127" s="125" t="s">
        <v>282</v>
      </c>
      <c r="L127" s="246"/>
      <c r="M127" s="275"/>
      <c r="N127" s="276"/>
      <c r="O127" s="277"/>
      <c r="P127" s="277"/>
      <c r="Q127" s="278"/>
      <c r="R127" s="279"/>
      <c r="S127" s="592">
        <v>136.77000000000001</v>
      </c>
      <c r="T127" s="593">
        <v>0</v>
      </c>
      <c r="U127" s="593">
        <v>0</v>
      </c>
      <c r="V127" s="594">
        <f t="shared" si="31"/>
        <v>136.77000000000001</v>
      </c>
      <c r="W127" s="592">
        <v>0</v>
      </c>
      <c r="X127" s="593">
        <v>0</v>
      </c>
      <c r="Y127" s="593">
        <v>0</v>
      </c>
      <c r="Z127" s="594">
        <f t="shared" si="32"/>
        <v>0</v>
      </c>
      <c r="AA127" s="180"/>
      <c r="AB127" s="695"/>
      <c r="AC127" s="603"/>
      <c r="AD127" s="620">
        <v>0</v>
      </c>
      <c r="AE127" s="621">
        <v>0</v>
      </c>
      <c r="AF127" s="622">
        <v>0</v>
      </c>
      <c r="AG127" s="620"/>
      <c r="AH127" s="623"/>
      <c r="AI127" s="552"/>
      <c r="AJ127" s="271"/>
      <c r="AK127" s="272"/>
      <c r="AL127" s="158"/>
      <c r="AM127" s="159"/>
      <c r="AN127" s="160"/>
    </row>
    <row r="128" spans="1:40" x14ac:dyDescent="0.25">
      <c r="A128" s="102" t="s">
        <v>392</v>
      </c>
      <c r="B128" s="102" t="s">
        <v>153</v>
      </c>
      <c r="C128" s="98" t="s">
        <v>395</v>
      </c>
      <c r="D128" s="99" t="s">
        <v>333</v>
      </c>
      <c r="E128" s="98" t="str">
        <f t="shared" si="30"/>
        <v>MG</v>
      </c>
      <c r="F128" s="120" t="s">
        <v>394</v>
      </c>
      <c r="G128" s="119" t="s">
        <v>90</v>
      </c>
      <c r="H128" s="140"/>
      <c r="I128" s="141" t="s">
        <v>281</v>
      </c>
      <c r="J128" s="98"/>
      <c r="K128" s="121" t="s">
        <v>282</v>
      </c>
      <c r="L128" s="122"/>
      <c r="M128" s="193"/>
      <c r="N128" s="194"/>
      <c r="O128" s="195"/>
      <c r="P128" s="195"/>
      <c r="Q128" s="196"/>
      <c r="R128" s="197"/>
      <c r="S128" s="600">
        <v>136.77000000000001</v>
      </c>
      <c r="T128" s="519">
        <v>0</v>
      </c>
      <c r="U128" s="519">
        <v>0</v>
      </c>
      <c r="V128" s="601">
        <f t="shared" si="31"/>
        <v>136.77000000000001</v>
      </c>
      <c r="W128" s="600">
        <v>0</v>
      </c>
      <c r="X128" s="519">
        <v>0</v>
      </c>
      <c r="Y128" s="519">
        <v>0</v>
      </c>
      <c r="Z128" s="601">
        <f t="shared" si="32"/>
        <v>0</v>
      </c>
      <c r="AA128" s="179"/>
      <c r="AB128" s="698"/>
      <c r="AC128" s="588"/>
      <c r="AD128" s="632">
        <v>0</v>
      </c>
      <c r="AE128" s="634">
        <v>0</v>
      </c>
      <c r="AF128" s="635">
        <v>0</v>
      </c>
      <c r="AG128" s="632"/>
      <c r="AH128" s="633"/>
      <c r="AI128" s="555"/>
      <c r="AJ128" s="166"/>
      <c r="AK128" s="167"/>
      <c r="AL128" s="172"/>
      <c r="AM128" s="496"/>
      <c r="AN128" s="173"/>
    </row>
    <row r="129" spans="1:40" ht="15.75" customHeight="1" x14ac:dyDescent="0.25">
      <c r="A129" s="104" t="s">
        <v>396</v>
      </c>
      <c r="B129" s="104" t="s">
        <v>46</v>
      </c>
      <c r="C129" s="96" t="s">
        <v>397</v>
      </c>
      <c r="D129" s="96" t="s">
        <v>333</v>
      </c>
      <c r="E129" s="96" t="str">
        <f t="shared" ref="E129:E157" si="43">LEFT(A129,2)</f>
        <v>MG</v>
      </c>
      <c r="F129" s="262" t="s">
        <v>398</v>
      </c>
      <c r="G129" s="263" t="s">
        <v>90</v>
      </c>
      <c r="H129" s="274"/>
      <c r="I129" s="149" t="s">
        <v>281</v>
      </c>
      <c r="J129" s="96"/>
      <c r="K129" s="125" t="s">
        <v>282</v>
      </c>
      <c r="L129" s="246"/>
      <c r="M129" s="275"/>
      <c r="N129" s="276"/>
      <c r="O129" s="277"/>
      <c r="P129" s="277"/>
      <c r="Q129" s="278"/>
      <c r="R129" s="279"/>
      <c r="S129" s="592">
        <v>0</v>
      </c>
      <c r="T129" s="593">
        <v>0</v>
      </c>
      <c r="U129" s="593">
        <v>0</v>
      </c>
      <c r="V129" s="594">
        <f t="shared" si="31"/>
        <v>0</v>
      </c>
      <c r="W129" s="592"/>
      <c r="X129" s="593">
        <v>0</v>
      </c>
      <c r="Y129" s="593">
        <v>0</v>
      </c>
      <c r="Z129" s="594">
        <f t="shared" si="32"/>
        <v>0</v>
      </c>
      <c r="AA129" s="180"/>
      <c r="AB129" s="695"/>
      <c r="AC129" s="603"/>
      <c r="AD129" s="620">
        <v>0</v>
      </c>
      <c r="AE129" s="621">
        <v>0</v>
      </c>
      <c r="AF129" s="622">
        <v>0</v>
      </c>
      <c r="AG129" s="620"/>
      <c r="AH129" s="623"/>
      <c r="AI129" s="552"/>
      <c r="AJ129" s="271"/>
      <c r="AK129" s="272"/>
      <c r="AL129" s="158"/>
      <c r="AM129" s="159"/>
      <c r="AN129" s="160"/>
    </row>
    <row r="130" spans="1:40" x14ac:dyDescent="0.25">
      <c r="A130" s="102" t="s">
        <v>396</v>
      </c>
      <c r="B130" s="102" t="s">
        <v>153</v>
      </c>
      <c r="C130" s="98" t="s">
        <v>399</v>
      </c>
      <c r="D130" s="99" t="s">
        <v>333</v>
      </c>
      <c r="E130" s="98" t="str">
        <f t="shared" si="43"/>
        <v>MG</v>
      </c>
      <c r="F130" s="120" t="s">
        <v>398</v>
      </c>
      <c r="G130" s="119" t="s">
        <v>90</v>
      </c>
      <c r="H130" s="140"/>
      <c r="I130" s="141" t="s">
        <v>281</v>
      </c>
      <c r="J130" s="98"/>
      <c r="K130" s="121" t="s">
        <v>282</v>
      </c>
      <c r="L130" s="122"/>
      <c r="M130" s="193"/>
      <c r="N130" s="194"/>
      <c r="O130" s="195"/>
      <c r="P130" s="195"/>
      <c r="Q130" s="196"/>
      <c r="R130" s="197"/>
      <c r="S130" s="600">
        <v>0</v>
      </c>
      <c r="T130" s="519">
        <v>0</v>
      </c>
      <c r="U130" s="519">
        <v>0</v>
      </c>
      <c r="V130" s="601">
        <f t="shared" si="31"/>
        <v>0</v>
      </c>
      <c r="W130" s="600"/>
      <c r="X130" s="519">
        <v>0</v>
      </c>
      <c r="Y130" s="519">
        <v>0</v>
      </c>
      <c r="Z130" s="601">
        <f t="shared" si="32"/>
        <v>0</v>
      </c>
      <c r="AA130" s="179"/>
      <c r="AB130" s="698"/>
      <c r="AC130" s="588"/>
      <c r="AD130" s="632">
        <v>0</v>
      </c>
      <c r="AE130" s="634">
        <v>0</v>
      </c>
      <c r="AF130" s="635">
        <v>0</v>
      </c>
      <c r="AG130" s="632"/>
      <c r="AH130" s="633"/>
      <c r="AI130" s="555"/>
      <c r="AJ130" s="166"/>
      <c r="AK130" s="167"/>
      <c r="AL130" s="172"/>
      <c r="AM130" s="496"/>
      <c r="AN130" s="173"/>
    </row>
    <row r="131" spans="1:40" ht="15.75" customHeight="1" x14ac:dyDescent="0.25">
      <c r="A131" s="104" t="s">
        <v>400</v>
      </c>
      <c r="B131" s="104" t="s">
        <v>46</v>
      </c>
      <c r="C131" s="96" t="s">
        <v>401</v>
      </c>
      <c r="D131" s="96" t="s">
        <v>333</v>
      </c>
      <c r="E131" s="96" t="str">
        <f t="shared" si="43"/>
        <v>MG</v>
      </c>
      <c r="F131" s="262" t="s">
        <v>402</v>
      </c>
      <c r="G131" s="263" t="s">
        <v>3</v>
      </c>
      <c r="H131" s="264"/>
      <c r="I131" s="123"/>
      <c r="J131" s="241"/>
      <c r="K131" s="125" t="s">
        <v>403</v>
      </c>
      <c r="L131" s="246" t="s">
        <v>404</v>
      </c>
      <c r="M131" s="198" t="s">
        <v>405</v>
      </c>
      <c r="N131" s="199"/>
      <c r="O131" s="200">
        <v>23216.31</v>
      </c>
      <c r="P131" s="200"/>
      <c r="Q131" s="215">
        <v>43470</v>
      </c>
      <c r="R131" s="216">
        <v>47123</v>
      </c>
      <c r="S131" s="592">
        <v>266.73</v>
      </c>
      <c r="T131" s="593">
        <v>0</v>
      </c>
      <c r="U131" s="593">
        <v>171.87</v>
      </c>
      <c r="V131" s="594">
        <f t="shared" si="31"/>
        <v>438.6</v>
      </c>
      <c r="W131" s="592">
        <v>36.26</v>
      </c>
      <c r="X131" s="593">
        <v>181.43</v>
      </c>
      <c r="Y131" s="593">
        <v>0</v>
      </c>
      <c r="Z131" s="594">
        <f t="shared" si="32"/>
        <v>217.69</v>
      </c>
      <c r="AA131" s="180"/>
      <c r="AB131" s="695">
        <v>744.43</v>
      </c>
      <c r="AC131" s="603"/>
      <c r="AD131" s="620">
        <v>26</v>
      </c>
      <c r="AE131" s="621">
        <v>16</v>
      </c>
      <c r="AF131" s="622">
        <v>0</v>
      </c>
      <c r="AG131" s="620"/>
      <c r="AH131" s="623"/>
      <c r="AI131" s="524" t="s">
        <v>2</v>
      </c>
      <c r="AJ131" s="159" t="s">
        <v>4</v>
      </c>
      <c r="AK131" s="160"/>
      <c r="AL131" s="158" t="s">
        <v>4</v>
      </c>
      <c r="AM131" s="159"/>
      <c r="AN131" s="160"/>
    </row>
    <row r="132" spans="1:40" x14ac:dyDescent="0.25">
      <c r="A132" s="102" t="s">
        <v>400</v>
      </c>
      <c r="B132" s="102" t="s">
        <v>123</v>
      </c>
      <c r="C132" s="98" t="s">
        <v>406</v>
      </c>
      <c r="D132" s="99" t="s">
        <v>333</v>
      </c>
      <c r="E132" s="98" t="str">
        <f t="shared" si="43"/>
        <v>MG</v>
      </c>
      <c r="F132" s="120" t="s">
        <v>402</v>
      </c>
      <c r="G132" s="119" t="s">
        <v>3</v>
      </c>
      <c r="H132" s="138"/>
      <c r="I132" s="127"/>
      <c r="J132" s="240"/>
      <c r="K132" s="121" t="s">
        <v>403</v>
      </c>
      <c r="L132" s="122" t="s">
        <v>404</v>
      </c>
      <c r="M132" s="201" t="s">
        <v>405</v>
      </c>
      <c r="N132" s="202"/>
      <c r="O132" s="203">
        <v>23216.31</v>
      </c>
      <c r="P132" s="203"/>
      <c r="Q132" s="213">
        <v>43470</v>
      </c>
      <c r="R132" s="214">
        <v>47123</v>
      </c>
      <c r="S132" s="600">
        <v>266.73</v>
      </c>
      <c r="T132" s="519">
        <v>0</v>
      </c>
      <c r="U132" s="519">
        <v>171.87</v>
      </c>
      <c r="V132" s="601">
        <f t="shared" si="31"/>
        <v>438.6</v>
      </c>
      <c r="W132" s="600">
        <v>36.26</v>
      </c>
      <c r="X132" s="519">
        <v>181.43</v>
      </c>
      <c r="Y132" s="519">
        <v>0</v>
      </c>
      <c r="Z132" s="601">
        <f t="shared" si="32"/>
        <v>217.69</v>
      </c>
      <c r="AA132" s="179"/>
      <c r="AB132" s="698"/>
      <c r="AC132" s="588"/>
      <c r="AD132" s="632">
        <v>26</v>
      </c>
      <c r="AE132" s="634">
        <v>16</v>
      </c>
      <c r="AF132" s="635">
        <v>0</v>
      </c>
      <c r="AG132" s="632"/>
      <c r="AH132" s="633"/>
      <c r="AI132" s="528" t="s">
        <v>2</v>
      </c>
      <c r="AJ132" s="170" t="s">
        <v>4</v>
      </c>
      <c r="AK132" s="134"/>
      <c r="AL132" s="172" t="s">
        <v>4</v>
      </c>
      <c r="AM132" s="496"/>
      <c r="AN132" s="173"/>
    </row>
    <row r="133" spans="1:40" ht="15.75" customHeight="1" x14ac:dyDescent="0.25">
      <c r="A133" s="104" t="s">
        <v>407</v>
      </c>
      <c r="B133" s="104" t="s">
        <v>46</v>
      </c>
      <c r="C133" s="96" t="s">
        <v>408</v>
      </c>
      <c r="D133" s="96" t="s">
        <v>333</v>
      </c>
      <c r="E133" s="96" t="str">
        <f t="shared" si="43"/>
        <v>MG</v>
      </c>
      <c r="F133" s="262" t="s">
        <v>409</v>
      </c>
      <c r="G133" s="263" t="s">
        <v>90</v>
      </c>
      <c r="H133" s="274"/>
      <c r="I133" s="149" t="s">
        <v>281</v>
      </c>
      <c r="J133" s="96"/>
      <c r="K133" s="125" t="s">
        <v>282</v>
      </c>
      <c r="L133" s="246"/>
      <c r="M133" s="275"/>
      <c r="N133" s="276"/>
      <c r="O133" s="277"/>
      <c r="P133" s="277"/>
      <c r="Q133" s="278"/>
      <c r="R133" s="279"/>
      <c r="S133" s="592">
        <v>0</v>
      </c>
      <c r="T133" s="593">
        <v>0</v>
      </c>
      <c r="U133" s="593">
        <v>0</v>
      </c>
      <c r="V133" s="594">
        <f t="shared" si="31"/>
        <v>0</v>
      </c>
      <c r="W133" s="592"/>
      <c r="X133" s="593">
        <v>0</v>
      </c>
      <c r="Y133" s="593">
        <v>0</v>
      </c>
      <c r="Z133" s="594">
        <f t="shared" si="32"/>
        <v>0</v>
      </c>
      <c r="AA133" s="180"/>
      <c r="AB133" s="695"/>
      <c r="AC133" s="603"/>
      <c r="AD133" s="620">
        <v>0</v>
      </c>
      <c r="AE133" s="621">
        <v>0</v>
      </c>
      <c r="AF133" s="622">
        <v>0</v>
      </c>
      <c r="AG133" s="620"/>
      <c r="AH133" s="623"/>
      <c r="AI133" s="552"/>
      <c r="AJ133" s="271"/>
      <c r="AK133" s="272"/>
      <c r="AL133" s="158"/>
      <c r="AM133" s="159"/>
      <c r="AN133" s="160"/>
    </row>
    <row r="134" spans="1:40" x14ac:dyDescent="0.25">
      <c r="A134" s="102" t="s">
        <v>407</v>
      </c>
      <c r="B134" s="102" t="s">
        <v>153</v>
      </c>
      <c r="C134" s="282" t="s">
        <v>410</v>
      </c>
      <c r="D134" s="99" t="s">
        <v>333</v>
      </c>
      <c r="E134" s="98" t="str">
        <f t="shared" si="43"/>
        <v>MG</v>
      </c>
      <c r="F134" s="120" t="s">
        <v>409</v>
      </c>
      <c r="G134" s="119" t="s">
        <v>90</v>
      </c>
      <c r="H134" s="140"/>
      <c r="I134" s="141" t="s">
        <v>281</v>
      </c>
      <c r="J134" s="98"/>
      <c r="K134" s="121" t="s">
        <v>411</v>
      </c>
      <c r="L134" s="122"/>
      <c r="M134" s="193"/>
      <c r="N134" s="194"/>
      <c r="O134" s="195"/>
      <c r="P134" s="195"/>
      <c r="Q134" s="196"/>
      <c r="R134" s="197"/>
      <c r="S134" s="600">
        <v>0</v>
      </c>
      <c r="T134" s="519">
        <v>0</v>
      </c>
      <c r="U134" s="519">
        <v>0</v>
      </c>
      <c r="V134" s="601">
        <f t="shared" si="31"/>
        <v>0</v>
      </c>
      <c r="W134" s="600"/>
      <c r="X134" s="519">
        <v>0</v>
      </c>
      <c r="Y134" s="519">
        <v>0</v>
      </c>
      <c r="Z134" s="601">
        <f t="shared" si="32"/>
        <v>0</v>
      </c>
      <c r="AA134" s="179"/>
      <c r="AB134" s="698"/>
      <c r="AC134" s="588"/>
      <c r="AD134" s="632">
        <v>0</v>
      </c>
      <c r="AE134" s="634">
        <v>0</v>
      </c>
      <c r="AF134" s="635">
        <v>0</v>
      </c>
      <c r="AG134" s="632"/>
      <c r="AH134" s="633"/>
      <c r="AI134" s="555"/>
      <c r="AJ134" s="166"/>
      <c r="AK134" s="167"/>
      <c r="AL134" s="172"/>
      <c r="AM134" s="496"/>
      <c r="AN134" s="173"/>
    </row>
    <row r="135" spans="1:40" ht="15.75" customHeight="1" x14ac:dyDescent="0.25">
      <c r="A135" s="365" t="s">
        <v>412</v>
      </c>
      <c r="B135" s="104" t="s">
        <v>46</v>
      </c>
      <c r="C135" s="96">
        <v>110800</v>
      </c>
      <c r="D135" s="96" t="s">
        <v>333</v>
      </c>
      <c r="E135" s="96" t="str">
        <f t="shared" si="43"/>
        <v>MG</v>
      </c>
      <c r="F135" s="262" t="s">
        <v>413</v>
      </c>
      <c r="G135" s="538" t="s">
        <v>90</v>
      </c>
      <c r="H135" s="541" t="s">
        <v>1</v>
      </c>
      <c r="I135" s="149" t="s">
        <v>91</v>
      </c>
      <c r="J135" s="96"/>
      <c r="K135" s="125" t="s">
        <v>414</v>
      </c>
      <c r="L135" s="246" t="s">
        <v>415</v>
      </c>
      <c r="M135" s="275"/>
      <c r="N135" s="276"/>
      <c r="O135" s="277"/>
      <c r="P135" s="277"/>
      <c r="Q135" s="278"/>
      <c r="R135" s="279"/>
      <c r="S135" s="592">
        <v>352.26</v>
      </c>
      <c r="T135" s="593">
        <v>0</v>
      </c>
      <c r="U135" s="593">
        <v>273.60000000000002</v>
      </c>
      <c r="V135" s="594">
        <f t="shared" si="31"/>
        <v>625.86</v>
      </c>
      <c r="W135" s="592">
        <v>191.51</v>
      </c>
      <c r="X135" s="593">
        <v>339.68</v>
      </c>
      <c r="Y135" s="593">
        <v>0</v>
      </c>
      <c r="Z135" s="594">
        <f t="shared" si="32"/>
        <v>531.19000000000005</v>
      </c>
      <c r="AA135" s="180" t="s">
        <v>2</v>
      </c>
      <c r="AB135" s="695">
        <f>778.41+518.94</f>
        <v>1297.3499999999999</v>
      </c>
      <c r="AC135" s="603">
        <v>0</v>
      </c>
      <c r="AD135" s="620">
        <v>23</v>
      </c>
      <c r="AE135" s="621">
        <v>9</v>
      </c>
      <c r="AF135" s="622">
        <v>0</v>
      </c>
      <c r="AG135" s="620">
        <v>22</v>
      </c>
      <c r="AH135" s="623">
        <v>8</v>
      </c>
      <c r="AI135" s="524"/>
      <c r="AJ135" s="159"/>
      <c r="AK135" s="160" t="s">
        <v>2</v>
      </c>
      <c r="AL135" s="158" t="s">
        <v>2</v>
      </c>
      <c r="AM135" s="159"/>
      <c r="AN135" s="160"/>
    </row>
    <row r="136" spans="1:40" x14ac:dyDescent="0.25">
      <c r="A136" s="366" t="s">
        <v>412</v>
      </c>
      <c r="B136" s="103" t="s">
        <v>123</v>
      </c>
      <c r="C136" s="98">
        <v>110802</v>
      </c>
      <c r="D136" s="99" t="s">
        <v>333</v>
      </c>
      <c r="E136" s="99" t="str">
        <f t="shared" si="43"/>
        <v>MG</v>
      </c>
      <c r="F136" s="776" t="s">
        <v>413</v>
      </c>
      <c r="G136" s="539" t="s">
        <v>90</v>
      </c>
      <c r="H136" s="542" t="s">
        <v>1</v>
      </c>
      <c r="I136" s="367"/>
      <c r="J136" s="368"/>
      <c r="K136" s="100"/>
      <c r="L136" s="239" t="s">
        <v>415</v>
      </c>
      <c r="M136" s="188"/>
      <c r="N136" s="189"/>
      <c r="O136" s="190"/>
      <c r="P136" s="190"/>
      <c r="Q136" s="191"/>
      <c r="R136" s="192"/>
      <c r="S136" s="595">
        <v>211.36</v>
      </c>
      <c r="T136" s="517">
        <v>0</v>
      </c>
      <c r="U136" s="517">
        <v>164.16</v>
      </c>
      <c r="V136" s="597">
        <f>SUM(S136:U136)</f>
        <v>375.52</v>
      </c>
      <c r="W136" s="595">
        <v>114.91</v>
      </c>
      <c r="X136" s="517">
        <v>203.81</v>
      </c>
      <c r="Y136" s="517">
        <v>0</v>
      </c>
      <c r="Z136" s="597">
        <f>SUM(W136:Y136)</f>
        <v>318.72000000000003</v>
      </c>
      <c r="AA136" s="181" t="s">
        <v>2</v>
      </c>
      <c r="AB136" s="696"/>
      <c r="AC136" s="700">
        <v>0</v>
      </c>
      <c r="AD136" s="624">
        <v>23</v>
      </c>
      <c r="AE136" s="625">
        <v>9</v>
      </c>
      <c r="AF136" s="626">
        <v>0</v>
      </c>
      <c r="AG136" s="624">
        <v>13</v>
      </c>
      <c r="AH136" s="627">
        <v>8</v>
      </c>
      <c r="AI136" s="526" t="s">
        <v>2</v>
      </c>
      <c r="AJ136" s="171" t="s">
        <v>4</v>
      </c>
      <c r="AK136" s="169"/>
      <c r="AL136" s="174" t="s">
        <v>2</v>
      </c>
      <c r="AM136" s="494"/>
      <c r="AN136" s="175"/>
    </row>
    <row r="137" spans="1:40" x14ac:dyDescent="0.25">
      <c r="A137" s="369" t="s">
        <v>412</v>
      </c>
      <c r="B137" s="102" t="s">
        <v>145</v>
      </c>
      <c r="C137" s="98" t="s">
        <v>416</v>
      </c>
      <c r="D137" s="99" t="s">
        <v>333</v>
      </c>
      <c r="E137" s="98" t="str">
        <f t="shared" si="43"/>
        <v>MG</v>
      </c>
      <c r="F137" s="777"/>
      <c r="G137" s="540" t="s">
        <v>90</v>
      </c>
      <c r="H137" s="543" t="s">
        <v>1</v>
      </c>
      <c r="I137" s="363"/>
      <c r="J137" s="364"/>
      <c r="K137" s="121"/>
      <c r="L137" s="122" t="s">
        <v>415</v>
      </c>
      <c r="M137" s="193"/>
      <c r="N137" s="194"/>
      <c r="O137" s="195"/>
      <c r="P137" s="195"/>
      <c r="Q137" s="196"/>
      <c r="R137" s="197"/>
      <c r="S137" s="600">
        <v>140.9</v>
      </c>
      <c r="T137" s="519">
        <v>0</v>
      </c>
      <c r="U137" s="519">
        <v>109.44</v>
      </c>
      <c r="V137" s="601">
        <f>SUM(S137:U137)</f>
        <v>250.34</v>
      </c>
      <c r="W137" s="600">
        <v>76.599999999999994</v>
      </c>
      <c r="X137" s="519">
        <v>135.87</v>
      </c>
      <c r="Y137" s="519">
        <v>0</v>
      </c>
      <c r="Z137" s="601">
        <f>SUM(W137:Y137)</f>
        <v>212.47</v>
      </c>
      <c r="AA137" s="179" t="s">
        <v>2</v>
      </c>
      <c r="AB137" s="698"/>
      <c r="AC137" s="588">
        <v>0</v>
      </c>
      <c r="AD137" s="632">
        <v>17</v>
      </c>
      <c r="AE137" s="634">
        <v>3</v>
      </c>
      <c r="AF137" s="635">
        <v>1</v>
      </c>
      <c r="AG137" s="632">
        <v>9</v>
      </c>
      <c r="AH137" s="633">
        <v>0</v>
      </c>
      <c r="AI137" s="555"/>
      <c r="AJ137" s="166"/>
      <c r="AK137" s="167"/>
      <c r="AL137" s="172" t="s">
        <v>2</v>
      </c>
      <c r="AM137" s="496"/>
      <c r="AN137" s="173"/>
    </row>
    <row r="138" spans="1:40" ht="15.75" customHeight="1" x14ac:dyDescent="0.25">
      <c r="A138" s="104" t="s">
        <v>417</v>
      </c>
      <c r="B138" s="104" t="s">
        <v>46</v>
      </c>
      <c r="C138" s="96" t="s">
        <v>418</v>
      </c>
      <c r="D138" s="96" t="s">
        <v>333</v>
      </c>
      <c r="E138" s="96" t="str">
        <f t="shared" si="43"/>
        <v>MG</v>
      </c>
      <c r="F138" s="262" t="s">
        <v>419</v>
      </c>
      <c r="G138" s="263" t="s">
        <v>3</v>
      </c>
      <c r="H138" s="264"/>
      <c r="I138" s="123"/>
      <c r="J138" s="241"/>
      <c r="K138" s="125" t="s">
        <v>420</v>
      </c>
      <c r="L138" s="246" t="s">
        <v>421</v>
      </c>
      <c r="M138" s="198" t="s">
        <v>422</v>
      </c>
      <c r="N138" s="199"/>
      <c r="O138" s="200">
        <v>26677.84</v>
      </c>
      <c r="P138" s="200">
        <v>6203.64</v>
      </c>
      <c r="Q138" s="215">
        <v>42339</v>
      </c>
      <c r="R138" s="216">
        <v>45992</v>
      </c>
      <c r="S138" s="592">
        <v>356.21</v>
      </c>
      <c r="T138" s="593">
        <v>19.53</v>
      </c>
      <c r="U138" s="593">
        <v>120.94</v>
      </c>
      <c r="V138" s="594">
        <f t="shared" si="31"/>
        <v>496.68</v>
      </c>
      <c r="W138" s="592">
        <v>118.44</v>
      </c>
      <c r="X138" s="593">
        <v>305.17</v>
      </c>
      <c r="Y138" s="593">
        <v>0</v>
      </c>
      <c r="Z138" s="594">
        <f t="shared" si="32"/>
        <v>423.61</v>
      </c>
      <c r="AA138" s="180" t="s">
        <v>2</v>
      </c>
      <c r="AB138" s="695">
        <v>967.92</v>
      </c>
      <c r="AC138" s="603"/>
      <c r="AD138" s="620">
        <v>29</v>
      </c>
      <c r="AE138" s="621">
        <v>17</v>
      </c>
      <c r="AF138" s="622">
        <v>0</v>
      </c>
      <c r="AG138" s="620"/>
      <c r="AH138" s="623"/>
      <c r="AI138" s="524" t="s">
        <v>2</v>
      </c>
      <c r="AJ138" s="159" t="s">
        <v>4</v>
      </c>
      <c r="AK138" s="160"/>
      <c r="AL138" s="158" t="s">
        <v>4</v>
      </c>
      <c r="AM138" s="159"/>
      <c r="AN138" s="160"/>
    </row>
    <row r="139" spans="1:40" x14ac:dyDescent="0.25">
      <c r="A139" s="102" t="s">
        <v>417</v>
      </c>
      <c r="B139" s="102" t="s">
        <v>123</v>
      </c>
      <c r="C139" s="98" t="s">
        <v>423</v>
      </c>
      <c r="D139" s="99" t="s">
        <v>333</v>
      </c>
      <c r="E139" s="98" t="str">
        <f t="shared" si="43"/>
        <v>MG</v>
      </c>
      <c r="F139" s="120" t="s">
        <v>419</v>
      </c>
      <c r="G139" s="119" t="s">
        <v>3</v>
      </c>
      <c r="H139" s="138"/>
      <c r="I139" s="127"/>
      <c r="J139" s="240"/>
      <c r="K139" s="121" t="s">
        <v>420</v>
      </c>
      <c r="L139" s="122" t="s">
        <v>421</v>
      </c>
      <c r="M139" s="201" t="s">
        <v>422</v>
      </c>
      <c r="N139" s="202"/>
      <c r="O139" s="203">
        <v>26677.84</v>
      </c>
      <c r="P139" s="203">
        <v>6203.64</v>
      </c>
      <c r="Q139" s="213">
        <v>42339</v>
      </c>
      <c r="R139" s="214">
        <v>45992</v>
      </c>
      <c r="S139" s="600">
        <v>356.21</v>
      </c>
      <c r="T139" s="519">
        <v>19.53</v>
      </c>
      <c r="U139" s="519">
        <v>120.94</v>
      </c>
      <c r="V139" s="601">
        <f t="shared" si="31"/>
        <v>496.68</v>
      </c>
      <c r="W139" s="600">
        <v>118.44</v>
      </c>
      <c r="X139" s="519">
        <v>305.17</v>
      </c>
      <c r="Y139" s="519">
        <v>0</v>
      </c>
      <c r="Z139" s="601">
        <f t="shared" si="32"/>
        <v>423.61</v>
      </c>
      <c r="AA139" s="179" t="s">
        <v>2</v>
      </c>
      <c r="AB139" s="698"/>
      <c r="AC139" s="588"/>
      <c r="AD139" s="632">
        <v>29</v>
      </c>
      <c r="AE139" s="634">
        <v>17</v>
      </c>
      <c r="AF139" s="635">
        <v>0</v>
      </c>
      <c r="AG139" s="632"/>
      <c r="AH139" s="633"/>
      <c r="AI139" s="528" t="s">
        <v>2</v>
      </c>
      <c r="AJ139" s="170" t="s">
        <v>4</v>
      </c>
      <c r="AK139" s="134"/>
      <c r="AL139" s="172" t="s">
        <v>4</v>
      </c>
      <c r="AM139" s="496"/>
      <c r="AN139" s="173"/>
    </row>
    <row r="140" spans="1:40" ht="15.75" customHeight="1" x14ac:dyDescent="0.25">
      <c r="A140" s="104" t="s">
        <v>424</v>
      </c>
      <c r="B140" s="104" t="s">
        <v>46</v>
      </c>
      <c r="C140" s="96" t="s">
        <v>425</v>
      </c>
      <c r="D140" s="96" t="s">
        <v>333</v>
      </c>
      <c r="E140" s="96" t="str">
        <f t="shared" si="43"/>
        <v>MG</v>
      </c>
      <c r="F140" s="262" t="s">
        <v>426</v>
      </c>
      <c r="G140" s="263" t="s">
        <v>1</v>
      </c>
      <c r="H140" s="264"/>
      <c r="I140" s="123"/>
      <c r="J140" s="241"/>
      <c r="K140" s="125" t="s">
        <v>427</v>
      </c>
      <c r="L140" s="246" t="s">
        <v>428</v>
      </c>
      <c r="M140" s="265"/>
      <c r="N140" s="266"/>
      <c r="O140" s="267"/>
      <c r="P140" s="267"/>
      <c r="Q140" s="268"/>
      <c r="R140" s="269"/>
      <c r="S140" s="592">
        <v>165.23</v>
      </c>
      <c r="T140" s="593">
        <v>0</v>
      </c>
      <c r="U140" s="593">
        <v>59.04</v>
      </c>
      <c r="V140" s="594">
        <f t="shared" si="31"/>
        <v>224.26999999999998</v>
      </c>
      <c r="W140" s="592">
        <v>108.3</v>
      </c>
      <c r="X140" s="593">
        <v>109.78</v>
      </c>
      <c r="Y140" s="593">
        <v>0</v>
      </c>
      <c r="Z140" s="594">
        <f t="shared" si="32"/>
        <v>218.07999999999998</v>
      </c>
      <c r="AA140" s="180" t="s">
        <v>2</v>
      </c>
      <c r="AB140" s="695">
        <v>540.54999999999995</v>
      </c>
      <c r="AC140" s="603"/>
      <c r="AD140" s="620">
        <v>16</v>
      </c>
      <c r="AE140" s="621">
        <v>2</v>
      </c>
      <c r="AF140" s="622">
        <v>3</v>
      </c>
      <c r="AG140" s="620"/>
      <c r="AH140" s="623"/>
      <c r="AI140" s="552"/>
      <c r="AJ140" s="271"/>
      <c r="AK140" s="272"/>
      <c r="AL140" s="158" t="s">
        <v>4</v>
      </c>
      <c r="AM140" s="159"/>
      <c r="AN140" s="160"/>
    </row>
    <row r="141" spans="1:40" x14ac:dyDescent="0.25">
      <c r="A141" s="102" t="s">
        <v>424</v>
      </c>
      <c r="B141" s="102" t="s">
        <v>145</v>
      </c>
      <c r="C141" s="98" t="s">
        <v>429</v>
      </c>
      <c r="D141" s="99" t="s">
        <v>333</v>
      </c>
      <c r="E141" s="98" t="str">
        <f t="shared" si="43"/>
        <v>MG</v>
      </c>
      <c r="F141" s="120" t="s">
        <v>426</v>
      </c>
      <c r="G141" s="119" t="s">
        <v>1</v>
      </c>
      <c r="H141" s="138"/>
      <c r="I141" s="127"/>
      <c r="J141" s="240"/>
      <c r="K141" s="121" t="s">
        <v>427</v>
      </c>
      <c r="L141" s="122" t="s">
        <v>428</v>
      </c>
      <c r="M141" s="193"/>
      <c r="N141" s="194"/>
      <c r="O141" s="195"/>
      <c r="P141" s="195"/>
      <c r="Q141" s="196"/>
      <c r="R141" s="197"/>
      <c r="S141" s="600">
        <v>165.23</v>
      </c>
      <c r="T141" s="519">
        <v>0</v>
      </c>
      <c r="U141" s="519">
        <v>59.04</v>
      </c>
      <c r="V141" s="601">
        <f t="shared" si="31"/>
        <v>224.26999999999998</v>
      </c>
      <c r="W141" s="600">
        <v>108.3</v>
      </c>
      <c r="X141" s="519">
        <v>109.78</v>
      </c>
      <c r="Y141" s="519">
        <v>0</v>
      </c>
      <c r="Z141" s="601">
        <f t="shared" si="32"/>
        <v>218.07999999999998</v>
      </c>
      <c r="AA141" s="179" t="s">
        <v>2</v>
      </c>
      <c r="AB141" s="698"/>
      <c r="AC141" s="588"/>
      <c r="AD141" s="632">
        <v>16</v>
      </c>
      <c r="AE141" s="634">
        <v>2</v>
      </c>
      <c r="AF141" s="635">
        <v>3</v>
      </c>
      <c r="AG141" s="632"/>
      <c r="AH141" s="633"/>
      <c r="AI141" s="555"/>
      <c r="AJ141" s="166"/>
      <c r="AK141" s="167"/>
      <c r="AL141" s="172" t="s">
        <v>4</v>
      </c>
      <c r="AM141" s="496"/>
      <c r="AN141" s="173"/>
    </row>
    <row r="142" spans="1:40" ht="15.75" customHeight="1" x14ac:dyDescent="0.25">
      <c r="A142" s="104" t="s">
        <v>430</v>
      </c>
      <c r="B142" s="104" t="s">
        <v>46</v>
      </c>
      <c r="C142" s="96" t="s">
        <v>431</v>
      </c>
      <c r="D142" s="96" t="s">
        <v>333</v>
      </c>
      <c r="E142" s="96" t="str">
        <f t="shared" si="43"/>
        <v>MG</v>
      </c>
      <c r="F142" s="262" t="s">
        <v>432</v>
      </c>
      <c r="G142" s="263" t="s">
        <v>3</v>
      </c>
      <c r="H142" s="264"/>
      <c r="I142" s="123"/>
      <c r="J142" s="241"/>
      <c r="K142" s="125" t="s">
        <v>433</v>
      </c>
      <c r="L142" s="246" t="s">
        <v>434</v>
      </c>
      <c r="M142" s="198" t="s">
        <v>435</v>
      </c>
      <c r="N142" s="199"/>
      <c r="O142" s="200">
        <v>32000</v>
      </c>
      <c r="P142" s="200"/>
      <c r="Q142" s="215">
        <v>43218</v>
      </c>
      <c r="R142" s="216">
        <v>46870</v>
      </c>
      <c r="S142" s="592">
        <v>700.49</v>
      </c>
      <c r="T142" s="593">
        <v>17.77</v>
      </c>
      <c r="U142" s="593">
        <v>192.88</v>
      </c>
      <c r="V142" s="594">
        <f t="shared" si="31"/>
        <v>911.14</v>
      </c>
      <c r="W142" s="592">
        <v>148.005</v>
      </c>
      <c r="X142" s="593">
        <v>181.79</v>
      </c>
      <c r="Y142" s="593">
        <v>0</v>
      </c>
      <c r="Z142" s="594">
        <f t="shared" si="32"/>
        <v>329.79499999999996</v>
      </c>
      <c r="AA142" s="180" t="s">
        <v>2</v>
      </c>
      <c r="AB142" s="695">
        <v>1506.87</v>
      </c>
      <c r="AC142" s="603"/>
      <c r="AD142" s="620">
        <v>30</v>
      </c>
      <c r="AE142" s="621">
        <v>16</v>
      </c>
      <c r="AF142" s="622">
        <v>2</v>
      </c>
      <c r="AG142" s="620"/>
      <c r="AH142" s="623"/>
      <c r="AI142" s="524" t="s">
        <v>2</v>
      </c>
      <c r="AJ142" s="159" t="s">
        <v>4</v>
      </c>
      <c r="AK142" s="160"/>
      <c r="AL142" s="158" t="s">
        <v>4</v>
      </c>
      <c r="AM142" s="159"/>
      <c r="AN142" s="160"/>
    </row>
    <row r="143" spans="1:40" x14ac:dyDescent="0.25">
      <c r="A143" s="103" t="s">
        <v>436</v>
      </c>
      <c r="B143" s="103" t="s">
        <v>123</v>
      </c>
      <c r="C143" s="99" t="s">
        <v>437</v>
      </c>
      <c r="D143" s="99" t="s">
        <v>333</v>
      </c>
      <c r="E143" s="99" t="str">
        <f t="shared" si="43"/>
        <v>MG</v>
      </c>
      <c r="F143" s="776" t="s">
        <v>432</v>
      </c>
      <c r="G143" s="130" t="s">
        <v>3</v>
      </c>
      <c r="H143" s="136"/>
      <c r="I143" s="129"/>
      <c r="J143" s="238"/>
      <c r="K143" s="100" t="s">
        <v>433</v>
      </c>
      <c r="L143" s="239"/>
      <c r="M143" s="208"/>
      <c r="N143" s="209"/>
      <c r="O143" s="210"/>
      <c r="P143" s="210"/>
      <c r="Q143" s="211"/>
      <c r="R143" s="212"/>
      <c r="S143" s="595">
        <v>496.55</v>
      </c>
      <c r="T143" s="517">
        <v>12.12</v>
      </c>
      <c r="U143" s="517">
        <v>118.48</v>
      </c>
      <c r="V143" s="597">
        <f t="shared" si="31"/>
        <v>627.15</v>
      </c>
      <c r="W143" s="595">
        <v>100.97</v>
      </c>
      <c r="X143" s="517">
        <v>118.19</v>
      </c>
      <c r="Y143" s="517">
        <v>0</v>
      </c>
      <c r="Z143" s="597">
        <f t="shared" si="32"/>
        <v>219.16</v>
      </c>
      <c r="AA143" s="181"/>
      <c r="AB143" s="696"/>
      <c r="AC143" s="700"/>
      <c r="AD143" s="624">
        <v>21</v>
      </c>
      <c r="AE143" s="625">
        <v>13</v>
      </c>
      <c r="AF143" s="626">
        <v>2</v>
      </c>
      <c r="AG143" s="624"/>
      <c r="AH143" s="627"/>
      <c r="AI143" s="526" t="s">
        <v>2</v>
      </c>
      <c r="AJ143" s="171"/>
      <c r="AK143" s="169"/>
      <c r="AL143" s="174" t="s">
        <v>4</v>
      </c>
      <c r="AM143" s="494"/>
      <c r="AN143" s="175"/>
    </row>
    <row r="144" spans="1:40" x14ac:dyDescent="0.25">
      <c r="A144" s="102" t="s">
        <v>436</v>
      </c>
      <c r="B144" s="102" t="s">
        <v>145</v>
      </c>
      <c r="C144" s="98" t="s">
        <v>438</v>
      </c>
      <c r="D144" s="99" t="s">
        <v>333</v>
      </c>
      <c r="E144" s="98" t="str">
        <f t="shared" si="43"/>
        <v>MG</v>
      </c>
      <c r="F144" s="777"/>
      <c r="G144" s="119" t="s">
        <v>3</v>
      </c>
      <c r="H144" s="138"/>
      <c r="I144" s="127"/>
      <c r="J144" s="240"/>
      <c r="K144" s="100" t="s">
        <v>433</v>
      </c>
      <c r="L144" s="122"/>
      <c r="M144" s="201"/>
      <c r="N144" s="202"/>
      <c r="O144" s="203"/>
      <c r="P144" s="203"/>
      <c r="Q144" s="213"/>
      <c r="R144" s="214"/>
      <c r="S144" s="600">
        <v>203.94</v>
      </c>
      <c r="T144" s="519">
        <v>5.65</v>
      </c>
      <c r="U144" s="519">
        <v>74.400000000000006</v>
      </c>
      <c r="V144" s="601">
        <f t="shared" si="31"/>
        <v>283.99</v>
      </c>
      <c r="W144" s="600">
        <v>47.04</v>
      </c>
      <c r="X144" s="519">
        <v>63.6</v>
      </c>
      <c r="Y144" s="519">
        <v>0</v>
      </c>
      <c r="Z144" s="601">
        <f t="shared" si="32"/>
        <v>110.64</v>
      </c>
      <c r="AA144" s="179"/>
      <c r="AB144" s="698"/>
      <c r="AC144" s="588"/>
      <c r="AD144" s="632">
        <v>9</v>
      </c>
      <c r="AE144" s="634">
        <v>3</v>
      </c>
      <c r="AF144" s="635">
        <v>0</v>
      </c>
      <c r="AG144" s="632"/>
      <c r="AH144" s="633"/>
      <c r="AI144" s="528" t="s">
        <v>2</v>
      </c>
      <c r="AJ144" s="170"/>
      <c r="AK144" s="134"/>
      <c r="AL144" s="172" t="s">
        <v>4</v>
      </c>
      <c r="AM144" s="496"/>
      <c r="AN144" s="173"/>
    </row>
    <row r="145" spans="1:40" ht="15.75" customHeight="1" x14ac:dyDescent="0.25">
      <c r="A145" s="104" t="s">
        <v>439</v>
      </c>
      <c r="B145" s="104" t="s">
        <v>46</v>
      </c>
      <c r="C145" s="96" t="s">
        <v>440</v>
      </c>
      <c r="D145" s="96" t="s">
        <v>333</v>
      </c>
      <c r="E145" s="96" t="str">
        <f t="shared" si="43"/>
        <v>MG</v>
      </c>
      <c r="F145" s="262" t="s">
        <v>441</v>
      </c>
      <c r="G145" s="263" t="s">
        <v>90</v>
      </c>
      <c r="H145" s="274"/>
      <c r="I145" s="149" t="s">
        <v>281</v>
      </c>
      <c r="J145" s="96"/>
      <c r="K145" s="125" t="s">
        <v>282</v>
      </c>
      <c r="L145" s="246" t="s">
        <v>442</v>
      </c>
      <c r="M145" s="275"/>
      <c r="N145" s="276"/>
      <c r="O145" s="277"/>
      <c r="P145" s="277"/>
      <c r="Q145" s="278"/>
      <c r="R145" s="279"/>
      <c r="S145" s="592">
        <v>111</v>
      </c>
      <c r="T145" s="593">
        <v>0</v>
      </c>
      <c r="U145" s="593">
        <v>31.64</v>
      </c>
      <c r="V145" s="594">
        <f t="shared" si="31"/>
        <v>142.63999999999999</v>
      </c>
      <c r="W145" s="592">
        <v>0</v>
      </c>
      <c r="X145" s="593">
        <v>14.16</v>
      </c>
      <c r="Y145" s="593">
        <v>0</v>
      </c>
      <c r="Z145" s="594">
        <f t="shared" si="32"/>
        <v>14.16</v>
      </c>
      <c r="AA145" s="180"/>
      <c r="AB145" s="695">
        <v>215.77</v>
      </c>
      <c r="AC145" s="603"/>
      <c r="AD145" s="620">
        <v>9</v>
      </c>
      <c r="AE145" s="621">
        <v>3</v>
      </c>
      <c r="AF145" s="622">
        <v>3</v>
      </c>
      <c r="AG145" s="620"/>
      <c r="AH145" s="623"/>
      <c r="AI145" s="552"/>
      <c r="AJ145" s="271"/>
      <c r="AK145" s="272"/>
      <c r="AL145" s="158"/>
      <c r="AM145" s="159"/>
      <c r="AN145" s="160"/>
    </row>
    <row r="146" spans="1:40" x14ac:dyDescent="0.25">
      <c r="A146" s="102" t="s">
        <v>439</v>
      </c>
      <c r="B146" s="102" t="s">
        <v>153</v>
      </c>
      <c r="C146" s="98" t="s">
        <v>443</v>
      </c>
      <c r="D146" s="99" t="s">
        <v>333</v>
      </c>
      <c r="E146" s="98" t="str">
        <f t="shared" si="43"/>
        <v>MG</v>
      </c>
      <c r="F146" s="120" t="s">
        <v>441</v>
      </c>
      <c r="G146" s="119" t="s">
        <v>90</v>
      </c>
      <c r="H146" s="140"/>
      <c r="I146" s="141" t="s">
        <v>281</v>
      </c>
      <c r="J146" s="98"/>
      <c r="K146" s="121" t="s">
        <v>282</v>
      </c>
      <c r="L146" s="122" t="s">
        <v>442</v>
      </c>
      <c r="M146" s="193"/>
      <c r="N146" s="194"/>
      <c r="O146" s="195"/>
      <c r="P146" s="195"/>
      <c r="Q146" s="196"/>
      <c r="R146" s="197"/>
      <c r="S146" s="600">
        <v>111</v>
      </c>
      <c r="T146" s="519">
        <v>0</v>
      </c>
      <c r="U146" s="519">
        <v>31.64</v>
      </c>
      <c r="V146" s="601">
        <f t="shared" si="31"/>
        <v>142.63999999999999</v>
      </c>
      <c r="W146" s="600">
        <v>0</v>
      </c>
      <c r="X146" s="519">
        <v>14.16</v>
      </c>
      <c r="Y146" s="519">
        <v>0</v>
      </c>
      <c r="Z146" s="601">
        <f t="shared" si="32"/>
        <v>14.16</v>
      </c>
      <c r="AA146" s="179"/>
      <c r="AB146" s="698"/>
      <c r="AC146" s="588"/>
      <c r="AD146" s="632">
        <v>9</v>
      </c>
      <c r="AE146" s="634">
        <v>3</v>
      </c>
      <c r="AF146" s="635">
        <v>3</v>
      </c>
      <c r="AG146" s="632"/>
      <c r="AH146" s="633"/>
      <c r="AI146" s="555"/>
      <c r="AJ146" s="166"/>
      <c r="AK146" s="167"/>
      <c r="AL146" s="172"/>
      <c r="AM146" s="496"/>
      <c r="AN146" s="173"/>
    </row>
    <row r="147" spans="1:40" ht="15.75" customHeight="1" x14ac:dyDescent="0.25">
      <c r="A147" s="104" t="s">
        <v>444</v>
      </c>
      <c r="B147" s="104" t="s">
        <v>46</v>
      </c>
      <c r="C147" s="96" t="s">
        <v>445</v>
      </c>
      <c r="D147" s="96" t="s">
        <v>446</v>
      </c>
      <c r="E147" s="96" t="str">
        <f t="shared" si="43"/>
        <v>MS</v>
      </c>
      <c r="F147" s="262" t="s">
        <v>447</v>
      </c>
      <c r="G147" s="263" t="s">
        <v>3</v>
      </c>
      <c r="H147" s="264"/>
      <c r="I147" s="123"/>
      <c r="J147" s="241"/>
      <c r="K147" s="125"/>
      <c r="L147" s="246" t="s">
        <v>448</v>
      </c>
      <c r="M147" s="198" t="s">
        <v>449</v>
      </c>
      <c r="N147" s="199"/>
      <c r="O147" s="200">
        <v>140000</v>
      </c>
      <c r="P147" s="200">
        <v>0</v>
      </c>
      <c r="Q147" s="215">
        <v>44923</v>
      </c>
      <c r="R147" s="216">
        <v>46749</v>
      </c>
      <c r="S147" s="592">
        <v>616.26</v>
      </c>
      <c r="T147" s="593">
        <v>17.77</v>
      </c>
      <c r="U147" s="593">
        <v>238.27</v>
      </c>
      <c r="V147" s="594">
        <f t="shared" si="31"/>
        <v>872.3</v>
      </c>
      <c r="W147" s="592">
        <v>616.91999999999996</v>
      </c>
      <c r="X147" s="593">
        <v>546.89</v>
      </c>
      <c r="Y147" s="593">
        <v>0</v>
      </c>
      <c r="Z147" s="594">
        <f t="shared" si="32"/>
        <v>1163.81</v>
      </c>
      <c r="AA147" s="180" t="s">
        <v>2</v>
      </c>
      <c r="AB147" s="695">
        <v>2378.7399999999998</v>
      </c>
      <c r="AC147" s="603"/>
      <c r="AD147" s="620">
        <v>127</v>
      </c>
      <c r="AE147" s="621">
        <v>0</v>
      </c>
      <c r="AF147" s="622">
        <v>15</v>
      </c>
      <c r="AG147" s="620">
        <v>104</v>
      </c>
      <c r="AH147" s="623">
        <v>0</v>
      </c>
      <c r="AI147" s="524" t="s">
        <v>4</v>
      </c>
      <c r="AJ147" s="159" t="s">
        <v>2</v>
      </c>
      <c r="AK147" s="160"/>
      <c r="AL147" s="158"/>
      <c r="AM147" s="159" t="s">
        <v>2</v>
      </c>
      <c r="AN147" s="160"/>
    </row>
    <row r="148" spans="1:40" x14ac:dyDescent="0.25">
      <c r="A148" s="103" t="s">
        <v>444</v>
      </c>
      <c r="B148" s="103" t="s">
        <v>53</v>
      </c>
      <c r="C148" s="99" t="s">
        <v>450</v>
      </c>
      <c r="D148" s="99" t="s">
        <v>446</v>
      </c>
      <c r="E148" s="99" t="str">
        <f t="shared" si="43"/>
        <v>MS</v>
      </c>
      <c r="F148" s="776" t="s">
        <v>447</v>
      </c>
      <c r="G148" s="130" t="s">
        <v>3</v>
      </c>
      <c r="H148" s="136"/>
      <c r="I148" s="129"/>
      <c r="J148" s="238"/>
      <c r="K148" s="100"/>
      <c r="L148" s="239"/>
      <c r="M148" s="208"/>
      <c r="N148" s="209"/>
      <c r="O148" s="210"/>
      <c r="P148" s="210"/>
      <c r="Q148" s="211"/>
      <c r="R148" s="212"/>
      <c r="S148" s="595">
        <v>302.02</v>
      </c>
      <c r="T148" s="517">
        <v>0</v>
      </c>
      <c r="U148" s="517">
        <v>72.16</v>
      </c>
      <c r="V148" s="597">
        <f t="shared" si="31"/>
        <v>374.17999999999995</v>
      </c>
      <c r="W148" s="595">
        <v>260.42</v>
      </c>
      <c r="X148" s="517">
        <v>224.9</v>
      </c>
      <c r="Y148" s="517">
        <v>0</v>
      </c>
      <c r="Z148" s="597">
        <f t="shared" si="32"/>
        <v>485.32000000000005</v>
      </c>
      <c r="AA148" s="181"/>
      <c r="AB148" s="696"/>
      <c r="AC148" s="700"/>
      <c r="AD148" s="624"/>
      <c r="AE148" s="625"/>
      <c r="AF148" s="626"/>
      <c r="AG148" s="624">
        <v>40</v>
      </c>
      <c r="AH148" s="627">
        <v>0</v>
      </c>
      <c r="AI148" s="526"/>
      <c r="AJ148" s="171"/>
      <c r="AK148" s="169"/>
      <c r="AL148" s="174"/>
      <c r="AM148" s="494"/>
      <c r="AN148" s="175"/>
    </row>
    <row r="149" spans="1:40" x14ac:dyDescent="0.25">
      <c r="A149" s="103" t="s">
        <v>444</v>
      </c>
      <c r="B149" s="103" t="s">
        <v>51</v>
      </c>
      <c r="C149" s="99" t="s">
        <v>451</v>
      </c>
      <c r="D149" s="99" t="s">
        <v>446</v>
      </c>
      <c r="E149" s="99" t="str">
        <f t="shared" si="43"/>
        <v>MS</v>
      </c>
      <c r="F149" s="778"/>
      <c r="G149" s="130" t="s">
        <v>3</v>
      </c>
      <c r="H149" s="136"/>
      <c r="I149" s="129"/>
      <c r="J149" s="238"/>
      <c r="K149" s="100"/>
      <c r="L149" s="239"/>
      <c r="M149" s="208"/>
      <c r="N149" s="209"/>
      <c r="O149" s="210"/>
      <c r="P149" s="210"/>
      <c r="Q149" s="211"/>
      <c r="R149" s="212"/>
      <c r="S149" s="595">
        <v>111.27</v>
      </c>
      <c r="T149" s="517">
        <v>17.77</v>
      </c>
      <c r="U149" s="517">
        <v>130.03</v>
      </c>
      <c r="V149" s="597">
        <f t="shared" si="31"/>
        <v>259.07</v>
      </c>
      <c r="W149" s="595">
        <v>210.08</v>
      </c>
      <c r="X149" s="517">
        <v>224.19</v>
      </c>
      <c r="Y149" s="517">
        <v>0</v>
      </c>
      <c r="Z149" s="597">
        <f t="shared" si="32"/>
        <v>434.27</v>
      </c>
      <c r="AA149" s="181"/>
      <c r="AB149" s="696"/>
      <c r="AC149" s="700"/>
      <c r="AD149" s="624"/>
      <c r="AE149" s="625"/>
      <c r="AF149" s="626"/>
      <c r="AG149" s="624">
        <v>23</v>
      </c>
      <c r="AH149" s="627">
        <v>0</v>
      </c>
      <c r="AI149" s="526"/>
      <c r="AJ149" s="171"/>
      <c r="AK149" s="169"/>
      <c r="AL149" s="174"/>
      <c r="AM149" s="494"/>
      <c r="AN149" s="175"/>
    </row>
    <row r="150" spans="1:40" x14ac:dyDescent="0.25">
      <c r="A150" s="103" t="s">
        <v>444</v>
      </c>
      <c r="B150" s="377" t="s">
        <v>55</v>
      </c>
      <c r="C150" s="378" t="s">
        <v>452</v>
      </c>
      <c r="D150" s="99" t="s">
        <v>446</v>
      </c>
      <c r="E150" s="378" t="str">
        <f t="shared" si="43"/>
        <v>MS</v>
      </c>
      <c r="F150" s="778"/>
      <c r="G150" s="373" t="s">
        <v>3</v>
      </c>
      <c r="H150" s="380"/>
      <c r="I150" s="381"/>
      <c r="J150" s="382"/>
      <c r="K150" s="362"/>
      <c r="L150" s="399"/>
      <c r="M150" s="400"/>
      <c r="N150" s="401"/>
      <c r="O150" s="402"/>
      <c r="P150" s="402"/>
      <c r="Q150" s="403"/>
      <c r="R150" s="404"/>
      <c r="S150" s="598">
        <v>69.540000000000006</v>
      </c>
      <c r="T150" s="518">
        <v>0</v>
      </c>
      <c r="U150" s="518">
        <v>36.08</v>
      </c>
      <c r="V150" s="599">
        <f t="shared" si="31"/>
        <v>105.62</v>
      </c>
      <c r="W150" s="598">
        <v>88.42</v>
      </c>
      <c r="X150" s="518">
        <v>97.8</v>
      </c>
      <c r="Y150" s="518">
        <v>0</v>
      </c>
      <c r="Z150" s="599">
        <f t="shared" si="32"/>
        <v>186.22</v>
      </c>
      <c r="AA150" s="393"/>
      <c r="AB150" s="697"/>
      <c r="AC150" s="699"/>
      <c r="AD150" s="628"/>
      <c r="AE150" s="629"/>
      <c r="AF150" s="630"/>
      <c r="AG150" s="628">
        <v>6</v>
      </c>
      <c r="AH150" s="631">
        <v>0</v>
      </c>
      <c r="AI150" s="527"/>
      <c r="AJ150" s="395"/>
      <c r="AK150" s="396"/>
      <c r="AL150" s="397"/>
      <c r="AM150" s="495"/>
      <c r="AN150" s="398"/>
    </row>
    <row r="151" spans="1:40" x14ac:dyDescent="0.25">
      <c r="A151" s="103" t="s">
        <v>444</v>
      </c>
      <c r="B151" s="102" t="s">
        <v>57</v>
      </c>
      <c r="C151" s="353" t="s">
        <v>453</v>
      </c>
      <c r="D151" s="99" t="s">
        <v>446</v>
      </c>
      <c r="E151" s="378" t="str">
        <f t="shared" si="43"/>
        <v>MS</v>
      </c>
      <c r="F151" s="777"/>
      <c r="G151" s="373" t="s">
        <v>3</v>
      </c>
      <c r="H151" s="138"/>
      <c r="I151" s="127"/>
      <c r="J151" s="240"/>
      <c r="K151" s="362"/>
      <c r="L151" s="122"/>
      <c r="M151" s="201"/>
      <c r="N151" s="202"/>
      <c r="O151" s="203"/>
      <c r="P151" s="203"/>
      <c r="Q151" s="213"/>
      <c r="R151" s="214"/>
      <c r="S151" s="600">
        <v>133.43</v>
      </c>
      <c r="T151" s="519">
        <v>0</v>
      </c>
      <c r="U151" s="519">
        <v>0</v>
      </c>
      <c r="V151" s="601">
        <f t="shared" si="31"/>
        <v>133.43</v>
      </c>
      <c r="W151" s="600">
        <v>58</v>
      </c>
      <c r="X151" s="519">
        <v>0</v>
      </c>
      <c r="Y151" s="519">
        <v>0</v>
      </c>
      <c r="Z151" s="601">
        <f t="shared" si="32"/>
        <v>58</v>
      </c>
      <c r="AA151" s="179"/>
      <c r="AB151" s="698"/>
      <c r="AC151" s="588"/>
      <c r="AD151" s="632"/>
      <c r="AE151" s="634"/>
      <c r="AF151" s="635"/>
      <c r="AG151" s="632">
        <v>35</v>
      </c>
      <c r="AH151" s="633">
        <v>0</v>
      </c>
      <c r="AI151" s="528"/>
      <c r="AJ151" s="170"/>
      <c r="AK151" s="134"/>
      <c r="AL151" s="172"/>
      <c r="AM151" s="496"/>
      <c r="AN151" s="173"/>
    </row>
    <row r="152" spans="1:40" x14ac:dyDescent="0.25">
      <c r="A152" s="94" t="s">
        <v>454</v>
      </c>
      <c r="B152" s="94" t="s">
        <v>46</v>
      </c>
      <c r="C152" s="96" t="s">
        <v>455</v>
      </c>
      <c r="D152" s="96" t="s">
        <v>48</v>
      </c>
      <c r="E152" s="96" t="str">
        <f t="shared" si="43"/>
        <v>MT</v>
      </c>
      <c r="F152" s="783" t="s">
        <v>456</v>
      </c>
      <c r="G152" s="785" t="s">
        <v>3</v>
      </c>
      <c r="H152" s="111"/>
      <c r="I152" s="787"/>
      <c r="J152" s="241"/>
      <c r="K152" s="813" t="s">
        <v>457</v>
      </c>
      <c r="L152" s="876" t="s">
        <v>458</v>
      </c>
      <c r="M152" s="198" t="s">
        <v>459</v>
      </c>
      <c r="N152" s="199"/>
      <c r="O152" s="222">
        <v>35060.79</v>
      </c>
      <c r="P152" s="223"/>
      <c r="Q152" s="803">
        <v>41785</v>
      </c>
      <c r="R152" s="880">
        <v>49089</v>
      </c>
      <c r="S152" s="916">
        <f>SUM(S155:S158)</f>
        <v>66.94</v>
      </c>
      <c r="T152" s="821">
        <f t="shared" ref="T152:V152" si="44">SUM(T155:T158)</f>
        <v>857.94</v>
      </c>
      <c r="U152" s="821">
        <f t="shared" si="44"/>
        <v>214.74</v>
      </c>
      <c r="V152" s="913">
        <f t="shared" si="44"/>
        <v>1139.6200000000001</v>
      </c>
      <c r="W152" s="916">
        <f>SUM(W155:W158)</f>
        <v>882.36</v>
      </c>
      <c r="X152" s="821">
        <f t="shared" ref="X152:Z152" si="45">SUM(X155:X158)</f>
        <v>415.82</v>
      </c>
      <c r="Y152" s="821">
        <f t="shared" si="45"/>
        <v>0</v>
      </c>
      <c r="Z152" s="913">
        <f t="shared" si="45"/>
        <v>1298.18</v>
      </c>
      <c r="AA152" s="846" t="s">
        <v>2</v>
      </c>
      <c r="AB152" s="856">
        <v>2437.8000000000002</v>
      </c>
      <c r="AC152" s="817" t="s">
        <v>94</v>
      </c>
      <c r="AD152" s="819">
        <v>100</v>
      </c>
      <c r="AE152" s="809">
        <v>26</v>
      </c>
      <c r="AF152" s="838">
        <v>0</v>
      </c>
      <c r="AG152" s="819"/>
      <c r="AH152" s="811"/>
      <c r="AI152" s="836"/>
      <c r="AJ152" s="832"/>
      <c r="AK152" s="770"/>
      <c r="AL152" s="830"/>
      <c r="AM152" s="832"/>
      <c r="AN152" s="770"/>
    </row>
    <row r="153" spans="1:40" x14ac:dyDescent="0.25">
      <c r="A153" s="95" t="s">
        <v>454</v>
      </c>
      <c r="B153" s="95" t="s">
        <v>46</v>
      </c>
      <c r="C153" s="97" t="s">
        <v>455</v>
      </c>
      <c r="D153" s="97" t="s">
        <v>48</v>
      </c>
      <c r="E153" s="97" t="str">
        <f>LEFT(A152,2)</f>
        <v>MT</v>
      </c>
      <c r="F153" s="784"/>
      <c r="G153" s="786"/>
      <c r="H153" s="113"/>
      <c r="I153" s="788"/>
      <c r="J153" s="244"/>
      <c r="K153" s="814"/>
      <c r="L153" s="877"/>
      <c r="M153" s="217" t="s">
        <v>460</v>
      </c>
      <c r="N153" s="218"/>
      <c r="O153" s="224">
        <v>35060.79</v>
      </c>
      <c r="P153" s="225"/>
      <c r="Q153" s="804"/>
      <c r="R153" s="881"/>
      <c r="S153" s="917"/>
      <c r="T153" s="822"/>
      <c r="U153" s="822"/>
      <c r="V153" s="914"/>
      <c r="W153" s="917"/>
      <c r="X153" s="822"/>
      <c r="Y153" s="822"/>
      <c r="Z153" s="914"/>
      <c r="AA153" s="847"/>
      <c r="AB153" s="857"/>
      <c r="AC153" s="818"/>
      <c r="AD153" s="820"/>
      <c r="AE153" s="810"/>
      <c r="AF153" s="839"/>
      <c r="AG153" s="820"/>
      <c r="AH153" s="812"/>
      <c r="AI153" s="837"/>
      <c r="AJ153" s="833"/>
      <c r="AK153" s="771"/>
      <c r="AL153" s="831"/>
      <c r="AM153" s="833"/>
      <c r="AN153" s="771"/>
    </row>
    <row r="154" spans="1:40" x14ac:dyDescent="0.25">
      <c r="A154" s="95" t="s">
        <v>454</v>
      </c>
      <c r="B154" s="95" t="s">
        <v>46</v>
      </c>
      <c r="C154" s="97" t="s">
        <v>455</v>
      </c>
      <c r="D154" s="97" t="s">
        <v>48</v>
      </c>
      <c r="E154" s="97" t="str">
        <f>LEFT(A152,2)</f>
        <v>MT</v>
      </c>
      <c r="F154" s="784"/>
      <c r="G154" s="786"/>
      <c r="H154" s="113"/>
      <c r="I154" s="788"/>
      <c r="J154" s="244"/>
      <c r="K154" s="814"/>
      <c r="L154" s="877"/>
      <c r="M154" s="217" t="s">
        <v>461</v>
      </c>
      <c r="N154" s="218"/>
      <c r="O154" s="224">
        <v>35060.79</v>
      </c>
      <c r="P154" s="225"/>
      <c r="Q154" s="804"/>
      <c r="R154" s="881"/>
      <c r="S154" s="918"/>
      <c r="T154" s="823"/>
      <c r="U154" s="823"/>
      <c r="V154" s="915"/>
      <c r="W154" s="918"/>
      <c r="X154" s="823"/>
      <c r="Y154" s="823"/>
      <c r="Z154" s="915"/>
      <c r="AA154" s="847"/>
      <c r="AB154" s="857"/>
      <c r="AC154" s="818"/>
      <c r="AD154" s="820"/>
      <c r="AE154" s="810"/>
      <c r="AF154" s="839"/>
      <c r="AG154" s="820"/>
      <c r="AH154" s="812"/>
      <c r="AI154" s="837"/>
      <c r="AJ154" s="833"/>
      <c r="AK154" s="771"/>
      <c r="AL154" s="831"/>
      <c r="AM154" s="833"/>
      <c r="AN154" s="771"/>
    </row>
    <row r="155" spans="1:40" x14ac:dyDescent="0.25">
      <c r="A155" s="103" t="s">
        <v>454</v>
      </c>
      <c r="B155" s="103" t="s">
        <v>53</v>
      </c>
      <c r="C155" s="99" t="s">
        <v>462</v>
      </c>
      <c r="D155" s="99" t="s">
        <v>48</v>
      </c>
      <c r="E155" s="99" t="str">
        <f t="shared" si="43"/>
        <v>MT</v>
      </c>
      <c r="F155" s="776" t="s">
        <v>456</v>
      </c>
      <c r="G155" s="324" t="s">
        <v>3</v>
      </c>
      <c r="H155" s="136"/>
      <c r="I155" s="129"/>
      <c r="J155" s="238"/>
      <c r="K155" s="100" t="s">
        <v>457</v>
      </c>
      <c r="L155" s="239"/>
      <c r="M155" s="208"/>
      <c r="N155" s="209"/>
      <c r="O155" s="210"/>
      <c r="P155" s="210"/>
      <c r="Q155" s="211"/>
      <c r="R155" s="212"/>
      <c r="S155" s="703">
        <v>0</v>
      </c>
      <c r="T155" s="517">
        <v>219.75</v>
      </c>
      <c r="U155" s="517">
        <v>74.52</v>
      </c>
      <c r="V155" s="597">
        <f t="shared" si="31"/>
        <v>294.27</v>
      </c>
      <c r="W155" s="703">
        <v>286.12</v>
      </c>
      <c r="X155" s="517">
        <v>75.47</v>
      </c>
      <c r="Y155" s="517">
        <v>0</v>
      </c>
      <c r="Z155" s="597">
        <f t="shared" si="32"/>
        <v>361.59000000000003</v>
      </c>
      <c r="AA155" s="181"/>
      <c r="AB155" s="696"/>
      <c r="AC155" s="700"/>
      <c r="AD155" s="624">
        <v>58</v>
      </c>
      <c r="AE155" s="625">
        <v>19</v>
      </c>
      <c r="AF155" s="626"/>
      <c r="AG155" s="624"/>
      <c r="AH155" s="627"/>
      <c r="AI155" s="526"/>
      <c r="AJ155" s="171"/>
      <c r="AK155" s="169"/>
      <c r="AL155" s="174"/>
      <c r="AM155" s="494"/>
      <c r="AN155" s="175"/>
    </row>
    <row r="156" spans="1:40" x14ac:dyDescent="0.25">
      <c r="A156" s="103" t="s">
        <v>454</v>
      </c>
      <c r="B156" s="103" t="s">
        <v>55</v>
      </c>
      <c r="C156" s="99" t="s">
        <v>463</v>
      </c>
      <c r="D156" s="99" t="s">
        <v>48</v>
      </c>
      <c r="E156" s="99" t="str">
        <f t="shared" si="43"/>
        <v>MT</v>
      </c>
      <c r="F156" s="778"/>
      <c r="G156" s="324" t="s">
        <v>3</v>
      </c>
      <c r="H156" s="136"/>
      <c r="I156" s="129"/>
      <c r="J156" s="238"/>
      <c r="K156" s="100" t="s">
        <v>457</v>
      </c>
      <c r="L156" s="239"/>
      <c r="M156" s="208"/>
      <c r="N156" s="209"/>
      <c r="O156" s="210"/>
      <c r="P156" s="210"/>
      <c r="Q156" s="211"/>
      <c r="R156" s="212"/>
      <c r="S156" s="703">
        <v>32.94</v>
      </c>
      <c r="T156" s="517">
        <v>66.09</v>
      </c>
      <c r="U156" s="517">
        <v>31.74</v>
      </c>
      <c r="V156" s="597">
        <f t="shared" si="31"/>
        <v>130.77000000000001</v>
      </c>
      <c r="W156" s="703">
        <v>286.12</v>
      </c>
      <c r="X156" s="517">
        <v>44.18</v>
      </c>
      <c r="Y156" s="517">
        <v>0</v>
      </c>
      <c r="Z156" s="597">
        <f t="shared" si="32"/>
        <v>330.3</v>
      </c>
      <c r="AA156" s="181"/>
      <c r="AB156" s="696"/>
      <c r="AC156" s="700"/>
      <c r="AD156" s="624">
        <v>32</v>
      </c>
      <c r="AE156" s="625">
        <v>5</v>
      </c>
      <c r="AF156" s="626"/>
      <c r="AG156" s="624"/>
      <c r="AH156" s="627"/>
      <c r="AI156" s="526"/>
      <c r="AJ156" s="171"/>
      <c r="AK156" s="169"/>
      <c r="AL156" s="174"/>
      <c r="AM156" s="494"/>
      <c r="AN156" s="175"/>
    </row>
    <row r="157" spans="1:40" x14ac:dyDescent="0.25">
      <c r="A157" s="377" t="s">
        <v>454</v>
      </c>
      <c r="B157" s="377" t="s">
        <v>51</v>
      </c>
      <c r="C157" s="378" t="s">
        <v>464</v>
      </c>
      <c r="D157" s="99" t="s">
        <v>48</v>
      </c>
      <c r="E157" s="378" t="str">
        <f t="shared" si="43"/>
        <v>MT</v>
      </c>
      <c r="F157" s="778"/>
      <c r="G157" s="493" t="s">
        <v>3</v>
      </c>
      <c r="H157" s="380"/>
      <c r="I157" s="381"/>
      <c r="J157" s="382"/>
      <c r="K157" s="100" t="s">
        <v>457</v>
      </c>
      <c r="L157" s="399"/>
      <c r="M157" s="400"/>
      <c r="N157" s="401"/>
      <c r="O157" s="402"/>
      <c r="P157" s="402"/>
      <c r="Q157" s="403"/>
      <c r="R157" s="404"/>
      <c r="S157" s="703">
        <v>34</v>
      </c>
      <c r="T157" s="517">
        <v>572.1</v>
      </c>
      <c r="U157" s="517">
        <v>76.739999999999995</v>
      </c>
      <c r="V157" s="599">
        <f t="shared" si="31"/>
        <v>682.84</v>
      </c>
      <c r="W157" s="703">
        <v>286.12</v>
      </c>
      <c r="X157" s="517">
        <v>251.99</v>
      </c>
      <c r="Y157" s="517">
        <v>0</v>
      </c>
      <c r="Z157" s="599">
        <f t="shared" si="32"/>
        <v>538.11</v>
      </c>
      <c r="AA157" s="393"/>
      <c r="AB157" s="697"/>
      <c r="AC157" s="699"/>
      <c r="AD157" s="628">
        <v>10</v>
      </c>
      <c r="AE157" s="629">
        <v>2</v>
      </c>
      <c r="AF157" s="630"/>
      <c r="AG157" s="628"/>
      <c r="AH157" s="631"/>
      <c r="AI157" s="527"/>
      <c r="AJ157" s="395"/>
      <c r="AK157" s="396"/>
      <c r="AL157" s="397"/>
      <c r="AM157" s="495"/>
      <c r="AN157" s="398"/>
    </row>
    <row r="158" spans="1:40" x14ac:dyDescent="0.25">
      <c r="A158" s="102" t="s">
        <v>454</v>
      </c>
      <c r="B158" s="102" t="s">
        <v>57</v>
      </c>
      <c r="C158" s="353" t="s">
        <v>465</v>
      </c>
      <c r="D158" s="99" t="s">
        <v>48</v>
      </c>
      <c r="E158" s="99" t="str">
        <f t="shared" ref="E158:E159" si="46">LEFT(A158,2)</f>
        <v>MT</v>
      </c>
      <c r="F158" s="777"/>
      <c r="G158" s="361" t="s">
        <v>3</v>
      </c>
      <c r="H158" s="138"/>
      <c r="I158" s="127"/>
      <c r="J158" s="240"/>
      <c r="K158" s="121"/>
      <c r="L158" s="122"/>
      <c r="M158" s="201"/>
      <c r="N158" s="202"/>
      <c r="O158" s="203"/>
      <c r="P158" s="203"/>
      <c r="Q158" s="213"/>
      <c r="R158" s="214"/>
      <c r="S158" s="743">
        <v>0</v>
      </c>
      <c r="T158" s="744">
        <v>0</v>
      </c>
      <c r="U158" s="744">
        <v>31.74</v>
      </c>
      <c r="V158" s="599">
        <f t="shared" si="31"/>
        <v>31.74</v>
      </c>
      <c r="W158" s="743">
        <v>24</v>
      </c>
      <c r="X158" s="744">
        <v>44.18</v>
      </c>
      <c r="Y158" s="744">
        <v>0</v>
      </c>
      <c r="Z158" s="599">
        <f t="shared" si="32"/>
        <v>68.180000000000007</v>
      </c>
      <c r="AA158" s="477"/>
      <c r="AB158" s="697"/>
      <c r="AC158" s="590">
        <v>0</v>
      </c>
      <c r="AD158" s="683">
        <v>0</v>
      </c>
      <c r="AE158" s="684">
        <v>0</v>
      </c>
      <c r="AF158" s="685">
        <v>0</v>
      </c>
      <c r="AG158" s="683">
        <v>0</v>
      </c>
      <c r="AH158" s="686">
        <v>0</v>
      </c>
      <c r="AI158" s="479">
        <v>0</v>
      </c>
      <c r="AJ158" s="476">
        <v>0</v>
      </c>
      <c r="AK158" s="478">
        <v>0</v>
      </c>
      <c r="AL158" s="477">
        <v>0</v>
      </c>
      <c r="AM158" s="476">
        <v>0</v>
      </c>
      <c r="AN158" s="478"/>
    </row>
    <row r="159" spans="1:40" ht="15.75" customHeight="1" x14ac:dyDescent="0.25">
      <c r="A159" s="104" t="s">
        <v>466</v>
      </c>
      <c r="B159" s="104" t="s">
        <v>46</v>
      </c>
      <c r="C159" s="96" t="s">
        <v>467</v>
      </c>
      <c r="D159" s="96" t="s">
        <v>48</v>
      </c>
      <c r="E159" s="96" t="str">
        <f t="shared" si="46"/>
        <v>PA</v>
      </c>
      <c r="F159" s="262" t="s">
        <v>468</v>
      </c>
      <c r="G159" s="263" t="s">
        <v>3</v>
      </c>
      <c r="H159" s="264"/>
      <c r="I159" s="123"/>
      <c r="J159" s="241"/>
      <c r="K159" s="125" t="s">
        <v>469</v>
      </c>
      <c r="L159" s="246" t="s">
        <v>470</v>
      </c>
      <c r="M159" s="198" t="s">
        <v>471</v>
      </c>
      <c r="N159" s="199"/>
      <c r="O159" s="200">
        <v>186333.78</v>
      </c>
      <c r="P159" s="200"/>
      <c r="Q159" s="215">
        <v>41690</v>
      </c>
      <c r="R159" s="216">
        <v>46073</v>
      </c>
      <c r="S159" s="592">
        <v>2355.84</v>
      </c>
      <c r="T159" s="593">
        <v>402.43</v>
      </c>
      <c r="U159" s="593">
        <v>359.4</v>
      </c>
      <c r="V159" s="594">
        <f t="shared" ref="V159:V223" si="47">SUM(S159:U159)</f>
        <v>3117.67</v>
      </c>
      <c r="W159" s="592">
        <v>1699.02</v>
      </c>
      <c r="X159" s="593">
        <v>2150</v>
      </c>
      <c r="Y159" s="593">
        <v>0</v>
      </c>
      <c r="Z159" s="594">
        <f t="shared" ref="Z159:Z223" si="48">SUM(W159:Y159)</f>
        <v>3849.02</v>
      </c>
      <c r="AA159" s="180" t="s">
        <v>2</v>
      </c>
      <c r="AB159" s="695">
        <v>6966.69</v>
      </c>
      <c r="AC159" s="603"/>
      <c r="AD159" s="620">
        <v>175</v>
      </c>
      <c r="AE159" s="621">
        <v>29</v>
      </c>
      <c r="AF159" s="622">
        <v>0</v>
      </c>
      <c r="AG159" s="620"/>
      <c r="AH159" s="623"/>
      <c r="AI159" s="524"/>
      <c r="AJ159" s="159"/>
      <c r="AK159" s="160"/>
      <c r="AL159" s="158"/>
      <c r="AM159" s="159"/>
      <c r="AN159" s="160"/>
    </row>
    <row r="160" spans="1:40" x14ac:dyDescent="0.25">
      <c r="A160" s="103" t="s">
        <v>466</v>
      </c>
      <c r="B160" s="103" t="s">
        <v>51</v>
      </c>
      <c r="C160" s="99" t="s">
        <v>472</v>
      </c>
      <c r="D160" s="99" t="s">
        <v>48</v>
      </c>
      <c r="E160" s="99" t="str">
        <f t="shared" ref="E160:E190" si="49">LEFT(A160,2)</f>
        <v>PA</v>
      </c>
      <c r="F160" s="776" t="s">
        <v>468</v>
      </c>
      <c r="G160" s="130" t="s">
        <v>3</v>
      </c>
      <c r="H160" s="136"/>
      <c r="I160" s="129"/>
      <c r="J160" s="238"/>
      <c r="K160" s="100" t="s">
        <v>469</v>
      </c>
      <c r="L160" s="239"/>
      <c r="M160" s="208"/>
      <c r="N160" s="209"/>
      <c r="O160" s="210"/>
      <c r="P160" s="210"/>
      <c r="Q160" s="211"/>
      <c r="R160" s="212"/>
      <c r="S160" s="595">
        <v>1424.2123636363635</v>
      </c>
      <c r="T160" s="517">
        <v>210.10372727272727</v>
      </c>
      <c r="U160" s="517">
        <v>217.27363636363634</v>
      </c>
      <c r="V160" s="597">
        <f t="shared" si="47"/>
        <v>1851.589727272727</v>
      </c>
      <c r="W160" s="595">
        <v>1027.134818181818</v>
      </c>
      <c r="X160" s="517">
        <v>1299.7727272727273</v>
      </c>
      <c r="Y160" s="517">
        <v>0</v>
      </c>
      <c r="Z160" s="597">
        <f t="shared" si="48"/>
        <v>2326.9075454545455</v>
      </c>
      <c r="AA160" s="181"/>
      <c r="AB160" s="696"/>
      <c r="AC160" s="700"/>
      <c r="AD160" s="624">
        <v>107</v>
      </c>
      <c r="AE160" s="625">
        <v>18</v>
      </c>
      <c r="AF160" s="626"/>
      <c r="AG160" s="624"/>
      <c r="AH160" s="627"/>
      <c r="AI160" s="526"/>
      <c r="AJ160" s="171"/>
      <c r="AK160" s="169"/>
      <c r="AL160" s="174"/>
      <c r="AM160" s="494"/>
      <c r="AN160" s="175"/>
    </row>
    <row r="161" spans="1:40" x14ac:dyDescent="0.25">
      <c r="A161" s="103" t="s">
        <v>466</v>
      </c>
      <c r="B161" s="103" t="s">
        <v>53</v>
      </c>
      <c r="C161" s="99" t="s">
        <v>473</v>
      </c>
      <c r="D161" s="99" t="s">
        <v>48</v>
      </c>
      <c r="E161" s="99" t="str">
        <f t="shared" si="49"/>
        <v>PA</v>
      </c>
      <c r="F161" s="778"/>
      <c r="G161" s="130" t="s">
        <v>3</v>
      </c>
      <c r="H161" s="136"/>
      <c r="I161" s="129"/>
      <c r="J161" s="238"/>
      <c r="K161" s="100" t="s">
        <v>469</v>
      </c>
      <c r="L161" s="239"/>
      <c r="M161" s="208"/>
      <c r="N161" s="209"/>
      <c r="O161" s="210"/>
      <c r="P161" s="210"/>
      <c r="Q161" s="211"/>
      <c r="R161" s="212"/>
      <c r="S161" s="595">
        <v>771.00218181818184</v>
      </c>
      <c r="T161" s="517">
        <v>113.74036363636364</v>
      </c>
      <c r="U161" s="517">
        <v>117.62181818181817</v>
      </c>
      <c r="V161" s="597">
        <f t="shared" si="47"/>
        <v>1002.3643636363637</v>
      </c>
      <c r="W161" s="595">
        <v>556.04290909090912</v>
      </c>
      <c r="X161" s="517">
        <v>703.63636363636363</v>
      </c>
      <c r="Y161" s="517">
        <v>0</v>
      </c>
      <c r="Z161" s="597">
        <f t="shared" si="48"/>
        <v>1259.6792727272727</v>
      </c>
      <c r="AA161" s="181"/>
      <c r="AB161" s="696"/>
      <c r="AC161" s="700"/>
      <c r="AD161" s="624">
        <v>54</v>
      </c>
      <c r="AE161" s="625">
        <v>10</v>
      </c>
      <c r="AF161" s="626"/>
      <c r="AG161" s="624"/>
      <c r="AH161" s="627"/>
      <c r="AI161" s="526"/>
      <c r="AJ161" s="171"/>
      <c r="AK161" s="169"/>
      <c r="AL161" s="174"/>
      <c r="AM161" s="494"/>
      <c r="AN161" s="175"/>
    </row>
    <row r="162" spans="1:40" x14ac:dyDescent="0.25">
      <c r="A162" s="103" t="s">
        <v>466</v>
      </c>
      <c r="B162" s="377" t="s">
        <v>55</v>
      </c>
      <c r="C162" s="378" t="s">
        <v>474</v>
      </c>
      <c r="D162" s="99" t="s">
        <v>48</v>
      </c>
      <c r="E162" s="378" t="str">
        <f t="shared" si="49"/>
        <v>PA</v>
      </c>
      <c r="F162" s="778"/>
      <c r="G162" s="373" t="s">
        <v>3</v>
      </c>
      <c r="H162" s="380"/>
      <c r="I162" s="347"/>
      <c r="J162" s="382"/>
      <c r="K162" s="362" t="s">
        <v>469</v>
      </c>
      <c r="L162" s="399"/>
      <c r="M162" s="400"/>
      <c r="N162" s="401"/>
      <c r="O162" s="402"/>
      <c r="P162" s="402"/>
      <c r="Q162" s="403"/>
      <c r="R162" s="404"/>
      <c r="S162" s="598">
        <v>160.62545454545455</v>
      </c>
      <c r="T162" s="518">
        <v>23.69590909090909</v>
      </c>
      <c r="U162" s="518">
        <v>24.50454545454545</v>
      </c>
      <c r="V162" s="599">
        <f t="shared" si="47"/>
        <v>208.82590909090908</v>
      </c>
      <c r="W162" s="598">
        <v>115.84227272727271</v>
      </c>
      <c r="X162" s="518">
        <v>146.59090909090909</v>
      </c>
      <c r="Y162" s="518">
        <v>0</v>
      </c>
      <c r="Z162" s="599">
        <f t="shared" si="48"/>
        <v>262.43318181818182</v>
      </c>
      <c r="AA162" s="393"/>
      <c r="AB162" s="697"/>
      <c r="AC162" s="699"/>
      <c r="AD162" s="628">
        <v>14</v>
      </c>
      <c r="AE162" s="629">
        <v>1</v>
      </c>
      <c r="AF162" s="630"/>
      <c r="AG162" s="628"/>
      <c r="AH162" s="631"/>
      <c r="AI162" s="527"/>
      <c r="AJ162" s="395"/>
      <c r="AK162" s="396"/>
      <c r="AL162" s="397"/>
      <c r="AM162" s="495"/>
      <c r="AN162" s="398"/>
    </row>
    <row r="163" spans="1:40" x14ac:dyDescent="0.25">
      <c r="A163" s="103" t="s">
        <v>466</v>
      </c>
      <c r="B163" s="102" t="s">
        <v>57</v>
      </c>
      <c r="C163" s="353" t="s">
        <v>475</v>
      </c>
      <c r="D163" s="99" t="s">
        <v>48</v>
      </c>
      <c r="E163" s="378" t="str">
        <f t="shared" ref="E163" si="50">LEFT(A163,2)</f>
        <v>PA</v>
      </c>
      <c r="F163" s="777"/>
      <c r="G163" s="373" t="s">
        <v>3</v>
      </c>
      <c r="H163" s="380"/>
      <c r="I163" s="347"/>
      <c r="J163" s="382"/>
      <c r="K163" s="362" t="s">
        <v>469</v>
      </c>
      <c r="L163" s="399"/>
      <c r="M163" s="400"/>
      <c r="N163" s="401"/>
      <c r="O163" s="402"/>
      <c r="P163" s="402"/>
      <c r="Q163" s="403"/>
      <c r="R163" s="404"/>
      <c r="S163" s="743">
        <v>0</v>
      </c>
      <c r="T163" s="744">
        <v>54.89</v>
      </c>
      <c r="U163" s="744">
        <v>0</v>
      </c>
      <c r="V163" s="599">
        <f t="shared" si="47"/>
        <v>54.89</v>
      </c>
      <c r="W163" s="743">
        <v>0</v>
      </c>
      <c r="X163" s="744">
        <v>0</v>
      </c>
      <c r="Y163" s="744">
        <v>0</v>
      </c>
      <c r="Z163" s="599">
        <f t="shared" si="48"/>
        <v>0</v>
      </c>
      <c r="AA163" s="477">
        <v>0</v>
      </c>
      <c r="AB163" s="721">
        <v>0</v>
      </c>
      <c r="AC163" s="590">
        <v>0</v>
      </c>
      <c r="AD163" s="683">
        <v>0</v>
      </c>
      <c r="AE163" s="684">
        <v>0</v>
      </c>
      <c r="AF163" s="685">
        <v>0</v>
      </c>
      <c r="AG163" s="683">
        <v>0</v>
      </c>
      <c r="AH163" s="686">
        <v>0</v>
      </c>
      <c r="AI163" s="479">
        <v>0</v>
      </c>
      <c r="AJ163" s="476">
        <v>0</v>
      </c>
      <c r="AK163" s="478">
        <v>0</v>
      </c>
      <c r="AL163" s="477">
        <v>0</v>
      </c>
      <c r="AM163" s="476">
        <v>0</v>
      </c>
      <c r="AN163" s="478"/>
    </row>
    <row r="164" spans="1:40" ht="15.75" customHeight="1" x14ac:dyDescent="0.25">
      <c r="A164" s="104" t="s">
        <v>476</v>
      </c>
      <c r="B164" s="104" t="s">
        <v>46</v>
      </c>
      <c r="C164" s="96" t="s">
        <v>477</v>
      </c>
      <c r="D164" s="96" t="s">
        <v>48</v>
      </c>
      <c r="E164" s="96" t="str">
        <f t="shared" si="49"/>
        <v>PA</v>
      </c>
      <c r="F164" s="262" t="s">
        <v>478</v>
      </c>
      <c r="G164" s="263" t="s">
        <v>3</v>
      </c>
      <c r="H164" s="274"/>
      <c r="I164" s="149" t="s">
        <v>479</v>
      </c>
      <c r="J164" s="96"/>
      <c r="K164" s="125" t="s">
        <v>282</v>
      </c>
      <c r="L164" s="246"/>
      <c r="M164" s="275"/>
      <c r="N164" s="276"/>
      <c r="O164" s="277"/>
      <c r="P164" s="277"/>
      <c r="Q164" s="278"/>
      <c r="R164" s="279"/>
      <c r="S164" s="592">
        <v>212</v>
      </c>
      <c r="T164" s="593">
        <v>29.63</v>
      </c>
      <c r="U164" s="593">
        <v>0</v>
      </c>
      <c r="V164" s="594">
        <v>241.63</v>
      </c>
      <c r="W164" s="592">
        <v>0</v>
      </c>
      <c r="X164" s="593">
        <v>0</v>
      </c>
      <c r="Y164" s="593">
        <v>0</v>
      </c>
      <c r="Z164" s="594">
        <f t="shared" si="48"/>
        <v>0</v>
      </c>
      <c r="AA164" s="180"/>
      <c r="AB164" s="695">
        <v>398.11</v>
      </c>
      <c r="AC164" s="603"/>
      <c r="AD164" s="620">
        <v>19</v>
      </c>
      <c r="AE164" s="621">
        <v>5</v>
      </c>
      <c r="AF164" s="622">
        <v>0</v>
      </c>
      <c r="AG164" s="620"/>
      <c r="AH164" s="623"/>
      <c r="AI164" s="552"/>
      <c r="AJ164" s="271"/>
      <c r="AK164" s="272"/>
      <c r="AL164" s="158"/>
      <c r="AM164" s="159"/>
      <c r="AN164" s="160"/>
    </row>
    <row r="165" spans="1:40" x14ac:dyDescent="0.25">
      <c r="A165" s="102" t="s">
        <v>476</v>
      </c>
      <c r="B165" s="102" t="s">
        <v>123</v>
      </c>
      <c r="C165" s="98" t="s">
        <v>480</v>
      </c>
      <c r="D165" s="99" t="s">
        <v>48</v>
      </c>
      <c r="E165" s="98" t="str">
        <f t="shared" si="49"/>
        <v>PA</v>
      </c>
      <c r="F165" s="120" t="s">
        <v>478</v>
      </c>
      <c r="G165" s="119" t="s">
        <v>3</v>
      </c>
      <c r="H165" s="140"/>
      <c r="I165" s="141" t="s">
        <v>479</v>
      </c>
      <c r="J165" s="98"/>
      <c r="K165" s="121" t="s">
        <v>282</v>
      </c>
      <c r="L165" s="122"/>
      <c r="M165" s="193"/>
      <c r="N165" s="194"/>
      <c r="O165" s="195"/>
      <c r="P165" s="195"/>
      <c r="Q165" s="196"/>
      <c r="R165" s="197"/>
      <c r="S165" s="600">
        <v>212</v>
      </c>
      <c r="T165" s="519">
        <v>29.63</v>
      </c>
      <c r="U165" s="519">
        <v>0</v>
      </c>
      <c r="V165" s="601">
        <f t="shared" si="47"/>
        <v>241.63</v>
      </c>
      <c r="W165" s="600">
        <v>0</v>
      </c>
      <c r="X165" s="519">
        <v>0</v>
      </c>
      <c r="Y165" s="519">
        <v>0</v>
      </c>
      <c r="Z165" s="601">
        <f t="shared" si="48"/>
        <v>0</v>
      </c>
      <c r="AA165" s="179"/>
      <c r="AB165" s="698"/>
      <c r="AC165" s="588"/>
      <c r="AD165" s="632">
        <v>19</v>
      </c>
      <c r="AE165" s="634">
        <v>5</v>
      </c>
      <c r="AF165" s="635">
        <v>0</v>
      </c>
      <c r="AG165" s="632"/>
      <c r="AH165" s="633"/>
      <c r="AI165" s="555"/>
      <c r="AJ165" s="166"/>
      <c r="AK165" s="167"/>
      <c r="AL165" s="172"/>
      <c r="AM165" s="496"/>
      <c r="AN165" s="173"/>
    </row>
    <row r="166" spans="1:40" ht="15.75" customHeight="1" x14ac:dyDescent="0.25">
      <c r="A166" s="104" t="s">
        <v>481</v>
      </c>
      <c r="B166" s="104" t="s">
        <v>46</v>
      </c>
      <c r="C166" s="96" t="s">
        <v>482</v>
      </c>
      <c r="D166" s="96" t="s">
        <v>48</v>
      </c>
      <c r="E166" s="96" t="str">
        <f t="shared" si="49"/>
        <v>PA</v>
      </c>
      <c r="F166" s="262" t="s">
        <v>483</v>
      </c>
      <c r="G166" s="263" t="s">
        <v>1</v>
      </c>
      <c r="H166" s="264"/>
      <c r="I166" s="123"/>
      <c r="J166" s="241"/>
      <c r="K166" s="125" t="s">
        <v>484</v>
      </c>
      <c r="L166" s="246" t="s">
        <v>485</v>
      </c>
      <c r="M166" s="265"/>
      <c r="N166" s="266"/>
      <c r="O166" s="267"/>
      <c r="P166" s="267"/>
      <c r="Q166" s="268"/>
      <c r="R166" s="269"/>
      <c r="S166" s="592">
        <v>438.26</v>
      </c>
      <c r="T166" s="593">
        <v>36.61</v>
      </c>
      <c r="U166" s="593">
        <v>123.06</v>
      </c>
      <c r="V166" s="594">
        <f t="shared" si="47"/>
        <v>597.93000000000006</v>
      </c>
      <c r="W166" s="592">
        <v>41.61</v>
      </c>
      <c r="X166" s="593">
        <v>108.8</v>
      </c>
      <c r="Y166" s="593">
        <v>0</v>
      </c>
      <c r="Z166" s="594">
        <f t="shared" si="48"/>
        <v>150.41</v>
      </c>
      <c r="AA166" s="180"/>
      <c r="AB166" s="695">
        <f>523.84+224.5</f>
        <v>748.34</v>
      </c>
      <c r="AC166" s="603"/>
      <c r="AD166" s="620">
        <v>36</v>
      </c>
      <c r="AE166" s="621">
        <v>8</v>
      </c>
      <c r="AF166" s="622">
        <v>0</v>
      </c>
      <c r="AG166" s="620"/>
      <c r="AH166" s="623"/>
      <c r="AI166" s="552"/>
      <c r="AJ166" s="271"/>
      <c r="AK166" s="272"/>
      <c r="AL166" s="158"/>
      <c r="AM166" s="159"/>
      <c r="AN166" s="160"/>
    </row>
    <row r="167" spans="1:40" x14ac:dyDescent="0.25">
      <c r="A167" s="377" t="s">
        <v>486</v>
      </c>
      <c r="B167" s="377" t="s">
        <v>123</v>
      </c>
      <c r="C167" s="378" t="s">
        <v>487</v>
      </c>
      <c r="D167" s="99" t="s">
        <v>48</v>
      </c>
      <c r="E167" s="378" t="str">
        <f t="shared" si="49"/>
        <v>PA</v>
      </c>
      <c r="F167" s="379" t="s">
        <v>483</v>
      </c>
      <c r="G167" s="373" t="s">
        <v>1</v>
      </c>
      <c r="H167" s="380"/>
      <c r="I167" s="381"/>
      <c r="J167" s="382"/>
      <c r="K167" s="362" t="s">
        <v>484</v>
      </c>
      <c r="L167" s="399" t="s">
        <v>485</v>
      </c>
      <c r="M167" s="405"/>
      <c r="N167" s="406"/>
      <c r="O167" s="407"/>
      <c r="P167" s="407"/>
      <c r="Q167" s="408"/>
      <c r="R167" s="409"/>
      <c r="S167" s="598">
        <v>306.77999999999997</v>
      </c>
      <c r="T167" s="518">
        <v>25.63</v>
      </c>
      <c r="U167" s="518">
        <v>86.14</v>
      </c>
      <c r="V167" s="599">
        <f t="shared" si="47"/>
        <v>418.54999999999995</v>
      </c>
      <c r="W167" s="598">
        <v>29.13</v>
      </c>
      <c r="X167" s="518">
        <v>76.16</v>
      </c>
      <c r="Y167" s="518">
        <v>0</v>
      </c>
      <c r="Z167" s="599">
        <f t="shared" si="48"/>
        <v>105.28999999999999</v>
      </c>
      <c r="AA167" s="393"/>
      <c r="AB167" s="697"/>
      <c r="AC167" s="699"/>
      <c r="AD167" s="628">
        <v>25</v>
      </c>
      <c r="AE167" s="629">
        <v>7</v>
      </c>
      <c r="AF167" s="630">
        <v>0</v>
      </c>
      <c r="AG167" s="628"/>
      <c r="AH167" s="631"/>
      <c r="AI167" s="554"/>
      <c r="AJ167" s="411"/>
      <c r="AK167" s="412"/>
      <c r="AL167" s="397"/>
      <c r="AM167" s="495"/>
      <c r="AN167" s="398"/>
    </row>
    <row r="168" spans="1:40" x14ac:dyDescent="0.25">
      <c r="A168" s="102" t="s">
        <v>488</v>
      </c>
      <c r="B168" s="102" t="s">
        <v>145</v>
      </c>
      <c r="C168" s="98">
        <v>140502</v>
      </c>
      <c r="D168" s="99" t="s">
        <v>48</v>
      </c>
      <c r="E168" s="98" t="str">
        <f t="shared" ref="E168" si="51">LEFT(A168,2)</f>
        <v>PA</v>
      </c>
      <c r="F168" s="120" t="s">
        <v>489</v>
      </c>
      <c r="G168" s="119" t="s">
        <v>1</v>
      </c>
      <c r="H168" s="138"/>
      <c r="I168" s="127"/>
      <c r="J168" s="240"/>
      <c r="K168" s="121" t="s">
        <v>490</v>
      </c>
      <c r="L168" s="122" t="s">
        <v>491</v>
      </c>
      <c r="M168" s="193"/>
      <c r="N168" s="194"/>
      <c r="O168" s="195"/>
      <c r="P168" s="195"/>
      <c r="Q168" s="196"/>
      <c r="R168" s="197"/>
      <c r="S168" s="600">
        <v>131.47799999999998</v>
      </c>
      <c r="T168" s="519">
        <v>10.982999999999999</v>
      </c>
      <c r="U168" s="519">
        <v>36.917999999999999</v>
      </c>
      <c r="V168" s="601">
        <f t="shared" ref="V168" si="52">SUM(S168:U168)</f>
        <v>179.37899999999999</v>
      </c>
      <c r="W168" s="600">
        <v>12.482999999999999</v>
      </c>
      <c r="X168" s="519">
        <v>32.64</v>
      </c>
      <c r="Y168" s="519">
        <v>0</v>
      </c>
      <c r="Z168" s="601">
        <f t="shared" ref="Z168" si="53">SUM(W168:Y168)</f>
        <v>45.122999999999998</v>
      </c>
      <c r="AA168" s="179"/>
      <c r="AB168" s="698"/>
      <c r="AC168" s="588"/>
      <c r="AD168" s="632">
        <v>11</v>
      </c>
      <c r="AE168" s="634">
        <v>1</v>
      </c>
      <c r="AF168" s="635"/>
      <c r="AG168" s="632"/>
      <c r="AH168" s="633"/>
      <c r="AI168" s="555"/>
      <c r="AJ168" s="166"/>
      <c r="AK168" s="167"/>
      <c r="AL168" s="172"/>
      <c r="AM168" s="496"/>
      <c r="AN168" s="173"/>
    </row>
    <row r="169" spans="1:40" ht="15.75" customHeight="1" x14ac:dyDescent="0.25">
      <c r="A169" s="104" t="s">
        <v>492</v>
      </c>
      <c r="B169" s="104" t="s">
        <v>46</v>
      </c>
      <c r="C169" s="96" t="s">
        <v>493</v>
      </c>
      <c r="D169" s="96" t="s">
        <v>61</v>
      </c>
      <c r="E169" s="96" t="str">
        <f t="shared" si="49"/>
        <v>PB</v>
      </c>
      <c r="F169" s="262" t="s">
        <v>494</v>
      </c>
      <c r="G169" s="263" t="s">
        <v>1</v>
      </c>
      <c r="H169" s="264"/>
      <c r="I169" s="123"/>
      <c r="J169" s="241"/>
      <c r="K169" s="125" t="s">
        <v>495</v>
      </c>
      <c r="L169" s="246" t="s">
        <v>496</v>
      </c>
      <c r="M169" s="265"/>
      <c r="N169" s="266"/>
      <c r="O169" s="267"/>
      <c r="P169" s="267"/>
      <c r="Q169" s="268"/>
      <c r="R169" s="269"/>
      <c r="S169" s="592">
        <v>334.22</v>
      </c>
      <c r="T169" s="593">
        <v>19.309999999999999</v>
      </c>
      <c r="U169" s="593">
        <v>116.27</v>
      </c>
      <c r="V169" s="594">
        <f t="shared" si="47"/>
        <v>469.8</v>
      </c>
      <c r="W169" s="592">
        <v>21</v>
      </c>
      <c r="X169" s="593">
        <v>31.64</v>
      </c>
      <c r="Y169" s="593">
        <v>0</v>
      </c>
      <c r="Z169" s="594">
        <f t="shared" si="48"/>
        <v>52.64</v>
      </c>
      <c r="AA169" s="180" t="s">
        <v>2</v>
      </c>
      <c r="AB169" s="695">
        <v>522.44000000000005</v>
      </c>
      <c r="AC169" s="603"/>
      <c r="AD169" s="620">
        <v>43</v>
      </c>
      <c r="AE169" s="621">
        <v>6</v>
      </c>
      <c r="AF169" s="622">
        <v>0</v>
      </c>
      <c r="AG169" s="620"/>
      <c r="AH169" s="623"/>
      <c r="AI169" s="552"/>
      <c r="AJ169" s="271"/>
      <c r="AK169" s="272"/>
      <c r="AL169" s="158"/>
      <c r="AM169" s="159"/>
      <c r="AN169" s="160"/>
    </row>
    <row r="170" spans="1:40" x14ac:dyDescent="0.25">
      <c r="A170" s="145" t="s">
        <v>492</v>
      </c>
      <c r="B170" s="102" t="s">
        <v>123</v>
      </c>
      <c r="C170" s="98" t="s">
        <v>497</v>
      </c>
      <c r="D170" s="378" t="s">
        <v>61</v>
      </c>
      <c r="E170" s="98" t="str">
        <f t="shared" si="49"/>
        <v>PB</v>
      </c>
      <c r="F170" s="253" t="s">
        <v>494</v>
      </c>
      <c r="G170" s="119" t="s">
        <v>1</v>
      </c>
      <c r="H170" s="138"/>
      <c r="I170" s="127"/>
      <c r="J170" s="240"/>
      <c r="K170" s="121" t="s">
        <v>495</v>
      </c>
      <c r="L170" s="122" t="s">
        <v>496</v>
      </c>
      <c r="M170" s="193"/>
      <c r="N170" s="194"/>
      <c r="O170" s="195"/>
      <c r="P170" s="195"/>
      <c r="Q170" s="196"/>
      <c r="R170" s="197"/>
      <c r="S170" s="600">
        <v>334.22</v>
      </c>
      <c r="T170" s="519">
        <v>19.309999999999999</v>
      </c>
      <c r="U170" s="519">
        <v>116.27</v>
      </c>
      <c r="V170" s="601">
        <f t="shared" si="47"/>
        <v>469.8</v>
      </c>
      <c r="W170" s="600">
        <v>21</v>
      </c>
      <c r="X170" s="519">
        <v>31.64</v>
      </c>
      <c r="Y170" s="519">
        <v>0</v>
      </c>
      <c r="Z170" s="601">
        <f t="shared" si="48"/>
        <v>52.64</v>
      </c>
      <c r="AA170" s="179" t="s">
        <v>2</v>
      </c>
      <c r="AB170" s="698"/>
      <c r="AC170" s="588"/>
      <c r="AD170" s="632">
        <v>43</v>
      </c>
      <c r="AE170" s="634">
        <v>6</v>
      </c>
      <c r="AF170" s="635">
        <v>0</v>
      </c>
      <c r="AG170" s="632"/>
      <c r="AH170" s="633"/>
      <c r="AI170" s="555"/>
      <c r="AJ170" s="166"/>
      <c r="AK170" s="167"/>
      <c r="AL170" s="172"/>
      <c r="AM170" s="496"/>
      <c r="AN170" s="173"/>
    </row>
    <row r="171" spans="1:40" ht="15.75" customHeight="1" x14ac:dyDescent="0.25">
      <c r="A171" s="283" t="s">
        <v>498</v>
      </c>
      <c r="B171" s="283" t="s">
        <v>46</v>
      </c>
      <c r="C171" s="284" t="s">
        <v>499</v>
      </c>
      <c r="D171" s="96" t="s">
        <v>61</v>
      </c>
      <c r="E171" s="284" t="str">
        <f t="shared" si="49"/>
        <v>PB</v>
      </c>
      <c r="F171" s="285" t="s">
        <v>500</v>
      </c>
      <c r="G171" s="286" t="s">
        <v>90</v>
      </c>
      <c r="H171" s="287"/>
      <c r="I171" s="288" t="s">
        <v>501</v>
      </c>
      <c r="J171" s="284"/>
      <c r="K171" s="289" t="s">
        <v>502</v>
      </c>
      <c r="L171" s="290" t="s">
        <v>503</v>
      </c>
      <c r="M171" s="291"/>
      <c r="N171" s="292"/>
      <c r="O171" s="293"/>
      <c r="P171" s="293"/>
      <c r="Q171" s="294"/>
      <c r="R171" s="295"/>
      <c r="S171" s="607">
        <v>134.85</v>
      </c>
      <c r="T171" s="608">
        <v>21.31</v>
      </c>
      <c r="U171" s="608">
        <v>105.5</v>
      </c>
      <c r="V171" s="609">
        <v>261.65999999999997</v>
      </c>
      <c r="W171" s="607">
        <v>75</v>
      </c>
      <c r="X171" s="608">
        <v>55.53</v>
      </c>
      <c r="Y171" s="608">
        <v>0</v>
      </c>
      <c r="Z171" s="609">
        <f t="shared" si="48"/>
        <v>130.53</v>
      </c>
      <c r="AA171" s="296"/>
      <c r="AB171" s="706">
        <v>329.19</v>
      </c>
      <c r="AC171" s="707"/>
      <c r="AD171" s="652">
        <v>22</v>
      </c>
      <c r="AE171" s="653">
        <v>3</v>
      </c>
      <c r="AF171" s="654">
        <v>0</v>
      </c>
      <c r="AG171" s="652"/>
      <c r="AH171" s="655"/>
      <c r="AI171" s="559"/>
      <c r="AJ171" s="297"/>
      <c r="AK171" s="298"/>
      <c r="AL171" s="299"/>
      <c r="AM171" s="497"/>
      <c r="AN171" s="300"/>
    </row>
    <row r="172" spans="1:40" x14ac:dyDescent="0.25">
      <c r="A172" s="102" t="s">
        <v>498</v>
      </c>
      <c r="B172" s="102" t="s">
        <v>145</v>
      </c>
      <c r="C172" s="98" t="s">
        <v>504</v>
      </c>
      <c r="D172" s="378" t="s">
        <v>61</v>
      </c>
      <c r="E172" s="98" t="str">
        <f t="shared" si="49"/>
        <v>PB</v>
      </c>
      <c r="F172" s="120" t="s">
        <v>500</v>
      </c>
      <c r="G172" s="119" t="s">
        <v>90</v>
      </c>
      <c r="H172" s="140"/>
      <c r="I172" s="141" t="s">
        <v>501</v>
      </c>
      <c r="J172" s="98"/>
      <c r="K172" s="121" t="s">
        <v>502</v>
      </c>
      <c r="L172" s="122" t="s">
        <v>503</v>
      </c>
      <c r="M172" s="193"/>
      <c r="N172" s="194"/>
      <c r="O172" s="195"/>
      <c r="P172" s="195"/>
      <c r="Q172" s="196"/>
      <c r="R172" s="197"/>
      <c r="S172" s="600">
        <v>134.85</v>
      </c>
      <c r="T172" s="519">
        <v>21.31</v>
      </c>
      <c r="U172" s="519">
        <v>105.5</v>
      </c>
      <c r="V172" s="601">
        <f t="shared" si="47"/>
        <v>261.65999999999997</v>
      </c>
      <c r="W172" s="600">
        <v>75</v>
      </c>
      <c r="X172" s="519">
        <v>55.53</v>
      </c>
      <c r="Y172" s="519">
        <v>0</v>
      </c>
      <c r="Z172" s="601">
        <f t="shared" si="48"/>
        <v>130.53</v>
      </c>
      <c r="AA172" s="179"/>
      <c r="AB172" s="698"/>
      <c r="AC172" s="588"/>
      <c r="AD172" s="632">
        <v>22</v>
      </c>
      <c r="AE172" s="634">
        <v>3</v>
      </c>
      <c r="AF172" s="635">
        <v>0</v>
      </c>
      <c r="AG172" s="632"/>
      <c r="AH172" s="633"/>
      <c r="AI172" s="555"/>
      <c r="AJ172" s="166"/>
      <c r="AK172" s="167"/>
      <c r="AL172" s="172"/>
      <c r="AM172" s="496"/>
      <c r="AN172" s="173"/>
    </row>
    <row r="173" spans="1:40" ht="27.75" customHeight="1" x14ac:dyDescent="0.25">
      <c r="A173" s="104" t="s">
        <v>505</v>
      </c>
      <c r="B173" s="104" t="s">
        <v>46</v>
      </c>
      <c r="C173" s="96" t="s">
        <v>506</v>
      </c>
      <c r="D173" s="96" t="s">
        <v>61</v>
      </c>
      <c r="E173" s="96" t="str">
        <f t="shared" si="49"/>
        <v>PB</v>
      </c>
      <c r="F173" s="262" t="s">
        <v>507</v>
      </c>
      <c r="G173" s="263" t="s">
        <v>3</v>
      </c>
      <c r="H173" s="264"/>
      <c r="I173" s="123"/>
      <c r="J173" s="241"/>
      <c r="K173" s="125" t="s">
        <v>508</v>
      </c>
      <c r="L173" s="246" t="s">
        <v>509</v>
      </c>
      <c r="M173" s="198" t="s">
        <v>510</v>
      </c>
      <c r="N173" s="204" t="s">
        <v>511</v>
      </c>
      <c r="O173" s="200">
        <v>77210.149999999994</v>
      </c>
      <c r="P173" s="200">
        <v>13711.17</v>
      </c>
      <c r="Q173" s="215">
        <v>43479</v>
      </c>
      <c r="R173" s="216">
        <v>46401</v>
      </c>
      <c r="S173" s="592">
        <v>662.86</v>
      </c>
      <c r="T173" s="593">
        <v>95.74</v>
      </c>
      <c r="U173" s="593">
        <v>261.61</v>
      </c>
      <c r="V173" s="594">
        <f>SUM(S173:U173)</f>
        <v>1020.21</v>
      </c>
      <c r="W173" s="592">
        <v>440</v>
      </c>
      <c r="X173" s="593">
        <v>165.01</v>
      </c>
      <c r="Y173" s="593">
        <v>46.17</v>
      </c>
      <c r="Z173" s="594">
        <f t="shared" si="48"/>
        <v>651.17999999999995</v>
      </c>
      <c r="AA173" s="180" t="s">
        <v>2</v>
      </c>
      <c r="AB173" s="695">
        <v>1795.08</v>
      </c>
      <c r="AC173" s="603"/>
      <c r="AD173" s="620">
        <v>71</v>
      </c>
      <c r="AE173" s="621">
        <v>12</v>
      </c>
      <c r="AF173" s="622">
        <v>0</v>
      </c>
      <c r="AG173" s="620">
        <v>57</v>
      </c>
      <c r="AH173" s="623"/>
      <c r="AI173" s="524" t="s">
        <v>2</v>
      </c>
      <c r="AJ173" s="159" t="s">
        <v>2</v>
      </c>
      <c r="AK173" s="160"/>
      <c r="AL173" s="158"/>
      <c r="AM173" s="159"/>
      <c r="AN173" s="160"/>
    </row>
    <row r="174" spans="1:40" x14ac:dyDescent="0.25">
      <c r="A174" s="103" t="s">
        <v>505</v>
      </c>
      <c r="B174" s="103" t="s">
        <v>51</v>
      </c>
      <c r="C174" s="99" t="s">
        <v>512</v>
      </c>
      <c r="D174" s="378" t="s">
        <v>61</v>
      </c>
      <c r="E174" s="99" t="str">
        <f t="shared" si="49"/>
        <v>PB</v>
      </c>
      <c r="F174" s="776" t="s">
        <v>507</v>
      </c>
      <c r="G174" s="130" t="s">
        <v>3</v>
      </c>
      <c r="H174" s="136"/>
      <c r="I174" s="129"/>
      <c r="J174" s="238"/>
      <c r="K174" s="100" t="s">
        <v>508</v>
      </c>
      <c r="L174" s="239"/>
      <c r="M174" s="208"/>
      <c r="N174" s="209"/>
      <c r="O174" s="210"/>
      <c r="P174" s="210"/>
      <c r="Q174" s="211"/>
      <c r="R174" s="212"/>
      <c r="S174" s="595">
        <v>597.20000000000005</v>
      </c>
      <c r="T174" s="517">
        <v>56.14</v>
      </c>
      <c r="U174" s="517">
        <v>167.64</v>
      </c>
      <c r="V174" s="597">
        <f>SUM(S174:U174)</f>
        <v>820.98</v>
      </c>
      <c r="W174" s="595">
        <v>350</v>
      </c>
      <c r="X174" s="517">
        <v>122.83</v>
      </c>
      <c r="Y174" s="517">
        <v>29.3</v>
      </c>
      <c r="Z174" s="597">
        <f t="shared" si="48"/>
        <v>502.13</v>
      </c>
      <c r="AA174" s="181"/>
      <c r="AB174" s="696"/>
      <c r="AC174" s="700"/>
      <c r="AD174" s="624">
        <v>61</v>
      </c>
      <c r="AE174" s="625">
        <v>10</v>
      </c>
      <c r="AF174" s="626"/>
      <c r="AG174" s="624">
        <v>52</v>
      </c>
      <c r="AH174" s="627">
        <v>32</v>
      </c>
      <c r="AI174" s="526"/>
      <c r="AJ174" s="171"/>
      <c r="AK174" s="169"/>
      <c r="AL174" s="174"/>
      <c r="AM174" s="494"/>
      <c r="AN174" s="175"/>
    </row>
    <row r="175" spans="1:40" x14ac:dyDescent="0.25">
      <c r="A175" s="102" t="s">
        <v>505</v>
      </c>
      <c r="B175" s="102" t="s">
        <v>55</v>
      </c>
      <c r="C175" s="98" t="s">
        <v>513</v>
      </c>
      <c r="D175" s="378" t="s">
        <v>61</v>
      </c>
      <c r="E175" s="98" t="str">
        <f t="shared" si="49"/>
        <v>PB</v>
      </c>
      <c r="F175" s="777"/>
      <c r="G175" s="119" t="s">
        <v>3</v>
      </c>
      <c r="H175" s="138"/>
      <c r="I175" s="127"/>
      <c r="J175" s="240"/>
      <c r="K175" s="100" t="s">
        <v>508</v>
      </c>
      <c r="L175" s="122"/>
      <c r="M175" s="201"/>
      <c r="N175" s="202"/>
      <c r="O175" s="203"/>
      <c r="P175" s="203"/>
      <c r="Q175" s="213"/>
      <c r="R175" s="214"/>
      <c r="S175" s="600">
        <v>65.66</v>
      </c>
      <c r="T175" s="519">
        <v>39.6</v>
      </c>
      <c r="U175" s="519">
        <v>93.97</v>
      </c>
      <c r="V175" s="601">
        <f t="shared" si="47"/>
        <v>199.23</v>
      </c>
      <c r="W175" s="600">
        <v>90</v>
      </c>
      <c r="X175" s="519">
        <v>42.18</v>
      </c>
      <c r="Y175" s="519">
        <v>16.87</v>
      </c>
      <c r="Z175" s="601">
        <f t="shared" si="48"/>
        <v>149.05000000000001</v>
      </c>
      <c r="AA175" s="179"/>
      <c r="AB175" s="698"/>
      <c r="AC175" s="588"/>
      <c r="AD175" s="632">
        <v>10</v>
      </c>
      <c r="AE175" s="634">
        <v>2</v>
      </c>
      <c r="AF175" s="635"/>
      <c r="AG175" s="632">
        <v>5</v>
      </c>
      <c r="AH175" s="633">
        <v>8</v>
      </c>
      <c r="AI175" s="528"/>
      <c r="AJ175" s="170"/>
      <c r="AK175" s="134"/>
      <c r="AL175" s="172"/>
      <c r="AM175" s="496"/>
      <c r="AN175" s="173"/>
    </row>
    <row r="176" spans="1:40" ht="15.75" customHeight="1" x14ac:dyDescent="0.25">
      <c r="A176" s="104" t="s">
        <v>514</v>
      </c>
      <c r="B176" s="104" t="s">
        <v>46</v>
      </c>
      <c r="C176" s="96" t="s">
        <v>515</v>
      </c>
      <c r="D176" s="96" t="s">
        <v>61</v>
      </c>
      <c r="E176" s="96" t="str">
        <f t="shared" si="49"/>
        <v>PB</v>
      </c>
      <c r="F176" s="262" t="s">
        <v>516</v>
      </c>
      <c r="G176" s="263" t="s">
        <v>1</v>
      </c>
      <c r="H176" s="264"/>
      <c r="I176" s="123"/>
      <c r="J176" s="241"/>
      <c r="K176" s="125" t="s">
        <v>517</v>
      </c>
      <c r="L176" s="246" t="s">
        <v>262</v>
      </c>
      <c r="M176" s="265"/>
      <c r="N176" s="266"/>
      <c r="O176" s="267"/>
      <c r="P176" s="267"/>
      <c r="Q176" s="268"/>
      <c r="R176" s="269"/>
      <c r="S176" s="592">
        <f>SUM(S177:S178)</f>
        <v>398.19</v>
      </c>
      <c r="T176" s="593">
        <f t="shared" ref="T176:Z176" si="54">SUM(T177:T178)</f>
        <v>17.68</v>
      </c>
      <c r="U176" s="593">
        <f t="shared" si="54"/>
        <v>257.59000000000003</v>
      </c>
      <c r="V176" s="594">
        <f t="shared" si="54"/>
        <v>673.46</v>
      </c>
      <c r="W176" s="592">
        <f t="shared" si="54"/>
        <v>325</v>
      </c>
      <c r="X176" s="593">
        <f t="shared" si="54"/>
        <v>74.173000000000002</v>
      </c>
      <c r="Y176" s="593">
        <f t="shared" si="54"/>
        <v>0</v>
      </c>
      <c r="Z176" s="594">
        <f t="shared" si="54"/>
        <v>399.17299999999994</v>
      </c>
      <c r="AA176" s="180" t="s">
        <v>2</v>
      </c>
      <c r="AB176" s="695">
        <v>1072.6300000000001</v>
      </c>
      <c r="AC176" s="603"/>
      <c r="AD176" s="620">
        <v>51</v>
      </c>
      <c r="AE176" s="621">
        <v>4</v>
      </c>
      <c r="AF176" s="622">
        <v>0</v>
      </c>
      <c r="AG176" s="620"/>
      <c r="AH176" s="623"/>
      <c r="AI176" s="552"/>
      <c r="AJ176" s="271"/>
      <c r="AK176" s="272"/>
      <c r="AL176" s="158"/>
      <c r="AM176" s="159"/>
      <c r="AN176" s="160"/>
    </row>
    <row r="177" spans="1:40" x14ac:dyDescent="0.25">
      <c r="A177" s="377" t="s">
        <v>514</v>
      </c>
      <c r="B177" s="377" t="s">
        <v>53</v>
      </c>
      <c r="C177" s="378" t="s">
        <v>518</v>
      </c>
      <c r="D177" s="378" t="s">
        <v>61</v>
      </c>
      <c r="E177" s="378" t="str">
        <f t="shared" si="49"/>
        <v>PB</v>
      </c>
      <c r="F177" s="776" t="s">
        <v>516</v>
      </c>
      <c r="G177" s="373" t="s">
        <v>1</v>
      </c>
      <c r="H177" s="380"/>
      <c r="I177" s="381"/>
      <c r="J177" s="382"/>
      <c r="K177" s="362" t="s">
        <v>517</v>
      </c>
      <c r="L177" s="399" t="s">
        <v>262</v>
      </c>
      <c r="M177" s="405"/>
      <c r="N177" s="406"/>
      <c r="O177" s="407"/>
      <c r="P177" s="407"/>
      <c r="Q177" s="408"/>
      <c r="R177" s="409"/>
      <c r="S177" s="598">
        <v>371.19</v>
      </c>
      <c r="T177" s="518">
        <v>17.68</v>
      </c>
      <c r="U177" s="518">
        <v>240.12</v>
      </c>
      <c r="V177" s="599">
        <f t="shared" si="47"/>
        <v>628.99</v>
      </c>
      <c r="W177" s="598">
        <v>302.95999999999998</v>
      </c>
      <c r="X177" s="518">
        <v>69.143000000000001</v>
      </c>
      <c r="Y177" s="518">
        <v>0</v>
      </c>
      <c r="Z177" s="599">
        <f t="shared" si="48"/>
        <v>372.10299999999995</v>
      </c>
      <c r="AA177" s="393" t="s">
        <v>2</v>
      </c>
      <c r="AB177" s="697"/>
      <c r="AC177" s="699"/>
      <c r="AD177" s="628">
        <v>51</v>
      </c>
      <c r="AE177" s="629">
        <v>4</v>
      </c>
      <c r="AF177" s="630">
        <v>0</v>
      </c>
      <c r="AG177" s="628"/>
      <c r="AH177" s="631"/>
      <c r="AI177" s="554"/>
      <c r="AJ177" s="411"/>
      <c r="AK177" s="412"/>
      <c r="AL177" s="397"/>
      <c r="AM177" s="495"/>
      <c r="AN177" s="398"/>
    </row>
    <row r="178" spans="1:40" x14ac:dyDescent="0.25">
      <c r="A178" s="102" t="s">
        <v>514</v>
      </c>
      <c r="B178" s="102" t="s">
        <v>57</v>
      </c>
      <c r="C178" s="353" t="s">
        <v>519</v>
      </c>
      <c r="D178" s="378" t="s">
        <v>61</v>
      </c>
      <c r="E178" s="378" t="str">
        <f t="shared" si="49"/>
        <v>PB</v>
      </c>
      <c r="F178" s="777"/>
      <c r="G178" s="373" t="s">
        <v>1</v>
      </c>
      <c r="H178" s="138"/>
      <c r="I178" s="127"/>
      <c r="J178" s="240"/>
      <c r="K178" s="362" t="s">
        <v>517</v>
      </c>
      <c r="L178" s="399" t="s">
        <v>262</v>
      </c>
      <c r="M178" s="193"/>
      <c r="N178" s="194"/>
      <c r="O178" s="195"/>
      <c r="P178" s="195"/>
      <c r="Q178" s="196"/>
      <c r="R178" s="197"/>
      <c r="S178" s="600">
        <v>27</v>
      </c>
      <c r="T178" s="519">
        <v>0</v>
      </c>
      <c r="U178" s="519">
        <v>17.47</v>
      </c>
      <c r="V178" s="601">
        <f t="shared" si="47"/>
        <v>44.47</v>
      </c>
      <c r="W178" s="600">
        <v>22.04</v>
      </c>
      <c r="X178" s="519">
        <v>5.03</v>
      </c>
      <c r="Y178" s="519">
        <v>0</v>
      </c>
      <c r="Z178" s="601">
        <f t="shared" si="48"/>
        <v>27.07</v>
      </c>
      <c r="AA178" s="179" t="s">
        <v>2</v>
      </c>
      <c r="AB178" s="698"/>
      <c r="AC178" s="588"/>
      <c r="AD178" s="632"/>
      <c r="AE178" s="634"/>
      <c r="AF178" s="635"/>
      <c r="AG178" s="632"/>
      <c r="AH178" s="633"/>
      <c r="AI178" s="555"/>
      <c r="AJ178" s="166"/>
      <c r="AK178" s="167"/>
      <c r="AL178" s="172"/>
      <c r="AM178" s="496"/>
      <c r="AN178" s="173"/>
    </row>
    <row r="179" spans="1:40" ht="31.5" x14ac:dyDescent="0.25">
      <c r="A179" s="104" t="s">
        <v>520</v>
      </c>
      <c r="B179" s="104" t="s">
        <v>46</v>
      </c>
      <c r="C179" s="96" t="s">
        <v>521</v>
      </c>
      <c r="D179" s="96" t="s">
        <v>61</v>
      </c>
      <c r="E179" s="96" t="str">
        <f t="shared" si="49"/>
        <v>PE</v>
      </c>
      <c r="F179" s="262" t="s">
        <v>522</v>
      </c>
      <c r="G179" s="263" t="s">
        <v>3</v>
      </c>
      <c r="H179" s="264"/>
      <c r="I179" s="123"/>
      <c r="J179" s="241"/>
      <c r="K179" s="125" t="s">
        <v>523</v>
      </c>
      <c r="L179" s="246" t="s">
        <v>524</v>
      </c>
      <c r="M179" s="198" t="s">
        <v>525</v>
      </c>
      <c r="N179" s="204" t="s">
        <v>526</v>
      </c>
      <c r="O179" s="200">
        <v>9900</v>
      </c>
      <c r="P179" s="200"/>
      <c r="Q179" s="215">
        <v>39752</v>
      </c>
      <c r="R179" s="216">
        <v>47057</v>
      </c>
      <c r="S179" s="592">
        <v>284.33999999999997</v>
      </c>
      <c r="T179" s="593">
        <v>0</v>
      </c>
      <c r="U179" s="593">
        <v>69.8</v>
      </c>
      <c r="V179" s="594">
        <f t="shared" si="47"/>
        <v>354.14</v>
      </c>
      <c r="W179" s="592">
        <v>30</v>
      </c>
      <c r="X179" s="593">
        <v>77</v>
      </c>
      <c r="Y179" s="593">
        <v>0</v>
      </c>
      <c r="Z179" s="594">
        <f t="shared" si="48"/>
        <v>107</v>
      </c>
      <c r="AA179" s="180" t="s">
        <v>4</v>
      </c>
      <c r="AB179" s="695">
        <v>464.75</v>
      </c>
      <c r="AC179" s="603"/>
      <c r="AD179" s="620">
        <v>26</v>
      </c>
      <c r="AE179" s="621">
        <v>4</v>
      </c>
      <c r="AF179" s="622">
        <v>0</v>
      </c>
      <c r="AG179" s="620"/>
      <c r="AH179" s="623"/>
      <c r="AI179" s="524" t="s">
        <v>2</v>
      </c>
      <c r="AJ179" s="159" t="s">
        <v>4</v>
      </c>
      <c r="AK179" s="160"/>
      <c r="AL179" s="158"/>
      <c r="AM179" s="159"/>
      <c r="AN179" s="160"/>
    </row>
    <row r="180" spans="1:40" x14ac:dyDescent="0.25">
      <c r="A180" s="102" t="s">
        <v>520</v>
      </c>
      <c r="B180" s="102" t="s">
        <v>123</v>
      </c>
      <c r="C180" s="98" t="s">
        <v>527</v>
      </c>
      <c r="D180" s="378" t="s">
        <v>61</v>
      </c>
      <c r="E180" s="98" t="str">
        <f t="shared" si="49"/>
        <v>PE</v>
      </c>
      <c r="F180" s="120" t="s">
        <v>522</v>
      </c>
      <c r="G180" s="119" t="s">
        <v>3</v>
      </c>
      <c r="H180" s="138"/>
      <c r="I180" s="127"/>
      <c r="J180" s="240"/>
      <c r="K180" s="121" t="s">
        <v>523</v>
      </c>
      <c r="L180" s="242"/>
      <c r="M180" s="193"/>
      <c r="N180" s="194"/>
      <c r="O180" s="195"/>
      <c r="P180" s="195"/>
      <c r="Q180" s="196"/>
      <c r="R180" s="196"/>
      <c r="S180" s="600">
        <v>284.33999999999997</v>
      </c>
      <c r="T180" s="519">
        <v>0</v>
      </c>
      <c r="U180" s="519">
        <v>69.8</v>
      </c>
      <c r="V180" s="601">
        <f t="shared" si="47"/>
        <v>354.14</v>
      </c>
      <c r="W180" s="600">
        <v>30</v>
      </c>
      <c r="X180" s="519">
        <v>77</v>
      </c>
      <c r="Y180" s="519">
        <v>0</v>
      </c>
      <c r="Z180" s="601">
        <f t="shared" si="48"/>
        <v>107</v>
      </c>
      <c r="AA180" s="139"/>
      <c r="AB180" s="698"/>
      <c r="AC180" s="588"/>
      <c r="AD180" s="632">
        <v>26</v>
      </c>
      <c r="AE180" s="634">
        <v>5</v>
      </c>
      <c r="AF180" s="635">
        <v>0</v>
      </c>
      <c r="AG180" s="632"/>
      <c r="AH180" s="633"/>
      <c r="AI180" s="528" t="s">
        <v>2</v>
      </c>
      <c r="AJ180" s="170" t="s">
        <v>4</v>
      </c>
      <c r="AK180" s="134"/>
      <c r="AL180" s="172"/>
      <c r="AM180" s="496"/>
      <c r="AN180" s="173"/>
    </row>
    <row r="181" spans="1:40" ht="15.75" customHeight="1" x14ac:dyDescent="0.25">
      <c r="A181" s="104" t="s">
        <v>528</v>
      </c>
      <c r="B181" s="104" t="s">
        <v>46</v>
      </c>
      <c r="C181" s="96" t="s">
        <v>529</v>
      </c>
      <c r="D181" s="96" t="s">
        <v>61</v>
      </c>
      <c r="E181" s="96" t="str">
        <f t="shared" si="49"/>
        <v>PE</v>
      </c>
      <c r="F181" s="262" t="s">
        <v>530</v>
      </c>
      <c r="G181" s="263" t="s">
        <v>90</v>
      </c>
      <c r="H181" s="274"/>
      <c r="I181" s="149" t="s">
        <v>281</v>
      </c>
      <c r="J181" s="96"/>
      <c r="K181" s="125">
        <v>7493</v>
      </c>
      <c r="L181" s="246"/>
      <c r="M181" s="275"/>
      <c r="N181" s="276"/>
      <c r="O181" s="277"/>
      <c r="P181" s="277"/>
      <c r="Q181" s="278"/>
      <c r="R181" s="279"/>
      <c r="S181" s="592">
        <v>0</v>
      </c>
      <c r="T181" s="593">
        <v>0</v>
      </c>
      <c r="U181" s="593">
        <v>0</v>
      </c>
      <c r="V181" s="594">
        <f t="shared" si="47"/>
        <v>0</v>
      </c>
      <c r="W181" s="592">
        <v>0</v>
      </c>
      <c r="X181" s="593">
        <v>0</v>
      </c>
      <c r="Y181" s="593">
        <v>0</v>
      </c>
      <c r="Z181" s="594">
        <f t="shared" si="48"/>
        <v>0</v>
      </c>
      <c r="AA181" s="180"/>
      <c r="AB181" s="695">
        <v>330</v>
      </c>
      <c r="AC181" s="603"/>
      <c r="AD181" s="620">
        <v>12</v>
      </c>
      <c r="AE181" s="621">
        <v>2</v>
      </c>
      <c r="AF181" s="622">
        <v>0</v>
      </c>
      <c r="AG181" s="620"/>
      <c r="AH181" s="623"/>
      <c r="AI181" s="552"/>
      <c r="AJ181" s="271"/>
      <c r="AK181" s="272"/>
      <c r="AL181" s="158"/>
      <c r="AM181" s="159"/>
      <c r="AN181" s="160"/>
    </row>
    <row r="182" spans="1:40" x14ac:dyDescent="0.25">
      <c r="A182" s="144" t="s">
        <v>528</v>
      </c>
      <c r="B182" s="102" t="s">
        <v>153</v>
      </c>
      <c r="C182" s="98" t="s">
        <v>531</v>
      </c>
      <c r="D182" s="378" t="s">
        <v>61</v>
      </c>
      <c r="E182" s="98" t="str">
        <f t="shared" si="49"/>
        <v>PE</v>
      </c>
      <c r="F182" s="120" t="s">
        <v>530</v>
      </c>
      <c r="G182" s="119" t="s">
        <v>90</v>
      </c>
      <c r="H182" s="140"/>
      <c r="I182" s="141" t="s">
        <v>281</v>
      </c>
      <c r="J182" s="98"/>
      <c r="K182" s="121" t="s">
        <v>282</v>
      </c>
      <c r="L182" s="122"/>
      <c r="M182" s="193"/>
      <c r="N182" s="194"/>
      <c r="O182" s="195"/>
      <c r="P182" s="195"/>
      <c r="Q182" s="196"/>
      <c r="R182" s="197"/>
      <c r="S182" s="600">
        <v>0</v>
      </c>
      <c r="T182" s="519">
        <v>0</v>
      </c>
      <c r="U182" s="519">
        <v>0</v>
      </c>
      <c r="V182" s="601">
        <f t="shared" si="47"/>
        <v>0</v>
      </c>
      <c r="W182" s="600">
        <v>0</v>
      </c>
      <c r="X182" s="519">
        <v>0</v>
      </c>
      <c r="Y182" s="519">
        <v>0</v>
      </c>
      <c r="Z182" s="601">
        <f t="shared" si="48"/>
        <v>0</v>
      </c>
      <c r="AA182" s="179"/>
      <c r="AB182" s="698"/>
      <c r="AC182" s="588"/>
      <c r="AD182" s="632">
        <v>12</v>
      </c>
      <c r="AE182" s="634">
        <v>2</v>
      </c>
      <c r="AF182" s="635">
        <v>0</v>
      </c>
      <c r="AG182" s="632"/>
      <c r="AH182" s="633"/>
      <c r="AI182" s="555"/>
      <c r="AJ182" s="166"/>
      <c r="AK182" s="167"/>
      <c r="AL182" s="172"/>
      <c r="AM182" s="496"/>
      <c r="AN182" s="173"/>
    </row>
    <row r="183" spans="1:40" ht="15.75" customHeight="1" x14ac:dyDescent="0.25">
      <c r="A183" s="104" t="s">
        <v>532</v>
      </c>
      <c r="B183" s="104" t="s">
        <v>46</v>
      </c>
      <c r="C183" s="96" t="s">
        <v>533</v>
      </c>
      <c r="D183" s="96" t="s">
        <v>61</v>
      </c>
      <c r="E183" s="96" t="str">
        <f t="shared" si="49"/>
        <v>PE</v>
      </c>
      <c r="F183" s="262" t="s">
        <v>534</v>
      </c>
      <c r="G183" s="263" t="s">
        <v>3</v>
      </c>
      <c r="H183" s="264"/>
      <c r="I183" s="123"/>
      <c r="J183" s="241"/>
      <c r="K183" s="125" t="s">
        <v>535</v>
      </c>
      <c r="L183" s="246" t="s">
        <v>536</v>
      </c>
      <c r="M183" s="198" t="s">
        <v>537</v>
      </c>
      <c r="N183" s="199" t="s">
        <v>209</v>
      </c>
      <c r="O183" s="200">
        <v>53981.31</v>
      </c>
      <c r="P183" s="200"/>
      <c r="Q183" s="215">
        <v>42719</v>
      </c>
      <c r="R183" s="216">
        <v>46371</v>
      </c>
      <c r="S183" s="592">
        <v>451.96</v>
      </c>
      <c r="T183" s="593">
        <v>31.3</v>
      </c>
      <c r="U183" s="593">
        <v>0</v>
      </c>
      <c r="V183" s="594">
        <f t="shared" si="47"/>
        <v>483.26</v>
      </c>
      <c r="W183" s="592">
        <v>0</v>
      </c>
      <c r="X183" s="593">
        <v>105.5</v>
      </c>
      <c r="Y183" s="593">
        <v>0</v>
      </c>
      <c r="Z183" s="594">
        <f t="shared" si="48"/>
        <v>105.5</v>
      </c>
      <c r="AA183" s="180" t="s">
        <v>4</v>
      </c>
      <c r="AB183" s="695">
        <v>971.94</v>
      </c>
      <c r="AC183" s="603"/>
      <c r="AD183" s="620">
        <v>46</v>
      </c>
      <c r="AE183" s="621">
        <v>2</v>
      </c>
      <c r="AF183" s="622">
        <v>0</v>
      </c>
      <c r="AG183" s="620"/>
      <c r="AH183" s="623"/>
      <c r="AI183" s="524" t="s">
        <v>2</v>
      </c>
      <c r="AJ183" s="159" t="s">
        <v>4</v>
      </c>
      <c r="AK183" s="160"/>
      <c r="AL183" s="158"/>
      <c r="AM183" s="159"/>
      <c r="AN183" s="160"/>
    </row>
    <row r="184" spans="1:40" x14ac:dyDescent="0.25">
      <c r="A184" s="103" t="s">
        <v>532</v>
      </c>
      <c r="B184" s="103" t="s">
        <v>123</v>
      </c>
      <c r="C184" s="99" t="s">
        <v>538</v>
      </c>
      <c r="D184" s="378" t="s">
        <v>61</v>
      </c>
      <c r="E184" s="99" t="str">
        <f t="shared" si="49"/>
        <v>PE</v>
      </c>
      <c r="F184" s="776" t="s">
        <v>534</v>
      </c>
      <c r="G184" s="130" t="s">
        <v>3</v>
      </c>
      <c r="H184" s="136"/>
      <c r="I184" s="129"/>
      <c r="J184" s="238"/>
      <c r="K184" s="100" t="s">
        <v>535</v>
      </c>
      <c r="L184" s="239"/>
      <c r="M184" s="208"/>
      <c r="N184" s="209"/>
      <c r="O184" s="210"/>
      <c r="P184" s="210"/>
      <c r="Q184" s="211"/>
      <c r="R184" s="212"/>
      <c r="S184" s="595">
        <v>316.95999999999998</v>
      </c>
      <c r="T184" s="517">
        <v>15.65</v>
      </c>
      <c r="U184" s="517">
        <v>0</v>
      </c>
      <c r="V184" s="597">
        <f t="shared" si="47"/>
        <v>332.60999999999996</v>
      </c>
      <c r="W184" s="595">
        <v>0</v>
      </c>
      <c r="X184" s="517">
        <v>71.099999999999994</v>
      </c>
      <c r="Y184" s="517">
        <v>0</v>
      </c>
      <c r="Z184" s="597">
        <f t="shared" si="48"/>
        <v>71.099999999999994</v>
      </c>
      <c r="AA184" s="181"/>
      <c r="AB184" s="696"/>
      <c r="AC184" s="700"/>
      <c r="AD184" s="624"/>
      <c r="AE184" s="625"/>
      <c r="AF184" s="626"/>
      <c r="AG184" s="624"/>
      <c r="AH184" s="627"/>
      <c r="AI184" s="526"/>
      <c r="AJ184" s="171"/>
      <c r="AK184" s="169"/>
      <c r="AL184" s="174"/>
      <c r="AM184" s="494"/>
      <c r="AN184" s="175"/>
    </row>
    <row r="185" spans="1:40" x14ac:dyDescent="0.25">
      <c r="A185" s="581" t="s">
        <v>532</v>
      </c>
      <c r="B185" s="581" t="s">
        <v>145</v>
      </c>
      <c r="C185" s="582" t="s">
        <v>539</v>
      </c>
      <c r="D185" s="583" t="s">
        <v>61</v>
      </c>
      <c r="E185" s="582" t="str">
        <f t="shared" si="49"/>
        <v>PE</v>
      </c>
      <c r="F185" s="777"/>
      <c r="G185" s="581" t="s">
        <v>3</v>
      </c>
      <c r="H185" s="581"/>
      <c r="I185" s="581"/>
      <c r="J185" s="581"/>
      <c r="K185" s="581" t="s">
        <v>535</v>
      </c>
      <c r="L185" s="581"/>
      <c r="M185" s="582"/>
      <c r="N185" s="583"/>
      <c r="O185" s="582"/>
      <c r="P185" s="581"/>
      <c r="Q185" s="581"/>
      <c r="R185" s="582"/>
      <c r="S185" s="586">
        <v>135</v>
      </c>
      <c r="T185" s="587">
        <v>15.65</v>
      </c>
      <c r="U185" s="587">
        <v>0</v>
      </c>
      <c r="V185" s="587">
        <f t="shared" si="47"/>
        <v>150.65</v>
      </c>
      <c r="W185" s="587">
        <v>0</v>
      </c>
      <c r="X185" s="586">
        <v>34.4</v>
      </c>
      <c r="Y185" s="587">
        <v>0</v>
      </c>
      <c r="Z185" s="587">
        <f t="shared" si="48"/>
        <v>34.4</v>
      </c>
      <c r="AA185" s="584"/>
      <c r="AB185" s="587"/>
      <c r="AC185" s="586"/>
      <c r="AD185" s="656"/>
      <c r="AE185" s="656"/>
      <c r="AF185" s="656"/>
      <c r="AG185" s="656"/>
      <c r="AH185" s="657"/>
      <c r="AI185" s="584"/>
      <c r="AJ185" s="584"/>
      <c r="AK185" s="584"/>
      <c r="AL185" s="584"/>
      <c r="AM185" s="585"/>
      <c r="AN185" s="584"/>
    </row>
    <row r="186" spans="1:40" ht="15.75" customHeight="1" x14ac:dyDescent="0.25">
      <c r="A186" s="104" t="s">
        <v>540</v>
      </c>
      <c r="B186" s="104" t="s">
        <v>46</v>
      </c>
      <c r="C186" s="96" t="s">
        <v>541</v>
      </c>
      <c r="D186" s="96" t="s">
        <v>61</v>
      </c>
      <c r="E186" s="96" t="str">
        <f t="shared" si="49"/>
        <v>PE</v>
      </c>
      <c r="F186" s="104" t="s">
        <v>542</v>
      </c>
      <c r="G186" s="301" t="s">
        <v>3</v>
      </c>
      <c r="H186" s="302"/>
      <c r="I186" s="123"/>
      <c r="J186" s="303"/>
      <c r="K186" s="125" t="s">
        <v>543</v>
      </c>
      <c r="L186" s="246" t="s">
        <v>544</v>
      </c>
      <c r="M186" s="198" t="s">
        <v>545</v>
      </c>
      <c r="N186" s="482"/>
      <c r="O186" s="200">
        <v>518323.25</v>
      </c>
      <c r="P186" s="580">
        <v>144852.73000000001</v>
      </c>
      <c r="Q186" s="215">
        <v>45309</v>
      </c>
      <c r="R186" s="216">
        <v>47136</v>
      </c>
      <c r="S186" s="592">
        <f>SUM(S187:S191)</f>
        <v>1902.72</v>
      </c>
      <c r="T186" s="593">
        <f t="shared" ref="T186:W186" si="55">SUM(T187:T191)</f>
        <v>776.33</v>
      </c>
      <c r="U186" s="593">
        <f t="shared" si="55"/>
        <v>1203.3000000000002</v>
      </c>
      <c r="V186" s="594">
        <f t="shared" si="55"/>
        <v>3882.3500000000004</v>
      </c>
      <c r="W186" s="592">
        <f t="shared" si="55"/>
        <v>0</v>
      </c>
      <c r="X186" s="593">
        <f>SUM(X187:X191)</f>
        <v>936.18999999999994</v>
      </c>
      <c r="Y186" s="593">
        <f>SUM(Y187:Y191)</f>
        <v>274.2</v>
      </c>
      <c r="Z186" s="594">
        <f>SUM(W186:Y186)</f>
        <v>1210.3899999999999</v>
      </c>
      <c r="AA186" s="180" t="s">
        <v>2</v>
      </c>
      <c r="AB186" s="695">
        <v>5398.95</v>
      </c>
      <c r="AC186" s="603">
        <v>598.97</v>
      </c>
      <c r="AD186" s="620"/>
      <c r="AE186" s="621"/>
      <c r="AF186" s="622"/>
      <c r="AG186" s="620"/>
      <c r="AH186" s="623"/>
      <c r="AI186" s="524"/>
      <c r="AJ186" s="159"/>
      <c r="AK186" s="160"/>
      <c r="AL186" s="158"/>
      <c r="AM186" s="159"/>
      <c r="AN186" s="160"/>
    </row>
    <row r="187" spans="1:40" x14ac:dyDescent="0.25">
      <c r="A187" s="103" t="s">
        <v>540</v>
      </c>
      <c r="B187" s="103" t="s">
        <v>254</v>
      </c>
      <c r="C187" s="99">
        <v>160105</v>
      </c>
      <c r="D187" s="378" t="s">
        <v>61</v>
      </c>
      <c r="E187" s="99" t="s">
        <v>546</v>
      </c>
      <c r="F187" s="789" t="s">
        <v>542</v>
      </c>
      <c r="G187" s="130" t="s">
        <v>3</v>
      </c>
      <c r="H187" s="131"/>
      <c r="I187" s="129"/>
      <c r="J187" s="238"/>
      <c r="K187" s="100" t="s">
        <v>543</v>
      </c>
      <c r="L187" s="239"/>
      <c r="M187" s="208"/>
      <c r="N187" s="209"/>
      <c r="O187" s="210"/>
      <c r="P187" s="210"/>
      <c r="Q187" s="211"/>
      <c r="R187" s="212"/>
      <c r="S187" s="595">
        <v>923.51</v>
      </c>
      <c r="T187" s="517">
        <v>332.99</v>
      </c>
      <c r="U187" s="517">
        <v>372.69</v>
      </c>
      <c r="V187" s="597">
        <f>SUM(S187:U187)</f>
        <v>1629.19</v>
      </c>
      <c r="W187" s="595">
        <v>0</v>
      </c>
      <c r="X187" s="517">
        <v>349.18</v>
      </c>
      <c r="Y187" s="517">
        <v>105.22</v>
      </c>
      <c r="Z187" s="597">
        <f>SUM(W187:Y187)</f>
        <v>454.4</v>
      </c>
      <c r="AA187" s="181"/>
      <c r="AB187" s="705"/>
      <c r="AC187" s="700"/>
      <c r="AD187" s="624"/>
      <c r="AE187" s="625"/>
      <c r="AF187" s="626"/>
      <c r="AG187" s="624"/>
      <c r="AH187" s="627"/>
      <c r="AI187" s="526"/>
      <c r="AJ187" s="171"/>
      <c r="AK187" s="169"/>
      <c r="AL187" s="168"/>
      <c r="AM187" s="171"/>
      <c r="AN187" s="169"/>
    </row>
    <row r="188" spans="1:40" x14ac:dyDescent="0.25">
      <c r="A188" s="103" t="s">
        <v>547</v>
      </c>
      <c r="B188" s="103" t="s">
        <v>256</v>
      </c>
      <c r="C188" s="99" t="s">
        <v>548</v>
      </c>
      <c r="D188" s="378" t="s">
        <v>61</v>
      </c>
      <c r="E188" s="99" t="str">
        <f t="shared" si="49"/>
        <v>PE</v>
      </c>
      <c r="F188" s="790"/>
      <c r="G188" s="130" t="s">
        <v>3</v>
      </c>
      <c r="H188" s="131"/>
      <c r="I188" s="129"/>
      <c r="J188" s="238"/>
      <c r="K188" s="100" t="s">
        <v>543</v>
      </c>
      <c r="L188" s="239"/>
      <c r="M188" s="208"/>
      <c r="N188" s="209"/>
      <c r="O188" s="210"/>
      <c r="P188" s="210"/>
      <c r="Q188" s="211"/>
      <c r="R188" s="212"/>
      <c r="S188" s="595">
        <v>747.09</v>
      </c>
      <c r="T188" s="517">
        <v>216.91</v>
      </c>
      <c r="U188" s="517">
        <v>377.82</v>
      </c>
      <c r="V188" s="597">
        <f t="shared" ref="V188:V191" si="56">SUM(S188:U188)</f>
        <v>1341.82</v>
      </c>
      <c r="W188" s="595">
        <v>0</v>
      </c>
      <c r="X188" s="517">
        <v>319.89999999999998</v>
      </c>
      <c r="Y188" s="517">
        <v>53.32</v>
      </c>
      <c r="Z188" s="597">
        <f t="shared" ref="Z188:Z191" si="57">SUM(W188:Y188)</f>
        <v>373.21999999999997</v>
      </c>
      <c r="AA188" s="181"/>
      <c r="AB188" s="705"/>
      <c r="AC188" s="700"/>
      <c r="AD188" s="624"/>
      <c r="AE188" s="625"/>
      <c r="AF188" s="626"/>
      <c r="AG188" s="624"/>
      <c r="AH188" s="627"/>
      <c r="AI188" s="526"/>
      <c r="AJ188" s="171"/>
      <c r="AK188" s="169"/>
      <c r="AL188" s="168"/>
      <c r="AM188" s="171"/>
      <c r="AN188" s="169"/>
    </row>
    <row r="189" spans="1:40" x14ac:dyDescent="0.25">
      <c r="A189" s="103" t="s">
        <v>547</v>
      </c>
      <c r="B189" s="103" t="s">
        <v>55</v>
      </c>
      <c r="C189" s="99" t="s">
        <v>549</v>
      </c>
      <c r="D189" s="378" t="s">
        <v>61</v>
      </c>
      <c r="E189" s="99" t="str">
        <f t="shared" si="49"/>
        <v>PE</v>
      </c>
      <c r="F189" s="790"/>
      <c r="G189" s="130" t="s">
        <v>3</v>
      </c>
      <c r="H189" s="131"/>
      <c r="I189" s="129"/>
      <c r="J189" s="238"/>
      <c r="K189" s="100" t="s">
        <v>543</v>
      </c>
      <c r="L189" s="239"/>
      <c r="M189" s="208"/>
      <c r="N189" s="209"/>
      <c r="O189" s="210"/>
      <c r="P189" s="210"/>
      <c r="Q189" s="211"/>
      <c r="R189" s="212"/>
      <c r="S189" s="595">
        <v>80</v>
      </c>
      <c r="T189" s="517">
        <v>18.46</v>
      </c>
      <c r="U189" s="517">
        <v>102.46</v>
      </c>
      <c r="V189" s="597">
        <f t="shared" si="56"/>
        <v>200.92000000000002</v>
      </c>
      <c r="W189" s="595">
        <v>0</v>
      </c>
      <c r="X189" s="517">
        <v>66.72</v>
      </c>
      <c r="Y189" s="517">
        <v>26.52</v>
      </c>
      <c r="Z189" s="597">
        <f t="shared" si="57"/>
        <v>93.24</v>
      </c>
      <c r="AA189" s="181"/>
      <c r="AB189" s="705"/>
      <c r="AC189" s="700"/>
      <c r="AD189" s="624"/>
      <c r="AE189" s="625"/>
      <c r="AF189" s="626"/>
      <c r="AG189" s="624"/>
      <c r="AH189" s="627"/>
      <c r="AI189" s="526"/>
      <c r="AJ189" s="171"/>
      <c r="AK189" s="169"/>
      <c r="AL189" s="168"/>
      <c r="AM189" s="171"/>
      <c r="AN189" s="169"/>
    </row>
    <row r="190" spans="1:40" x14ac:dyDescent="0.25">
      <c r="A190" s="103" t="s">
        <v>547</v>
      </c>
      <c r="B190" s="103" t="s">
        <v>270</v>
      </c>
      <c r="C190" s="99" t="s">
        <v>550</v>
      </c>
      <c r="D190" s="378" t="s">
        <v>61</v>
      </c>
      <c r="E190" s="99" t="str">
        <f t="shared" si="49"/>
        <v>PE</v>
      </c>
      <c r="F190" s="790"/>
      <c r="G190" s="130" t="s">
        <v>3</v>
      </c>
      <c r="H190" s="131"/>
      <c r="I190" s="129"/>
      <c r="J190" s="238"/>
      <c r="K190" s="100" t="s">
        <v>543</v>
      </c>
      <c r="L190" s="239"/>
      <c r="M190" s="208"/>
      <c r="N190" s="209"/>
      <c r="O190" s="210"/>
      <c r="P190" s="210"/>
      <c r="Q190" s="211"/>
      <c r="R190" s="212"/>
      <c r="S190" s="595">
        <v>91.74</v>
      </c>
      <c r="T190" s="517">
        <v>207.97</v>
      </c>
      <c r="U190" s="517">
        <v>220.2</v>
      </c>
      <c r="V190" s="597">
        <f t="shared" si="56"/>
        <v>519.91</v>
      </c>
      <c r="W190" s="595">
        <v>0</v>
      </c>
      <c r="X190" s="517">
        <v>102.4</v>
      </c>
      <c r="Y190" s="517">
        <v>0</v>
      </c>
      <c r="Z190" s="597">
        <f t="shared" si="57"/>
        <v>102.4</v>
      </c>
      <c r="AA190" s="181"/>
      <c r="AB190" s="705"/>
      <c r="AC190" s="700"/>
      <c r="AD190" s="624"/>
      <c r="AE190" s="625"/>
      <c r="AF190" s="626"/>
      <c r="AG190" s="624"/>
      <c r="AH190" s="627"/>
      <c r="AI190" s="526"/>
      <c r="AJ190" s="171"/>
      <c r="AK190" s="169"/>
      <c r="AL190" s="168"/>
      <c r="AM190" s="171"/>
      <c r="AN190" s="169"/>
    </row>
    <row r="191" spans="1:40" x14ac:dyDescent="0.25">
      <c r="A191" s="102" t="s">
        <v>547</v>
      </c>
      <c r="B191" s="102" t="s">
        <v>341</v>
      </c>
      <c r="C191" s="98">
        <v>160104</v>
      </c>
      <c r="D191" s="378" t="s">
        <v>61</v>
      </c>
      <c r="E191" s="98" t="str">
        <f>LEFT(A191,2)</f>
        <v>PE</v>
      </c>
      <c r="F191" s="791"/>
      <c r="G191" s="119" t="s">
        <v>3</v>
      </c>
      <c r="H191" s="132"/>
      <c r="I191" s="127"/>
      <c r="J191" s="240"/>
      <c r="K191" s="121" t="s">
        <v>551</v>
      </c>
      <c r="L191" s="122"/>
      <c r="M191" s="201"/>
      <c r="N191" s="202"/>
      <c r="O191" s="203"/>
      <c r="P191" s="203"/>
      <c r="Q191" s="213"/>
      <c r="R191" s="214"/>
      <c r="S191" s="600">
        <v>60.38</v>
      </c>
      <c r="T191" s="519">
        <v>0</v>
      </c>
      <c r="U191" s="519">
        <v>130.13</v>
      </c>
      <c r="V191" s="597">
        <f t="shared" si="56"/>
        <v>190.51</v>
      </c>
      <c r="W191" s="600">
        <v>0</v>
      </c>
      <c r="X191" s="519">
        <v>97.99</v>
      </c>
      <c r="Y191" s="519">
        <v>89.14</v>
      </c>
      <c r="Z191" s="597">
        <f t="shared" si="57"/>
        <v>187.13</v>
      </c>
      <c r="AA191" s="179"/>
      <c r="AB191" s="708"/>
      <c r="AC191" s="588"/>
      <c r="AD191" s="632"/>
      <c r="AE191" s="634"/>
      <c r="AF191" s="635"/>
      <c r="AG191" s="632"/>
      <c r="AH191" s="633"/>
      <c r="AI191" s="528"/>
      <c r="AJ191" s="170"/>
      <c r="AK191" s="134"/>
      <c r="AL191" s="133"/>
      <c r="AM191" s="170"/>
      <c r="AN191" s="134"/>
    </row>
    <row r="192" spans="1:40" ht="15.75" customHeight="1" x14ac:dyDescent="0.25">
      <c r="A192" s="104" t="s">
        <v>552</v>
      </c>
      <c r="B192" s="104" t="s">
        <v>46</v>
      </c>
      <c r="C192" s="96" t="s">
        <v>553</v>
      </c>
      <c r="D192" s="96" t="s">
        <v>61</v>
      </c>
      <c r="E192" s="96" t="s">
        <v>546</v>
      </c>
      <c r="F192" s="262" t="s">
        <v>554</v>
      </c>
      <c r="G192" s="263" t="s">
        <v>90</v>
      </c>
      <c r="H192" s="274"/>
      <c r="I192" s="149" t="s">
        <v>555</v>
      </c>
      <c r="J192" s="96"/>
      <c r="K192" s="125" t="s">
        <v>265</v>
      </c>
      <c r="L192" s="246" t="s">
        <v>556</v>
      </c>
      <c r="M192" s="275"/>
      <c r="N192" s="276"/>
      <c r="O192" s="277"/>
      <c r="P192" s="277"/>
      <c r="Q192" s="278"/>
      <c r="R192" s="279"/>
      <c r="S192" s="592">
        <v>24.7</v>
      </c>
      <c r="T192" s="593">
        <v>0</v>
      </c>
      <c r="U192" s="593">
        <v>0</v>
      </c>
      <c r="V192" s="594">
        <f t="shared" si="47"/>
        <v>24.7</v>
      </c>
      <c r="W192" s="592">
        <v>0</v>
      </c>
      <c r="X192" s="593">
        <v>0</v>
      </c>
      <c r="Y192" s="593">
        <v>0</v>
      </c>
      <c r="Z192" s="594">
        <f t="shared" si="48"/>
        <v>0</v>
      </c>
      <c r="AA192" s="180"/>
      <c r="AB192" s="695">
        <v>24.7</v>
      </c>
      <c r="AC192" s="603"/>
      <c r="AD192" s="620">
        <v>0</v>
      </c>
      <c r="AE192" s="621">
        <v>0</v>
      </c>
      <c r="AF192" s="622">
        <v>0</v>
      </c>
      <c r="AG192" s="620"/>
      <c r="AH192" s="623"/>
      <c r="AI192" s="552"/>
      <c r="AJ192" s="271"/>
      <c r="AK192" s="272"/>
      <c r="AL192" s="158"/>
      <c r="AM192" s="159"/>
      <c r="AN192" s="160"/>
    </row>
    <row r="193" spans="1:40" x14ac:dyDescent="0.25">
      <c r="A193" s="102" t="s">
        <v>552</v>
      </c>
      <c r="B193" s="102" t="s">
        <v>557</v>
      </c>
      <c r="C193" s="98" t="s">
        <v>558</v>
      </c>
      <c r="D193" s="378" t="s">
        <v>61</v>
      </c>
      <c r="E193" s="98" t="s">
        <v>546</v>
      </c>
      <c r="F193" s="120" t="s">
        <v>554</v>
      </c>
      <c r="G193" s="119" t="s">
        <v>90</v>
      </c>
      <c r="H193" s="140"/>
      <c r="I193" s="141" t="s">
        <v>555</v>
      </c>
      <c r="J193" s="98"/>
      <c r="K193" s="121" t="s">
        <v>265</v>
      </c>
      <c r="L193" s="122" t="s">
        <v>556</v>
      </c>
      <c r="M193" s="193"/>
      <c r="N193" s="194"/>
      <c r="O193" s="195"/>
      <c r="P193" s="195"/>
      <c r="Q193" s="196"/>
      <c r="R193" s="197"/>
      <c r="S193" s="600">
        <v>24.7</v>
      </c>
      <c r="T193" s="519">
        <v>0</v>
      </c>
      <c r="U193" s="519">
        <v>0</v>
      </c>
      <c r="V193" s="601">
        <f t="shared" si="47"/>
        <v>24.7</v>
      </c>
      <c r="W193" s="600">
        <v>0</v>
      </c>
      <c r="X193" s="519">
        <v>0</v>
      </c>
      <c r="Y193" s="519">
        <v>0</v>
      </c>
      <c r="Z193" s="601">
        <f t="shared" si="48"/>
        <v>0</v>
      </c>
      <c r="AA193" s="179"/>
      <c r="AB193" s="698"/>
      <c r="AC193" s="588"/>
      <c r="AD193" s="632">
        <v>0</v>
      </c>
      <c r="AE193" s="634">
        <v>0</v>
      </c>
      <c r="AF193" s="635">
        <v>0</v>
      </c>
      <c r="AG193" s="632"/>
      <c r="AH193" s="633"/>
      <c r="AI193" s="555"/>
      <c r="AJ193" s="166"/>
      <c r="AK193" s="167"/>
      <c r="AL193" s="172"/>
      <c r="AM193" s="496"/>
      <c r="AN193" s="173"/>
    </row>
    <row r="194" spans="1:40" ht="15.75" customHeight="1" x14ac:dyDescent="0.25">
      <c r="A194" s="104" t="s">
        <v>559</v>
      </c>
      <c r="B194" s="104" t="s">
        <v>46</v>
      </c>
      <c r="C194" s="96"/>
      <c r="D194" s="96" t="s">
        <v>61</v>
      </c>
      <c r="E194" s="96" t="s">
        <v>546</v>
      </c>
      <c r="F194" s="262" t="s">
        <v>560</v>
      </c>
      <c r="G194" s="263" t="s">
        <v>1</v>
      </c>
      <c r="H194" s="274"/>
      <c r="I194" s="149"/>
      <c r="J194" s="96"/>
      <c r="K194" s="125"/>
      <c r="L194" s="246" t="s">
        <v>561</v>
      </c>
      <c r="M194" s="275"/>
      <c r="N194" s="276"/>
      <c r="O194" s="277"/>
      <c r="P194" s="277"/>
      <c r="Q194" s="278"/>
      <c r="R194" s="279"/>
      <c r="S194" s="592"/>
      <c r="T194" s="593"/>
      <c r="U194" s="593"/>
      <c r="V194" s="594"/>
      <c r="W194" s="592"/>
      <c r="X194" s="593"/>
      <c r="Y194" s="593"/>
      <c r="Z194" s="594"/>
      <c r="AA194" s="180"/>
      <c r="AB194" s="695"/>
      <c r="AC194" s="603"/>
      <c r="AD194" s="620"/>
      <c r="AE194" s="621"/>
      <c r="AF194" s="622"/>
      <c r="AG194" s="620"/>
      <c r="AH194" s="623"/>
      <c r="AI194" s="552"/>
      <c r="AJ194" s="271"/>
      <c r="AK194" s="272"/>
      <c r="AL194" s="158"/>
      <c r="AM194" s="159"/>
      <c r="AN194" s="160"/>
    </row>
    <row r="195" spans="1:40" x14ac:dyDescent="0.25">
      <c r="A195" s="261" t="s">
        <v>559</v>
      </c>
      <c r="B195" s="261" t="s">
        <v>562</v>
      </c>
      <c r="C195" s="343"/>
      <c r="D195" s="378" t="s">
        <v>61</v>
      </c>
      <c r="E195" s="343" t="s">
        <v>546</v>
      </c>
      <c r="F195" s="344" t="s">
        <v>563</v>
      </c>
      <c r="G195" s="345" t="s">
        <v>1</v>
      </c>
      <c r="H195" s="443"/>
      <c r="I195" s="444"/>
      <c r="J195" s="343"/>
      <c r="K195" s="424"/>
      <c r="L195" s="349" t="s">
        <v>561</v>
      </c>
      <c r="M195" s="445"/>
      <c r="N195" s="446"/>
      <c r="O195" s="447"/>
      <c r="P195" s="447"/>
      <c r="Q195" s="448"/>
      <c r="R195" s="449"/>
      <c r="S195" s="610"/>
      <c r="T195" s="611"/>
      <c r="U195" s="611"/>
      <c r="V195" s="612"/>
      <c r="W195" s="610"/>
      <c r="X195" s="611"/>
      <c r="Y195" s="611"/>
      <c r="Z195" s="612"/>
      <c r="AA195" s="350"/>
      <c r="AB195" s="709"/>
      <c r="AC195" s="710"/>
      <c r="AD195" s="658"/>
      <c r="AE195" s="659"/>
      <c r="AF195" s="660"/>
      <c r="AG195" s="658"/>
      <c r="AH195" s="661"/>
      <c r="AI195" s="560"/>
      <c r="AJ195" s="450"/>
      <c r="AK195" s="451"/>
      <c r="AL195" s="351"/>
      <c r="AM195" s="498"/>
      <c r="AN195" s="352"/>
    </row>
    <row r="196" spans="1:40" ht="31.5" x14ac:dyDescent="0.25">
      <c r="A196" s="104" t="s">
        <v>564</v>
      </c>
      <c r="B196" s="104" t="s">
        <v>46</v>
      </c>
      <c r="C196" s="96" t="s">
        <v>565</v>
      </c>
      <c r="D196" s="96" t="s">
        <v>61</v>
      </c>
      <c r="E196" s="96" t="str">
        <f t="shared" ref="E196:E226" si="58">LEFT(A196,2)</f>
        <v>PI</v>
      </c>
      <c r="F196" s="262" t="s">
        <v>566</v>
      </c>
      <c r="G196" s="263" t="s">
        <v>3</v>
      </c>
      <c r="H196" s="264"/>
      <c r="I196" s="123"/>
      <c r="J196" s="241"/>
      <c r="K196" s="125" t="s">
        <v>567</v>
      </c>
      <c r="L196" s="246" t="s">
        <v>568</v>
      </c>
      <c r="M196" s="198" t="s">
        <v>569</v>
      </c>
      <c r="N196" s="204" t="s">
        <v>570</v>
      </c>
      <c r="O196" s="200">
        <v>175000</v>
      </c>
      <c r="P196" s="200">
        <v>0</v>
      </c>
      <c r="Q196" s="215">
        <v>41134</v>
      </c>
      <c r="R196" s="216">
        <v>46612</v>
      </c>
      <c r="S196" s="592">
        <f>SUM(S197:S200)</f>
        <v>1249.52</v>
      </c>
      <c r="T196" s="593">
        <f t="shared" ref="T196:Z196" si="59">SUM(T197:T200)</f>
        <v>85.35</v>
      </c>
      <c r="U196" s="593">
        <f t="shared" si="59"/>
        <v>1140.3800000000001</v>
      </c>
      <c r="V196" s="594">
        <f t="shared" si="59"/>
        <v>2475.25</v>
      </c>
      <c r="W196" s="592">
        <f t="shared" si="59"/>
        <v>0</v>
      </c>
      <c r="X196" s="593">
        <f t="shared" si="59"/>
        <v>1045.01</v>
      </c>
      <c r="Y196" s="593">
        <f t="shared" si="59"/>
        <v>0</v>
      </c>
      <c r="Z196" s="594">
        <f t="shared" si="59"/>
        <v>1045.01</v>
      </c>
      <c r="AA196" s="180" t="s">
        <v>4</v>
      </c>
      <c r="AB196" s="695">
        <v>4857.05</v>
      </c>
      <c r="AC196" s="603"/>
      <c r="AD196" s="620">
        <v>130</v>
      </c>
      <c r="AE196" s="621">
        <v>14</v>
      </c>
      <c r="AF196" s="622">
        <v>0</v>
      </c>
      <c r="AG196" s="620"/>
      <c r="AH196" s="623"/>
      <c r="AI196" s="524" t="s">
        <v>4</v>
      </c>
      <c r="AJ196" s="159" t="s">
        <v>4</v>
      </c>
      <c r="AK196" s="160"/>
      <c r="AL196" s="158" t="s">
        <v>4</v>
      </c>
      <c r="AM196" s="159"/>
      <c r="AN196" s="160"/>
    </row>
    <row r="197" spans="1:40" x14ac:dyDescent="0.25">
      <c r="A197" s="103" t="s">
        <v>564</v>
      </c>
      <c r="B197" s="103" t="s">
        <v>53</v>
      </c>
      <c r="C197" s="99" t="s">
        <v>571</v>
      </c>
      <c r="D197" s="378" t="s">
        <v>61</v>
      </c>
      <c r="E197" s="99" t="str">
        <f t="shared" si="58"/>
        <v>PI</v>
      </c>
      <c r="F197" s="776" t="s">
        <v>566</v>
      </c>
      <c r="G197" s="130" t="s">
        <v>3</v>
      </c>
      <c r="H197" s="136"/>
      <c r="I197" s="129"/>
      <c r="J197" s="238"/>
      <c r="K197" s="100" t="s">
        <v>567</v>
      </c>
      <c r="L197" s="239"/>
      <c r="M197" s="462"/>
      <c r="N197" s="189"/>
      <c r="O197" s="189"/>
      <c r="P197" s="189"/>
      <c r="Q197" s="189"/>
      <c r="R197" s="463"/>
      <c r="S197" s="595">
        <v>450</v>
      </c>
      <c r="T197" s="517">
        <v>30.74</v>
      </c>
      <c r="U197" s="517">
        <v>410.69</v>
      </c>
      <c r="V197" s="597">
        <f t="shared" si="47"/>
        <v>891.43000000000006</v>
      </c>
      <c r="W197" s="595">
        <v>0</v>
      </c>
      <c r="X197" s="517">
        <v>376.35</v>
      </c>
      <c r="Y197" s="517">
        <v>0</v>
      </c>
      <c r="Z197" s="597">
        <f t="shared" si="48"/>
        <v>376.35</v>
      </c>
      <c r="AA197" s="181"/>
      <c r="AB197" s="696"/>
      <c r="AC197" s="700"/>
      <c r="AD197" s="624">
        <v>46</v>
      </c>
      <c r="AE197" s="625">
        <v>4</v>
      </c>
      <c r="AF197" s="626"/>
      <c r="AG197" s="624"/>
      <c r="AH197" s="627"/>
      <c r="AI197" s="526"/>
      <c r="AJ197" s="171"/>
      <c r="AK197" s="169"/>
      <c r="AL197" s="174"/>
      <c r="AM197" s="494"/>
      <c r="AN197" s="175"/>
    </row>
    <row r="198" spans="1:40" x14ac:dyDescent="0.25">
      <c r="A198" s="103" t="s">
        <v>564</v>
      </c>
      <c r="B198" s="103" t="s">
        <v>55</v>
      </c>
      <c r="C198" s="99" t="s">
        <v>572</v>
      </c>
      <c r="D198" s="378" t="s">
        <v>61</v>
      </c>
      <c r="E198" s="99" t="str">
        <f t="shared" si="58"/>
        <v>PI</v>
      </c>
      <c r="F198" s="778"/>
      <c r="G198" s="130" t="s">
        <v>3</v>
      </c>
      <c r="H198" s="136"/>
      <c r="I198" s="129"/>
      <c r="J198" s="238"/>
      <c r="K198" s="100" t="s">
        <v>567</v>
      </c>
      <c r="L198" s="239"/>
      <c r="M198" s="462"/>
      <c r="N198" s="189"/>
      <c r="O198" s="189"/>
      <c r="P198" s="189"/>
      <c r="Q198" s="189"/>
      <c r="R198" s="463"/>
      <c r="S198" s="595">
        <v>81</v>
      </c>
      <c r="T198" s="517">
        <v>5.53</v>
      </c>
      <c r="U198" s="517">
        <v>73.930000000000007</v>
      </c>
      <c r="V198" s="597">
        <f t="shared" si="47"/>
        <v>160.46</v>
      </c>
      <c r="W198" s="595">
        <v>0</v>
      </c>
      <c r="X198" s="517">
        <v>67.739999999999995</v>
      </c>
      <c r="Y198" s="517">
        <v>0</v>
      </c>
      <c r="Z198" s="597">
        <f t="shared" si="48"/>
        <v>67.739999999999995</v>
      </c>
      <c r="AA198" s="181"/>
      <c r="AB198" s="696"/>
      <c r="AC198" s="700"/>
      <c r="AD198" s="624">
        <v>9</v>
      </c>
      <c r="AE198" s="625">
        <v>0</v>
      </c>
      <c r="AF198" s="626"/>
      <c r="AG198" s="624"/>
      <c r="AH198" s="627"/>
      <c r="AI198" s="526"/>
      <c r="AJ198" s="171"/>
      <c r="AK198" s="169"/>
      <c r="AL198" s="174"/>
      <c r="AM198" s="494"/>
      <c r="AN198" s="175"/>
    </row>
    <row r="199" spans="1:40" x14ac:dyDescent="0.25">
      <c r="A199" s="377" t="s">
        <v>564</v>
      </c>
      <c r="B199" s="377" t="s">
        <v>51</v>
      </c>
      <c r="C199" s="378" t="s">
        <v>573</v>
      </c>
      <c r="D199" s="378" t="s">
        <v>61</v>
      </c>
      <c r="E199" s="378" t="str">
        <f t="shared" si="58"/>
        <v>PI</v>
      </c>
      <c r="F199" s="778"/>
      <c r="G199" s="373" t="s">
        <v>3</v>
      </c>
      <c r="H199" s="380"/>
      <c r="I199" s="381"/>
      <c r="J199" s="382"/>
      <c r="K199" s="362" t="s">
        <v>567</v>
      </c>
      <c r="L199" s="399"/>
      <c r="M199" s="462"/>
      <c r="N199" s="189"/>
      <c r="O199" s="189"/>
      <c r="P199" s="189"/>
      <c r="Q199" s="189"/>
      <c r="R199" s="463"/>
      <c r="S199" s="598">
        <v>691.52</v>
      </c>
      <c r="T199" s="518">
        <v>49.08</v>
      </c>
      <c r="U199" s="518">
        <v>631.12</v>
      </c>
      <c r="V199" s="599">
        <f t="shared" si="47"/>
        <v>1371.72</v>
      </c>
      <c r="W199" s="598">
        <v>0</v>
      </c>
      <c r="X199" s="518">
        <v>578.34</v>
      </c>
      <c r="Y199" s="518">
        <v>0</v>
      </c>
      <c r="Z199" s="599">
        <f t="shared" si="48"/>
        <v>578.34</v>
      </c>
      <c r="AA199" s="393"/>
      <c r="AB199" s="697"/>
      <c r="AC199" s="699"/>
      <c r="AD199" s="628">
        <v>75</v>
      </c>
      <c r="AE199" s="629">
        <v>10</v>
      </c>
      <c r="AF199" s="630"/>
      <c r="AG199" s="628"/>
      <c r="AH199" s="631"/>
      <c r="AI199" s="527"/>
      <c r="AJ199" s="395"/>
      <c r="AK199" s="396"/>
      <c r="AL199" s="397"/>
      <c r="AM199" s="495"/>
      <c r="AN199" s="398"/>
    </row>
    <row r="200" spans="1:40" x14ac:dyDescent="0.25">
      <c r="A200" s="102" t="s">
        <v>564</v>
      </c>
      <c r="B200" s="102" t="s">
        <v>57</v>
      </c>
      <c r="C200" s="98">
        <v>170105</v>
      </c>
      <c r="D200" s="378" t="s">
        <v>61</v>
      </c>
      <c r="E200" s="378" t="str">
        <f t="shared" ref="E200" si="60">LEFT(A200,2)</f>
        <v>PI</v>
      </c>
      <c r="F200" s="777"/>
      <c r="G200" s="373" t="s">
        <v>3</v>
      </c>
      <c r="H200" s="138"/>
      <c r="I200" s="127"/>
      <c r="J200" s="240"/>
      <c r="K200" s="362" t="s">
        <v>567</v>
      </c>
      <c r="L200" s="122"/>
      <c r="M200" s="461"/>
      <c r="N200" s="194"/>
      <c r="O200" s="194"/>
      <c r="P200" s="194"/>
      <c r="Q200" s="194"/>
      <c r="R200" s="460"/>
      <c r="S200" s="600">
        <v>27</v>
      </c>
      <c r="T200" s="519">
        <v>0</v>
      </c>
      <c r="U200" s="519">
        <v>24.64</v>
      </c>
      <c r="V200" s="599">
        <f t="shared" si="47"/>
        <v>51.64</v>
      </c>
      <c r="W200" s="600">
        <v>0</v>
      </c>
      <c r="X200" s="519">
        <v>22.58</v>
      </c>
      <c r="Y200" s="519">
        <v>0</v>
      </c>
      <c r="Z200" s="599">
        <f t="shared" si="48"/>
        <v>22.58</v>
      </c>
      <c r="AA200" s="179"/>
      <c r="AB200" s="698"/>
      <c r="AC200" s="588"/>
      <c r="AD200" s="632"/>
      <c r="AE200" s="634"/>
      <c r="AF200" s="635"/>
      <c r="AG200" s="632"/>
      <c r="AH200" s="633"/>
      <c r="AI200" s="528"/>
      <c r="AJ200" s="170"/>
      <c r="AK200" s="134"/>
      <c r="AL200" s="172"/>
      <c r="AM200" s="496"/>
      <c r="AN200" s="173"/>
    </row>
    <row r="201" spans="1:40" ht="15.75" customHeight="1" x14ac:dyDescent="0.25">
      <c r="A201" s="104" t="s">
        <v>574</v>
      </c>
      <c r="B201" s="104" t="s">
        <v>46</v>
      </c>
      <c r="C201" s="96" t="s">
        <v>575</v>
      </c>
      <c r="D201" s="96" t="s">
        <v>576</v>
      </c>
      <c r="E201" s="96" t="str">
        <f t="shared" si="58"/>
        <v>PR</v>
      </c>
      <c r="F201" s="262" t="s">
        <v>577</v>
      </c>
      <c r="G201" s="263" t="s">
        <v>3</v>
      </c>
      <c r="H201" s="264"/>
      <c r="I201" s="123"/>
      <c r="J201" s="241"/>
      <c r="K201" s="125" t="s">
        <v>578</v>
      </c>
      <c r="L201" s="246" t="s">
        <v>579</v>
      </c>
      <c r="M201" s="198" t="s">
        <v>580</v>
      </c>
      <c r="N201" s="199"/>
      <c r="O201" s="200">
        <v>24334.720000000001</v>
      </c>
      <c r="P201" s="200" t="s">
        <v>94</v>
      </c>
      <c r="Q201" s="215">
        <v>43543</v>
      </c>
      <c r="R201" s="216">
        <v>46099</v>
      </c>
      <c r="S201" s="592">
        <v>452.21</v>
      </c>
      <c r="T201" s="593">
        <v>102.44</v>
      </c>
      <c r="U201" s="593">
        <v>122.21</v>
      </c>
      <c r="V201" s="594">
        <f t="shared" si="47"/>
        <v>676.86</v>
      </c>
      <c r="W201" s="592">
        <v>0</v>
      </c>
      <c r="X201" s="593">
        <v>210.44</v>
      </c>
      <c r="Y201" s="593">
        <v>0</v>
      </c>
      <c r="Z201" s="594">
        <f t="shared" si="48"/>
        <v>210.44</v>
      </c>
      <c r="AA201" s="180" t="s">
        <v>4</v>
      </c>
      <c r="AB201" s="695">
        <v>1039.3</v>
      </c>
      <c r="AC201" s="603"/>
      <c r="AD201" s="620">
        <v>37</v>
      </c>
      <c r="AE201" s="621">
        <v>3</v>
      </c>
      <c r="AF201" s="622" t="s">
        <v>581</v>
      </c>
      <c r="AG201" s="620"/>
      <c r="AH201" s="623"/>
      <c r="AI201" s="524" t="s">
        <v>2</v>
      </c>
      <c r="AJ201" s="159" t="s">
        <v>2</v>
      </c>
      <c r="AK201" s="160"/>
      <c r="AL201" s="158"/>
      <c r="AM201" s="159"/>
      <c r="AN201" s="160"/>
    </row>
    <row r="202" spans="1:40" x14ac:dyDescent="0.25">
      <c r="A202" s="103" t="s">
        <v>574</v>
      </c>
      <c r="B202" s="103" t="s">
        <v>123</v>
      </c>
      <c r="C202" s="99" t="s">
        <v>582</v>
      </c>
      <c r="D202" s="99" t="s">
        <v>576</v>
      </c>
      <c r="E202" s="99" t="str">
        <f t="shared" si="58"/>
        <v>PR</v>
      </c>
      <c r="F202" s="776" t="s">
        <v>577</v>
      </c>
      <c r="G202" s="130" t="s">
        <v>3</v>
      </c>
      <c r="H202" s="136"/>
      <c r="I202" s="129"/>
      <c r="J202" s="238"/>
      <c r="K202" s="148"/>
      <c r="L202" s="248"/>
      <c r="M202" s="188"/>
      <c r="N202" s="189"/>
      <c r="O202" s="190"/>
      <c r="P202" s="190"/>
      <c r="Q202" s="191"/>
      <c r="R202" s="192"/>
      <c r="S202" s="595">
        <v>313.39</v>
      </c>
      <c r="T202" s="517">
        <v>70.992838725370945</v>
      </c>
      <c r="U202" s="517">
        <v>84.693819022135727</v>
      </c>
      <c r="V202" s="597">
        <f t="shared" si="47"/>
        <v>469.0766577475066</v>
      </c>
      <c r="W202" s="595">
        <v>0</v>
      </c>
      <c r="X202" s="517">
        <v>145.83886159085381</v>
      </c>
      <c r="Y202" s="517">
        <v>0</v>
      </c>
      <c r="Z202" s="597">
        <f t="shared" si="48"/>
        <v>145.83886159085381</v>
      </c>
      <c r="AA202" s="181" t="s">
        <v>4</v>
      </c>
      <c r="AB202" s="696"/>
      <c r="AC202" s="700"/>
      <c r="AD202" s="624">
        <v>30</v>
      </c>
      <c r="AE202" s="625">
        <v>3</v>
      </c>
      <c r="AF202" s="626" t="s">
        <v>581</v>
      </c>
      <c r="AG202" s="624"/>
      <c r="AH202" s="627"/>
      <c r="AI202" s="526" t="s">
        <v>2</v>
      </c>
      <c r="AJ202" s="171" t="s">
        <v>2</v>
      </c>
      <c r="AK202" s="169"/>
      <c r="AL202" s="174"/>
      <c r="AM202" s="494"/>
      <c r="AN202" s="175"/>
    </row>
    <row r="203" spans="1:40" x14ac:dyDescent="0.25">
      <c r="A203" s="102" t="s">
        <v>574</v>
      </c>
      <c r="B203" s="102" t="s">
        <v>145</v>
      </c>
      <c r="C203" s="98" t="s">
        <v>583</v>
      </c>
      <c r="D203" s="99" t="s">
        <v>576</v>
      </c>
      <c r="E203" s="98" t="str">
        <f t="shared" si="58"/>
        <v>PR</v>
      </c>
      <c r="F203" s="777"/>
      <c r="G203" s="119" t="s">
        <v>3</v>
      </c>
      <c r="H203" s="138"/>
      <c r="I203" s="127"/>
      <c r="J203" s="240"/>
      <c r="K203" s="128"/>
      <c r="L203" s="242"/>
      <c r="M203" s="193"/>
      <c r="N203" s="194"/>
      <c r="O203" s="195"/>
      <c r="P203" s="195"/>
      <c r="Q203" s="196"/>
      <c r="R203" s="197"/>
      <c r="S203" s="600">
        <v>138.82</v>
      </c>
      <c r="T203" s="519">
        <v>31.447161274629043</v>
      </c>
      <c r="U203" s="519">
        <v>37.516180977864259</v>
      </c>
      <c r="V203" s="601">
        <f t="shared" si="47"/>
        <v>207.7833422524933</v>
      </c>
      <c r="W203" s="600">
        <v>0</v>
      </c>
      <c r="X203" s="519">
        <v>64.601138409146188</v>
      </c>
      <c r="Y203" s="519">
        <v>0</v>
      </c>
      <c r="Z203" s="601">
        <f t="shared" si="48"/>
        <v>64.601138409146188</v>
      </c>
      <c r="AA203" s="179" t="s">
        <v>4</v>
      </c>
      <c r="AB203" s="698"/>
      <c r="AC203" s="588"/>
      <c r="AD203" s="632">
        <v>7</v>
      </c>
      <c r="AE203" s="634">
        <v>0</v>
      </c>
      <c r="AF203" s="635" t="s">
        <v>581</v>
      </c>
      <c r="AG203" s="632"/>
      <c r="AH203" s="633"/>
      <c r="AI203" s="528" t="s">
        <v>2</v>
      </c>
      <c r="AJ203" s="170" t="s">
        <v>2</v>
      </c>
      <c r="AK203" s="134"/>
      <c r="AL203" s="172"/>
      <c r="AM203" s="496"/>
      <c r="AN203" s="173"/>
    </row>
    <row r="204" spans="1:40" ht="15.75" customHeight="1" x14ac:dyDescent="0.25">
      <c r="A204" s="104" t="s">
        <v>584</v>
      </c>
      <c r="B204" s="104" t="s">
        <v>46</v>
      </c>
      <c r="C204" s="96" t="s">
        <v>585</v>
      </c>
      <c r="D204" s="96" t="s">
        <v>576</v>
      </c>
      <c r="E204" s="96" t="str">
        <f t="shared" si="58"/>
        <v>PR</v>
      </c>
      <c r="F204" s="262" t="s">
        <v>586</v>
      </c>
      <c r="G204" s="263" t="s">
        <v>3</v>
      </c>
      <c r="H204" s="264"/>
      <c r="I204" s="123"/>
      <c r="J204" s="241"/>
      <c r="K204" s="125" t="s">
        <v>587</v>
      </c>
      <c r="L204" s="246" t="s">
        <v>588</v>
      </c>
      <c r="M204" s="198" t="s">
        <v>589</v>
      </c>
      <c r="N204" s="199"/>
      <c r="O204" s="200">
        <v>118773.86</v>
      </c>
      <c r="P204" s="200">
        <v>40000</v>
      </c>
      <c r="Q204" s="215">
        <v>43097</v>
      </c>
      <c r="R204" s="216">
        <v>46018</v>
      </c>
      <c r="S204" s="592">
        <f>S205</f>
        <v>653.6</v>
      </c>
      <c r="T204" s="593">
        <f t="shared" ref="T204:U204" si="61">T205</f>
        <v>227.5</v>
      </c>
      <c r="U204" s="593">
        <f t="shared" si="61"/>
        <v>410</v>
      </c>
      <c r="V204" s="594">
        <f>V205</f>
        <v>1291.0999999999999</v>
      </c>
      <c r="W204" s="592">
        <f>W205</f>
        <v>336</v>
      </c>
      <c r="X204" s="593">
        <f t="shared" ref="X204:Z204" si="62">X205</f>
        <v>308.60000000000002</v>
      </c>
      <c r="Y204" s="593">
        <f t="shared" si="62"/>
        <v>0</v>
      </c>
      <c r="Z204" s="594">
        <f t="shared" si="62"/>
        <v>644.6</v>
      </c>
      <c r="AA204" s="180" t="s">
        <v>2</v>
      </c>
      <c r="AB204" s="695">
        <v>1936</v>
      </c>
      <c r="AC204" s="603"/>
      <c r="AD204" s="620">
        <v>94</v>
      </c>
      <c r="AE204" s="621">
        <v>39</v>
      </c>
      <c r="AF204" s="622" t="s">
        <v>581</v>
      </c>
      <c r="AG204" s="620">
        <v>133</v>
      </c>
      <c r="AH204" s="623">
        <v>0</v>
      </c>
      <c r="AI204" s="524" t="s">
        <v>2</v>
      </c>
      <c r="AJ204" s="159"/>
      <c r="AK204" s="160"/>
      <c r="AL204" s="158"/>
      <c r="AM204" s="159" t="s">
        <v>2</v>
      </c>
      <c r="AN204" s="160"/>
    </row>
    <row r="205" spans="1:40" x14ac:dyDescent="0.25">
      <c r="A205" s="102" t="s">
        <v>584</v>
      </c>
      <c r="B205" s="102" t="s">
        <v>51</v>
      </c>
      <c r="C205" s="98" t="s">
        <v>590</v>
      </c>
      <c r="D205" s="99" t="s">
        <v>576</v>
      </c>
      <c r="E205" s="98" t="str">
        <f t="shared" si="58"/>
        <v>PR</v>
      </c>
      <c r="F205" s="120" t="s">
        <v>586</v>
      </c>
      <c r="G205" s="119" t="s">
        <v>3</v>
      </c>
      <c r="H205" s="138"/>
      <c r="I205" s="127"/>
      <c r="J205" s="240"/>
      <c r="K205" s="128"/>
      <c r="L205" s="242"/>
      <c r="M205" s="201" t="s">
        <v>589</v>
      </c>
      <c r="N205" s="202"/>
      <c r="O205" s="203">
        <v>118773.86</v>
      </c>
      <c r="P205" s="203">
        <v>40000</v>
      </c>
      <c r="Q205" s="213">
        <v>43097</v>
      </c>
      <c r="R205" s="214">
        <v>46018</v>
      </c>
      <c r="S205" s="600">
        <v>653.6</v>
      </c>
      <c r="T205" s="519">
        <v>227.5</v>
      </c>
      <c r="U205" s="519">
        <v>410</v>
      </c>
      <c r="V205" s="601">
        <f t="shared" si="47"/>
        <v>1291.0999999999999</v>
      </c>
      <c r="W205" s="600">
        <v>336</v>
      </c>
      <c r="X205" s="519">
        <v>308.60000000000002</v>
      </c>
      <c r="Y205" s="519">
        <v>0</v>
      </c>
      <c r="Z205" s="601">
        <f t="shared" si="48"/>
        <v>644.6</v>
      </c>
      <c r="AA205" s="179" t="s">
        <v>2</v>
      </c>
      <c r="AB205" s="698"/>
      <c r="AC205" s="588"/>
      <c r="AD205" s="632">
        <v>94</v>
      </c>
      <c r="AE205" s="634">
        <v>39</v>
      </c>
      <c r="AF205" s="635" t="s">
        <v>581</v>
      </c>
      <c r="AG205" s="632">
        <v>133</v>
      </c>
      <c r="AH205" s="633">
        <v>0</v>
      </c>
      <c r="AI205" s="528" t="s">
        <v>2</v>
      </c>
      <c r="AJ205" s="170"/>
      <c r="AK205" s="134"/>
      <c r="AL205" s="172"/>
      <c r="AM205" s="496" t="s">
        <v>2</v>
      </c>
      <c r="AN205" s="173"/>
    </row>
    <row r="206" spans="1:40" ht="15.75" customHeight="1" x14ac:dyDescent="0.25">
      <c r="A206" s="104" t="s">
        <v>591</v>
      </c>
      <c r="B206" s="104" t="s">
        <v>46</v>
      </c>
      <c r="C206" s="96" t="s">
        <v>592</v>
      </c>
      <c r="D206" s="96" t="s">
        <v>576</v>
      </c>
      <c r="E206" s="96" t="str">
        <f t="shared" si="58"/>
        <v>PR</v>
      </c>
      <c r="F206" s="262" t="s">
        <v>593</v>
      </c>
      <c r="G206" s="263" t="s">
        <v>1</v>
      </c>
      <c r="H206" s="264"/>
      <c r="I206" s="123"/>
      <c r="J206" s="241"/>
      <c r="K206" s="125" t="s">
        <v>594</v>
      </c>
      <c r="L206" s="246"/>
      <c r="M206" s="265"/>
      <c r="N206" s="266"/>
      <c r="O206" s="267"/>
      <c r="P206" s="267"/>
      <c r="Q206" s="268"/>
      <c r="R206" s="269"/>
      <c r="S206" s="592">
        <v>979.76</v>
      </c>
      <c r="T206" s="593">
        <v>64.59</v>
      </c>
      <c r="U206" s="593">
        <v>281.81</v>
      </c>
      <c r="V206" s="594">
        <f t="shared" si="47"/>
        <v>1326.1599999999999</v>
      </c>
      <c r="W206" s="592">
        <v>2037.5</v>
      </c>
      <c r="X206" s="593">
        <v>469.3</v>
      </c>
      <c r="Y206" s="593">
        <v>0</v>
      </c>
      <c r="Z206" s="594">
        <f t="shared" si="48"/>
        <v>2506.8000000000002</v>
      </c>
      <c r="AA206" s="180" t="s">
        <v>4</v>
      </c>
      <c r="AB206" s="695">
        <v>2216</v>
      </c>
      <c r="AC206" s="603"/>
      <c r="AD206" s="620">
        <v>70</v>
      </c>
      <c r="AE206" s="621">
        <v>14</v>
      </c>
      <c r="AF206" s="622" t="s">
        <v>581</v>
      </c>
      <c r="AG206" s="620"/>
      <c r="AH206" s="623"/>
      <c r="AI206" s="552"/>
      <c r="AJ206" s="271"/>
      <c r="AK206" s="272"/>
      <c r="AL206" s="158"/>
      <c r="AM206" s="159"/>
      <c r="AN206" s="160"/>
    </row>
    <row r="207" spans="1:40" x14ac:dyDescent="0.25">
      <c r="A207" s="103" t="s">
        <v>591</v>
      </c>
      <c r="B207" s="103" t="s">
        <v>53</v>
      </c>
      <c r="C207" s="99" t="s">
        <v>595</v>
      </c>
      <c r="D207" s="99" t="s">
        <v>576</v>
      </c>
      <c r="E207" s="99" t="str">
        <f t="shared" si="58"/>
        <v>PR</v>
      </c>
      <c r="F207" s="776" t="s">
        <v>593</v>
      </c>
      <c r="G207" s="130" t="s">
        <v>1</v>
      </c>
      <c r="H207" s="136"/>
      <c r="I207" s="129"/>
      <c r="J207" s="238"/>
      <c r="K207" s="148"/>
      <c r="L207" s="248"/>
      <c r="M207" s="188"/>
      <c r="N207" s="189"/>
      <c r="O207" s="190"/>
      <c r="P207" s="190"/>
      <c r="Q207" s="191"/>
      <c r="R207" s="192"/>
      <c r="S207" s="595">
        <v>639.35</v>
      </c>
      <c r="T207" s="517">
        <v>24.31</v>
      </c>
      <c r="U207" s="517">
        <v>184.36</v>
      </c>
      <c r="V207" s="597">
        <f t="shared" si="47"/>
        <v>848.02</v>
      </c>
      <c r="W207" s="595">
        <v>1912.5</v>
      </c>
      <c r="X207" s="517">
        <v>296.60000000000002</v>
      </c>
      <c r="Y207" s="517">
        <v>0</v>
      </c>
      <c r="Z207" s="597">
        <f t="shared" si="48"/>
        <v>2209.1</v>
      </c>
      <c r="AA207" s="181" t="s">
        <v>4</v>
      </c>
      <c r="AB207" s="696"/>
      <c r="AC207" s="700"/>
      <c r="AD207" s="624">
        <v>55</v>
      </c>
      <c r="AE207" s="625">
        <v>14</v>
      </c>
      <c r="AF207" s="626" t="s">
        <v>581</v>
      </c>
      <c r="AG207" s="624"/>
      <c r="AH207" s="627"/>
      <c r="AI207" s="553"/>
      <c r="AJ207" s="163"/>
      <c r="AK207" s="164"/>
      <c r="AL207" s="174"/>
      <c r="AM207" s="494"/>
      <c r="AN207" s="175"/>
    </row>
    <row r="208" spans="1:40" x14ac:dyDescent="0.25">
      <c r="A208" s="377" t="s">
        <v>591</v>
      </c>
      <c r="B208" s="377" t="s">
        <v>55</v>
      </c>
      <c r="C208" s="378" t="s">
        <v>596</v>
      </c>
      <c r="D208" s="99" t="s">
        <v>576</v>
      </c>
      <c r="E208" s="378" t="str">
        <f t="shared" si="58"/>
        <v>PR</v>
      </c>
      <c r="F208" s="778"/>
      <c r="G208" s="373" t="s">
        <v>1</v>
      </c>
      <c r="H208" s="380"/>
      <c r="I208" s="381"/>
      <c r="J208" s="382"/>
      <c r="K208" s="415"/>
      <c r="L208" s="416"/>
      <c r="M208" s="405"/>
      <c r="N208" s="406"/>
      <c r="O208" s="407"/>
      <c r="P208" s="407"/>
      <c r="Q208" s="408"/>
      <c r="R208" s="409"/>
      <c r="S208" s="598">
        <v>201.59</v>
      </c>
      <c r="T208" s="518">
        <v>40.28</v>
      </c>
      <c r="U208" s="518">
        <v>59.93</v>
      </c>
      <c r="V208" s="599">
        <f t="shared" si="47"/>
        <v>301.8</v>
      </c>
      <c r="W208" s="598">
        <v>125</v>
      </c>
      <c r="X208" s="518">
        <v>108.1</v>
      </c>
      <c r="Y208" s="518">
        <v>0</v>
      </c>
      <c r="Z208" s="599">
        <f t="shared" si="48"/>
        <v>233.1</v>
      </c>
      <c r="AA208" s="393" t="s">
        <v>4</v>
      </c>
      <c r="AB208" s="697"/>
      <c r="AC208" s="699"/>
      <c r="AD208" s="628">
        <v>15</v>
      </c>
      <c r="AE208" s="629">
        <v>0</v>
      </c>
      <c r="AF208" s="630" t="s">
        <v>581</v>
      </c>
      <c r="AG208" s="628"/>
      <c r="AH208" s="631"/>
      <c r="AI208" s="554"/>
      <c r="AJ208" s="411"/>
      <c r="AK208" s="412"/>
      <c r="AL208" s="397"/>
      <c r="AM208" s="495"/>
      <c r="AN208" s="398"/>
    </row>
    <row r="209" spans="1:40" x14ac:dyDescent="0.25">
      <c r="A209" s="102" t="s">
        <v>591</v>
      </c>
      <c r="B209" s="102" t="s">
        <v>57</v>
      </c>
      <c r="C209" s="353" t="s">
        <v>597</v>
      </c>
      <c r="D209" s="99" t="s">
        <v>576</v>
      </c>
      <c r="E209" s="378" t="str">
        <f t="shared" si="58"/>
        <v>PR</v>
      </c>
      <c r="F209" s="777"/>
      <c r="G209" s="119"/>
      <c r="H209" s="138"/>
      <c r="I209" s="127"/>
      <c r="J209" s="240"/>
      <c r="K209" s="128"/>
      <c r="L209" s="242"/>
      <c r="M209" s="193"/>
      <c r="N209" s="194"/>
      <c r="O209" s="195"/>
      <c r="P209" s="195"/>
      <c r="Q209" s="196"/>
      <c r="R209" s="197"/>
      <c r="S209" s="600">
        <v>138.82</v>
      </c>
      <c r="T209" s="519">
        <v>0</v>
      </c>
      <c r="U209" s="519">
        <v>37.520000000000003</v>
      </c>
      <c r="V209" s="601">
        <f t="shared" si="47"/>
        <v>176.34</v>
      </c>
      <c r="W209" s="600">
        <v>0</v>
      </c>
      <c r="X209" s="519">
        <v>64.599999999999994</v>
      </c>
      <c r="Y209" s="519">
        <v>0</v>
      </c>
      <c r="Z209" s="601">
        <f t="shared" si="48"/>
        <v>64.599999999999994</v>
      </c>
      <c r="AA209" s="179" t="s">
        <v>4</v>
      </c>
      <c r="AB209" s="698"/>
      <c r="AC209" s="588"/>
      <c r="AD209" s="632"/>
      <c r="AE209" s="634"/>
      <c r="AF209" s="635"/>
      <c r="AG209" s="632"/>
      <c r="AH209" s="633"/>
      <c r="AI209" s="555"/>
      <c r="AJ209" s="166"/>
      <c r="AK209" s="167"/>
      <c r="AL209" s="172"/>
      <c r="AM209" s="496"/>
      <c r="AN209" s="173"/>
    </row>
    <row r="210" spans="1:40" ht="15.75" customHeight="1" x14ac:dyDescent="0.25">
      <c r="A210" s="104" t="s">
        <v>598</v>
      </c>
      <c r="B210" s="104" t="s">
        <v>46</v>
      </c>
      <c r="C210" s="96" t="s">
        <v>599</v>
      </c>
      <c r="D210" s="96" t="s">
        <v>576</v>
      </c>
      <c r="E210" s="96" t="str">
        <f t="shared" si="58"/>
        <v>PR</v>
      </c>
      <c r="F210" s="262" t="s">
        <v>600</v>
      </c>
      <c r="G210" s="263" t="s">
        <v>1</v>
      </c>
      <c r="H210" s="264"/>
      <c r="I210" s="123"/>
      <c r="J210" s="241"/>
      <c r="K210" s="125" t="s">
        <v>601</v>
      </c>
      <c r="L210" s="246"/>
      <c r="M210" s="265"/>
      <c r="N210" s="266"/>
      <c r="O210" s="267"/>
      <c r="P210" s="267"/>
      <c r="Q210" s="268"/>
      <c r="R210" s="269"/>
      <c r="S210" s="592">
        <v>93.28</v>
      </c>
      <c r="T210" s="593">
        <v>0</v>
      </c>
      <c r="U210" s="593">
        <v>45.19</v>
      </c>
      <c r="V210" s="594">
        <f t="shared" si="47"/>
        <v>138.47</v>
      </c>
      <c r="W210" s="592">
        <v>62.5</v>
      </c>
      <c r="X210" s="593">
        <v>51.98</v>
      </c>
      <c r="Y210" s="593">
        <v>0</v>
      </c>
      <c r="Z210" s="594">
        <f t="shared" si="48"/>
        <v>114.47999999999999</v>
      </c>
      <c r="AA210" s="180" t="s">
        <v>4</v>
      </c>
      <c r="AB210" s="695">
        <v>216.8</v>
      </c>
      <c r="AC210" s="603"/>
      <c r="AD210" s="620">
        <v>8</v>
      </c>
      <c r="AE210" s="621">
        <v>0</v>
      </c>
      <c r="AF210" s="622" t="s">
        <v>581</v>
      </c>
      <c r="AG210" s="620"/>
      <c r="AH210" s="623"/>
      <c r="AI210" s="552"/>
      <c r="AJ210" s="271"/>
      <c r="AK210" s="272"/>
      <c r="AL210" s="158"/>
      <c r="AM210" s="159"/>
      <c r="AN210" s="160"/>
    </row>
    <row r="211" spans="1:40" x14ac:dyDescent="0.25">
      <c r="A211" s="103" t="s">
        <v>602</v>
      </c>
      <c r="B211" s="103" t="s">
        <v>145</v>
      </c>
      <c r="C211" s="99" t="s">
        <v>603</v>
      </c>
      <c r="D211" s="99" t="s">
        <v>576</v>
      </c>
      <c r="E211" s="99" t="str">
        <f t="shared" si="58"/>
        <v>PR</v>
      </c>
      <c r="F211" s="252" t="s">
        <v>600</v>
      </c>
      <c r="G211" s="130" t="s">
        <v>1</v>
      </c>
      <c r="H211" s="136"/>
      <c r="I211" s="129"/>
      <c r="J211" s="238"/>
      <c r="K211" s="148"/>
      <c r="L211" s="248"/>
      <c r="M211" s="188"/>
      <c r="N211" s="189"/>
      <c r="O211" s="190"/>
      <c r="P211" s="190"/>
      <c r="Q211" s="191"/>
      <c r="R211" s="192"/>
      <c r="S211" s="595">
        <v>93.28</v>
      </c>
      <c r="T211" s="517">
        <v>0</v>
      </c>
      <c r="U211" s="517">
        <v>45.19</v>
      </c>
      <c r="V211" s="597">
        <f t="shared" si="47"/>
        <v>138.47</v>
      </c>
      <c r="W211" s="595">
        <v>62.5</v>
      </c>
      <c r="X211" s="517">
        <v>51.98</v>
      </c>
      <c r="Y211" s="517">
        <v>0</v>
      </c>
      <c r="Z211" s="597">
        <f t="shared" si="48"/>
        <v>114.47999999999999</v>
      </c>
      <c r="AA211" s="181" t="s">
        <v>4</v>
      </c>
      <c r="AB211" s="696"/>
      <c r="AC211" s="700"/>
      <c r="AD211" s="624">
        <v>8</v>
      </c>
      <c r="AE211" s="625">
        <v>0</v>
      </c>
      <c r="AF211" s="626" t="s">
        <v>581</v>
      </c>
      <c r="AG211" s="624"/>
      <c r="AH211" s="627"/>
      <c r="AI211" s="553"/>
      <c r="AJ211" s="163"/>
      <c r="AK211" s="164"/>
      <c r="AL211" s="174"/>
      <c r="AM211" s="494"/>
      <c r="AN211" s="175"/>
    </row>
    <row r="212" spans="1:40" x14ac:dyDescent="0.25">
      <c r="A212" s="507" t="s">
        <v>604</v>
      </c>
      <c r="B212" s="261" t="s">
        <v>153</v>
      </c>
      <c r="C212" s="343">
        <v>180202</v>
      </c>
      <c r="D212" s="504" t="s">
        <v>576</v>
      </c>
      <c r="E212" s="505" t="str">
        <f t="shared" si="58"/>
        <v>PR</v>
      </c>
      <c r="F212" s="252" t="s">
        <v>600</v>
      </c>
      <c r="G212" s="506" t="s">
        <v>1</v>
      </c>
      <c r="H212" s="346"/>
      <c r="I212" s="347"/>
      <c r="J212" s="348"/>
      <c r="K212" s="502"/>
      <c r="L212" s="503"/>
      <c r="M212" s="445"/>
      <c r="N212" s="446"/>
      <c r="O212" s="447"/>
      <c r="P212" s="447"/>
      <c r="Q212" s="448"/>
      <c r="R212" s="579"/>
      <c r="S212" s="755"/>
      <c r="T212" s="756"/>
      <c r="U212" s="756"/>
      <c r="V212" s="757"/>
      <c r="W212" s="758"/>
      <c r="X212" s="756"/>
      <c r="Y212" s="756"/>
      <c r="Z212" s="757"/>
      <c r="AA212" s="444"/>
      <c r="AB212" s="709"/>
      <c r="AC212" s="591">
        <v>0</v>
      </c>
      <c r="AD212" s="687">
        <v>0</v>
      </c>
      <c r="AE212" s="687">
        <v>0</v>
      </c>
      <c r="AF212" s="688">
        <v>0</v>
      </c>
      <c r="AG212" s="689">
        <v>0</v>
      </c>
      <c r="AH212" s="690">
        <v>0</v>
      </c>
      <c r="AI212" s="560"/>
      <c r="AJ212" s="450"/>
      <c r="AK212" s="451"/>
      <c r="AL212" s="351"/>
      <c r="AM212" s="498"/>
      <c r="AN212" s="352"/>
    </row>
    <row r="213" spans="1:40" ht="15.75" customHeight="1" x14ac:dyDescent="0.25">
      <c r="A213" s="104" t="s">
        <v>605</v>
      </c>
      <c r="B213" s="104" t="s">
        <v>46</v>
      </c>
      <c r="C213" s="96" t="s">
        <v>606</v>
      </c>
      <c r="D213" s="96" t="s">
        <v>576</v>
      </c>
      <c r="E213" s="508" t="str">
        <f t="shared" si="58"/>
        <v>PR</v>
      </c>
      <c r="F213" s="262" t="s">
        <v>607</v>
      </c>
      <c r="G213" s="263" t="s">
        <v>90</v>
      </c>
      <c r="H213" s="274"/>
      <c r="I213" s="149" t="s">
        <v>281</v>
      </c>
      <c r="J213" s="96" t="s">
        <v>281</v>
      </c>
      <c r="K213" s="125" t="s">
        <v>282</v>
      </c>
      <c r="L213" s="246"/>
      <c r="M213" s="275"/>
      <c r="N213" s="276"/>
      <c r="O213" s="277"/>
      <c r="P213" s="277"/>
      <c r="Q213" s="278"/>
      <c r="R213" s="279"/>
      <c r="S213" s="592"/>
      <c r="T213" s="593"/>
      <c r="U213" s="593"/>
      <c r="V213" s="594">
        <f t="shared" si="47"/>
        <v>0</v>
      </c>
      <c r="W213" s="592"/>
      <c r="X213" s="593"/>
      <c r="Y213" s="593"/>
      <c r="Z213" s="594">
        <f t="shared" si="48"/>
        <v>0</v>
      </c>
      <c r="AA213" s="180"/>
      <c r="AB213" s="695"/>
      <c r="AC213" s="603"/>
      <c r="AD213" s="620"/>
      <c r="AE213" s="621"/>
      <c r="AF213" s="622"/>
      <c r="AG213" s="620"/>
      <c r="AH213" s="623"/>
      <c r="AI213" s="552"/>
      <c r="AJ213" s="271"/>
      <c r="AK213" s="272"/>
      <c r="AL213" s="158"/>
      <c r="AM213" s="159"/>
      <c r="AN213" s="160"/>
    </row>
    <row r="214" spans="1:40" x14ac:dyDescent="0.25">
      <c r="A214" s="102" t="s">
        <v>605</v>
      </c>
      <c r="B214" s="102" t="s">
        <v>153</v>
      </c>
      <c r="C214" s="98" t="s">
        <v>608</v>
      </c>
      <c r="D214" s="99" t="s">
        <v>576</v>
      </c>
      <c r="E214" s="505" t="str">
        <f t="shared" si="58"/>
        <v>PR</v>
      </c>
      <c r="F214" s="120" t="s">
        <v>607</v>
      </c>
      <c r="G214" s="119" t="s">
        <v>90</v>
      </c>
      <c r="H214" s="140"/>
      <c r="I214" s="141" t="s">
        <v>281</v>
      </c>
      <c r="J214" s="98" t="s">
        <v>281</v>
      </c>
      <c r="K214" s="128"/>
      <c r="L214" s="242"/>
      <c r="M214" s="193"/>
      <c r="N214" s="194"/>
      <c r="O214" s="195"/>
      <c r="P214" s="195"/>
      <c r="Q214" s="196"/>
      <c r="R214" s="197"/>
      <c r="S214" s="600"/>
      <c r="T214" s="519"/>
      <c r="U214" s="519"/>
      <c r="V214" s="601">
        <f t="shared" si="47"/>
        <v>0</v>
      </c>
      <c r="W214" s="600"/>
      <c r="X214" s="519"/>
      <c r="Y214" s="519"/>
      <c r="Z214" s="601">
        <f t="shared" si="48"/>
        <v>0</v>
      </c>
      <c r="AA214" s="179"/>
      <c r="AB214" s="698"/>
      <c r="AC214" s="588"/>
      <c r="AD214" s="632"/>
      <c r="AE214" s="634"/>
      <c r="AF214" s="635"/>
      <c r="AG214" s="632"/>
      <c r="AH214" s="633"/>
      <c r="AI214" s="555"/>
      <c r="AJ214" s="166"/>
      <c r="AK214" s="167"/>
      <c r="AL214" s="172"/>
      <c r="AM214" s="496"/>
      <c r="AN214" s="173"/>
    </row>
    <row r="215" spans="1:40" ht="15.75" customHeight="1" x14ac:dyDescent="0.25">
      <c r="A215" s="104" t="s">
        <v>609</v>
      </c>
      <c r="B215" s="104" t="s">
        <v>46</v>
      </c>
      <c r="C215" s="96" t="s">
        <v>610</v>
      </c>
      <c r="D215" s="96" t="s">
        <v>576</v>
      </c>
      <c r="E215" s="96" t="str">
        <f t="shared" si="58"/>
        <v>PR</v>
      </c>
      <c r="F215" s="262" t="s">
        <v>611</v>
      </c>
      <c r="G215" s="263" t="s">
        <v>90</v>
      </c>
      <c r="H215" s="274"/>
      <c r="I215" s="149" t="s">
        <v>281</v>
      </c>
      <c r="J215" s="96" t="s">
        <v>281</v>
      </c>
      <c r="K215" s="125" t="s">
        <v>282</v>
      </c>
      <c r="L215" s="246"/>
      <c r="M215" s="275"/>
      <c r="N215" s="276"/>
      <c r="O215" s="277"/>
      <c r="P215" s="277"/>
      <c r="Q215" s="278"/>
      <c r="R215" s="279"/>
      <c r="S215" s="592"/>
      <c r="T215" s="593"/>
      <c r="U215" s="593"/>
      <c r="V215" s="594">
        <f t="shared" si="47"/>
        <v>0</v>
      </c>
      <c r="W215" s="592"/>
      <c r="X215" s="593"/>
      <c r="Y215" s="593"/>
      <c r="Z215" s="594">
        <f t="shared" si="48"/>
        <v>0</v>
      </c>
      <c r="AA215" s="180"/>
      <c r="AB215" s="695"/>
      <c r="AC215" s="603"/>
      <c r="AD215" s="620"/>
      <c r="AE215" s="621"/>
      <c r="AF215" s="622"/>
      <c r="AG215" s="620"/>
      <c r="AH215" s="623"/>
      <c r="AI215" s="552"/>
      <c r="AJ215" s="271"/>
      <c r="AK215" s="272"/>
      <c r="AL215" s="158"/>
      <c r="AM215" s="159"/>
      <c r="AN215" s="160"/>
    </row>
    <row r="216" spans="1:40" x14ac:dyDescent="0.25">
      <c r="A216" s="102" t="s">
        <v>609</v>
      </c>
      <c r="B216" s="102" t="s">
        <v>153</v>
      </c>
      <c r="C216" s="98" t="s">
        <v>612</v>
      </c>
      <c r="D216" s="99" t="s">
        <v>576</v>
      </c>
      <c r="E216" s="98" t="str">
        <f t="shared" si="58"/>
        <v>PR</v>
      </c>
      <c r="F216" s="120" t="s">
        <v>611</v>
      </c>
      <c r="G216" s="119" t="s">
        <v>90</v>
      </c>
      <c r="H216" s="140"/>
      <c r="I216" s="141" t="s">
        <v>281</v>
      </c>
      <c r="J216" s="98" t="s">
        <v>281</v>
      </c>
      <c r="K216" s="128"/>
      <c r="L216" s="242"/>
      <c r="M216" s="193"/>
      <c r="N216" s="194"/>
      <c r="O216" s="195"/>
      <c r="P216" s="195"/>
      <c r="Q216" s="196"/>
      <c r="R216" s="197"/>
      <c r="S216" s="600"/>
      <c r="T216" s="519"/>
      <c r="U216" s="519"/>
      <c r="V216" s="601">
        <f t="shared" si="47"/>
        <v>0</v>
      </c>
      <c r="W216" s="600"/>
      <c r="X216" s="519"/>
      <c r="Y216" s="519"/>
      <c r="Z216" s="601">
        <f t="shared" si="48"/>
        <v>0</v>
      </c>
      <c r="AA216" s="179"/>
      <c r="AB216" s="698"/>
      <c r="AC216" s="588"/>
      <c r="AD216" s="632"/>
      <c r="AE216" s="634"/>
      <c r="AF216" s="635"/>
      <c r="AG216" s="632"/>
      <c r="AH216" s="633"/>
      <c r="AI216" s="555"/>
      <c r="AJ216" s="166"/>
      <c r="AK216" s="167"/>
      <c r="AL216" s="172"/>
      <c r="AM216" s="496"/>
      <c r="AN216" s="173"/>
    </row>
    <row r="217" spans="1:40" ht="15.75" customHeight="1" x14ac:dyDescent="0.25">
      <c r="A217" s="104" t="s">
        <v>613</v>
      </c>
      <c r="B217" s="104" t="s">
        <v>46</v>
      </c>
      <c r="C217" s="96" t="s">
        <v>614</v>
      </c>
      <c r="D217" s="96" t="s">
        <v>576</v>
      </c>
      <c r="E217" s="96" t="str">
        <f t="shared" si="58"/>
        <v>PR</v>
      </c>
      <c r="F217" s="262" t="s">
        <v>615</v>
      </c>
      <c r="G217" s="263" t="s">
        <v>3</v>
      </c>
      <c r="H217" s="264"/>
      <c r="I217" s="123"/>
      <c r="J217" s="241"/>
      <c r="K217" s="125" t="s">
        <v>616</v>
      </c>
      <c r="L217" s="246" t="s">
        <v>617</v>
      </c>
      <c r="M217" s="198" t="s">
        <v>618</v>
      </c>
      <c r="N217" s="199"/>
      <c r="O217" s="200">
        <v>21661.91</v>
      </c>
      <c r="P217" s="200">
        <v>8000</v>
      </c>
      <c r="Q217" s="215">
        <v>44166</v>
      </c>
      <c r="R217" s="216">
        <v>45991</v>
      </c>
      <c r="S217" s="592">
        <v>412.40000000000003</v>
      </c>
      <c r="T217" s="593">
        <v>18.600000000000001</v>
      </c>
      <c r="U217" s="593">
        <v>138.19</v>
      </c>
      <c r="V217" s="594">
        <f t="shared" si="47"/>
        <v>569.19000000000005</v>
      </c>
      <c r="W217" s="592">
        <v>0</v>
      </c>
      <c r="X217" s="593">
        <v>139.46</v>
      </c>
      <c r="Y217" s="593">
        <v>0</v>
      </c>
      <c r="Z217" s="594">
        <f t="shared" si="48"/>
        <v>139.46</v>
      </c>
      <c r="AA217" s="180" t="s">
        <v>4</v>
      </c>
      <c r="AB217" s="695">
        <v>1611.64</v>
      </c>
      <c r="AC217" s="603"/>
      <c r="AD217" s="620">
        <v>49</v>
      </c>
      <c r="AE217" s="621">
        <v>9</v>
      </c>
      <c r="AF217" s="622" t="s">
        <v>581</v>
      </c>
      <c r="AG217" s="620"/>
      <c r="AH217" s="623"/>
      <c r="AI217" s="524" t="s">
        <v>2</v>
      </c>
      <c r="AJ217" s="159"/>
      <c r="AK217" s="160"/>
      <c r="AL217" s="158"/>
      <c r="AM217" s="159"/>
      <c r="AN217" s="160"/>
    </row>
    <row r="218" spans="1:40" x14ac:dyDescent="0.25">
      <c r="A218" s="102" t="s">
        <v>613</v>
      </c>
      <c r="B218" s="102" t="s">
        <v>123</v>
      </c>
      <c r="C218" s="98" t="s">
        <v>619</v>
      </c>
      <c r="D218" s="99" t="s">
        <v>576</v>
      </c>
      <c r="E218" s="98" t="str">
        <f t="shared" si="58"/>
        <v>PR</v>
      </c>
      <c r="F218" s="102" t="s">
        <v>615</v>
      </c>
      <c r="G218" s="119" t="s">
        <v>3</v>
      </c>
      <c r="H218" s="138"/>
      <c r="I218" s="127"/>
      <c r="J218" s="240"/>
      <c r="K218" s="128"/>
      <c r="L218" s="242"/>
      <c r="M218" s="201" t="s">
        <v>618</v>
      </c>
      <c r="N218" s="202"/>
      <c r="O218" s="203">
        <v>21661.91</v>
      </c>
      <c r="P218" s="203">
        <v>8000</v>
      </c>
      <c r="Q218" s="213">
        <v>44166</v>
      </c>
      <c r="R218" s="214">
        <v>45991</v>
      </c>
      <c r="S218" s="600">
        <v>412.40000000000003</v>
      </c>
      <c r="T218" s="519">
        <v>18.600000000000001</v>
      </c>
      <c r="U218" s="519">
        <v>138.19</v>
      </c>
      <c r="V218" s="601">
        <f t="shared" si="47"/>
        <v>569.19000000000005</v>
      </c>
      <c r="W218" s="600">
        <v>0</v>
      </c>
      <c r="X218" s="519">
        <v>139.46</v>
      </c>
      <c r="Y218" s="519">
        <v>0</v>
      </c>
      <c r="Z218" s="601">
        <f t="shared" si="48"/>
        <v>139.46</v>
      </c>
      <c r="AA218" s="179" t="s">
        <v>4</v>
      </c>
      <c r="AB218" s="698"/>
      <c r="AC218" s="588"/>
      <c r="AD218" s="632">
        <v>49</v>
      </c>
      <c r="AE218" s="634">
        <v>9</v>
      </c>
      <c r="AF218" s="635" t="s">
        <v>581</v>
      </c>
      <c r="AG218" s="632"/>
      <c r="AH218" s="633"/>
      <c r="AI218" s="528" t="s">
        <v>2</v>
      </c>
      <c r="AJ218" s="170"/>
      <c r="AK218" s="134"/>
      <c r="AL218" s="172"/>
      <c r="AM218" s="496"/>
      <c r="AN218" s="173"/>
    </row>
    <row r="219" spans="1:40" ht="15.75" customHeight="1" x14ac:dyDescent="0.25">
      <c r="A219" s="104" t="s">
        <v>620</v>
      </c>
      <c r="B219" s="104" t="s">
        <v>46</v>
      </c>
      <c r="C219" s="96" t="s">
        <v>621</v>
      </c>
      <c r="D219" s="96" t="s">
        <v>576</v>
      </c>
      <c r="E219" s="96" t="str">
        <f t="shared" si="58"/>
        <v>PR</v>
      </c>
      <c r="F219" s="262" t="s">
        <v>622</v>
      </c>
      <c r="G219" s="263" t="s">
        <v>90</v>
      </c>
      <c r="H219" s="274"/>
      <c r="I219" s="149" t="s">
        <v>91</v>
      </c>
      <c r="J219" s="96"/>
      <c r="K219" s="125"/>
      <c r="L219" s="246"/>
      <c r="M219" s="275"/>
      <c r="N219" s="276"/>
      <c r="O219" s="277"/>
      <c r="P219" s="277"/>
      <c r="Q219" s="278"/>
      <c r="R219" s="279"/>
      <c r="S219" s="592">
        <v>224.68</v>
      </c>
      <c r="T219" s="593">
        <v>0</v>
      </c>
      <c r="U219" s="593">
        <v>100.81</v>
      </c>
      <c r="V219" s="594">
        <f t="shared" si="47"/>
        <v>325.49</v>
      </c>
      <c r="W219" s="592">
        <v>0</v>
      </c>
      <c r="X219" s="593">
        <v>70.12</v>
      </c>
      <c r="Y219" s="593">
        <v>0</v>
      </c>
      <c r="Z219" s="594">
        <f t="shared" si="48"/>
        <v>70.12</v>
      </c>
      <c r="AA219" s="180" t="s">
        <v>2</v>
      </c>
      <c r="AB219" s="695">
        <v>562.85</v>
      </c>
      <c r="AC219" s="603">
        <v>0</v>
      </c>
      <c r="AD219" s="620">
        <v>7</v>
      </c>
      <c r="AE219" s="621">
        <v>6</v>
      </c>
      <c r="AF219" s="622" t="s">
        <v>581</v>
      </c>
      <c r="AG219" s="620"/>
      <c r="AH219" s="623"/>
      <c r="AI219" s="552"/>
      <c r="AJ219" s="271"/>
      <c r="AK219" s="272"/>
      <c r="AL219" s="158"/>
      <c r="AM219" s="159"/>
      <c r="AN219" s="160"/>
    </row>
    <row r="220" spans="1:40" x14ac:dyDescent="0.25">
      <c r="A220" s="102" t="s">
        <v>620</v>
      </c>
      <c r="B220" s="102" t="s">
        <v>145</v>
      </c>
      <c r="C220" s="98" t="s">
        <v>623</v>
      </c>
      <c r="D220" s="99" t="s">
        <v>576</v>
      </c>
      <c r="E220" s="98" t="str">
        <f t="shared" si="58"/>
        <v>PR</v>
      </c>
      <c r="F220" s="120" t="s">
        <v>622</v>
      </c>
      <c r="G220" s="119" t="s">
        <v>90</v>
      </c>
      <c r="H220" s="140"/>
      <c r="I220" s="141" t="s">
        <v>91</v>
      </c>
      <c r="J220" s="98"/>
      <c r="K220" s="128"/>
      <c r="L220" s="242"/>
      <c r="M220" s="193"/>
      <c r="N220" s="194"/>
      <c r="O220" s="195"/>
      <c r="P220" s="195"/>
      <c r="Q220" s="196"/>
      <c r="R220" s="197"/>
      <c r="S220" s="600">
        <v>224.68</v>
      </c>
      <c r="T220" s="519">
        <v>0</v>
      </c>
      <c r="U220" s="519">
        <v>100.81</v>
      </c>
      <c r="V220" s="601">
        <f t="shared" si="47"/>
        <v>325.49</v>
      </c>
      <c r="W220" s="600">
        <v>0</v>
      </c>
      <c r="X220" s="519">
        <v>70.12</v>
      </c>
      <c r="Y220" s="519">
        <v>0</v>
      </c>
      <c r="Z220" s="601">
        <f t="shared" si="48"/>
        <v>70.12</v>
      </c>
      <c r="AA220" s="179" t="s">
        <v>2</v>
      </c>
      <c r="AB220" s="698"/>
      <c r="AC220" s="588">
        <v>0</v>
      </c>
      <c r="AD220" s="632">
        <v>7</v>
      </c>
      <c r="AE220" s="634">
        <v>6</v>
      </c>
      <c r="AF220" s="635" t="s">
        <v>581</v>
      </c>
      <c r="AG220" s="632"/>
      <c r="AH220" s="633"/>
      <c r="AI220" s="555"/>
      <c r="AJ220" s="166"/>
      <c r="AK220" s="167"/>
      <c r="AL220" s="172"/>
      <c r="AM220" s="496"/>
      <c r="AN220" s="173"/>
    </row>
    <row r="221" spans="1:40" ht="15.75" customHeight="1" x14ac:dyDescent="0.25">
      <c r="A221" s="104" t="s">
        <v>624</v>
      </c>
      <c r="B221" s="104" t="s">
        <v>46</v>
      </c>
      <c r="C221" s="96" t="s">
        <v>625</v>
      </c>
      <c r="D221" s="96" t="s">
        <v>576</v>
      </c>
      <c r="E221" s="96" t="str">
        <f t="shared" si="58"/>
        <v>PR</v>
      </c>
      <c r="F221" s="262" t="s">
        <v>626</v>
      </c>
      <c r="G221" s="263" t="s">
        <v>3</v>
      </c>
      <c r="H221" s="264"/>
      <c r="I221" s="123"/>
      <c r="J221" s="241"/>
      <c r="K221" s="125" t="s">
        <v>627</v>
      </c>
      <c r="L221" s="246" t="s">
        <v>628</v>
      </c>
      <c r="M221" s="198" t="s">
        <v>629</v>
      </c>
      <c r="N221" s="199"/>
      <c r="O221" s="200">
        <v>15261.73</v>
      </c>
      <c r="P221" s="200">
        <v>4200</v>
      </c>
      <c r="Q221" s="215">
        <v>40200</v>
      </c>
      <c r="R221" s="216">
        <v>46043</v>
      </c>
      <c r="S221" s="592">
        <v>316.44</v>
      </c>
      <c r="T221" s="593">
        <v>29.87</v>
      </c>
      <c r="U221" s="593">
        <v>84.72</v>
      </c>
      <c r="V221" s="594">
        <f t="shared" si="47"/>
        <v>431.03</v>
      </c>
      <c r="W221" s="592">
        <v>0</v>
      </c>
      <c r="X221" s="593">
        <v>101.4</v>
      </c>
      <c r="Y221" s="593">
        <v>0</v>
      </c>
      <c r="Z221" s="594">
        <f t="shared" si="48"/>
        <v>101.4</v>
      </c>
      <c r="AA221" s="180" t="s">
        <v>4</v>
      </c>
      <c r="AB221" s="695">
        <v>600</v>
      </c>
      <c r="AC221" s="603"/>
      <c r="AD221" s="620">
        <v>33</v>
      </c>
      <c r="AE221" s="621">
        <v>1</v>
      </c>
      <c r="AF221" s="622" t="s">
        <v>581</v>
      </c>
      <c r="AG221" s="620">
        <f>AG222</f>
        <v>34</v>
      </c>
      <c r="AH221" s="662">
        <f>AH222</f>
        <v>0</v>
      </c>
      <c r="AI221" s="524" t="s">
        <v>2</v>
      </c>
      <c r="AJ221" s="159" t="s">
        <v>2</v>
      </c>
      <c r="AK221" s="160"/>
      <c r="AL221" s="158"/>
      <c r="AM221" s="159"/>
      <c r="AN221" s="160"/>
    </row>
    <row r="222" spans="1:40" x14ac:dyDescent="0.25">
      <c r="A222" s="102" t="s">
        <v>624</v>
      </c>
      <c r="B222" s="102" t="s">
        <v>123</v>
      </c>
      <c r="C222" s="98" t="s">
        <v>630</v>
      </c>
      <c r="D222" s="99" t="s">
        <v>576</v>
      </c>
      <c r="E222" s="98" t="str">
        <f t="shared" si="58"/>
        <v>PR</v>
      </c>
      <c r="F222" s="102" t="s">
        <v>626</v>
      </c>
      <c r="G222" s="119" t="s">
        <v>3</v>
      </c>
      <c r="H222" s="138"/>
      <c r="I222" s="127"/>
      <c r="J222" s="240"/>
      <c r="K222" s="128"/>
      <c r="L222" s="242"/>
      <c r="M222" s="201" t="s">
        <v>629</v>
      </c>
      <c r="N222" s="202"/>
      <c r="O222" s="203">
        <v>15261.73</v>
      </c>
      <c r="P222" s="203">
        <v>4200</v>
      </c>
      <c r="Q222" s="213">
        <v>40200</v>
      </c>
      <c r="R222" s="214">
        <v>46043</v>
      </c>
      <c r="S222" s="600">
        <v>316.44</v>
      </c>
      <c r="T222" s="519">
        <v>29.87</v>
      </c>
      <c r="U222" s="519">
        <v>84.72</v>
      </c>
      <c r="V222" s="601">
        <f t="shared" si="47"/>
        <v>431.03</v>
      </c>
      <c r="W222" s="600">
        <v>0</v>
      </c>
      <c r="X222" s="519">
        <v>101.4</v>
      </c>
      <c r="Y222" s="519">
        <v>0</v>
      </c>
      <c r="Z222" s="601">
        <f t="shared" si="48"/>
        <v>101.4</v>
      </c>
      <c r="AA222" s="179" t="s">
        <v>4</v>
      </c>
      <c r="AB222" s="698"/>
      <c r="AC222" s="588"/>
      <c r="AD222" s="632">
        <v>33</v>
      </c>
      <c r="AE222" s="634">
        <v>1</v>
      </c>
      <c r="AF222" s="635" t="s">
        <v>581</v>
      </c>
      <c r="AG222" s="632">
        <v>34</v>
      </c>
      <c r="AH222" s="633"/>
      <c r="AI222" s="528" t="s">
        <v>2</v>
      </c>
      <c r="AJ222" s="170" t="s">
        <v>2</v>
      </c>
      <c r="AK222" s="134"/>
      <c r="AL222" s="172"/>
      <c r="AM222" s="496"/>
      <c r="AN222" s="173"/>
    </row>
    <row r="223" spans="1:40" ht="15.75" customHeight="1" x14ac:dyDescent="0.25">
      <c r="A223" s="104" t="s">
        <v>631</v>
      </c>
      <c r="B223" s="104" t="s">
        <v>46</v>
      </c>
      <c r="C223" s="96" t="s">
        <v>632</v>
      </c>
      <c r="D223" s="96" t="s">
        <v>576</v>
      </c>
      <c r="E223" s="96" t="str">
        <f t="shared" si="58"/>
        <v>PR</v>
      </c>
      <c r="F223" s="262" t="s">
        <v>633</v>
      </c>
      <c r="G223" s="263" t="s">
        <v>3</v>
      </c>
      <c r="H223" s="264"/>
      <c r="I223" s="123"/>
      <c r="J223" s="241"/>
      <c r="K223" s="125" t="s">
        <v>634</v>
      </c>
      <c r="L223" s="246" t="s">
        <v>635</v>
      </c>
      <c r="M223" s="198" t="s">
        <v>636</v>
      </c>
      <c r="N223" s="199"/>
      <c r="O223" s="200">
        <v>4956.7</v>
      </c>
      <c r="P223" s="200">
        <v>109.84</v>
      </c>
      <c r="Q223" s="215">
        <v>43210</v>
      </c>
      <c r="R223" s="216">
        <v>46131</v>
      </c>
      <c r="S223" s="592">
        <v>120.6</v>
      </c>
      <c r="T223" s="593">
        <v>0</v>
      </c>
      <c r="U223" s="593">
        <v>52.75</v>
      </c>
      <c r="V223" s="594">
        <f t="shared" si="47"/>
        <v>173.35</v>
      </c>
      <c r="W223" s="592">
        <v>25</v>
      </c>
      <c r="X223" s="593">
        <v>21.55</v>
      </c>
      <c r="Y223" s="593">
        <v>0</v>
      </c>
      <c r="Z223" s="594">
        <f t="shared" si="48"/>
        <v>46.55</v>
      </c>
      <c r="AA223" s="180" t="s">
        <v>4</v>
      </c>
      <c r="AB223" s="695">
        <v>219.9</v>
      </c>
      <c r="AC223" s="603"/>
      <c r="AD223" s="620">
        <v>4</v>
      </c>
      <c r="AE223" s="621">
        <v>3</v>
      </c>
      <c r="AF223" s="622" t="s">
        <v>581</v>
      </c>
      <c r="AG223" s="620"/>
      <c r="AH223" s="623"/>
      <c r="AI223" s="524" t="s">
        <v>2</v>
      </c>
      <c r="AJ223" s="159" t="s">
        <v>2</v>
      </c>
      <c r="AK223" s="160"/>
      <c r="AL223" s="158"/>
      <c r="AM223" s="159"/>
      <c r="AN223" s="160"/>
    </row>
    <row r="224" spans="1:40" x14ac:dyDescent="0.25">
      <c r="A224" s="102" t="s">
        <v>631</v>
      </c>
      <c r="B224" s="102" t="s">
        <v>145</v>
      </c>
      <c r="C224" s="98" t="s">
        <v>637</v>
      </c>
      <c r="D224" s="99" t="s">
        <v>576</v>
      </c>
      <c r="E224" s="98" t="str">
        <f t="shared" si="58"/>
        <v>PR</v>
      </c>
      <c r="F224" s="102" t="s">
        <v>633</v>
      </c>
      <c r="G224" s="119" t="s">
        <v>3</v>
      </c>
      <c r="H224" s="138"/>
      <c r="I224" s="127"/>
      <c r="J224" s="240"/>
      <c r="K224" s="128"/>
      <c r="L224" s="242"/>
      <c r="M224" s="201" t="s">
        <v>636</v>
      </c>
      <c r="N224" s="202"/>
      <c r="O224" s="203">
        <v>4956.7</v>
      </c>
      <c r="P224" s="203">
        <v>109.84</v>
      </c>
      <c r="Q224" s="213">
        <v>43210</v>
      </c>
      <c r="R224" s="214">
        <v>46131</v>
      </c>
      <c r="S224" s="600">
        <v>120.6</v>
      </c>
      <c r="T224" s="519">
        <v>0</v>
      </c>
      <c r="U224" s="519">
        <v>52.75</v>
      </c>
      <c r="V224" s="601">
        <f t="shared" ref="V224:V279" si="63">SUM(S224:U224)</f>
        <v>173.35</v>
      </c>
      <c r="W224" s="600">
        <v>25</v>
      </c>
      <c r="X224" s="519">
        <v>21.55</v>
      </c>
      <c r="Y224" s="519">
        <v>0</v>
      </c>
      <c r="Z224" s="601">
        <f t="shared" ref="Z224:Z279" si="64">SUM(W224:Y224)</f>
        <v>46.55</v>
      </c>
      <c r="AA224" s="179" t="s">
        <v>4</v>
      </c>
      <c r="AB224" s="698"/>
      <c r="AC224" s="588"/>
      <c r="AD224" s="632">
        <v>4</v>
      </c>
      <c r="AE224" s="634">
        <v>3</v>
      </c>
      <c r="AF224" s="635" t="s">
        <v>581</v>
      </c>
      <c r="AG224" s="632"/>
      <c r="AH224" s="633"/>
      <c r="AI224" s="528" t="s">
        <v>2</v>
      </c>
      <c r="AJ224" s="170" t="s">
        <v>2</v>
      </c>
      <c r="AK224" s="134"/>
      <c r="AL224" s="172"/>
      <c r="AM224" s="496"/>
      <c r="AN224" s="173"/>
    </row>
    <row r="225" spans="1:40" ht="15.75" customHeight="1" x14ac:dyDescent="0.25">
      <c r="A225" s="104" t="s">
        <v>638</v>
      </c>
      <c r="B225" s="104" t="s">
        <v>46</v>
      </c>
      <c r="C225" s="96" t="s">
        <v>639</v>
      </c>
      <c r="D225" s="96" t="s">
        <v>576</v>
      </c>
      <c r="E225" s="96" t="str">
        <f t="shared" si="58"/>
        <v>PR</v>
      </c>
      <c r="F225" s="262" t="s">
        <v>640</v>
      </c>
      <c r="G225" s="263" t="s">
        <v>90</v>
      </c>
      <c r="H225" s="274"/>
      <c r="I225" s="149" t="s">
        <v>281</v>
      </c>
      <c r="J225" s="96" t="s">
        <v>281</v>
      </c>
      <c r="K225" s="125" t="s">
        <v>282</v>
      </c>
      <c r="L225" s="246"/>
      <c r="M225" s="275"/>
      <c r="N225" s="276"/>
      <c r="O225" s="277"/>
      <c r="P225" s="277"/>
      <c r="Q225" s="278"/>
      <c r="R225" s="279"/>
      <c r="S225" s="592"/>
      <c r="T225" s="593"/>
      <c r="U225" s="593"/>
      <c r="V225" s="594">
        <f t="shared" si="63"/>
        <v>0</v>
      </c>
      <c r="W225" s="592"/>
      <c r="X225" s="593"/>
      <c r="Y225" s="593"/>
      <c r="Z225" s="594">
        <f t="shared" si="64"/>
        <v>0</v>
      </c>
      <c r="AA225" s="180"/>
      <c r="AB225" s="695"/>
      <c r="AC225" s="603"/>
      <c r="AD225" s="620"/>
      <c r="AE225" s="621"/>
      <c r="AF225" s="622"/>
      <c r="AG225" s="620"/>
      <c r="AH225" s="623"/>
      <c r="AI225" s="552"/>
      <c r="AJ225" s="271"/>
      <c r="AK225" s="272"/>
      <c r="AL225" s="158"/>
      <c r="AM225" s="159"/>
      <c r="AN225" s="160"/>
    </row>
    <row r="226" spans="1:40" x14ac:dyDescent="0.25">
      <c r="A226" s="144" t="s">
        <v>638</v>
      </c>
      <c r="B226" s="102" t="s">
        <v>153</v>
      </c>
      <c r="C226" s="98" t="s">
        <v>641</v>
      </c>
      <c r="D226" s="99" t="s">
        <v>576</v>
      </c>
      <c r="E226" s="98" t="str">
        <f t="shared" si="58"/>
        <v>PR</v>
      </c>
      <c r="F226" s="120" t="s">
        <v>640</v>
      </c>
      <c r="G226" s="119" t="s">
        <v>90</v>
      </c>
      <c r="H226" s="140"/>
      <c r="I226" s="141" t="s">
        <v>281</v>
      </c>
      <c r="J226" s="98" t="s">
        <v>281</v>
      </c>
      <c r="K226" s="128"/>
      <c r="L226" s="242"/>
      <c r="M226" s="193"/>
      <c r="N226" s="194"/>
      <c r="O226" s="195"/>
      <c r="P226" s="195"/>
      <c r="Q226" s="196"/>
      <c r="R226" s="197"/>
      <c r="S226" s="600"/>
      <c r="T226" s="519"/>
      <c r="U226" s="519"/>
      <c r="V226" s="601">
        <f t="shared" si="63"/>
        <v>0</v>
      </c>
      <c r="W226" s="600"/>
      <c r="X226" s="519"/>
      <c r="Y226" s="519"/>
      <c r="Z226" s="601">
        <f t="shared" si="64"/>
        <v>0</v>
      </c>
      <c r="AA226" s="179"/>
      <c r="AB226" s="698"/>
      <c r="AC226" s="588"/>
      <c r="AD226" s="632"/>
      <c r="AE226" s="634"/>
      <c r="AF226" s="635"/>
      <c r="AG226" s="632"/>
      <c r="AH226" s="633"/>
      <c r="AI226" s="555"/>
      <c r="AJ226" s="166"/>
      <c r="AK226" s="167"/>
      <c r="AL226" s="172"/>
      <c r="AM226" s="496"/>
      <c r="AN226" s="173"/>
    </row>
    <row r="227" spans="1:40" ht="15.75" customHeight="1" x14ac:dyDescent="0.25">
      <c r="A227" s="104" t="s">
        <v>642</v>
      </c>
      <c r="B227" s="104" t="s">
        <v>46</v>
      </c>
      <c r="C227" s="96" t="s">
        <v>643</v>
      </c>
      <c r="D227" s="96" t="s">
        <v>576</v>
      </c>
      <c r="E227" s="96" t="str">
        <f t="shared" ref="E227:E254" si="65">LEFT(A227,2)</f>
        <v>PR</v>
      </c>
      <c r="F227" s="262" t="s">
        <v>644</v>
      </c>
      <c r="G227" s="263" t="s">
        <v>3</v>
      </c>
      <c r="H227" s="264"/>
      <c r="I227" s="123"/>
      <c r="J227" s="241"/>
      <c r="K227" s="125" t="s">
        <v>645</v>
      </c>
      <c r="L227" s="246" t="s">
        <v>646</v>
      </c>
      <c r="M227" s="198" t="s">
        <v>647</v>
      </c>
      <c r="N227" s="199"/>
      <c r="O227" s="200">
        <v>17031.95</v>
      </c>
      <c r="P227" s="200">
        <v>2500</v>
      </c>
      <c r="Q227" s="215">
        <v>44663</v>
      </c>
      <c r="R227" s="216">
        <v>46126</v>
      </c>
      <c r="S227" s="592">
        <v>125.97</v>
      </c>
      <c r="T227" s="593">
        <v>13.21</v>
      </c>
      <c r="U227" s="593">
        <v>23.19</v>
      </c>
      <c r="V227" s="594">
        <f t="shared" si="63"/>
        <v>162.37</v>
      </c>
      <c r="W227" s="592">
        <v>0</v>
      </c>
      <c r="X227" s="593">
        <v>37.39</v>
      </c>
      <c r="Y227" s="593">
        <v>0</v>
      </c>
      <c r="Z227" s="594">
        <f t="shared" si="64"/>
        <v>37.39</v>
      </c>
      <c r="AA227" s="180" t="s">
        <v>2</v>
      </c>
      <c r="AB227" s="695">
        <v>261.89999999999998</v>
      </c>
      <c r="AC227" s="603">
        <v>0</v>
      </c>
      <c r="AD227" s="620"/>
      <c r="AE227" s="621"/>
      <c r="AF227" s="622"/>
      <c r="AG227" s="620">
        <v>16</v>
      </c>
      <c r="AH227" s="623">
        <v>3</v>
      </c>
      <c r="AI227" s="524"/>
      <c r="AJ227" s="159"/>
      <c r="AK227" s="160"/>
      <c r="AL227" s="158"/>
      <c r="AM227" s="159"/>
      <c r="AN227" s="160"/>
    </row>
    <row r="228" spans="1:40" x14ac:dyDescent="0.25">
      <c r="A228" s="102" t="s">
        <v>642</v>
      </c>
      <c r="B228" s="102" t="s">
        <v>123</v>
      </c>
      <c r="C228" s="98" t="s">
        <v>648</v>
      </c>
      <c r="D228" s="99" t="s">
        <v>576</v>
      </c>
      <c r="E228" s="98" t="str">
        <f t="shared" si="65"/>
        <v>PR</v>
      </c>
      <c r="F228" s="120" t="s">
        <v>644</v>
      </c>
      <c r="G228" s="119" t="s">
        <v>3</v>
      </c>
      <c r="H228" s="138"/>
      <c r="I228" s="127"/>
      <c r="J228" s="240"/>
      <c r="K228" s="128"/>
      <c r="L228" s="242"/>
      <c r="M228" s="201" t="s">
        <v>647</v>
      </c>
      <c r="N228" s="202"/>
      <c r="O228" s="203">
        <v>17031.95</v>
      </c>
      <c r="P228" s="203">
        <v>2500</v>
      </c>
      <c r="Q228" s="213">
        <v>44663</v>
      </c>
      <c r="R228" s="214">
        <v>46126</v>
      </c>
      <c r="S228" s="600">
        <v>125.97</v>
      </c>
      <c r="T228" s="519">
        <v>13.21</v>
      </c>
      <c r="U228" s="519">
        <v>23.19</v>
      </c>
      <c r="V228" s="601">
        <f t="shared" si="63"/>
        <v>162.37</v>
      </c>
      <c r="W228" s="600">
        <v>0</v>
      </c>
      <c r="X228" s="519">
        <v>37.39</v>
      </c>
      <c r="Y228" s="519">
        <v>0</v>
      </c>
      <c r="Z228" s="601">
        <f t="shared" si="64"/>
        <v>37.39</v>
      </c>
      <c r="AA228" s="179"/>
      <c r="AB228" s="698"/>
      <c r="AC228" s="588"/>
      <c r="AD228" s="632"/>
      <c r="AE228" s="634"/>
      <c r="AF228" s="635"/>
      <c r="AG228" s="632"/>
      <c r="AH228" s="633"/>
      <c r="AI228" s="528"/>
      <c r="AJ228" s="170"/>
      <c r="AK228" s="134"/>
      <c r="AL228" s="172"/>
      <c r="AM228" s="496"/>
      <c r="AN228" s="173"/>
    </row>
    <row r="229" spans="1:40" ht="15.75" customHeight="1" x14ac:dyDescent="0.25">
      <c r="A229" s="356" t="s">
        <v>649</v>
      </c>
      <c r="B229" s="104" t="s">
        <v>46</v>
      </c>
      <c r="C229" s="96">
        <v>181100</v>
      </c>
      <c r="D229" s="96" t="s">
        <v>576</v>
      </c>
      <c r="E229" s="96" t="str">
        <f t="shared" si="65"/>
        <v>PR</v>
      </c>
      <c r="F229" s="262" t="s">
        <v>650</v>
      </c>
      <c r="G229" s="263" t="s">
        <v>1</v>
      </c>
      <c r="H229" s="264"/>
      <c r="I229" s="123"/>
      <c r="J229" s="241"/>
      <c r="K229" s="125" t="s">
        <v>651</v>
      </c>
      <c r="L229" s="246"/>
      <c r="M229" s="265"/>
      <c r="N229" s="266"/>
      <c r="O229" s="267"/>
      <c r="P229" s="200">
        <v>2125.0300000000002</v>
      </c>
      <c r="Q229" s="268"/>
      <c r="R229" s="269"/>
      <c r="S229" s="592">
        <v>52.11</v>
      </c>
      <c r="T229" s="593">
        <v>0</v>
      </c>
      <c r="U229" s="593">
        <v>34.11</v>
      </c>
      <c r="V229" s="594">
        <f t="shared" si="63"/>
        <v>86.22</v>
      </c>
      <c r="W229" s="592">
        <v>0</v>
      </c>
      <c r="X229" s="593">
        <v>27.69</v>
      </c>
      <c r="Y229" s="593">
        <v>0</v>
      </c>
      <c r="Z229" s="594">
        <f t="shared" si="64"/>
        <v>27.69</v>
      </c>
      <c r="AA229" s="180" t="s">
        <v>4</v>
      </c>
      <c r="AB229" s="695">
        <v>123.46</v>
      </c>
      <c r="AC229" s="603"/>
      <c r="AD229" s="620">
        <v>3</v>
      </c>
      <c r="AE229" s="621">
        <v>2</v>
      </c>
      <c r="AF229" s="622" t="s">
        <v>581</v>
      </c>
      <c r="AG229" s="620">
        <v>3</v>
      </c>
      <c r="AH229" s="623">
        <v>3</v>
      </c>
      <c r="AI229" s="552"/>
      <c r="AJ229" s="271"/>
      <c r="AK229" s="272"/>
      <c r="AL229" s="158"/>
      <c r="AM229" s="159"/>
      <c r="AN229" s="160"/>
    </row>
    <row r="230" spans="1:40" x14ac:dyDescent="0.25">
      <c r="A230" s="102" t="s">
        <v>649</v>
      </c>
      <c r="B230" s="102" t="s">
        <v>153</v>
      </c>
      <c r="C230" s="98">
        <v>181102</v>
      </c>
      <c r="D230" s="99" t="s">
        <v>576</v>
      </c>
      <c r="E230" s="98" t="str">
        <f t="shared" si="65"/>
        <v>PR</v>
      </c>
      <c r="F230" s="120" t="s">
        <v>650</v>
      </c>
      <c r="G230" s="119" t="s">
        <v>1</v>
      </c>
      <c r="H230" s="138"/>
      <c r="I230" s="127"/>
      <c r="J230" s="240"/>
      <c r="K230" s="128"/>
      <c r="L230" s="242"/>
      <c r="M230" s="193"/>
      <c r="N230" s="194"/>
      <c r="O230" s="195"/>
      <c r="P230" s="203">
        <v>2125.0300000000002</v>
      </c>
      <c r="Q230" s="196"/>
      <c r="R230" s="197"/>
      <c r="S230" s="600">
        <v>52.11</v>
      </c>
      <c r="T230" s="519">
        <v>0</v>
      </c>
      <c r="U230" s="519">
        <v>34.11</v>
      </c>
      <c r="V230" s="601">
        <f t="shared" si="63"/>
        <v>86.22</v>
      </c>
      <c r="W230" s="600">
        <v>0</v>
      </c>
      <c r="X230" s="519">
        <v>27.69</v>
      </c>
      <c r="Y230" s="519">
        <v>0</v>
      </c>
      <c r="Z230" s="601">
        <f t="shared" si="64"/>
        <v>27.69</v>
      </c>
      <c r="AA230" s="179" t="s">
        <v>4</v>
      </c>
      <c r="AB230" s="698"/>
      <c r="AC230" s="588"/>
      <c r="AD230" s="632">
        <v>3</v>
      </c>
      <c r="AE230" s="634">
        <v>2</v>
      </c>
      <c r="AF230" s="635" t="s">
        <v>581</v>
      </c>
      <c r="AG230" s="632">
        <v>3</v>
      </c>
      <c r="AH230" s="633">
        <v>3</v>
      </c>
      <c r="AI230" s="555"/>
      <c r="AJ230" s="166"/>
      <c r="AK230" s="167"/>
      <c r="AL230" s="172"/>
      <c r="AM230" s="496"/>
      <c r="AN230" s="173"/>
    </row>
    <row r="231" spans="1:40" ht="15.75" customHeight="1" x14ac:dyDescent="0.25">
      <c r="A231" s="104" t="s">
        <v>652</v>
      </c>
      <c r="B231" s="104" t="s">
        <v>46</v>
      </c>
      <c r="C231" s="96" t="s">
        <v>653</v>
      </c>
      <c r="D231" s="96" t="s">
        <v>279</v>
      </c>
      <c r="E231" s="96" t="str">
        <f t="shared" si="65"/>
        <v>RJ</v>
      </c>
      <c r="F231" s="262" t="s">
        <v>654</v>
      </c>
      <c r="G231" s="263" t="s">
        <v>90</v>
      </c>
      <c r="H231" s="274"/>
      <c r="I231" s="149" t="s">
        <v>91</v>
      </c>
      <c r="J231" s="96"/>
      <c r="K231" s="125" t="s">
        <v>655</v>
      </c>
      <c r="L231" s="246" t="s">
        <v>656</v>
      </c>
      <c r="M231" s="275"/>
      <c r="N231" s="276"/>
      <c r="O231" s="277"/>
      <c r="P231" s="277"/>
      <c r="Q231" s="278"/>
      <c r="R231" s="279"/>
      <c r="S231" s="592">
        <v>494.35</v>
      </c>
      <c r="T231" s="593">
        <v>42.63</v>
      </c>
      <c r="U231" s="593">
        <v>152.62</v>
      </c>
      <c r="V231" s="594">
        <f t="shared" si="63"/>
        <v>689.6</v>
      </c>
      <c r="W231" s="592">
        <v>0</v>
      </c>
      <c r="X231" s="593">
        <v>0</v>
      </c>
      <c r="Y231" s="593">
        <v>0</v>
      </c>
      <c r="Z231" s="594">
        <f t="shared" si="64"/>
        <v>0</v>
      </c>
      <c r="AA231" s="180" t="s">
        <v>4</v>
      </c>
      <c r="AB231" s="695">
        <v>843.94</v>
      </c>
      <c r="AC231" s="603">
        <v>21.72</v>
      </c>
      <c r="AD231" s="620">
        <v>23</v>
      </c>
      <c r="AE231" s="621">
        <v>9</v>
      </c>
      <c r="AF231" s="622">
        <v>0</v>
      </c>
      <c r="AG231" s="620"/>
      <c r="AH231" s="623"/>
      <c r="AI231" s="552"/>
      <c r="AJ231" s="271"/>
      <c r="AK231" s="272"/>
      <c r="AL231" s="158"/>
      <c r="AM231" s="159"/>
      <c r="AN231" s="160"/>
    </row>
    <row r="232" spans="1:40" x14ac:dyDescent="0.25">
      <c r="A232" s="103" t="s">
        <v>652</v>
      </c>
      <c r="B232" s="103" t="s">
        <v>123</v>
      </c>
      <c r="C232" s="99" t="s">
        <v>657</v>
      </c>
      <c r="D232" s="147" t="s">
        <v>279</v>
      </c>
      <c r="E232" s="99" t="str">
        <f t="shared" si="65"/>
        <v>RJ</v>
      </c>
      <c r="F232" s="776" t="s">
        <v>654</v>
      </c>
      <c r="G232" s="130" t="s">
        <v>90</v>
      </c>
      <c r="H232" s="280"/>
      <c r="I232" s="281" t="s">
        <v>91</v>
      </c>
      <c r="J232" s="99"/>
      <c r="K232" s="100" t="s">
        <v>655</v>
      </c>
      <c r="L232" s="239"/>
      <c r="M232" s="188"/>
      <c r="N232" s="189"/>
      <c r="O232" s="190"/>
      <c r="P232" s="190"/>
      <c r="Q232" s="191"/>
      <c r="R232" s="192"/>
      <c r="S232" s="595">
        <v>343.39</v>
      </c>
      <c r="T232" s="517">
        <v>0</v>
      </c>
      <c r="U232" s="517">
        <v>71.48</v>
      </c>
      <c r="V232" s="597">
        <f t="shared" si="63"/>
        <v>414.87</v>
      </c>
      <c r="W232" s="595">
        <v>0</v>
      </c>
      <c r="X232" s="517">
        <v>0</v>
      </c>
      <c r="Y232" s="517">
        <v>0</v>
      </c>
      <c r="Z232" s="597">
        <f t="shared" si="64"/>
        <v>0</v>
      </c>
      <c r="AA232" s="181"/>
      <c r="AB232" s="696"/>
      <c r="AC232" s="700"/>
      <c r="AD232" s="624">
        <v>16</v>
      </c>
      <c r="AE232" s="625">
        <v>9</v>
      </c>
      <c r="AF232" s="626">
        <v>0</v>
      </c>
      <c r="AG232" s="624"/>
      <c r="AH232" s="627"/>
      <c r="AI232" s="553"/>
      <c r="AJ232" s="163"/>
      <c r="AK232" s="164"/>
      <c r="AL232" s="174"/>
      <c r="AM232" s="494"/>
      <c r="AN232" s="175"/>
    </row>
    <row r="233" spans="1:40" x14ac:dyDescent="0.25">
      <c r="A233" s="102" t="s">
        <v>652</v>
      </c>
      <c r="B233" s="102" t="s">
        <v>145</v>
      </c>
      <c r="C233" s="98" t="s">
        <v>658</v>
      </c>
      <c r="D233" s="101" t="s">
        <v>279</v>
      </c>
      <c r="E233" s="98" t="str">
        <f t="shared" si="65"/>
        <v>RJ</v>
      </c>
      <c r="F233" s="777"/>
      <c r="G233" s="119" t="s">
        <v>90</v>
      </c>
      <c r="H233" s="140"/>
      <c r="I233" s="141" t="s">
        <v>91</v>
      </c>
      <c r="J233" s="98"/>
      <c r="K233" s="100" t="s">
        <v>655</v>
      </c>
      <c r="L233" s="122"/>
      <c r="M233" s="193"/>
      <c r="N233" s="194"/>
      <c r="O233" s="195"/>
      <c r="P233" s="195"/>
      <c r="Q233" s="196"/>
      <c r="R233" s="197"/>
      <c r="S233" s="600">
        <v>150.96</v>
      </c>
      <c r="T233" s="519">
        <v>42.63</v>
      </c>
      <c r="U233" s="519">
        <v>81.14</v>
      </c>
      <c r="V233" s="601">
        <v>274.73</v>
      </c>
      <c r="W233" s="600">
        <v>0</v>
      </c>
      <c r="X233" s="519">
        <v>0</v>
      </c>
      <c r="Y233" s="519">
        <v>0</v>
      </c>
      <c r="Z233" s="601">
        <f t="shared" si="64"/>
        <v>0</v>
      </c>
      <c r="AA233" s="179"/>
      <c r="AB233" s="698"/>
      <c r="AC233" s="588"/>
      <c r="AD233" s="632">
        <v>7</v>
      </c>
      <c r="AE233" s="634">
        <v>0</v>
      </c>
      <c r="AF233" s="635">
        <v>0</v>
      </c>
      <c r="AG233" s="632"/>
      <c r="AH233" s="633"/>
      <c r="AI233" s="555"/>
      <c r="AJ233" s="166"/>
      <c r="AK233" s="167"/>
      <c r="AL233" s="172"/>
      <c r="AM233" s="496"/>
      <c r="AN233" s="173"/>
    </row>
    <row r="234" spans="1:40" ht="15.75" customHeight="1" x14ac:dyDescent="0.25">
      <c r="A234" s="104" t="s">
        <v>659</v>
      </c>
      <c r="B234" s="104" t="s">
        <v>46</v>
      </c>
      <c r="C234" s="96" t="s">
        <v>660</v>
      </c>
      <c r="D234" s="96" t="s">
        <v>279</v>
      </c>
      <c r="E234" s="96" t="str">
        <f t="shared" si="65"/>
        <v>RJ</v>
      </c>
      <c r="F234" s="262" t="s">
        <v>661</v>
      </c>
      <c r="G234" s="263" t="s">
        <v>3</v>
      </c>
      <c r="H234" s="264"/>
      <c r="I234" s="123"/>
      <c r="J234" s="241"/>
      <c r="K234" s="125" t="s">
        <v>662</v>
      </c>
      <c r="L234" s="246" t="s">
        <v>663</v>
      </c>
      <c r="M234" s="198" t="s">
        <v>460</v>
      </c>
      <c r="N234" s="199"/>
      <c r="O234" s="200">
        <v>189351.17</v>
      </c>
      <c r="P234" s="200">
        <v>45000</v>
      </c>
      <c r="Q234" s="215">
        <v>43517</v>
      </c>
      <c r="R234" s="216">
        <v>46073</v>
      </c>
      <c r="S234" s="592">
        <v>1181.74</v>
      </c>
      <c r="T234" s="593">
        <v>36.25</v>
      </c>
      <c r="U234" s="593">
        <v>235.73</v>
      </c>
      <c r="V234" s="594">
        <f t="shared" si="63"/>
        <v>1453.72</v>
      </c>
      <c r="W234" s="592">
        <v>0</v>
      </c>
      <c r="X234" s="593">
        <v>0</v>
      </c>
      <c r="Y234" s="593">
        <v>0</v>
      </c>
      <c r="Z234" s="594">
        <f t="shared" si="64"/>
        <v>0</v>
      </c>
      <c r="AA234" s="180" t="s">
        <v>4</v>
      </c>
      <c r="AB234" s="695">
        <v>1696</v>
      </c>
      <c r="AC234" s="603"/>
      <c r="AD234" s="620">
        <v>73</v>
      </c>
      <c r="AE234" s="621">
        <v>10</v>
      </c>
      <c r="AF234" s="622">
        <v>0</v>
      </c>
      <c r="AG234" s="620"/>
      <c r="AH234" s="623"/>
      <c r="AI234" s="524" t="s">
        <v>2</v>
      </c>
      <c r="AJ234" s="159"/>
      <c r="AK234" s="160"/>
      <c r="AL234" s="158"/>
      <c r="AM234" s="159"/>
      <c r="AN234" s="160"/>
    </row>
    <row r="235" spans="1:40" x14ac:dyDescent="0.25">
      <c r="A235" s="103" t="s">
        <v>659</v>
      </c>
      <c r="B235" s="103" t="s">
        <v>123</v>
      </c>
      <c r="C235" s="99" t="s">
        <v>664</v>
      </c>
      <c r="D235" s="147" t="s">
        <v>279</v>
      </c>
      <c r="E235" s="99" t="str">
        <f t="shared" si="65"/>
        <v>RJ</v>
      </c>
      <c r="F235" s="776" t="s">
        <v>661</v>
      </c>
      <c r="G235" s="130" t="s">
        <v>3</v>
      </c>
      <c r="H235" s="136"/>
      <c r="I235" s="129"/>
      <c r="J235" s="238"/>
      <c r="K235" s="100" t="s">
        <v>662</v>
      </c>
      <c r="L235" s="239"/>
      <c r="M235" s="208"/>
      <c r="N235" s="209"/>
      <c r="O235" s="210"/>
      <c r="P235" s="210"/>
      <c r="Q235" s="211"/>
      <c r="R235" s="212"/>
      <c r="S235" s="595">
        <v>661.96</v>
      </c>
      <c r="T235" s="517">
        <v>0</v>
      </c>
      <c r="U235" s="517">
        <v>69.52</v>
      </c>
      <c r="V235" s="597">
        <f t="shared" si="63"/>
        <v>731.48</v>
      </c>
      <c r="W235" s="595">
        <v>0</v>
      </c>
      <c r="X235" s="517">
        <v>0</v>
      </c>
      <c r="Y235" s="517">
        <v>0</v>
      </c>
      <c r="Z235" s="597">
        <f t="shared" si="64"/>
        <v>0</v>
      </c>
      <c r="AA235" s="181"/>
      <c r="AB235" s="696"/>
      <c r="AC235" s="700"/>
      <c r="AD235" s="624">
        <v>54</v>
      </c>
      <c r="AE235" s="625">
        <v>2</v>
      </c>
      <c r="AF235" s="626">
        <v>0</v>
      </c>
      <c r="AG235" s="624"/>
      <c r="AH235" s="627"/>
      <c r="AI235" s="526" t="s">
        <v>2</v>
      </c>
      <c r="AJ235" s="171"/>
      <c r="AK235" s="169"/>
      <c r="AL235" s="174"/>
      <c r="AM235" s="494"/>
      <c r="AN235" s="175"/>
    </row>
    <row r="236" spans="1:40" x14ac:dyDescent="0.25">
      <c r="A236" s="102" t="s">
        <v>659</v>
      </c>
      <c r="B236" s="102" t="s">
        <v>145</v>
      </c>
      <c r="C236" s="98" t="s">
        <v>665</v>
      </c>
      <c r="D236" s="101" t="s">
        <v>279</v>
      </c>
      <c r="E236" s="98" t="str">
        <f t="shared" si="65"/>
        <v>RJ</v>
      </c>
      <c r="F236" s="777"/>
      <c r="G236" s="119" t="s">
        <v>3</v>
      </c>
      <c r="H236" s="138"/>
      <c r="I236" s="127"/>
      <c r="J236" s="240"/>
      <c r="K236" s="121" t="s">
        <v>662</v>
      </c>
      <c r="L236" s="122"/>
      <c r="M236" s="201"/>
      <c r="N236" s="202"/>
      <c r="O236" s="203"/>
      <c r="P236" s="203"/>
      <c r="Q236" s="213"/>
      <c r="R236" s="214"/>
      <c r="S236" s="600">
        <v>519.78</v>
      </c>
      <c r="T236" s="519">
        <v>36.25</v>
      </c>
      <c r="U236" s="519">
        <v>166.21</v>
      </c>
      <c r="V236" s="601">
        <f t="shared" si="63"/>
        <v>722.24</v>
      </c>
      <c r="W236" s="600">
        <v>0</v>
      </c>
      <c r="X236" s="519">
        <v>0</v>
      </c>
      <c r="Y236" s="519">
        <v>0</v>
      </c>
      <c r="Z236" s="601">
        <f t="shared" si="64"/>
        <v>0</v>
      </c>
      <c r="AA236" s="179"/>
      <c r="AB236" s="698"/>
      <c r="AC236" s="588"/>
      <c r="AD236" s="632">
        <v>19</v>
      </c>
      <c r="AE236" s="634">
        <v>8</v>
      </c>
      <c r="AF236" s="635">
        <v>0</v>
      </c>
      <c r="AG236" s="632"/>
      <c r="AH236" s="633"/>
      <c r="AI236" s="528" t="s">
        <v>2</v>
      </c>
      <c r="AJ236" s="170"/>
      <c r="AK236" s="134"/>
      <c r="AL236" s="172"/>
      <c r="AM236" s="496"/>
      <c r="AN236" s="173"/>
    </row>
    <row r="237" spans="1:40" ht="15.75" customHeight="1" x14ac:dyDescent="0.25">
      <c r="A237" s="104" t="s">
        <v>666</v>
      </c>
      <c r="B237" s="104" t="s">
        <v>46</v>
      </c>
      <c r="C237" s="96" t="s">
        <v>667</v>
      </c>
      <c r="D237" s="96" t="s">
        <v>279</v>
      </c>
      <c r="E237" s="96" t="str">
        <f t="shared" si="65"/>
        <v>RJ</v>
      </c>
      <c r="F237" s="262" t="s">
        <v>668</v>
      </c>
      <c r="G237" s="263" t="s">
        <v>3</v>
      </c>
      <c r="H237" s="264"/>
      <c r="I237" s="123"/>
      <c r="J237" s="241"/>
      <c r="K237" s="125" t="s">
        <v>669</v>
      </c>
      <c r="L237" s="246" t="s">
        <v>670</v>
      </c>
      <c r="M237" s="198" t="s">
        <v>671</v>
      </c>
      <c r="N237" s="199"/>
      <c r="O237" s="200">
        <v>16055.94</v>
      </c>
      <c r="P237" s="200">
        <v>2911.23</v>
      </c>
      <c r="Q237" s="215">
        <v>43098</v>
      </c>
      <c r="R237" s="216">
        <v>45654</v>
      </c>
      <c r="S237" s="592">
        <v>177.94</v>
      </c>
      <c r="T237" s="593">
        <v>19.329999999999998</v>
      </c>
      <c r="U237" s="593">
        <v>80.52</v>
      </c>
      <c r="V237" s="594">
        <f t="shared" si="63"/>
        <v>277.78999999999996</v>
      </c>
      <c r="W237" s="592">
        <v>50</v>
      </c>
      <c r="X237" s="593">
        <v>0</v>
      </c>
      <c r="Y237" s="593">
        <v>0</v>
      </c>
      <c r="Z237" s="594">
        <f t="shared" si="64"/>
        <v>50</v>
      </c>
      <c r="AA237" s="180" t="s">
        <v>4</v>
      </c>
      <c r="AB237" s="695">
        <v>409.83</v>
      </c>
      <c r="AC237" s="603"/>
      <c r="AD237" s="620">
        <v>14</v>
      </c>
      <c r="AE237" s="621">
        <v>0</v>
      </c>
      <c r="AF237" s="622">
        <v>0</v>
      </c>
      <c r="AG237" s="620"/>
      <c r="AH237" s="623"/>
      <c r="AI237" s="524" t="s">
        <v>2</v>
      </c>
      <c r="AJ237" s="159"/>
      <c r="AK237" s="160"/>
      <c r="AL237" s="158"/>
      <c r="AM237" s="159"/>
      <c r="AN237" s="160"/>
    </row>
    <row r="238" spans="1:40" x14ac:dyDescent="0.25">
      <c r="A238" s="102" t="s">
        <v>666</v>
      </c>
      <c r="B238" s="102" t="s">
        <v>153</v>
      </c>
      <c r="C238" s="98" t="s">
        <v>672</v>
      </c>
      <c r="D238" s="101" t="s">
        <v>279</v>
      </c>
      <c r="E238" s="98" t="str">
        <f t="shared" si="65"/>
        <v>RJ</v>
      </c>
      <c r="F238" s="120" t="s">
        <v>668</v>
      </c>
      <c r="G238" s="119" t="s">
        <v>3</v>
      </c>
      <c r="H238" s="138"/>
      <c r="I238" s="127"/>
      <c r="J238" s="240"/>
      <c r="K238" s="121" t="s">
        <v>669</v>
      </c>
      <c r="L238" s="122" t="s">
        <v>670</v>
      </c>
      <c r="M238" s="201" t="s">
        <v>671</v>
      </c>
      <c r="N238" s="202"/>
      <c r="O238" s="203">
        <v>16055.94</v>
      </c>
      <c r="P238" s="203">
        <v>2911.23</v>
      </c>
      <c r="Q238" s="213">
        <v>43098</v>
      </c>
      <c r="R238" s="214">
        <v>46384</v>
      </c>
      <c r="S238" s="600">
        <v>177.94</v>
      </c>
      <c r="T238" s="519">
        <v>19.329999999999998</v>
      </c>
      <c r="U238" s="519">
        <v>80.52</v>
      </c>
      <c r="V238" s="601">
        <f t="shared" si="63"/>
        <v>277.78999999999996</v>
      </c>
      <c r="W238" s="600">
        <v>50</v>
      </c>
      <c r="X238" s="519">
        <v>0</v>
      </c>
      <c r="Y238" s="519">
        <v>0</v>
      </c>
      <c r="Z238" s="601">
        <f t="shared" si="64"/>
        <v>50</v>
      </c>
      <c r="AA238" s="179" t="s">
        <v>4</v>
      </c>
      <c r="AB238" s="698"/>
      <c r="AC238" s="588"/>
      <c r="AD238" s="632">
        <v>14</v>
      </c>
      <c r="AE238" s="634">
        <v>0</v>
      </c>
      <c r="AF238" s="635">
        <v>0</v>
      </c>
      <c r="AG238" s="632"/>
      <c r="AH238" s="633"/>
      <c r="AI238" s="528" t="s">
        <v>2</v>
      </c>
      <c r="AJ238" s="170"/>
      <c r="AK238" s="134"/>
      <c r="AL238" s="172"/>
      <c r="AM238" s="496"/>
      <c r="AN238" s="173"/>
    </row>
    <row r="239" spans="1:40" ht="15.75" customHeight="1" x14ac:dyDescent="0.25">
      <c r="A239" s="104" t="s">
        <v>673</v>
      </c>
      <c r="B239" s="104" t="s">
        <v>46</v>
      </c>
      <c r="C239" s="96">
        <v>191500</v>
      </c>
      <c r="D239" s="96" t="s">
        <v>279</v>
      </c>
      <c r="E239" s="96" t="str">
        <f t="shared" si="65"/>
        <v>RJ</v>
      </c>
      <c r="F239" s="262" t="s">
        <v>674</v>
      </c>
      <c r="G239" s="263" t="s">
        <v>90</v>
      </c>
      <c r="H239" s="274"/>
      <c r="I239" s="149" t="s">
        <v>281</v>
      </c>
      <c r="J239" s="96"/>
      <c r="K239" s="125" t="s">
        <v>282</v>
      </c>
      <c r="L239" s="246" t="s">
        <v>675</v>
      </c>
      <c r="M239" s="275"/>
      <c r="N239" s="276"/>
      <c r="O239" s="277"/>
      <c r="P239" s="277"/>
      <c r="Q239" s="278"/>
      <c r="R239" s="279"/>
      <c r="S239" s="592"/>
      <c r="T239" s="593"/>
      <c r="U239" s="593"/>
      <c r="V239" s="594">
        <f t="shared" si="63"/>
        <v>0</v>
      </c>
      <c r="W239" s="592"/>
      <c r="X239" s="593"/>
      <c r="Y239" s="593"/>
      <c r="Z239" s="594">
        <f t="shared" si="64"/>
        <v>0</v>
      </c>
      <c r="AA239" s="180"/>
      <c r="AB239" s="695">
        <v>885.93</v>
      </c>
      <c r="AC239" s="603"/>
      <c r="AD239" s="620">
        <v>23</v>
      </c>
      <c r="AE239" s="621">
        <v>4</v>
      </c>
      <c r="AF239" s="622">
        <v>0</v>
      </c>
      <c r="AG239" s="620"/>
      <c r="AH239" s="623"/>
      <c r="AI239" s="552"/>
      <c r="AJ239" s="271"/>
      <c r="AK239" s="272"/>
      <c r="AL239" s="158"/>
      <c r="AM239" s="159"/>
      <c r="AN239" s="160"/>
    </row>
    <row r="240" spans="1:40" x14ac:dyDescent="0.25">
      <c r="A240" s="102" t="s">
        <v>673</v>
      </c>
      <c r="B240" s="102" t="s">
        <v>123</v>
      </c>
      <c r="C240" s="98" t="s">
        <v>676</v>
      </c>
      <c r="D240" s="101" t="s">
        <v>279</v>
      </c>
      <c r="E240" s="98" t="str">
        <f t="shared" si="65"/>
        <v>RJ</v>
      </c>
      <c r="F240" s="120" t="s">
        <v>674</v>
      </c>
      <c r="G240" s="119" t="s">
        <v>90</v>
      </c>
      <c r="H240" s="140"/>
      <c r="I240" s="141" t="s">
        <v>281</v>
      </c>
      <c r="J240" s="98"/>
      <c r="K240" s="121" t="s">
        <v>282</v>
      </c>
      <c r="L240" s="122" t="s">
        <v>675</v>
      </c>
      <c r="M240" s="193"/>
      <c r="N240" s="194"/>
      <c r="O240" s="195"/>
      <c r="P240" s="195"/>
      <c r="Q240" s="196"/>
      <c r="R240" s="197"/>
      <c r="S240" s="600"/>
      <c r="T240" s="519"/>
      <c r="U240" s="519"/>
      <c r="V240" s="601">
        <f t="shared" si="63"/>
        <v>0</v>
      </c>
      <c r="W240" s="600"/>
      <c r="X240" s="519"/>
      <c r="Y240" s="519"/>
      <c r="Z240" s="601">
        <f t="shared" si="64"/>
        <v>0</v>
      </c>
      <c r="AA240" s="179"/>
      <c r="AB240" s="698"/>
      <c r="AC240" s="588"/>
      <c r="AD240" s="632">
        <v>23</v>
      </c>
      <c r="AE240" s="634">
        <v>4</v>
      </c>
      <c r="AF240" s="635">
        <v>0</v>
      </c>
      <c r="AG240" s="632"/>
      <c r="AH240" s="633"/>
      <c r="AI240" s="555"/>
      <c r="AJ240" s="166"/>
      <c r="AK240" s="167"/>
      <c r="AL240" s="172"/>
      <c r="AM240" s="496"/>
      <c r="AN240" s="173"/>
    </row>
    <row r="241" spans="1:40" ht="15.75" customHeight="1" x14ac:dyDescent="0.25">
      <c r="A241" s="104" t="s">
        <v>677</v>
      </c>
      <c r="B241" s="104" t="s">
        <v>46</v>
      </c>
      <c r="C241" s="96" t="s">
        <v>678</v>
      </c>
      <c r="D241" s="96" t="s">
        <v>279</v>
      </c>
      <c r="E241" s="96" t="str">
        <f t="shared" si="65"/>
        <v>RJ</v>
      </c>
      <c r="F241" s="262" t="s">
        <v>679</v>
      </c>
      <c r="G241" s="263" t="s">
        <v>3</v>
      </c>
      <c r="H241" s="264"/>
      <c r="I241" s="123"/>
      <c r="J241" s="241"/>
      <c r="K241" s="125" t="s">
        <v>680</v>
      </c>
      <c r="L241" s="246" t="s">
        <v>681</v>
      </c>
      <c r="M241" s="198" t="s">
        <v>682</v>
      </c>
      <c r="N241" s="199"/>
      <c r="O241" s="200">
        <v>7186.35</v>
      </c>
      <c r="P241" s="200">
        <v>2179</v>
      </c>
      <c r="Q241" s="215">
        <v>38672</v>
      </c>
      <c r="R241" s="216">
        <v>46341</v>
      </c>
      <c r="S241" s="592">
        <v>200.71</v>
      </c>
      <c r="T241" s="593">
        <v>0</v>
      </c>
      <c r="U241" s="593">
        <v>57.76</v>
      </c>
      <c r="V241" s="594">
        <f t="shared" si="63"/>
        <v>258.47000000000003</v>
      </c>
      <c r="W241" s="592">
        <v>0</v>
      </c>
      <c r="X241" s="593">
        <v>0</v>
      </c>
      <c r="Y241" s="593">
        <v>0</v>
      </c>
      <c r="Z241" s="594">
        <f t="shared" si="64"/>
        <v>0</v>
      </c>
      <c r="AA241" s="180" t="s">
        <v>4</v>
      </c>
      <c r="AB241" s="695">
        <v>320.25</v>
      </c>
      <c r="AC241" s="603"/>
      <c r="AD241" s="620">
        <v>25</v>
      </c>
      <c r="AE241" s="621">
        <v>0</v>
      </c>
      <c r="AF241" s="622"/>
      <c r="AG241" s="620"/>
      <c r="AH241" s="623"/>
      <c r="AI241" s="524" t="s">
        <v>4</v>
      </c>
      <c r="AJ241" s="159"/>
      <c r="AK241" s="160"/>
      <c r="AL241" s="158"/>
      <c r="AM241" s="159"/>
      <c r="AN241" s="160"/>
    </row>
    <row r="242" spans="1:40" x14ac:dyDescent="0.25">
      <c r="A242" s="102" t="s">
        <v>677</v>
      </c>
      <c r="B242" s="102" t="s">
        <v>145</v>
      </c>
      <c r="C242" s="98" t="s">
        <v>683</v>
      </c>
      <c r="D242" s="101" t="s">
        <v>279</v>
      </c>
      <c r="E242" s="98" t="str">
        <f t="shared" si="65"/>
        <v>RJ</v>
      </c>
      <c r="F242" s="120" t="s">
        <v>679</v>
      </c>
      <c r="G242" s="119" t="s">
        <v>3</v>
      </c>
      <c r="H242" s="138"/>
      <c r="I242" s="127"/>
      <c r="J242" s="240"/>
      <c r="K242" s="121" t="s">
        <v>680</v>
      </c>
      <c r="L242" s="122" t="s">
        <v>681</v>
      </c>
      <c r="M242" s="201" t="s">
        <v>682</v>
      </c>
      <c r="N242" s="202"/>
      <c r="O242" s="203">
        <v>7186.35</v>
      </c>
      <c r="P242" s="203">
        <v>2179</v>
      </c>
      <c r="Q242" s="213">
        <v>38672</v>
      </c>
      <c r="R242" s="214">
        <v>46341</v>
      </c>
      <c r="S242" s="600">
        <v>200.71</v>
      </c>
      <c r="T242" s="519">
        <v>0</v>
      </c>
      <c r="U242" s="519">
        <v>57.76</v>
      </c>
      <c r="V242" s="601">
        <f t="shared" si="63"/>
        <v>258.47000000000003</v>
      </c>
      <c r="W242" s="600">
        <v>0</v>
      </c>
      <c r="X242" s="519">
        <v>0</v>
      </c>
      <c r="Y242" s="519">
        <v>0</v>
      </c>
      <c r="Z242" s="601">
        <f t="shared" si="64"/>
        <v>0</v>
      </c>
      <c r="AA242" s="179" t="s">
        <v>4</v>
      </c>
      <c r="AB242" s="698"/>
      <c r="AC242" s="588"/>
      <c r="AD242" s="632">
        <v>25</v>
      </c>
      <c r="AE242" s="634">
        <v>0</v>
      </c>
      <c r="AF242" s="635"/>
      <c r="AG242" s="632"/>
      <c r="AH242" s="633"/>
      <c r="AI242" s="528" t="s">
        <v>4</v>
      </c>
      <c r="AJ242" s="170"/>
      <c r="AK242" s="134"/>
      <c r="AL242" s="172"/>
      <c r="AM242" s="496"/>
      <c r="AN242" s="173"/>
    </row>
    <row r="243" spans="1:40" ht="15.75" customHeight="1" x14ac:dyDescent="0.25">
      <c r="A243" s="104" t="s">
        <v>684</v>
      </c>
      <c r="B243" s="104" t="s">
        <v>46</v>
      </c>
      <c r="C243" s="96" t="s">
        <v>685</v>
      </c>
      <c r="D243" s="96" t="s">
        <v>279</v>
      </c>
      <c r="E243" s="96" t="str">
        <f t="shared" si="65"/>
        <v>RJ</v>
      </c>
      <c r="F243" s="262" t="s">
        <v>686</v>
      </c>
      <c r="G243" s="263" t="s">
        <v>1</v>
      </c>
      <c r="H243" s="264"/>
      <c r="I243" s="123"/>
      <c r="J243" s="241"/>
      <c r="K243" s="125" t="s">
        <v>687</v>
      </c>
      <c r="L243" s="246" t="s">
        <v>688</v>
      </c>
      <c r="M243" s="265"/>
      <c r="N243" s="266"/>
      <c r="O243" s="267"/>
      <c r="P243" s="267"/>
      <c r="Q243" s="268"/>
      <c r="R243" s="269"/>
      <c r="S243" s="592">
        <v>490.92</v>
      </c>
      <c r="T243" s="593">
        <v>0</v>
      </c>
      <c r="U243" s="593">
        <v>98.53</v>
      </c>
      <c r="V243" s="594">
        <f t="shared" si="63"/>
        <v>589.45000000000005</v>
      </c>
      <c r="W243" s="592">
        <v>0</v>
      </c>
      <c r="X243" s="593">
        <v>0</v>
      </c>
      <c r="Y243" s="593">
        <v>0</v>
      </c>
      <c r="Z243" s="594">
        <f t="shared" si="64"/>
        <v>0</v>
      </c>
      <c r="AA243" s="180" t="s">
        <v>4</v>
      </c>
      <c r="AB243" s="695">
        <v>710</v>
      </c>
      <c r="AC243" s="603"/>
      <c r="AD243" s="620">
        <v>56</v>
      </c>
      <c r="AE243" s="621">
        <v>0</v>
      </c>
      <c r="AF243" s="622">
        <v>0</v>
      </c>
      <c r="AG243" s="620"/>
      <c r="AH243" s="623"/>
      <c r="AI243" s="552"/>
      <c r="AJ243" s="271"/>
      <c r="AK243" s="272"/>
      <c r="AL243" s="158"/>
      <c r="AM243" s="159"/>
      <c r="AN243" s="160"/>
    </row>
    <row r="244" spans="1:40" x14ac:dyDescent="0.25">
      <c r="A244" s="102" t="s">
        <v>684</v>
      </c>
      <c r="B244" s="102" t="s">
        <v>55</v>
      </c>
      <c r="C244" s="98" t="s">
        <v>689</v>
      </c>
      <c r="D244" s="101" t="s">
        <v>279</v>
      </c>
      <c r="E244" s="98" t="str">
        <f t="shared" si="65"/>
        <v>RJ</v>
      </c>
      <c r="F244" s="120" t="s">
        <v>686</v>
      </c>
      <c r="G244" s="119" t="s">
        <v>1</v>
      </c>
      <c r="H244" s="138"/>
      <c r="I244" s="127"/>
      <c r="J244" s="240"/>
      <c r="K244" s="121" t="s">
        <v>687</v>
      </c>
      <c r="L244" s="122" t="s">
        <v>688</v>
      </c>
      <c r="M244" s="193"/>
      <c r="N244" s="194"/>
      <c r="O244" s="195"/>
      <c r="P244" s="195"/>
      <c r="Q244" s="196"/>
      <c r="R244" s="197"/>
      <c r="S244" s="600">
        <v>490.92</v>
      </c>
      <c r="T244" s="519">
        <v>0</v>
      </c>
      <c r="U244" s="519">
        <v>98.53</v>
      </c>
      <c r="V244" s="601">
        <f t="shared" si="63"/>
        <v>589.45000000000005</v>
      </c>
      <c r="W244" s="600">
        <v>0</v>
      </c>
      <c r="X244" s="519">
        <v>0</v>
      </c>
      <c r="Y244" s="519">
        <v>0</v>
      </c>
      <c r="Z244" s="601">
        <f t="shared" si="64"/>
        <v>0</v>
      </c>
      <c r="AA244" s="179" t="s">
        <v>4</v>
      </c>
      <c r="AB244" s="698"/>
      <c r="AC244" s="588"/>
      <c r="AD244" s="632">
        <v>56</v>
      </c>
      <c r="AE244" s="634">
        <v>0</v>
      </c>
      <c r="AF244" s="635">
        <v>0</v>
      </c>
      <c r="AG244" s="632"/>
      <c r="AH244" s="633"/>
      <c r="AI244" s="555"/>
      <c r="AJ244" s="166"/>
      <c r="AK244" s="167"/>
      <c r="AL244" s="172"/>
      <c r="AM244" s="496"/>
      <c r="AN244" s="173"/>
    </row>
    <row r="245" spans="1:40" ht="15.75" customHeight="1" x14ac:dyDescent="0.25">
      <c r="A245" s="104" t="s">
        <v>690</v>
      </c>
      <c r="B245" s="104" t="s">
        <v>46</v>
      </c>
      <c r="C245" s="96" t="s">
        <v>691</v>
      </c>
      <c r="D245" s="96" t="s">
        <v>279</v>
      </c>
      <c r="E245" s="96" t="str">
        <f t="shared" si="65"/>
        <v>RJ</v>
      </c>
      <c r="F245" s="262" t="s">
        <v>692</v>
      </c>
      <c r="G245" s="263" t="s">
        <v>1</v>
      </c>
      <c r="H245" s="264"/>
      <c r="I245" s="123"/>
      <c r="J245" s="241"/>
      <c r="K245" s="125" t="s">
        <v>693</v>
      </c>
      <c r="L245" s="246" t="s">
        <v>694</v>
      </c>
      <c r="M245" s="265"/>
      <c r="N245" s="266"/>
      <c r="O245" s="267"/>
      <c r="P245" s="267"/>
      <c r="Q245" s="268"/>
      <c r="R245" s="269"/>
      <c r="S245" s="592">
        <v>212.23</v>
      </c>
      <c r="T245" s="593">
        <v>24.33</v>
      </c>
      <c r="U245" s="593">
        <v>121.37</v>
      </c>
      <c r="V245" s="594">
        <f t="shared" si="63"/>
        <v>357.93</v>
      </c>
      <c r="W245" s="592">
        <v>0</v>
      </c>
      <c r="X245" s="593">
        <v>0</v>
      </c>
      <c r="Y245" s="593">
        <v>0</v>
      </c>
      <c r="Z245" s="594">
        <f t="shared" si="64"/>
        <v>0</v>
      </c>
      <c r="AA245" s="180" t="s">
        <v>4</v>
      </c>
      <c r="AB245" s="695">
        <v>422</v>
      </c>
      <c r="AC245" s="603"/>
      <c r="AD245" s="620" t="s">
        <v>695</v>
      </c>
      <c r="AE245" s="621">
        <v>0</v>
      </c>
      <c r="AF245" s="622">
        <v>0</v>
      </c>
      <c r="AG245" s="620"/>
      <c r="AH245" s="623"/>
      <c r="AI245" s="552"/>
      <c r="AJ245" s="271"/>
      <c r="AK245" s="272"/>
      <c r="AL245" s="158"/>
      <c r="AM245" s="159"/>
      <c r="AN245" s="160"/>
    </row>
    <row r="246" spans="1:40" x14ac:dyDescent="0.25">
      <c r="A246" s="102" t="s">
        <v>690</v>
      </c>
      <c r="B246" s="102" t="s">
        <v>199</v>
      </c>
      <c r="C246" s="98" t="s">
        <v>696</v>
      </c>
      <c r="D246" s="101" t="s">
        <v>279</v>
      </c>
      <c r="E246" s="98" t="str">
        <f t="shared" si="65"/>
        <v>RJ</v>
      </c>
      <c r="F246" s="120" t="s">
        <v>692</v>
      </c>
      <c r="G246" s="119" t="s">
        <v>1</v>
      </c>
      <c r="H246" s="138"/>
      <c r="I246" s="127"/>
      <c r="J246" s="240"/>
      <c r="K246" s="121" t="s">
        <v>693</v>
      </c>
      <c r="L246" s="122" t="s">
        <v>694</v>
      </c>
      <c r="M246" s="193"/>
      <c r="N246" s="194"/>
      <c r="O246" s="195"/>
      <c r="P246" s="195"/>
      <c r="Q246" s="196"/>
      <c r="R246" s="197"/>
      <c r="S246" s="600">
        <v>212.23</v>
      </c>
      <c r="T246" s="519">
        <v>24.33</v>
      </c>
      <c r="U246" s="519">
        <v>121.37</v>
      </c>
      <c r="V246" s="601">
        <f t="shared" si="63"/>
        <v>357.93</v>
      </c>
      <c r="W246" s="600">
        <v>0</v>
      </c>
      <c r="X246" s="519">
        <v>0</v>
      </c>
      <c r="Y246" s="519">
        <v>0</v>
      </c>
      <c r="Z246" s="601">
        <f t="shared" si="64"/>
        <v>0</v>
      </c>
      <c r="AA246" s="179" t="s">
        <v>4</v>
      </c>
      <c r="AB246" s="698"/>
      <c r="AC246" s="588"/>
      <c r="AD246" s="632" t="s">
        <v>695</v>
      </c>
      <c r="AE246" s="634">
        <v>0</v>
      </c>
      <c r="AF246" s="635">
        <v>0</v>
      </c>
      <c r="AG246" s="632"/>
      <c r="AH246" s="633"/>
      <c r="AI246" s="555"/>
      <c r="AJ246" s="166"/>
      <c r="AK246" s="167"/>
      <c r="AL246" s="172"/>
      <c r="AM246" s="496"/>
      <c r="AN246" s="173"/>
    </row>
    <row r="247" spans="1:40" ht="15.75" customHeight="1" x14ac:dyDescent="0.25">
      <c r="A247" s="104" t="s">
        <v>697</v>
      </c>
      <c r="B247" s="104" t="s">
        <v>46</v>
      </c>
      <c r="C247" s="96" t="s">
        <v>698</v>
      </c>
      <c r="D247" s="96" t="s">
        <v>279</v>
      </c>
      <c r="E247" s="96" t="str">
        <f t="shared" si="65"/>
        <v>RJ</v>
      </c>
      <c r="F247" s="262" t="s">
        <v>699</v>
      </c>
      <c r="G247" s="263" t="s">
        <v>3</v>
      </c>
      <c r="H247" s="264"/>
      <c r="I247" s="123"/>
      <c r="J247" s="241"/>
      <c r="K247" s="125" t="s">
        <v>700</v>
      </c>
      <c r="L247" s="246" t="s">
        <v>701</v>
      </c>
      <c r="M247" s="198" t="s">
        <v>702</v>
      </c>
      <c r="N247" s="199"/>
      <c r="O247" s="200">
        <v>296303.2</v>
      </c>
      <c r="P247" s="200">
        <v>165759.84</v>
      </c>
      <c r="Q247" s="215">
        <v>42916</v>
      </c>
      <c r="R247" s="216">
        <v>46202</v>
      </c>
      <c r="S247" s="592">
        <v>1599.95</v>
      </c>
      <c r="T247" s="593">
        <v>47.25</v>
      </c>
      <c r="U247" s="593">
        <v>507.09</v>
      </c>
      <c r="V247" s="594">
        <f t="shared" si="63"/>
        <v>2154.29</v>
      </c>
      <c r="W247" s="592">
        <v>0</v>
      </c>
      <c r="X247" s="593">
        <v>0</v>
      </c>
      <c r="Y247" s="593">
        <v>0</v>
      </c>
      <c r="Z247" s="594">
        <f t="shared" si="64"/>
        <v>0</v>
      </c>
      <c r="AA247" s="180" t="s">
        <v>4</v>
      </c>
      <c r="AB247" s="695">
        <v>3485.92</v>
      </c>
      <c r="AC247" s="603"/>
      <c r="AD247" s="620">
        <v>152</v>
      </c>
      <c r="AE247" s="621">
        <v>56</v>
      </c>
      <c r="AF247" s="622">
        <v>0</v>
      </c>
      <c r="AG247" s="620"/>
      <c r="AH247" s="623"/>
      <c r="AI247" s="524" t="s">
        <v>2</v>
      </c>
      <c r="AJ247" s="159"/>
      <c r="AK247" s="160"/>
      <c r="AL247" s="158"/>
      <c r="AM247" s="159"/>
      <c r="AN247" s="160"/>
    </row>
    <row r="248" spans="1:40" x14ac:dyDescent="0.25">
      <c r="A248" s="103" t="s">
        <v>697</v>
      </c>
      <c r="B248" s="103" t="s">
        <v>254</v>
      </c>
      <c r="C248" s="99" t="s">
        <v>703</v>
      </c>
      <c r="D248" s="147" t="s">
        <v>279</v>
      </c>
      <c r="E248" s="99" t="str">
        <f t="shared" si="65"/>
        <v>RJ</v>
      </c>
      <c r="F248" s="776" t="s">
        <v>699</v>
      </c>
      <c r="G248" s="130" t="s">
        <v>3</v>
      </c>
      <c r="H248" s="136"/>
      <c r="I248" s="129"/>
      <c r="J248" s="238"/>
      <c r="K248" s="100" t="s">
        <v>700</v>
      </c>
      <c r="L248" s="239"/>
      <c r="M248" s="208"/>
      <c r="N248" s="209"/>
      <c r="O248" s="210"/>
      <c r="P248" s="210"/>
      <c r="Q248" s="211"/>
      <c r="R248" s="212"/>
      <c r="S248" s="595">
        <v>1534.89</v>
      </c>
      <c r="T248" s="517">
        <v>47.25</v>
      </c>
      <c r="U248" s="517">
        <v>165.52</v>
      </c>
      <c r="V248" s="597">
        <f t="shared" si="63"/>
        <v>1747.66</v>
      </c>
      <c r="W248" s="595">
        <v>0</v>
      </c>
      <c r="X248" s="517">
        <v>0</v>
      </c>
      <c r="Y248" s="517">
        <v>0</v>
      </c>
      <c r="Z248" s="597">
        <f t="shared" si="64"/>
        <v>0</v>
      </c>
      <c r="AA248" s="181" t="s">
        <v>4</v>
      </c>
      <c r="AB248" s="696"/>
      <c r="AC248" s="700"/>
      <c r="AD248" s="624">
        <v>147</v>
      </c>
      <c r="AE248" s="625">
        <v>55</v>
      </c>
      <c r="AF248" s="626">
        <v>0</v>
      </c>
      <c r="AG248" s="624"/>
      <c r="AH248" s="627"/>
      <c r="AI248" s="526" t="s">
        <v>2</v>
      </c>
      <c r="AJ248" s="171"/>
      <c r="AK248" s="169"/>
      <c r="AL248" s="174"/>
      <c r="AM248" s="494"/>
      <c r="AN248" s="175"/>
    </row>
    <row r="249" spans="1:40" x14ac:dyDescent="0.25">
      <c r="A249" s="102" t="s">
        <v>697</v>
      </c>
      <c r="B249" s="102" t="s">
        <v>341</v>
      </c>
      <c r="C249" s="98" t="s">
        <v>704</v>
      </c>
      <c r="D249" s="101" t="s">
        <v>279</v>
      </c>
      <c r="E249" s="98" t="str">
        <f t="shared" si="65"/>
        <v>RJ</v>
      </c>
      <c r="F249" s="777"/>
      <c r="G249" s="119" t="s">
        <v>3</v>
      </c>
      <c r="H249" s="138"/>
      <c r="I249" s="127"/>
      <c r="J249" s="240"/>
      <c r="K249" s="121" t="s">
        <v>700</v>
      </c>
      <c r="L249" s="122"/>
      <c r="M249" s="201"/>
      <c r="N249" s="202"/>
      <c r="O249" s="203"/>
      <c r="P249" s="203"/>
      <c r="Q249" s="213"/>
      <c r="R249" s="214"/>
      <c r="S249" s="600">
        <v>65.06</v>
      </c>
      <c r="T249" s="519">
        <v>0</v>
      </c>
      <c r="U249" s="519">
        <v>341.57</v>
      </c>
      <c r="V249" s="601">
        <f t="shared" si="63"/>
        <v>406.63</v>
      </c>
      <c r="W249" s="600">
        <v>0</v>
      </c>
      <c r="X249" s="519">
        <v>0</v>
      </c>
      <c r="Y249" s="519">
        <v>0</v>
      </c>
      <c r="Z249" s="601">
        <f t="shared" si="64"/>
        <v>0</v>
      </c>
      <c r="AA249" s="179" t="s">
        <v>4</v>
      </c>
      <c r="AB249" s="698"/>
      <c r="AC249" s="588"/>
      <c r="AD249" s="632">
        <v>5</v>
      </c>
      <c r="AE249" s="634">
        <v>1</v>
      </c>
      <c r="AF249" s="635">
        <v>0</v>
      </c>
      <c r="AG249" s="632"/>
      <c r="AH249" s="633"/>
      <c r="AI249" s="528" t="s">
        <v>2</v>
      </c>
      <c r="AJ249" s="170"/>
      <c r="AK249" s="134"/>
      <c r="AL249" s="172"/>
      <c r="AM249" s="496"/>
      <c r="AN249" s="173"/>
    </row>
    <row r="250" spans="1:40" ht="15.75" customHeight="1" x14ac:dyDescent="0.25">
      <c r="A250" s="104" t="s">
        <v>705</v>
      </c>
      <c r="B250" s="104" t="s">
        <v>46</v>
      </c>
      <c r="C250" s="96" t="s">
        <v>706</v>
      </c>
      <c r="D250" s="96" t="s">
        <v>279</v>
      </c>
      <c r="E250" s="96" t="str">
        <f t="shared" si="65"/>
        <v>RJ</v>
      </c>
      <c r="F250" s="262" t="s">
        <v>707</v>
      </c>
      <c r="G250" s="263" t="s">
        <v>1</v>
      </c>
      <c r="H250" s="274"/>
      <c r="I250" s="149" t="s">
        <v>708</v>
      </c>
      <c r="J250" s="96"/>
      <c r="K250" s="125" t="s">
        <v>709</v>
      </c>
      <c r="L250" s="246" t="s">
        <v>710</v>
      </c>
      <c r="M250" s="275"/>
      <c r="N250" s="276"/>
      <c r="O250" s="277"/>
      <c r="P250" s="125">
        <v>8776.08</v>
      </c>
      <c r="Q250" s="278"/>
      <c r="R250" s="279"/>
      <c r="S250" s="592">
        <f>S251</f>
        <v>115.81</v>
      </c>
      <c r="T250" s="593">
        <f t="shared" ref="T250:Z250" si="66">T251</f>
        <v>0</v>
      </c>
      <c r="U250" s="593">
        <f t="shared" si="66"/>
        <v>251.2</v>
      </c>
      <c r="V250" s="594">
        <f t="shared" si="66"/>
        <v>367.01</v>
      </c>
      <c r="W250" s="592">
        <f t="shared" si="66"/>
        <v>0</v>
      </c>
      <c r="X250" s="593">
        <f t="shared" si="66"/>
        <v>0</v>
      </c>
      <c r="Y250" s="593">
        <f t="shared" si="66"/>
        <v>0</v>
      </c>
      <c r="Z250" s="593">
        <f t="shared" si="66"/>
        <v>0</v>
      </c>
      <c r="AA250" s="180"/>
      <c r="AB250" s="695">
        <v>443.46</v>
      </c>
      <c r="AC250" s="603"/>
      <c r="AD250" s="620"/>
      <c r="AE250" s="621"/>
      <c r="AF250" s="622"/>
      <c r="AG250" s="620"/>
      <c r="AH250" s="623"/>
      <c r="AI250" s="552"/>
      <c r="AJ250" s="271"/>
      <c r="AK250" s="272"/>
      <c r="AL250" s="158"/>
      <c r="AM250" s="159"/>
      <c r="AN250" s="160"/>
    </row>
    <row r="251" spans="1:40" x14ac:dyDescent="0.25">
      <c r="A251" s="145" t="s">
        <v>711</v>
      </c>
      <c r="B251" s="145" t="s">
        <v>712</v>
      </c>
      <c r="C251" s="146" t="s">
        <v>713</v>
      </c>
      <c r="D251" s="101" t="s">
        <v>279</v>
      </c>
      <c r="E251" s="98" t="str">
        <f t="shared" si="65"/>
        <v>RJ</v>
      </c>
      <c r="F251" s="120" t="s">
        <v>707</v>
      </c>
      <c r="G251" s="119" t="s">
        <v>1</v>
      </c>
      <c r="H251" s="140"/>
      <c r="I251" s="141" t="s">
        <v>708</v>
      </c>
      <c r="J251" s="98"/>
      <c r="K251" s="121" t="s">
        <v>709</v>
      </c>
      <c r="L251" s="122"/>
      <c r="M251" s="193"/>
      <c r="N251" s="194"/>
      <c r="O251" s="195"/>
      <c r="P251" s="195"/>
      <c r="Q251" s="196"/>
      <c r="R251" s="197"/>
      <c r="S251" s="600">
        <v>115.81</v>
      </c>
      <c r="T251" s="519">
        <v>0</v>
      </c>
      <c r="U251" s="519">
        <v>251.2</v>
      </c>
      <c r="V251" s="601">
        <f>SUBTOTAL(9,S251:U251)</f>
        <v>367.01</v>
      </c>
      <c r="W251" s="600">
        <v>0</v>
      </c>
      <c r="X251" s="519">
        <v>0</v>
      </c>
      <c r="Y251" s="519">
        <v>0</v>
      </c>
      <c r="Z251" s="601">
        <f>SUBTOTAL(9,W251:Y251)</f>
        <v>0</v>
      </c>
      <c r="AA251" s="179"/>
      <c r="AB251" s="698"/>
      <c r="AC251" s="588"/>
      <c r="AD251" s="632"/>
      <c r="AE251" s="634"/>
      <c r="AF251" s="635"/>
      <c r="AG251" s="632"/>
      <c r="AH251" s="633"/>
      <c r="AI251" s="555"/>
      <c r="AJ251" s="166"/>
      <c r="AK251" s="167"/>
      <c r="AL251" s="172"/>
      <c r="AM251" s="496"/>
      <c r="AN251" s="173"/>
    </row>
    <row r="252" spans="1:40" ht="15.75" customHeight="1" x14ac:dyDescent="0.25">
      <c r="A252" s="104" t="s">
        <v>714</v>
      </c>
      <c r="B252" s="104" t="s">
        <v>46</v>
      </c>
      <c r="C252" s="96" t="s">
        <v>715</v>
      </c>
      <c r="D252" s="96" t="s">
        <v>279</v>
      </c>
      <c r="E252" s="96" t="str">
        <f t="shared" si="65"/>
        <v>RJ</v>
      </c>
      <c r="F252" s="262" t="s">
        <v>716</v>
      </c>
      <c r="G252" s="263" t="s">
        <v>3</v>
      </c>
      <c r="H252" s="264"/>
      <c r="I252" s="123"/>
      <c r="J252" s="241"/>
      <c r="K252" s="125" t="s">
        <v>717</v>
      </c>
      <c r="L252" s="246" t="s">
        <v>718</v>
      </c>
      <c r="M252" s="198" t="s">
        <v>459</v>
      </c>
      <c r="N252" s="199"/>
      <c r="O252" s="200">
        <v>365956.71</v>
      </c>
      <c r="P252" s="200">
        <v>139803.42000000001</v>
      </c>
      <c r="Q252" s="215">
        <v>43499</v>
      </c>
      <c r="R252" s="216">
        <v>46055</v>
      </c>
      <c r="S252" s="592">
        <v>2685.57</v>
      </c>
      <c r="T252" s="593">
        <v>109.48</v>
      </c>
      <c r="U252" s="593">
        <v>1094.93</v>
      </c>
      <c r="V252" s="594">
        <f t="shared" si="63"/>
        <v>3889.9800000000005</v>
      </c>
      <c r="W252" s="592">
        <v>0</v>
      </c>
      <c r="X252" s="593">
        <v>0</v>
      </c>
      <c r="Y252" s="593">
        <v>0</v>
      </c>
      <c r="Z252" s="594">
        <f t="shared" si="64"/>
        <v>0</v>
      </c>
      <c r="AA252" s="180" t="s">
        <v>4</v>
      </c>
      <c r="AB252" s="695">
        <v>4025.27</v>
      </c>
      <c r="AC252" s="603"/>
      <c r="AD252" s="620">
        <v>194</v>
      </c>
      <c r="AE252" s="621">
        <v>24</v>
      </c>
      <c r="AF252" s="622">
        <v>0</v>
      </c>
      <c r="AG252" s="620"/>
      <c r="AH252" s="623"/>
      <c r="AI252" s="524" t="s">
        <v>2</v>
      </c>
      <c r="AJ252" s="159"/>
      <c r="AK252" s="160"/>
      <c r="AL252" s="158"/>
      <c r="AM252" s="159"/>
      <c r="AN252" s="160"/>
    </row>
    <row r="253" spans="1:40" x14ac:dyDescent="0.25">
      <c r="A253" s="102" t="s">
        <v>714</v>
      </c>
      <c r="B253" s="102" t="s">
        <v>256</v>
      </c>
      <c r="C253" s="98" t="s">
        <v>719</v>
      </c>
      <c r="D253" s="101" t="s">
        <v>279</v>
      </c>
      <c r="E253" s="98" t="str">
        <f t="shared" si="65"/>
        <v>RJ</v>
      </c>
      <c r="F253" s="102" t="s">
        <v>716</v>
      </c>
      <c r="G253" s="119" t="s">
        <v>3</v>
      </c>
      <c r="H253" s="138"/>
      <c r="I253" s="127"/>
      <c r="J253" s="240"/>
      <c r="K253" s="121" t="s">
        <v>717</v>
      </c>
      <c r="L253" s="122"/>
      <c r="M253" s="201"/>
      <c r="N253" s="202"/>
      <c r="O253" s="203"/>
      <c r="P253" s="203"/>
      <c r="Q253" s="213"/>
      <c r="R253" s="214"/>
      <c r="S253" s="600">
        <v>2685.57</v>
      </c>
      <c r="T253" s="519">
        <v>109.48</v>
      </c>
      <c r="U253" s="519">
        <v>1094.93</v>
      </c>
      <c r="V253" s="601">
        <f t="shared" si="63"/>
        <v>3889.9800000000005</v>
      </c>
      <c r="W253" s="600">
        <v>0</v>
      </c>
      <c r="X253" s="519">
        <v>0</v>
      </c>
      <c r="Y253" s="519">
        <v>0</v>
      </c>
      <c r="Z253" s="601">
        <f t="shared" si="64"/>
        <v>0</v>
      </c>
      <c r="AA253" s="179" t="s">
        <v>4</v>
      </c>
      <c r="AB253" s="698"/>
      <c r="AC253" s="588"/>
      <c r="AD253" s="632">
        <v>194</v>
      </c>
      <c r="AE253" s="634">
        <v>24</v>
      </c>
      <c r="AF253" s="635">
        <v>0</v>
      </c>
      <c r="AG253" s="632"/>
      <c r="AH253" s="633"/>
      <c r="AI253" s="528" t="s">
        <v>2</v>
      </c>
      <c r="AJ253" s="170"/>
      <c r="AK253" s="134"/>
      <c r="AL253" s="172"/>
      <c r="AM253" s="496"/>
      <c r="AN253" s="173"/>
    </row>
    <row r="254" spans="1:40" ht="15.75" customHeight="1" x14ac:dyDescent="0.25">
      <c r="A254" s="104" t="s">
        <v>720</v>
      </c>
      <c r="B254" s="104" t="s">
        <v>46</v>
      </c>
      <c r="C254" s="96" t="s">
        <v>721</v>
      </c>
      <c r="D254" s="96" t="s">
        <v>279</v>
      </c>
      <c r="E254" s="96" t="str">
        <f t="shared" si="65"/>
        <v>RJ</v>
      </c>
      <c r="F254" s="262" t="s">
        <v>722</v>
      </c>
      <c r="G254" s="263" t="s">
        <v>1</v>
      </c>
      <c r="H254" s="264"/>
      <c r="I254" s="123"/>
      <c r="J254" s="241"/>
      <c r="K254" s="125" t="s">
        <v>723</v>
      </c>
      <c r="L254" s="246" t="s">
        <v>724</v>
      </c>
      <c r="M254" s="265"/>
      <c r="N254" s="266"/>
      <c r="O254" s="267"/>
      <c r="P254" s="267"/>
      <c r="Q254" s="268"/>
      <c r="R254" s="269"/>
      <c r="S254" s="592">
        <v>324.35000000000002</v>
      </c>
      <c r="T254" s="593">
        <v>21.32</v>
      </c>
      <c r="U254" s="593">
        <v>82.58</v>
      </c>
      <c r="V254" s="594">
        <f t="shared" si="63"/>
        <v>428.25</v>
      </c>
      <c r="W254" s="592">
        <v>0</v>
      </c>
      <c r="X254" s="593">
        <v>0</v>
      </c>
      <c r="Y254" s="593">
        <v>0</v>
      </c>
      <c r="Z254" s="594">
        <f t="shared" si="64"/>
        <v>0</v>
      </c>
      <c r="AA254" s="180" t="s">
        <v>4</v>
      </c>
      <c r="AB254" s="695">
        <v>557.16999999999996</v>
      </c>
      <c r="AC254" s="603"/>
      <c r="AD254" s="620">
        <v>45</v>
      </c>
      <c r="AE254" s="621">
        <v>4</v>
      </c>
      <c r="AF254" s="622">
        <v>0</v>
      </c>
      <c r="AG254" s="620"/>
      <c r="AH254" s="623"/>
      <c r="AI254" s="552"/>
      <c r="AJ254" s="271"/>
      <c r="AK254" s="272"/>
      <c r="AL254" s="158"/>
      <c r="AM254" s="159"/>
      <c r="AN254" s="160"/>
    </row>
    <row r="255" spans="1:40" x14ac:dyDescent="0.25">
      <c r="A255" s="102" t="s">
        <v>720</v>
      </c>
      <c r="B255" s="102" t="s">
        <v>270</v>
      </c>
      <c r="C255" s="98" t="s">
        <v>725</v>
      </c>
      <c r="D255" s="101" t="s">
        <v>279</v>
      </c>
      <c r="E255" s="98" t="str">
        <f t="shared" ref="E255:E285" si="67">LEFT(A255,2)</f>
        <v>RJ</v>
      </c>
      <c r="F255" s="120" t="s">
        <v>722</v>
      </c>
      <c r="G255" s="119" t="s">
        <v>1</v>
      </c>
      <c r="H255" s="138"/>
      <c r="I255" s="127"/>
      <c r="J255" s="240"/>
      <c r="K255" s="121" t="s">
        <v>723</v>
      </c>
      <c r="L255" s="122" t="s">
        <v>724</v>
      </c>
      <c r="M255" s="193"/>
      <c r="N255" s="194"/>
      <c r="O255" s="195"/>
      <c r="P255" s="195"/>
      <c r="Q255" s="196"/>
      <c r="R255" s="197"/>
      <c r="S255" s="600">
        <v>324.35000000000002</v>
      </c>
      <c r="T255" s="519">
        <v>21.32</v>
      </c>
      <c r="U255" s="519">
        <v>82.58</v>
      </c>
      <c r="V255" s="601">
        <f t="shared" si="63"/>
        <v>428.25</v>
      </c>
      <c r="W255" s="600">
        <v>0</v>
      </c>
      <c r="X255" s="519">
        <v>0</v>
      </c>
      <c r="Y255" s="519">
        <v>0</v>
      </c>
      <c r="Z255" s="601">
        <f t="shared" si="64"/>
        <v>0</v>
      </c>
      <c r="AA255" s="179" t="s">
        <v>4</v>
      </c>
      <c r="AB255" s="698"/>
      <c r="AC255" s="588"/>
      <c r="AD255" s="632">
        <v>45</v>
      </c>
      <c r="AE255" s="634">
        <v>4</v>
      </c>
      <c r="AF255" s="635">
        <v>0</v>
      </c>
      <c r="AG255" s="632"/>
      <c r="AH255" s="633"/>
      <c r="AI255" s="555"/>
      <c r="AJ255" s="166"/>
      <c r="AK255" s="167"/>
      <c r="AL255" s="172"/>
      <c r="AM255" s="496"/>
      <c r="AN255" s="173"/>
    </row>
    <row r="256" spans="1:40" ht="15.75" customHeight="1" x14ac:dyDescent="0.25">
      <c r="A256" s="104" t="s">
        <v>726</v>
      </c>
      <c r="B256" s="104" t="s">
        <v>46</v>
      </c>
      <c r="C256" s="96" t="s">
        <v>727</v>
      </c>
      <c r="D256" s="96" t="s">
        <v>279</v>
      </c>
      <c r="E256" s="96" t="str">
        <f t="shared" si="67"/>
        <v>RJ</v>
      </c>
      <c r="F256" s="262" t="s">
        <v>728</v>
      </c>
      <c r="G256" s="263" t="s">
        <v>1</v>
      </c>
      <c r="H256" s="264"/>
      <c r="I256" s="123"/>
      <c r="J256" s="241"/>
      <c r="K256" s="125" t="s">
        <v>729</v>
      </c>
      <c r="L256" s="246" t="s">
        <v>730</v>
      </c>
      <c r="M256" s="265"/>
      <c r="N256" s="266"/>
      <c r="O256" s="267"/>
      <c r="P256" s="267"/>
      <c r="Q256" s="268"/>
      <c r="R256" s="269"/>
      <c r="S256" s="592">
        <v>149.22999999999999</v>
      </c>
      <c r="T256" s="593">
        <v>0</v>
      </c>
      <c r="U256" s="593">
        <v>97.38</v>
      </c>
      <c r="V256" s="594">
        <f t="shared" si="63"/>
        <v>246.60999999999999</v>
      </c>
      <c r="W256" s="592">
        <v>0</v>
      </c>
      <c r="X256" s="593">
        <v>0</v>
      </c>
      <c r="Y256" s="593">
        <v>0</v>
      </c>
      <c r="Z256" s="594">
        <f t="shared" si="64"/>
        <v>0</v>
      </c>
      <c r="AA256" s="180" t="s">
        <v>4</v>
      </c>
      <c r="AB256" s="695">
        <v>296</v>
      </c>
      <c r="AC256" s="603"/>
      <c r="AD256" s="620">
        <v>9</v>
      </c>
      <c r="AE256" s="621">
        <v>1</v>
      </c>
      <c r="AF256" s="622">
        <v>0</v>
      </c>
      <c r="AG256" s="620"/>
      <c r="AH256" s="623"/>
      <c r="AI256" s="552"/>
      <c r="AJ256" s="271"/>
      <c r="AK256" s="272"/>
      <c r="AL256" s="158"/>
      <c r="AM256" s="159"/>
      <c r="AN256" s="160"/>
    </row>
    <row r="257" spans="1:40" x14ac:dyDescent="0.25">
      <c r="A257" s="102" t="s">
        <v>726</v>
      </c>
      <c r="B257" s="102" t="s">
        <v>731</v>
      </c>
      <c r="C257" s="98" t="s">
        <v>732</v>
      </c>
      <c r="D257" s="101" t="s">
        <v>279</v>
      </c>
      <c r="E257" s="98" t="str">
        <f t="shared" si="67"/>
        <v>RJ</v>
      </c>
      <c r="F257" s="120" t="s">
        <v>728</v>
      </c>
      <c r="G257" s="119" t="s">
        <v>1</v>
      </c>
      <c r="H257" s="138"/>
      <c r="I257" s="127"/>
      <c r="J257" s="240"/>
      <c r="K257" s="121" t="s">
        <v>729</v>
      </c>
      <c r="L257" s="122" t="s">
        <v>730</v>
      </c>
      <c r="M257" s="193"/>
      <c r="N257" s="194"/>
      <c r="O257" s="195"/>
      <c r="P257" s="195"/>
      <c r="Q257" s="196"/>
      <c r="R257" s="197"/>
      <c r="S257" s="600">
        <v>149.22999999999999</v>
      </c>
      <c r="T257" s="519">
        <v>0</v>
      </c>
      <c r="U257" s="519">
        <v>97.38</v>
      </c>
      <c r="V257" s="601">
        <f t="shared" si="63"/>
        <v>246.60999999999999</v>
      </c>
      <c r="W257" s="600">
        <v>0</v>
      </c>
      <c r="X257" s="519">
        <v>0</v>
      </c>
      <c r="Y257" s="519">
        <v>0</v>
      </c>
      <c r="Z257" s="601">
        <f t="shared" si="64"/>
        <v>0</v>
      </c>
      <c r="AA257" s="179" t="s">
        <v>4</v>
      </c>
      <c r="AB257" s="698"/>
      <c r="AC257" s="588"/>
      <c r="AD257" s="632">
        <v>9</v>
      </c>
      <c r="AE257" s="634">
        <v>1</v>
      </c>
      <c r="AF257" s="635">
        <v>0</v>
      </c>
      <c r="AG257" s="632"/>
      <c r="AH257" s="633"/>
      <c r="AI257" s="555"/>
      <c r="AJ257" s="166"/>
      <c r="AK257" s="167"/>
      <c r="AL257" s="172"/>
      <c r="AM257" s="496"/>
      <c r="AN257" s="173"/>
    </row>
    <row r="258" spans="1:40" ht="15.75" customHeight="1" x14ac:dyDescent="0.25">
      <c r="A258" s="104" t="s">
        <v>733</v>
      </c>
      <c r="B258" s="104" t="s">
        <v>46</v>
      </c>
      <c r="C258" s="96" t="s">
        <v>734</v>
      </c>
      <c r="D258" s="96" t="s">
        <v>279</v>
      </c>
      <c r="E258" s="96" t="str">
        <f t="shared" si="67"/>
        <v>RJ</v>
      </c>
      <c r="F258" s="262" t="s">
        <v>735</v>
      </c>
      <c r="G258" s="263" t="s">
        <v>3</v>
      </c>
      <c r="H258" s="264"/>
      <c r="I258" s="123"/>
      <c r="J258" s="241"/>
      <c r="K258" s="125" t="s">
        <v>736</v>
      </c>
      <c r="L258" s="246" t="s">
        <v>737</v>
      </c>
      <c r="M258" s="198" t="s">
        <v>738</v>
      </c>
      <c r="N258" s="199"/>
      <c r="O258" s="200">
        <v>61400</v>
      </c>
      <c r="P258" s="200"/>
      <c r="Q258" s="215">
        <v>43098</v>
      </c>
      <c r="R258" s="216">
        <v>46384</v>
      </c>
      <c r="S258" s="592">
        <v>516</v>
      </c>
      <c r="T258" s="593">
        <v>21.2</v>
      </c>
      <c r="U258" s="593">
        <v>200.88</v>
      </c>
      <c r="V258" s="594">
        <f t="shared" si="63"/>
        <v>738.08</v>
      </c>
      <c r="W258" s="592">
        <v>0</v>
      </c>
      <c r="X258" s="593">
        <v>0</v>
      </c>
      <c r="Y258" s="593">
        <v>0</v>
      </c>
      <c r="Z258" s="594">
        <f t="shared" si="64"/>
        <v>0</v>
      </c>
      <c r="AA258" s="180" t="s">
        <v>4</v>
      </c>
      <c r="AB258" s="695">
        <v>1012.95</v>
      </c>
      <c r="AC258" s="603"/>
      <c r="AD258" s="620">
        <v>37</v>
      </c>
      <c r="AE258" s="621">
        <v>0</v>
      </c>
      <c r="AF258" s="622">
        <v>0</v>
      </c>
      <c r="AG258" s="620"/>
      <c r="AH258" s="623"/>
      <c r="AI258" s="524"/>
      <c r="AJ258" s="159" t="s">
        <v>2</v>
      </c>
      <c r="AK258" s="160"/>
      <c r="AL258" s="158"/>
      <c r="AM258" s="159"/>
      <c r="AN258" s="160"/>
    </row>
    <row r="259" spans="1:40" x14ac:dyDescent="0.25">
      <c r="A259" s="103" t="s">
        <v>733</v>
      </c>
      <c r="B259" s="103" t="s">
        <v>123</v>
      </c>
      <c r="C259" s="99" t="s">
        <v>739</v>
      </c>
      <c r="D259" s="147" t="s">
        <v>279</v>
      </c>
      <c r="E259" s="99" t="str">
        <f t="shared" si="67"/>
        <v>RJ</v>
      </c>
      <c r="F259" s="776" t="s">
        <v>735</v>
      </c>
      <c r="G259" s="130" t="s">
        <v>3</v>
      </c>
      <c r="H259" s="136"/>
      <c r="I259" s="129"/>
      <c r="J259" s="238"/>
      <c r="K259" s="100" t="s">
        <v>736</v>
      </c>
      <c r="L259" s="239" t="s">
        <v>737</v>
      </c>
      <c r="M259" s="208"/>
      <c r="N259" s="209"/>
      <c r="O259" s="210">
        <v>61400</v>
      </c>
      <c r="P259" s="210"/>
      <c r="Q259" s="211">
        <v>43098</v>
      </c>
      <c r="R259" s="212">
        <v>46385</v>
      </c>
      <c r="S259" s="595">
        <v>354.5</v>
      </c>
      <c r="T259" s="517">
        <v>21.2</v>
      </c>
      <c r="U259" s="517">
        <v>123.25</v>
      </c>
      <c r="V259" s="597">
        <f t="shared" si="63"/>
        <v>498.95</v>
      </c>
      <c r="W259" s="595">
        <v>0</v>
      </c>
      <c r="X259" s="517">
        <v>0</v>
      </c>
      <c r="Y259" s="517">
        <v>0</v>
      </c>
      <c r="Z259" s="597">
        <f t="shared" si="64"/>
        <v>0</v>
      </c>
      <c r="AA259" s="181"/>
      <c r="AB259" s="696"/>
      <c r="AC259" s="700"/>
      <c r="AD259" s="624">
        <v>26</v>
      </c>
      <c r="AE259" s="625">
        <v>0</v>
      </c>
      <c r="AF259" s="626">
        <v>0</v>
      </c>
      <c r="AG259" s="624"/>
      <c r="AH259" s="627"/>
      <c r="AI259" s="526"/>
      <c r="AJ259" s="171" t="s">
        <v>2</v>
      </c>
      <c r="AK259" s="169"/>
      <c r="AL259" s="174"/>
      <c r="AM259" s="494"/>
      <c r="AN259" s="175"/>
    </row>
    <row r="260" spans="1:40" x14ac:dyDescent="0.25">
      <c r="A260" s="102" t="s">
        <v>733</v>
      </c>
      <c r="B260" s="102" t="s">
        <v>145</v>
      </c>
      <c r="C260" s="98" t="s">
        <v>740</v>
      </c>
      <c r="D260" s="101" t="s">
        <v>279</v>
      </c>
      <c r="E260" s="98" t="str">
        <f t="shared" si="67"/>
        <v>RJ</v>
      </c>
      <c r="F260" s="777"/>
      <c r="G260" s="119" t="s">
        <v>3</v>
      </c>
      <c r="H260" s="138"/>
      <c r="I260" s="127"/>
      <c r="J260" s="240"/>
      <c r="K260" s="121" t="s">
        <v>736</v>
      </c>
      <c r="L260" s="122" t="s">
        <v>737</v>
      </c>
      <c r="M260" s="201"/>
      <c r="N260" s="202"/>
      <c r="O260" s="203">
        <v>61400</v>
      </c>
      <c r="P260" s="203"/>
      <c r="Q260" s="213">
        <v>43098</v>
      </c>
      <c r="R260" s="214">
        <v>46385</v>
      </c>
      <c r="S260" s="600">
        <v>161.5</v>
      </c>
      <c r="T260" s="519">
        <v>0</v>
      </c>
      <c r="U260" s="519">
        <v>77.63</v>
      </c>
      <c r="V260" s="601">
        <f t="shared" si="63"/>
        <v>239.13</v>
      </c>
      <c r="W260" s="600">
        <v>0</v>
      </c>
      <c r="X260" s="519">
        <v>0</v>
      </c>
      <c r="Y260" s="519">
        <v>0</v>
      </c>
      <c r="Z260" s="601">
        <f t="shared" si="64"/>
        <v>0</v>
      </c>
      <c r="AA260" s="179"/>
      <c r="AB260" s="698"/>
      <c r="AC260" s="588"/>
      <c r="AD260" s="632">
        <v>11</v>
      </c>
      <c r="AE260" s="634">
        <v>0</v>
      </c>
      <c r="AF260" s="633">
        <v>0</v>
      </c>
      <c r="AG260" s="632"/>
      <c r="AH260" s="633"/>
      <c r="AI260" s="133"/>
      <c r="AJ260" s="170" t="s">
        <v>2</v>
      </c>
      <c r="AK260" s="134"/>
      <c r="AL260" s="172"/>
      <c r="AM260" s="496"/>
      <c r="AN260" s="173"/>
    </row>
    <row r="261" spans="1:40" ht="16.5" x14ac:dyDescent="0.25">
      <c r="A261" s="104" t="s">
        <v>741</v>
      </c>
      <c r="B261" s="104" t="s">
        <v>46</v>
      </c>
      <c r="C261" s="96" t="s">
        <v>742</v>
      </c>
      <c r="D261" s="96" t="s">
        <v>61</v>
      </c>
      <c r="E261" s="96" t="str">
        <f t="shared" si="67"/>
        <v>RN</v>
      </c>
      <c r="F261" s="452" t="s">
        <v>743</v>
      </c>
      <c r="G261" s="263" t="s">
        <v>90</v>
      </c>
      <c r="H261" s="453"/>
      <c r="I261" s="149" t="s">
        <v>281</v>
      </c>
      <c r="J261" s="241"/>
      <c r="K261" s="125"/>
      <c r="L261" s="246" t="s">
        <v>744</v>
      </c>
      <c r="M261" s="265"/>
      <c r="N261" s="266"/>
      <c r="O261" s="267"/>
      <c r="P261" s="267"/>
      <c r="Q261" s="268"/>
      <c r="R261" s="269"/>
      <c r="S261" s="592">
        <v>105.05</v>
      </c>
      <c r="T261" s="593">
        <v>0</v>
      </c>
      <c r="U261" s="593">
        <v>10.220000000000001</v>
      </c>
      <c r="V261" s="594">
        <f t="shared" si="63"/>
        <v>115.27</v>
      </c>
      <c r="W261" s="592">
        <v>0</v>
      </c>
      <c r="X261" s="593">
        <v>0</v>
      </c>
      <c r="Y261" s="593">
        <v>0</v>
      </c>
      <c r="Z261" s="594">
        <f t="shared" si="64"/>
        <v>0</v>
      </c>
      <c r="AA261" s="180"/>
      <c r="AB261" s="695">
        <v>115.9</v>
      </c>
      <c r="AC261" s="603">
        <v>259.89</v>
      </c>
      <c r="AD261" s="620">
        <v>29</v>
      </c>
      <c r="AE261" s="621">
        <v>9</v>
      </c>
      <c r="AF261" s="623">
        <v>0</v>
      </c>
      <c r="AG261" s="620">
        <v>16</v>
      </c>
      <c r="AH261" s="623">
        <v>0</v>
      </c>
      <c r="AI261" s="270"/>
      <c r="AJ261" s="271"/>
      <c r="AK261" s="272"/>
      <c r="AL261" s="158"/>
      <c r="AM261" s="159" t="s">
        <v>2</v>
      </c>
      <c r="AN261" s="160"/>
    </row>
    <row r="262" spans="1:40" x14ac:dyDescent="0.25">
      <c r="A262" s="102" t="s">
        <v>741</v>
      </c>
      <c r="B262" s="102" t="s">
        <v>123</v>
      </c>
      <c r="C262" s="98" t="s">
        <v>745</v>
      </c>
      <c r="D262" s="378" t="s">
        <v>61</v>
      </c>
      <c r="E262" s="98" t="str">
        <f t="shared" si="67"/>
        <v>RN</v>
      </c>
      <c r="F262" s="120" t="s">
        <v>743</v>
      </c>
      <c r="G262" s="119" t="s">
        <v>90</v>
      </c>
      <c r="H262" s="454"/>
      <c r="I262" s="141" t="s">
        <v>281</v>
      </c>
      <c r="J262" s="240"/>
      <c r="K262" s="121"/>
      <c r="L262" s="121" t="s">
        <v>744</v>
      </c>
      <c r="M262" s="193"/>
      <c r="N262" s="194"/>
      <c r="O262" s="195"/>
      <c r="P262" s="195"/>
      <c r="Q262" s="196"/>
      <c r="R262" s="197"/>
      <c r="S262" s="600">
        <v>105.05</v>
      </c>
      <c r="T262" s="519">
        <v>0</v>
      </c>
      <c r="U262" s="519">
        <v>10.220000000000001</v>
      </c>
      <c r="V262" s="601">
        <f t="shared" si="63"/>
        <v>115.27</v>
      </c>
      <c r="W262" s="600">
        <v>0</v>
      </c>
      <c r="X262" s="519">
        <v>0</v>
      </c>
      <c r="Y262" s="519">
        <v>0</v>
      </c>
      <c r="Z262" s="601">
        <f t="shared" si="64"/>
        <v>0</v>
      </c>
      <c r="AA262" s="179"/>
      <c r="AB262" s="698">
        <v>115.9</v>
      </c>
      <c r="AC262" s="588">
        <v>259.89</v>
      </c>
      <c r="AD262" s="632">
        <v>29</v>
      </c>
      <c r="AE262" s="634">
        <v>9</v>
      </c>
      <c r="AF262" s="633">
        <v>0</v>
      </c>
      <c r="AG262" s="632">
        <v>16</v>
      </c>
      <c r="AH262" s="633">
        <v>0</v>
      </c>
      <c r="AI262" s="165"/>
      <c r="AJ262" s="166"/>
      <c r="AK262" s="167"/>
      <c r="AL262" s="172"/>
      <c r="AM262" s="496" t="s">
        <v>2</v>
      </c>
      <c r="AN262" s="173"/>
    </row>
    <row r="263" spans="1:40" ht="15.75" customHeight="1" x14ac:dyDescent="0.25">
      <c r="A263" s="104" t="s">
        <v>746</v>
      </c>
      <c r="B263" s="104" t="s">
        <v>46</v>
      </c>
      <c r="C263" s="96" t="s">
        <v>747</v>
      </c>
      <c r="D263" s="96" t="s">
        <v>61</v>
      </c>
      <c r="E263" s="96" t="str">
        <f t="shared" si="67"/>
        <v>RN</v>
      </c>
      <c r="F263" s="262" t="s">
        <v>748</v>
      </c>
      <c r="G263" s="263" t="s">
        <v>90</v>
      </c>
      <c r="H263" s="274"/>
      <c r="I263" s="149" t="s">
        <v>361</v>
      </c>
      <c r="J263" s="96" t="s">
        <v>749</v>
      </c>
      <c r="K263" s="125" t="s">
        <v>750</v>
      </c>
      <c r="L263" s="246" t="s">
        <v>751</v>
      </c>
      <c r="M263" s="275"/>
      <c r="N263" s="276"/>
      <c r="O263" s="277"/>
      <c r="P263" s="277"/>
      <c r="Q263" s="278"/>
      <c r="R263" s="279"/>
      <c r="S263" s="592">
        <f>SUM(S264+S265+S266)</f>
        <v>662.6</v>
      </c>
      <c r="T263" s="593">
        <f t="shared" ref="T263:Z263" si="68">SUM(T264+T265+T266)</f>
        <v>43.03</v>
      </c>
      <c r="U263" s="593">
        <f t="shared" si="68"/>
        <v>351.11</v>
      </c>
      <c r="V263" s="594">
        <f t="shared" si="68"/>
        <v>1056.7400000000002</v>
      </c>
      <c r="W263" s="592">
        <f t="shared" si="68"/>
        <v>0</v>
      </c>
      <c r="X263" s="593">
        <f t="shared" si="68"/>
        <v>260.30999999999995</v>
      </c>
      <c r="Y263" s="593">
        <f t="shared" si="68"/>
        <v>0</v>
      </c>
      <c r="Z263" s="594">
        <f t="shared" si="68"/>
        <v>260.30999999999995</v>
      </c>
      <c r="AA263" s="180"/>
      <c r="AB263" s="695">
        <v>1368.58</v>
      </c>
      <c r="AC263" s="603">
        <v>0</v>
      </c>
      <c r="AD263" s="620">
        <v>13</v>
      </c>
      <c r="AE263" s="621">
        <v>0</v>
      </c>
      <c r="AF263" s="623">
        <v>0</v>
      </c>
      <c r="AG263" s="620"/>
      <c r="AH263" s="623"/>
      <c r="AI263" s="270"/>
      <c r="AJ263" s="271"/>
      <c r="AK263" s="272"/>
      <c r="AL263" s="158" t="s">
        <v>4</v>
      </c>
      <c r="AM263" s="159"/>
      <c r="AN263" s="160"/>
    </row>
    <row r="264" spans="1:40" x14ac:dyDescent="0.25">
      <c r="A264" s="103" t="s">
        <v>752</v>
      </c>
      <c r="B264" s="103" t="s">
        <v>53</v>
      </c>
      <c r="C264" s="99">
        <v>200302</v>
      </c>
      <c r="D264" s="99" t="s">
        <v>61</v>
      </c>
      <c r="E264" s="99" t="str">
        <f t="shared" si="67"/>
        <v>RN</v>
      </c>
      <c r="F264" s="252" t="s">
        <v>748</v>
      </c>
      <c r="G264" s="130" t="s">
        <v>90</v>
      </c>
      <c r="H264" s="280"/>
      <c r="I264" s="281" t="s">
        <v>361</v>
      </c>
      <c r="J264" s="99" t="s">
        <v>749</v>
      </c>
      <c r="K264" s="100" t="s">
        <v>750</v>
      </c>
      <c r="L264" s="239"/>
      <c r="M264" s="188"/>
      <c r="N264" s="189"/>
      <c r="O264" s="190"/>
      <c r="P264" s="190"/>
      <c r="Q264" s="191"/>
      <c r="R264" s="192"/>
      <c r="S264" s="595">
        <v>364.09</v>
      </c>
      <c r="T264" s="517">
        <v>22.54</v>
      </c>
      <c r="U264" s="517">
        <v>168.57</v>
      </c>
      <c r="V264" s="597">
        <f>SUM(S264:U264)</f>
        <v>555.20000000000005</v>
      </c>
      <c r="W264" s="517">
        <v>0</v>
      </c>
      <c r="X264" s="517">
        <v>109.1</v>
      </c>
      <c r="Y264" s="517">
        <v>0</v>
      </c>
      <c r="Z264" s="597">
        <f t="shared" si="64"/>
        <v>109.1</v>
      </c>
      <c r="AA264" s="181"/>
      <c r="AB264" s="696"/>
      <c r="AC264" s="700">
        <v>0</v>
      </c>
      <c r="AD264" s="624"/>
      <c r="AE264" s="625">
        <v>0</v>
      </c>
      <c r="AF264" s="627">
        <v>0</v>
      </c>
      <c r="AG264" s="624"/>
      <c r="AH264" s="627"/>
      <c r="AI264" s="162"/>
      <c r="AJ264" s="163"/>
      <c r="AK264" s="164"/>
      <c r="AL264" s="174"/>
      <c r="AM264" s="494"/>
      <c r="AN264" s="175"/>
    </row>
    <row r="265" spans="1:40" x14ac:dyDescent="0.25">
      <c r="A265" s="103" t="s">
        <v>753</v>
      </c>
      <c r="B265" s="103" t="s">
        <v>55</v>
      </c>
      <c r="C265" s="99" t="s">
        <v>754</v>
      </c>
      <c r="D265" s="99" t="s">
        <v>61</v>
      </c>
      <c r="E265" s="99" t="str">
        <f t="shared" si="67"/>
        <v>RN</v>
      </c>
      <c r="F265" s="252" t="s">
        <v>748</v>
      </c>
      <c r="G265" s="130" t="s">
        <v>90</v>
      </c>
      <c r="H265" s="280"/>
      <c r="I265" s="281" t="s">
        <v>361</v>
      </c>
      <c r="J265" s="99" t="s">
        <v>749</v>
      </c>
      <c r="K265" s="100" t="s">
        <v>750</v>
      </c>
      <c r="L265" s="239" t="s">
        <v>751</v>
      </c>
      <c r="M265" s="188"/>
      <c r="N265" s="189"/>
      <c r="O265" s="190"/>
      <c r="P265" s="190"/>
      <c r="Q265" s="191"/>
      <c r="R265" s="192"/>
      <c r="S265" s="595">
        <v>262.68</v>
      </c>
      <c r="T265" s="517">
        <v>20.49</v>
      </c>
      <c r="U265" s="517">
        <v>169.74</v>
      </c>
      <c r="V265" s="597">
        <f>SUM(S265:U265)</f>
        <v>452.91</v>
      </c>
      <c r="W265" s="595">
        <v>0</v>
      </c>
      <c r="X265" s="517">
        <v>150.69999999999999</v>
      </c>
      <c r="Y265" s="517">
        <v>0</v>
      </c>
      <c r="Z265" s="597">
        <f t="shared" si="64"/>
        <v>150.69999999999999</v>
      </c>
      <c r="AA265" s="181"/>
      <c r="AB265" s="696"/>
      <c r="AC265" s="700"/>
      <c r="AD265" s="624">
        <v>13</v>
      </c>
      <c r="AE265" s="625"/>
      <c r="AF265" s="627"/>
      <c r="AG265" s="624"/>
      <c r="AH265" s="627"/>
      <c r="AI265" s="162"/>
      <c r="AJ265" s="163"/>
      <c r="AK265" s="164"/>
      <c r="AL265" s="174"/>
      <c r="AM265" s="494"/>
      <c r="AN265" s="175"/>
    </row>
    <row r="266" spans="1:40" x14ac:dyDescent="0.25">
      <c r="A266" s="102" t="s">
        <v>755</v>
      </c>
      <c r="B266" s="102" t="s">
        <v>57</v>
      </c>
      <c r="C266" s="99">
        <v>200303</v>
      </c>
      <c r="D266" s="99" t="s">
        <v>61</v>
      </c>
      <c r="E266" s="99" t="str">
        <f t="shared" si="67"/>
        <v>RN</v>
      </c>
      <c r="F266" s="252" t="s">
        <v>748</v>
      </c>
      <c r="G266" s="130" t="s">
        <v>90</v>
      </c>
      <c r="H266" s="140"/>
      <c r="I266" s="281" t="s">
        <v>361</v>
      </c>
      <c r="J266" s="99" t="s">
        <v>749</v>
      </c>
      <c r="K266" s="100" t="s">
        <v>750</v>
      </c>
      <c r="L266" s="122"/>
      <c r="M266" s="193"/>
      <c r="N266" s="194"/>
      <c r="O266" s="195"/>
      <c r="P266" s="195"/>
      <c r="Q266" s="196"/>
      <c r="R266" s="197"/>
      <c r="S266" s="595">
        <v>35.83</v>
      </c>
      <c r="T266" s="517">
        <v>0</v>
      </c>
      <c r="U266" s="517">
        <v>12.8</v>
      </c>
      <c r="V266" s="597">
        <f>SUM(S266:U266)</f>
        <v>48.629999999999995</v>
      </c>
      <c r="W266" s="517">
        <v>0</v>
      </c>
      <c r="X266" s="517">
        <v>0.51</v>
      </c>
      <c r="Y266" s="517">
        <v>0</v>
      </c>
      <c r="Z266" s="597">
        <f t="shared" si="64"/>
        <v>0.51</v>
      </c>
      <c r="AA266" s="179"/>
      <c r="AB266" s="698"/>
      <c r="AC266" s="588"/>
      <c r="AD266" s="632"/>
      <c r="AE266" s="634"/>
      <c r="AF266" s="633"/>
      <c r="AG266" s="632"/>
      <c r="AH266" s="633"/>
      <c r="AI266" s="165"/>
      <c r="AJ266" s="166"/>
      <c r="AK266" s="167"/>
      <c r="AL266" s="172"/>
      <c r="AM266" s="496"/>
      <c r="AN266" s="173"/>
    </row>
    <row r="267" spans="1:40" ht="31.5" x14ac:dyDescent="0.25">
      <c r="A267" s="104" t="s">
        <v>756</v>
      </c>
      <c r="B267" s="104" t="s">
        <v>46</v>
      </c>
      <c r="C267" s="96" t="s">
        <v>757</v>
      </c>
      <c r="D267" s="96" t="s">
        <v>61</v>
      </c>
      <c r="E267" s="96" t="str">
        <f t="shared" si="67"/>
        <v>RN</v>
      </c>
      <c r="F267" s="262" t="s">
        <v>758</v>
      </c>
      <c r="G267" s="263" t="s">
        <v>3</v>
      </c>
      <c r="H267" s="264"/>
      <c r="I267" s="123"/>
      <c r="J267" s="241"/>
      <c r="K267" s="125" t="s">
        <v>759</v>
      </c>
      <c r="L267" s="246" t="s">
        <v>760</v>
      </c>
      <c r="M267" s="198" t="s">
        <v>761</v>
      </c>
      <c r="N267" s="204" t="s">
        <v>762</v>
      </c>
      <c r="O267" s="200">
        <v>92024.39</v>
      </c>
      <c r="P267" s="200"/>
      <c r="Q267" s="215">
        <v>42209</v>
      </c>
      <c r="R267" s="216">
        <v>45862</v>
      </c>
      <c r="S267" s="592">
        <v>1077.5999999999999</v>
      </c>
      <c r="T267" s="593">
        <v>23.48</v>
      </c>
      <c r="U267" s="593">
        <v>829.52</v>
      </c>
      <c r="V267" s="594">
        <f t="shared" si="63"/>
        <v>1930.6</v>
      </c>
      <c r="W267" s="592">
        <v>1964.9</v>
      </c>
      <c r="X267" s="593">
        <v>404.7</v>
      </c>
      <c r="Y267" s="593">
        <v>0</v>
      </c>
      <c r="Z267" s="594">
        <f t="shared" si="64"/>
        <v>2369.6</v>
      </c>
      <c r="AA267" s="180" t="s">
        <v>4</v>
      </c>
      <c r="AB267" s="695">
        <v>4300.2</v>
      </c>
      <c r="AC267" s="603"/>
      <c r="AD267" s="620">
        <v>115</v>
      </c>
      <c r="AE267" s="621">
        <v>15</v>
      </c>
      <c r="AF267" s="623">
        <v>0</v>
      </c>
      <c r="AG267" s="620"/>
      <c r="AH267" s="623"/>
      <c r="AI267" s="158" t="s">
        <v>4</v>
      </c>
      <c r="AJ267" s="159" t="s">
        <v>4</v>
      </c>
      <c r="AK267" s="160"/>
      <c r="AL267" s="158"/>
      <c r="AM267" s="159"/>
      <c r="AN267" s="160"/>
    </row>
    <row r="268" spans="1:40" x14ac:dyDescent="0.25">
      <c r="A268" s="102" t="s">
        <v>756</v>
      </c>
      <c r="B268" s="102" t="s">
        <v>51</v>
      </c>
      <c r="C268" s="98" t="s">
        <v>763</v>
      </c>
      <c r="D268" s="378" t="s">
        <v>61</v>
      </c>
      <c r="E268" s="98" t="str">
        <f t="shared" si="67"/>
        <v>RN</v>
      </c>
      <c r="F268" s="120" t="s">
        <v>758</v>
      </c>
      <c r="G268" s="119" t="s">
        <v>3</v>
      </c>
      <c r="H268" s="138"/>
      <c r="I268" s="127"/>
      <c r="J268" s="240"/>
      <c r="K268" s="121" t="s">
        <v>759</v>
      </c>
      <c r="L268" s="122" t="s">
        <v>760</v>
      </c>
      <c r="M268" s="201" t="s">
        <v>761</v>
      </c>
      <c r="N268" s="202"/>
      <c r="O268" s="203">
        <v>92024.39</v>
      </c>
      <c r="P268" s="203"/>
      <c r="Q268" s="213">
        <v>42209</v>
      </c>
      <c r="R268" s="214">
        <v>45862</v>
      </c>
      <c r="S268" s="600">
        <v>1077.5999999999999</v>
      </c>
      <c r="T268" s="519">
        <v>23.48</v>
      </c>
      <c r="U268" s="519">
        <v>829.52</v>
      </c>
      <c r="V268" s="601">
        <f t="shared" si="63"/>
        <v>1930.6</v>
      </c>
      <c r="W268" s="600">
        <v>1964.9</v>
      </c>
      <c r="X268" s="519">
        <v>404.7</v>
      </c>
      <c r="Y268" s="519">
        <v>0</v>
      </c>
      <c r="Z268" s="601">
        <f t="shared" si="64"/>
        <v>2369.6</v>
      </c>
      <c r="AA268" s="179" t="s">
        <v>4</v>
      </c>
      <c r="AB268" s="698"/>
      <c r="AC268" s="588"/>
      <c r="AD268" s="632">
        <v>115</v>
      </c>
      <c r="AE268" s="634">
        <v>15</v>
      </c>
      <c r="AF268" s="633">
        <v>0</v>
      </c>
      <c r="AG268" s="632"/>
      <c r="AH268" s="633"/>
      <c r="AI268" s="133" t="s">
        <v>4</v>
      </c>
      <c r="AJ268" s="170" t="s">
        <v>4</v>
      </c>
      <c r="AK268" s="134"/>
      <c r="AL268" s="172"/>
      <c r="AM268" s="496"/>
      <c r="AN268" s="173"/>
    </row>
    <row r="269" spans="1:40" ht="15.75" customHeight="1" x14ac:dyDescent="0.25">
      <c r="A269" s="104" t="s">
        <v>764</v>
      </c>
      <c r="B269" s="104" t="s">
        <v>46</v>
      </c>
      <c r="C269" s="104" t="s">
        <v>765</v>
      </c>
      <c r="D269" s="104" t="s">
        <v>48</v>
      </c>
      <c r="E269" s="96" t="str">
        <f t="shared" si="67"/>
        <v>RO</v>
      </c>
      <c r="F269" s="262" t="s">
        <v>766</v>
      </c>
      <c r="G269" s="263" t="s">
        <v>3</v>
      </c>
      <c r="H269" s="123"/>
      <c r="I269" s="123"/>
      <c r="J269" s="241"/>
      <c r="K269" s="125"/>
      <c r="L269" s="246"/>
      <c r="M269" s="96" t="s">
        <v>767</v>
      </c>
      <c r="N269" s="104"/>
      <c r="O269" s="200">
        <v>76785.22</v>
      </c>
      <c r="P269" s="104"/>
      <c r="Q269" s="486">
        <v>44924</v>
      </c>
      <c r="R269" s="487">
        <v>46749</v>
      </c>
      <c r="S269" s="745">
        <f>SUM(S270:S273)</f>
        <v>160.58000000000001</v>
      </c>
      <c r="T269" s="746">
        <f t="shared" ref="T269:Z269" si="69">SUM(T270:T273)</f>
        <v>277.77000000000004</v>
      </c>
      <c r="U269" s="746">
        <f t="shared" si="69"/>
        <v>147.71</v>
      </c>
      <c r="V269" s="747">
        <f t="shared" si="69"/>
        <v>586.06000000000006</v>
      </c>
      <c r="W269" s="745">
        <f t="shared" si="69"/>
        <v>0</v>
      </c>
      <c r="X269" s="746">
        <f t="shared" si="69"/>
        <v>79.490000000000009</v>
      </c>
      <c r="Y269" s="746">
        <f t="shared" si="69"/>
        <v>0</v>
      </c>
      <c r="Z269" s="747">
        <f t="shared" si="69"/>
        <v>79.490000000000009</v>
      </c>
      <c r="AA269" s="365"/>
      <c r="AB269" s="711">
        <v>665.55</v>
      </c>
      <c r="AC269" s="722"/>
      <c r="AD269" s="691"/>
      <c r="AE269" s="692"/>
      <c r="AF269" s="623"/>
      <c r="AG269" s="620"/>
      <c r="AH269" s="623"/>
      <c r="AI269" s="158"/>
      <c r="AJ269" s="159"/>
      <c r="AK269" s="160"/>
      <c r="AL269" s="158"/>
      <c r="AM269" s="159"/>
      <c r="AN269" s="160"/>
    </row>
    <row r="270" spans="1:40" x14ac:dyDescent="0.25">
      <c r="A270" s="103" t="s">
        <v>764</v>
      </c>
      <c r="B270" s="103" t="s">
        <v>51</v>
      </c>
      <c r="C270" s="103" t="s">
        <v>768</v>
      </c>
      <c r="D270" s="103" t="s">
        <v>48</v>
      </c>
      <c r="E270" s="99" t="str">
        <f t="shared" si="67"/>
        <v>RO</v>
      </c>
      <c r="F270" s="776" t="s">
        <v>769</v>
      </c>
      <c r="G270" s="130" t="s">
        <v>3</v>
      </c>
      <c r="H270" s="136"/>
      <c r="I270" s="129"/>
      <c r="J270" s="238"/>
      <c r="K270" s="100"/>
      <c r="L270" s="239"/>
      <c r="M270" s="103"/>
      <c r="N270" s="103"/>
      <c r="O270" s="103"/>
      <c r="P270" s="103"/>
      <c r="Q270" s="103"/>
      <c r="R270" s="488"/>
      <c r="S270" s="748">
        <v>35.450000000000003</v>
      </c>
      <c r="T270" s="516">
        <v>160.41</v>
      </c>
      <c r="U270" s="516">
        <v>58.44</v>
      </c>
      <c r="V270" s="749">
        <f>SUM(S270:U270)</f>
        <v>254.3</v>
      </c>
      <c r="W270" s="748">
        <v>0</v>
      </c>
      <c r="X270" s="516">
        <v>39.840000000000003</v>
      </c>
      <c r="Y270" s="516">
        <v>0</v>
      </c>
      <c r="Z270" s="749">
        <f>SUM(W270:Y270)</f>
        <v>39.840000000000003</v>
      </c>
      <c r="AA270" s="366"/>
      <c r="AB270" s="696"/>
      <c r="AC270" s="700"/>
      <c r="AD270" s="639"/>
      <c r="AE270" s="625"/>
      <c r="AF270" s="627"/>
      <c r="AG270" s="624"/>
      <c r="AH270" s="627"/>
      <c r="AI270" s="168"/>
      <c r="AJ270" s="171"/>
      <c r="AK270" s="169"/>
      <c r="AL270" s="174"/>
      <c r="AM270" s="494"/>
      <c r="AN270" s="175"/>
    </row>
    <row r="271" spans="1:40" x14ac:dyDescent="0.25">
      <c r="A271" s="103" t="s">
        <v>764</v>
      </c>
      <c r="B271" s="103" t="s">
        <v>53</v>
      </c>
      <c r="C271" s="103" t="s">
        <v>770</v>
      </c>
      <c r="D271" s="103" t="s">
        <v>48</v>
      </c>
      <c r="E271" s="99" t="str">
        <f t="shared" si="67"/>
        <v>RO</v>
      </c>
      <c r="F271" s="781"/>
      <c r="G271" s="130" t="s">
        <v>3</v>
      </c>
      <c r="H271" s="136"/>
      <c r="I271" s="129"/>
      <c r="J271" s="238"/>
      <c r="K271" s="100"/>
      <c r="L271" s="239"/>
      <c r="M271" s="103"/>
      <c r="N271" s="103"/>
      <c r="O271" s="103"/>
      <c r="P271" s="103"/>
      <c r="Q271" s="103"/>
      <c r="R271" s="488"/>
      <c r="S271" s="748">
        <v>48.63</v>
      </c>
      <c r="T271" s="516">
        <v>93.26</v>
      </c>
      <c r="U271" s="516">
        <v>65.88</v>
      </c>
      <c r="V271" s="749">
        <f t="shared" ref="V271:V273" si="70">SUM(S271:U271)</f>
        <v>207.77</v>
      </c>
      <c r="W271" s="748">
        <v>0</v>
      </c>
      <c r="X271" s="516">
        <v>30.89</v>
      </c>
      <c r="Y271" s="516">
        <v>0</v>
      </c>
      <c r="Z271" s="749">
        <f t="shared" ref="Z271:Z273" si="71">SUM(W271:Y271)</f>
        <v>30.89</v>
      </c>
      <c r="AA271" s="366"/>
      <c r="AB271" s="696"/>
      <c r="AC271" s="700"/>
      <c r="AD271" s="639"/>
      <c r="AE271" s="625"/>
      <c r="AF271" s="627"/>
      <c r="AG271" s="624"/>
      <c r="AH271" s="627"/>
      <c r="AI271" s="168"/>
      <c r="AJ271" s="171"/>
      <c r="AK271" s="169"/>
      <c r="AL271" s="174"/>
      <c r="AM271" s="494"/>
      <c r="AN271" s="175"/>
    </row>
    <row r="272" spans="1:40" x14ac:dyDescent="0.25">
      <c r="A272" s="377" t="s">
        <v>764</v>
      </c>
      <c r="B272" s="377" t="s">
        <v>55</v>
      </c>
      <c r="C272" s="377" t="s">
        <v>771</v>
      </c>
      <c r="D272" s="377" t="s">
        <v>48</v>
      </c>
      <c r="E272" s="378" t="str">
        <f t="shared" si="67"/>
        <v>RO</v>
      </c>
      <c r="F272" s="781"/>
      <c r="G272" s="373" t="s">
        <v>3</v>
      </c>
      <c r="H272" s="380"/>
      <c r="I272" s="381"/>
      <c r="J272" s="382"/>
      <c r="K272" s="362"/>
      <c r="L272" s="399"/>
      <c r="M272" s="377"/>
      <c r="N272" s="377"/>
      <c r="O272" s="377"/>
      <c r="P272" s="377"/>
      <c r="Q272" s="377"/>
      <c r="R272" s="376"/>
      <c r="S272" s="750">
        <v>50.09</v>
      </c>
      <c r="T272" s="751">
        <v>0</v>
      </c>
      <c r="U272" s="751">
        <v>19.670000000000002</v>
      </c>
      <c r="V272" s="749">
        <f t="shared" si="70"/>
        <v>69.760000000000005</v>
      </c>
      <c r="W272" s="750">
        <v>0</v>
      </c>
      <c r="X272" s="751">
        <v>8.76</v>
      </c>
      <c r="Y272" s="751">
        <v>0</v>
      </c>
      <c r="Z272" s="749">
        <f t="shared" si="71"/>
        <v>8.76</v>
      </c>
      <c r="AA272" s="492"/>
      <c r="AB272" s="697"/>
      <c r="AC272" s="699"/>
      <c r="AD272" s="663"/>
      <c r="AE272" s="629"/>
      <c r="AF272" s="631"/>
      <c r="AG272" s="628"/>
      <c r="AH272" s="631"/>
      <c r="AI272" s="394"/>
      <c r="AJ272" s="395"/>
      <c r="AK272" s="396"/>
      <c r="AL272" s="397"/>
      <c r="AM272" s="495"/>
      <c r="AN272" s="398"/>
    </row>
    <row r="273" spans="1:40" x14ac:dyDescent="0.25">
      <c r="A273" s="102" t="s">
        <v>764</v>
      </c>
      <c r="B273" s="102" t="s">
        <v>57</v>
      </c>
      <c r="C273" s="102" t="s">
        <v>772</v>
      </c>
      <c r="D273" s="102" t="s">
        <v>48</v>
      </c>
      <c r="E273" s="98" t="str">
        <f t="shared" ref="E273" si="72">LEFT(A273,2)</f>
        <v>RO</v>
      </c>
      <c r="F273" s="782"/>
      <c r="G273" s="373" t="s">
        <v>3</v>
      </c>
      <c r="H273" s="138"/>
      <c r="I273" s="127"/>
      <c r="J273" s="240"/>
      <c r="K273" s="121"/>
      <c r="L273" s="122"/>
      <c r="M273" s="102"/>
      <c r="N273" s="102"/>
      <c r="O273" s="102"/>
      <c r="P273" s="102"/>
      <c r="Q273" s="102"/>
      <c r="R273" s="489"/>
      <c r="S273" s="752">
        <v>26.41</v>
      </c>
      <c r="T273" s="735">
        <v>24.1</v>
      </c>
      <c r="U273" s="735">
        <v>3.72</v>
      </c>
      <c r="V273" s="749">
        <f t="shared" si="70"/>
        <v>54.230000000000004</v>
      </c>
      <c r="W273" s="752">
        <v>0</v>
      </c>
      <c r="X273" s="735">
        <v>0</v>
      </c>
      <c r="Y273" s="735">
        <v>0</v>
      </c>
      <c r="Z273" s="749">
        <f t="shared" si="71"/>
        <v>0</v>
      </c>
      <c r="AA273" s="369"/>
      <c r="AB273" s="721"/>
      <c r="AC273" s="723"/>
      <c r="AD273" s="693"/>
      <c r="AE273" s="684"/>
      <c r="AF273" s="686"/>
      <c r="AG273" s="683"/>
      <c r="AH273" s="686"/>
      <c r="AI273" s="477"/>
      <c r="AJ273" s="476"/>
      <c r="AK273" s="478"/>
      <c r="AL273" s="477"/>
      <c r="AM273" s="476"/>
      <c r="AN273" s="478"/>
    </row>
    <row r="274" spans="1:40" ht="15.75" customHeight="1" x14ac:dyDescent="0.25">
      <c r="A274" s="104" t="s">
        <v>773</v>
      </c>
      <c r="B274" s="104" t="s">
        <v>46</v>
      </c>
      <c r="C274" s="96" t="s">
        <v>774</v>
      </c>
      <c r="D274" s="96" t="s">
        <v>48</v>
      </c>
      <c r="E274" s="96" t="str">
        <f t="shared" si="67"/>
        <v>RR</v>
      </c>
      <c r="F274" s="262" t="s">
        <v>775</v>
      </c>
      <c r="G274" s="263" t="s">
        <v>1</v>
      </c>
      <c r="H274" s="264"/>
      <c r="I274" s="123"/>
      <c r="J274" s="241"/>
      <c r="K274" s="125" t="s">
        <v>776</v>
      </c>
      <c r="L274" s="246"/>
      <c r="M274" s="265"/>
      <c r="N274" s="266"/>
      <c r="O274" s="267"/>
      <c r="P274" s="267"/>
      <c r="Q274" s="268"/>
      <c r="R274" s="490"/>
      <c r="S274" s="592">
        <f>SUM(S275:S278)</f>
        <v>512.23</v>
      </c>
      <c r="T274" s="593">
        <f t="shared" ref="T274:V274" si="73">SUM(T275:T278)</f>
        <v>34.94</v>
      </c>
      <c r="U274" s="593">
        <f t="shared" si="73"/>
        <v>186.92</v>
      </c>
      <c r="V274" s="594">
        <f t="shared" si="73"/>
        <v>734.08999999999992</v>
      </c>
      <c r="W274" s="592">
        <f t="shared" ref="W274" si="74">SUM(W275:W278)</f>
        <v>122.03</v>
      </c>
      <c r="X274" s="593">
        <f t="shared" ref="X274" si="75">SUM(X275:X278)</f>
        <v>234.18</v>
      </c>
      <c r="Y274" s="593">
        <f t="shared" ref="Y274" si="76">SUM(Y275:Y278)</f>
        <v>0</v>
      </c>
      <c r="Z274" s="594">
        <f t="shared" ref="Z274" si="77">SUM(Z275:Z278)</f>
        <v>356.21</v>
      </c>
      <c r="AA274" s="471"/>
      <c r="AB274" s="695">
        <v>1090.3</v>
      </c>
      <c r="AC274" s="603"/>
      <c r="AD274" s="638">
        <v>49</v>
      </c>
      <c r="AE274" s="621">
        <v>4</v>
      </c>
      <c r="AF274" s="623">
        <v>0</v>
      </c>
      <c r="AG274" s="620"/>
      <c r="AH274" s="623"/>
      <c r="AI274" s="270"/>
      <c r="AJ274" s="271"/>
      <c r="AK274" s="272"/>
      <c r="AL274" s="158"/>
      <c r="AM274" s="159"/>
      <c r="AN274" s="160"/>
    </row>
    <row r="275" spans="1:40" x14ac:dyDescent="0.25">
      <c r="A275" s="103" t="s">
        <v>773</v>
      </c>
      <c r="B275" s="103" t="s">
        <v>51</v>
      </c>
      <c r="C275" s="99" t="s">
        <v>777</v>
      </c>
      <c r="D275" s="99" t="s">
        <v>48</v>
      </c>
      <c r="E275" s="99" t="str">
        <f t="shared" si="67"/>
        <v>RR</v>
      </c>
      <c r="F275" s="776" t="s">
        <v>775</v>
      </c>
      <c r="G275" s="130" t="s">
        <v>1</v>
      </c>
      <c r="H275" s="136"/>
      <c r="I275" s="129"/>
      <c r="J275" s="238"/>
      <c r="K275" s="100" t="s">
        <v>776</v>
      </c>
      <c r="L275" s="239"/>
      <c r="M275" s="188"/>
      <c r="N275" s="189"/>
      <c r="O275" s="190"/>
      <c r="P275" s="190"/>
      <c r="Q275" s="191"/>
      <c r="R275" s="491"/>
      <c r="S275" s="595">
        <v>203.03</v>
      </c>
      <c r="T275" s="517">
        <v>7.61</v>
      </c>
      <c r="U275" s="517">
        <v>46.73</v>
      </c>
      <c r="V275" s="597">
        <f t="shared" si="63"/>
        <v>257.37</v>
      </c>
      <c r="W275" s="595">
        <v>40.590000000000003</v>
      </c>
      <c r="X275" s="517">
        <v>95.03</v>
      </c>
      <c r="Y275" s="517">
        <v>0</v>
      </c>
      <c r="Z275" s="597">
        <f t="shared" si="64"/>
        <v>135.62</v>
      </c>
      <c r="AA275" s="181"/>
      <c r="AB275" s="696"/>
      <c r="AC275" s="700"/>
      <c r="AD275" s="624">
        <v>22</v>
      </c>
      <c r="AE275" s="625">
        <v>1</v>
      </c>
      <c r="AF275" s="627"/>
      <c r="AG275" s="624"/>
      <c r="AH275" s="627"/>
      <c r="AI275" s="162"/>
      <c r="AJ275" s="163"/>
      <c r="AK275" s="164"/>
      <c r="AL275" s="174"/>
      <c r="AM275" s="494"/>
      <c r="AN275" s="175"/>
    </row>
    <row r="276" spans="1:40" x14ac:dyDescent="0.25">
      <c r="A276" s="103" t="s">
        <v>773</v>
      </c>
      <c r="B276" s="103" t="s">
        <v>53</v>
      </c>
      <c r="C276" s="99" t="s">
        <v>778</v>
      </c>
      <c r="D276" s="99" t="s">
        <v>48</v>
      </c>
      <c r="E276" s="99" t="str">
        <f t="shared" si="67"/>
        <v>RR</v>
      </c>
      <c r="F276" s="778"/>
      <c r="G276" s="130" t="s">
        <v>1</v>
      </c>
      <c r="H276" s="136"/>
      <c r="I276" s="129"/>
      <c r="J276" s="238"/>
      <c r="K276" s="100" t="s">
        <v>776</v>
      </c>
      <c r="L276" s="239"/>
      <c r="M276" s="188"/>
      <c r="N276" s="189"/>
      <c r="O276" s="190"/>
      <c r="P276" s="190"/>
      <c r="Q276" s="191"/>
      <c r="R276" s="192"/>
      <c r="S276" s="595">
        <v>145.03</v>
      </c>
      <c r="T276" s="517">
        <v>5.43</v>
      </c>
      <c r="U276" s="517">
        <v>46.73</v>
      </c>
      <c r="V276" s="597">
        <f t="shared" si="63"/>
        <v>197.19</v>
      </c>
      <c r="W276" s="595">
        <v>29</v>
      </c>
      <c r="X276" s="517">
        <v>67.88</v>
      </c>
      <c r="Y276" s="517">
        <v>0</v>
      </c>
      <c r="Z276" s="597">
        <f t="shared" si="64"/>
        <v>96.88</v>
      </c>
      <c r="AA276" s="181"/>
      <c r="AB276" s="696"/>
      <c r="AC276" s="700"/>
      <c r="AD276" s="624">
        <v>13</v>
      </c>
      <c r="AE276" s="625">
        <v>2</v>
      </c>
      <c r="AF276" s="627"/>
      <c r="AG276" s="624"/>
      <c r="AH276" s="627"/>
      <c r="AI276" s="162"/>
      <c r="AJ276" s="163"/>
      <c r="AK276" s="164"/>
      <c r="AL276" s="174"/>
      <c r="AM276" s="494"/>
      <c r="AN276" s="175"/>
    </row>
    <row r="277" spans="1:40" x14ac:dyDescent="0.25">
      <c r="A277" s="377" t="s">
        <v>773</v>
      </c>
      <c r="B277" s="377" t="s">
        <v>55</v>
      </c>
      <c r="C277" s="378" t="s">
        <v>779</v>
      </c>
      <c r="D277" s="99" t="s">
        <v>48</v>
      </c>
      <c r="E277" s="378" t="str">
        <f t="shared" si="67"/>
        <v>RR</v>
      </c>
      <c r="F277" s="778"/>
      <c r="G277" s="373" t="s">
        <v>1</v>
      </c>
      <c r="H277" s="380"/>
      <c r="I277" s="381"/>
      <c r="J277" s="382"/>
      <c r="K277" s="362" t="s">
        <v>776</v>
      </c>
      <c r="L277" s="399"/>
      <c r="M277" s="405"/>
      <c r="N277" s="406"/>
      <c r="O277" s="407"/>
      <c r="P277" s="407"/>
      <c r="Q277" s="408"/>
      <c r="R277" s="409"/>
      <c r="S277" s="598">
        <v>152.27000000000001</v>
      </c>
      <c r="T277" s="518">
        <v>5.71</v>
      </c>
      <c r="U277" s="518">
        <v>46.73</v>
      </c>
      <c r="V277" s="599">
        <f t="shared" si="63"/>
        <v>204.71</v>
      </c>
      <c r="W277" s="598">
        <v>30.44</v>
      </c>
      <c r="X277" s="518">
        <v>71.27</v>
      </c>
      <c r="Y277" s="518">
        <v>0</v>
      </c>
      <c r="Z277" s="599">
        <f t="shared" si="64"/>
        <v>101.71</v>
      </c>
      <c r="AA277" s="393"/>
      <c r="AB277" s="697"/>
      <c r="AC277" s="699"/>
      <c r="AD277" s="628">
        <v>14</v>
      </c>
      <c r="AE277" s="629">
        <v>1</v>
      </c>
      <c r="AF277" s="631"/>
      <c r="AG277" s="628"/>
      <c r="AH277" s="631"/>
      <c r="AI277" s="410"/>
      <c r="AJ277" s="411"/>
      <c r="AK277" s="412"/>
      <c r="AL277" s="397"/>
      <c r="AM277" s="495"/>
      <c r="AN277" s="398"/>
    </row>
    <row r="278" spans="1:40" x14ac:dyDescent="0.25">
      <c r="A278" s="102" t="s">
        <v>773</v>
      </c>
      <c r="B278" s="102" t="s">
        <v>57</v>
      </c>
      <c r="C278" s="353" t="s">
        <v>780</v>
      </c>
      <c r="D278" s="99" t="s">
        <v>48</v>
      </c>
      <c r="E278" s="98" t="s">
        <v>781</v>
      </c>
      <c r="F278" s="777"/>
      <c r="G278" s="130" t="s">
        <v>1</v>
      </c>
      <c r="H278" s="138"/>
      <c r="I278" s="127"/>
      <c r="J278" s="240"/>
      <c r="K278" s="362" t="s">
        <v>776</v>
      </c>
      <c r="L278" s="122"/>
      <c r="M278" s="193"/>
      <c r="N278" s="194"/>
      <c r="O278" s="195"/>
      <c r="P278" s="195"/>
      <c r="Q278" s="196"/>
      <c r="R278" s="197"/>
      <c r="S278" s="743">
        <v>11.9</v>
      </c>
      <c r="T278" s="744">
        <v>16.190000000000001</v>
      </c>
      <c r="U278" s="744">
        <v>46.73</v>
      </c>
      <c r="V278" s="599">
        <f t="shared" si="63"/>
        <v>74.819999999999993</v>
      </c>
      <c r="W278" s="743">
        <v>22</v>
      </c>
      <c r="X278" s="744">
        <v>0</v>
      </c>
      <c r="Y278" s="744">
        <v>0</v>
      </c>
      <c r="Z278" s="599">
        <f t="shared" si="64"/>
        <v>22</v>
      </c>
      <c r="AA278" s="477">
        <v>0</v>
      </c>
      <c r="AB278" s="721">
        <v>0</v>
      </c>
      <c r="AC278" s="590">
        <v>0</v>
      </c>
      <c r="AD278" s="683">
        <v>0</v>
      </c>
      <c r="AE278" s="684">
        <v>0</v>
      </c>
      <c r="AF278" s="686">
        <v>0</v>
      </c>
      <c r="AG278" s="683">
        <v>0</v>
      </c>
      <c r="AH278" s="686">
        <v>0</v>
      </c>
      <c r="AI278" s="477">
        <v>0</v>
      </c>
      <c r="AJ278" s="476">
        <v>0</v>
      </c>
      <c r="AK278" s="478">
        <v>0</v>
      </c>
      <c r="AL278" s="477">
        <v>0</v>
      </c>
      <c r="AM278" s="476">
        <v>0</v>
      </c>
      <c r="AN278" s="478"/>
    </row>
    <row r="279" spans="1:40" x14ac:dyDescent="0.25">
      <c r="A279" s="94" t="s">
        <v>782</v>
      </c>
      <c r="B279" s="104" t="s">
        <v>46</v>
      </c>
      <c r="C279" s="96" t="s">
        <v>783</v>
      </c>
      <c r="D279" s="96" t="s">
        <v>576</v>
      </c>
      <c r="E279" s="96" t="str">
        <f t="shared" si="67"/>
        <v>RS</v>
      </c>
      <c r="F279" s="783" t="s">
        <v>784</v>
      </c>
      <c r="G279" s="785" t="s">
        <v>3</v>
      </c>
      <c r="H279" s="111"/>
      <c r="I279" s="787"/>
      <c r="J279" s="241"/>
      <c r="K279" s="813" t="s">
        <v>785</v>
      </c>
      <c r="L279" s="246" t="s">
        <v>786</v>
      </c>
      <c r="M279" s="198" t="s">
        <v>787</v>
      </c>
      <c r="N279" s="199"/>
      <c r="O279" s="200">
        <v>12996.35</v>
      </c>
      <c r="P279" s="354">
        <v>3500</v>
      </c>
      <c r="Q279" s="215">
        <v>43866</v>
      </c>
      <c r="R279" s="216">
        <v>46057</v>
      </c>
      <c r="S279" s="815">
        <v>797.31</v>
      </c>
      <c r="T279" s="792">
        <v>54.65</v>
      </c>
      <c r="U279" s="792">
        <v>184.39</v>
      </c>
      <c r="V279" s="794">
        <f t="shared" si="63"/>
        <v>1036.3499999999999</v>
      </c>
      <c r="W279" s="815">
        <v>125</v>
      </c>
      <c r="X279" s="792">
        <v>233.14</v>
      </c>
      <c r="Y279" s="792">
        <v>0</v>
      </c>
      <c r="Z279" s="794">
        <f t="shared" si="64"/>
        <v>358.14</v>
      </c>
      <c r="AA279" s="846" t="s">
        <v>2</v>
      </c>
      <c r="AB279" s="856">
        <v>1821.92</v>
      </c>
      <c r="AC279" s="817"/>
      <c r="AD279" s="819">
        <v>34</v>
      </c>
      <c r="AE279" s="809">
        <v>10</v>
      </c>
      <c r="AF279" s="811" t="s">
        <v>581</v>
      </c>
      <c r="AG279" s="819"/>
      <c r="AH279" s="811"/>
      <c r="AI279" s="774" t="s">
        <v>2</v>
      </c>
      <c r="AJ279" s="772" t="s">
        <v>2</v>
      </c>
      <c r="AK279" s="763"/>
      <c r="AL279" s="774"/>
      <c r="AM279" s="772"/>
      <c r="AN279" s="763"/>
    </row>
    <row r="280" spans="1:40" x14ac:dyDescent="0.25">
      <c r="A280" s="95" t="s">
        <v>782</v>
      </c>
      <c r="B280" s="105" t="s">
        <v>46</v>
      </c>
      <c r="C280" s="97" t="s">
        <v>783</v>
      </c>
      <c r="D280" s="97" t="s">
        <v>576</v>
      </c>
      <c r="E280" s="97" t="str">
        <f>LEFT(A279,2)</f>
        <v>RS</v>
      </c>
      <c r="F280" s="784"/>
      <c r="G280" s="786"/>
      <c r="H280" s="113"/>
      <c r="I280" s="788"/>
      <c r="J280" s="244"/>
      <c r="K280" s="814"/>
      <c r="L280" s="247" t="s">
        <v>788</v>
      </c>
      <c r="M280" s="217" t="s">
        <v>789</v>
      </c>
      <c r="N280" s="218"/>
      <c r="O280" s="219">
        <v>12995.69</v>
      </c>
      <c r="P280" s="355">
        <v>3500</v>
      </c>
      <c r="Q280" s="220">
        <v>43936</v>
      </c>
      <c r="R280" s="221">
        <v>46126</v>
      </c>
      <c r="S280" s="816"/>
      <c r="T280" s="793"/>
      <c r="U280" s="793"/>
      <c r="V280" s="795"/>
      <c r="W280" s="816"/>
      <c r="X280" s="793"/>
      <c r="Y280" s="793"/>
      <c r="Z280" s="795"/>
      <c r="AA280" s="847"/>
      <c r="AB280" s="857"/>
      <c r="AC280" s="818"/>
      <c r="AD280" s="820"/>
      <c r="AE280" s="810"/>
      <c r="AF280" s="812"/>
      <c r="AG280" s="820"/>
      <c r="AH280" s="812"/>
      <c r="AI280" s="775"/>
      <c r="AJ280" s="773"/>
      <c r="AK280" s="764"/>
      <c r="AL280" s="775"/>
      <c r="AM280" s="773"/>
      <c r="AN280" s="764"/>
    </row>
    <row r="281" spans="1:40" ht="15.75" customHeight="1" x14ac:dyDescent="0.25">
      <c r="A281" s="95" t="s">
        <v>782</v>
      </c>
      <c r="B281" s="105" t="s">
        <v>46</v>
      </c>
      <c r="C281" s="97" t="s">
        <v>783</v>
      </c>
      <c r="D281" s="97" t="s">
        <v>576</v>
      </c>
      <c r="E281" s="97" t="str">
        <f>LEFT(A279,2)</f>
        <v>RS</v>
      </c>
      <c r="F281" s="784"/>
      <c r="G281" s="786"/>
      <c r="H281" s="113"/>
      <c r="I281" s="788"/>
      <c r="J281" s="244"/>
      <c r="K281" s="126" t="s">
        <v>785</v>
      </c>
      <c r="L281" s="247" t="s">
        <v>790</v>
      </c>
      <c r="M281" s="217" t="s">
        <v>791</v>
      </c>
      <c r="N281" s="218"/>
      <c r="O281" s="219">
        <v>14772.76</v>
      </c>
      <c r="P281" s="355">
        <v>2300</v>
      </c>
      <c r="Q281" s="220">
        <v>44145</v>
      </c>
      <c r="R281" s="221">
        <v>45970</v>
      </c>
      <c r="S281" s="816"/>
      <c r="T281" s="793"/>
      <c r="U281" s="793"/>
      <c r="V281" s="795"/>
      <c r="W281" s="816"/>
      <c r="X281" s="793"/>
      <c r="Y281" s="793"/>
      <c r="Z281" s="795"/>
      <c r="AA281" s="847"/>
      <c r="AB281" s="857"/>
      <c r="AC281" s="818"/>
      <c r="AD281" s="820"/>
      <c r="AE281" s="810"/>
      <c r="AF281" s="812"/>
      <c r="AG281" s="820"/>
      <c r="AH281" s="812"/>
      <c r="AI281" s="775"/>
      <c r="AJ281" s="773"/>
      <c r="AK281" s="764"/>
      <c r="AL281" s="775"/>
      <c r="AM281" s="773"/>
      <c r="AN281" s="764"/>
    </row>
    <row r="282" spans="1:40" x14ac:dyDescent="0.25">
      <c r="A282" s="103" t="s">
        <v>782</v>
      </c>
      <c r="B282" s="103" t="s">
        <v>123</v>
      </c>
      <c r="C282" s="99" t="s">
        <v>792</v>
      </c>
      <c r="D282" s="99" t="s">
        <v>576</v>
      </c>
      <c r="E282" s="99" t="str">
        <f t="shared" si="67"/>
        <v>RS</v>
      </c>
      <c r="F282" s="776" t="s">
        <v>784</v>
      </c>
      <c r="G282" s="324" t="s">
        <v>3</v>
      </c>
      <c r="H282" s="136"/>
      <c r="I282" s="129"/>
      <c r="J282" s="238"/>
      <c r="K282" s="148"/>
      <c r="L282" s="248"/>
      <c r="M282" s="208"/>
      <c r="N282" s="209"/>
      <c r="O282" s="210"/>
      <c r="P282" s="210"/>
      <c r="Q282" s="211"/>
      <c r="R282" s="212"/>
      <c r="S282" s="595">
        <v>614.30999999999995</v>
      </c>
      <c r="T282" s="517">
        <v>38.159999999999997</v>
      </c>
      <c r="U282" s="517">
        <v>129.01</v>
      </c>
      <c r="V282" s="597">
        <f t="shared" ref="V282:V335" si="78">SUM(S282:U282)</f>
        <v>781.4799999999999</v>
      </c>
      <c r="W282" s="595">
        <v>25</v>
      </c>
      <c r="X282" s="517">
        <v>181.74</v>
      </c>
      <c r="Y282" s="517">
        <v>0</v>
      </c>
      <c r="Z282" s="597">
        <f t="shared" ref="Z282:Z335" si="79">SUM(W282:Y282)</f>
        <v>206.74</v>
      </c>
      <c r="AA282" s="181" t="s">
        <v>2</v>
      </c>
      <c r="AB282" s="696"/>
      <c r="AC282" s="700"/>
      <c r="AD282" s="624">
        <v>24</v>
      </c>
      <c r="AE282" s="625">
        <v>10</v>
      </c>
      <c r="AF282" s="627"/>
      <c r="AG282" s="624"/>
      <c r="AH282" s="627"/>
      <c r="AI282" s="168" t="s">
        <v>2</v>
      </c>
      <c r="AJ282" s="171" t="s">
        <v>2</v>
      </c>
      <c r="AK282" s="169"/>
      <c r="AL282" s="174"/>
      <c r="AM282" s="494"/>
      <c r="AN282" s="175"/>
    </row>
    <row r="283" spans="1:40" x14ac:dyDescent="0.25">
      <c r="A283" s="102" t="s">
        <v>782</v>
      </c>
      <c r="B283" s="102" t="s">
        <v>145</v>
      </c>
      <c r="C283" s="98" t="s">
        <v>793</v>
      </c>
      <c r="D283" s="98" t="s">
        <v>576</v>
      </c>
      <c r="E283" s="98" t="str">
        <f t="shared" si="67"/>
        <v>RS</v>
      </c>
      <c r="F283" s="777"/>
      <c r="G283" s="361" t="s">
        <v>3</v>
      </c>
      <c r="H283" s="138"/>
      <c r="I283" s="127"/>
      <c r="J283" s="240"/>
      <c r="K283" s="128"/>
      <c r="L283" s="242"/>
      <c r="M283" s="201"/>
      <c r="N283" s="202"/>
      <c r="O283" s="203"/>
      <c r="P283" s="203"/>
      <c r="Q283" s="213"/>
      <c r="R283" s="214"/>
      <c r="S283" s="600">
        <v>183</v>
      </c>
      <c r="T283" s="519">
        <v>16.489999999999998</v>
      </c>
      <c r="U283" s="519">
        <v>55.38</v>
      </c>
      <c r="V283" s="601">
        <f t="shared" si="78"/>
        <v>254.87</v>
      </c>
      <c r="W283" s="600">
        <v>100</v>
      </c>
      <c r="X283" s="519">
        <v>51.4</v>
      </c>
      <c r="Y283" s="519">
        <v>0</v>
      </c>
      <c r="Z283" s="601">
        <f t="shared" si="79"/>
        <v>151.4</v>
      </c>
      <c r="AA283" s="179" t="s">
        <v>2</v>
      </c>
      <c r="AB283" s="698"/>
      <c r="AC283" s="588"/>
      <c r="AD283" s="632">
        <v>10</v>
      </c>
      <c r="AE283" s="634">
        <v>0</v>
      </c>
      <c r="AF283" s="633"/>
      <c r="AG283" s="632"/>
      <c r="AH283" s="633"/>
      <c r="AI283" s="133" t="s">
        <v>2</v>
      </c>
      <c r="AJ283" s="170" t="s">
        <v>2</v>
      </c>
      <c r="AK283" s="134"/>
      <c r="AL283" s="172"/>
      <c r="AM283" s="496"/>
      <c r="AN283" s="173"/>
    </row>
    <row r="284" spans="1:40" ht="15.75" customHeight="1" x14ac:dyDescent="0.25">
      <c r="A284" s="104" t="s">
        <v>794</v>
      </c>
      <c r="B284" s="104" t="s">
        <v>46</v>
      </c>
      <c r="C284" s="96" t="s">
        <v>795</v>
      </c>
      <c r="D284" s="96" t="s">
        <v>576</v>
      </c>
      <c r="E284" s="96" t="str">
        <f t="shared" si="67"/>
        <v>RS</v>
      </c>
      <c r="F284" s="262" t="s">
        <v>796</v>
      </c>
      <c r="G284" s="263" t="s">
        <v>90</v>
      </c>
      <c r="H284" s="274"/>
      <c r="I284" s="149" t="s">
        <v>163</v>
      </c>
      <c r="J284" s="96" t="s">
        <v>163</v>
      </c>
      <c r="K284" s="96" t="s">
        <v>797</v>
      </c>
      <c r="L284" s="96" t="s">
        <v>798</v>
      </c>
      <c r="M284" s="275"/>
      <c r="N284" s="276"/>
      <c r="O284" s="277"/>
      <c r="P284" s="277"/>
      <c r="Q284" s="278"/>
      <c r="R284" s="279"/>
      <c r="S284" s="592">
        <v>370.68</v>
      </c>
      <c r="T284" s="593">
        <v>23.03</v>
      </c>
      <c r="U284" s="593">
        <v>39.06</v>
      </c>
      <c r="V284" s="594">
        <f t="shared" si="78"/>
        <v>432.77000000000004</v>
      </c>
      <c r="W284" s="592">
        <v>62.5</v>
      </c>
      <c r="X284" s="593">
        <v>94.59</v>
      </c>
      <c r="Y284" s="593">
        <v>0</v>
      </c>
      <c r="Z284" s="594">
        <f t="shared" si="79"/>
        <v>157.09</v>
      </c>
      <c r="AA284" s="180" t="s">
        <v>4</v>
      </c>
      <c r="AB284" s="695">
        <v>728.54</v>
      </c>
      <c r="AC284" s="603">
        <v>53</v>
      </c>
      <c r="AD284" s="620">
        <v>34</v>
      </c>
      <c r="AE284" s="621">
        <v>9</v>
      </c>
      <c r="AF284" s="623" t="s">
        <v>581</v>
      </c>
      <c r="AG284" s="620">
        <v>42</v>
      </c>
      <c r="AH284" s="623">
        <v>6</v>
      </c>
      <c r="AI284" s="270"/>
      <c r="AJ284" s="271"/>
      <c r="AK284" s="272"/>
      <c r="AL284" s="158" t="s">
        <v>2</v>
      </c>
      <c r="AM284" s="159"/>
      <c r="AN284" s="160"/>
    </row>
    <row r="285" spans="1:40" x14ac:dyDescent="0.25">
      <c r="A285" s="102" t="s">
        <v>794</v>
      </c>
      <c r="B285" s="102" t="s">
        <v>123</v>
      </c>
      <c r="C285" s="98" t="s">
        <v>799</v>
      </c>
      <c r="D285" s="99" t="s">
        <v>576</v>
      </c>
      <c r="E285" s="98" t="str">
        <f t="shared" si="67"/>
        <v>RS</v>
      </c>
      <c r="F285" s="120" t="s">
        <v>800</v>
      </c>
      <c r="G285" s="119" t="s">
        <v>90</v>
      </c>
      <c r="H285" s="140"/>
      <c r="I285" s="141" t="s">
        <v>163</v>
      </c>
      <c r="J285" s="98" t="s">
        <v>163</v>
      </c>
      <c r="K285" s="98"/>
      <c r="L285" s="98"/>
      <c r="M285" s="193"/>
      <c r="N285" s="194"/>
      <c r="O285" s="195"/>
      <c r="P285" s="195"/>
      <c r="Q285" s="196"/>
      <c r="R285" s="197"/>
      <c r="S285" s="600">
        <v>370.68</v>
      </c>
      <c r="T285" s="519">
        <v>23.03</v>
      </c>
      <c r="U285" s="519">
        <v>39.06</v>
      </c>
      <c r="V285" s="601">
        <f t="shared" si="78"/>
        <v>432.77000000000004</v>
      </c>
      <c r="W285" s="600">
        <v>62.5</v>
      </c>
      <c r="X285" s="519">
        <v>94.59</v>
      </c>
      <c r="Y285" s="519">
        <v>0</v>
      </c>
      <c r="Z285" s="601">
        <f t="shared" si="79"/>
        <v>157.09</v>
      </c>
      <c r="AA285" s="179" t="s">
        <v>4</v>
      </c>
      <c r="AB285" s="698"/>
      <c r="AC285" s="588">
        <v>53</v>
      </c>
      <c r="AD285" s="632">
        <v>34</v>
      </c>
      <c r="AE285" s="634">
        <v>9</v>
      </c>
      <c r="AF285" s="633" t="s">
        <v>581</v>
      </c>
      <c r="AG285" s="632">
        <v>42</v>
      </c>
      <c r="AH285" s="633">
        <v>6</v>
      </c>
      <c r="AI285" s="165"/>
      <c r="AJ285" s="166"/>
      <c r="AK285" s="167"/>
      <c r="AL285" s="172" t="s">
        <v>2</v>
      </c>
      <c r="AM285" s="496"/>
      <c r="AN285" s="173"/>
    </row>
    <row r="286" spans="1:40" ht="15.75" customHeight="1" x14ac:dyDescent="0.25">
      <c r="A286" s="104" t="s">
        <v>801</v>
      </c>
      <c r="B286" s="104" t="s">
        <v>46</v>
      </c>
      <c r="C286" s="96" t="s">
        <v>802</v>
      </c>
      <c r="D286" s="96" t="s">
        <v>576</v>
      </c>
      <c r="E286" s="96" t="s">
        <v>803</v>
      </c>
      <c r="F286" s="262" t="s">
        <v>804</v>
      </c>
      <c r="G286" s="263" t="s">
        <v>3</v>
      </c>
      <c r="H286" s="264"/>
      <c r="I286" s="123"/>
      <c r="J286" s="241"/>
      <c r="K286" s="125" t="s">
        <v>805</v>
      </c>
      <c r="L286" s="246" t="s">
        <v>806</v>
      </c>
      <c r="M286" s="198" t="s">
        <v>807</v>
      </c>
      <c r="N286" s="199"/>
      <c r="O286" s="200">
        <v>30740</v>
      </c>
      <c r="P286" s="200">
        <v>6650</v>
      </c>
      <c r="Q286" s="215">
        <v>44060</v>
      </c>
      <c r="R286" s="216">
        <v>45885</v>
      </c>
      <c r="S286" s="592">
        <v>379.03</v>
      </c>
      <c r="T286" s="593">
        <v>7.82</v>
      </c>
      <c r="U286" s="593">
        <v>52.37</v>
      </c>
      <c r="V286" s="594">
        <f t="shared" si="78"/>
        <v>439.21999999999997</v>
      </c>
      <c r="W286" s="592">
        <v>250</v>
      </c>
      <c r="X286" s="593">
        <v>106.08</v>
      </c>
      <c r="Y286" s="593">
        <v>0</v>
      </c>
      <c r="Z286" s="594">
        <f t="shared" si="79"/>
        <v>356.08</v>
      </c>
      <c r="AA286" s="180" t="s">
        <v>4</v>
      </c>
      <c r="AB286" s="695">
        <v>629</v>
      </c>
      <c r="AC286" s="603"/>
      <c r="AD286" s="620">
        <v>28</v>
      </c>
      <c r="AE286" s="621">
        <v>21</v>
      </c>
      <c r="AF286" s="623" t="s">
        <v>581</v>
      </c>
      <c r="AG286" s="620"/>
      <c r="AH286" s="623"/>
      <c r="AI286" s="158" t="s">
        <v>4</v>
      </c>
      <c r="AJ286" s="159"/>
      <c r="AK286" s="160"/>
      <c r="AL286" s="158"/>
      <c r="AM286" s="159"/>
      <c r="AN286" s="160"/>
    </row>
    <row r="287" spans="1:40" x14ac:dyDescent="0.25">
      <c r="A287" s="103" t="s">
        <v>801</v>
      </c>
      <c r="B287" s="103" t="s">
        <v>123</v>
      </c>
      <c r="C287" s="99" t="s">
        <v>808</v>
      </c>
      <c r="D287" s="99" t="s">
        <v>576</v>
      </c>
      <c r="E287" s="99" t="str">
        <f t="shared" ref="E287:E315" si="80">LEFT(A287,2)</f>
        <v>RS</v>
      </c>
      <c r="F287" s="776" t="s">
        <v>804</v>
      </c>
      <c r="G287" s="130" t="s">
        <v>3</v>
      </c>
      <c r="H287" s="136"/>
      <c r="I287" s="129"/>
      <c r="J287" s="238"/>
      <c r="K287" s="148"/>
      <c r="L287" s="248"/>
      <c r="M287" s="208"/>
      <c r="N287" s="209"/>
      <c r="O287" s="210"/>
      <c r="P287" s="210"/>
      <c r="Q287" s="211"/>
      <c r="R287" s="212"/>
      <c r="S287" s="595">
        <v>240.23</v>
      </c>
      <c r="T287" s="517">
        <v>7.82</v>
      </c>
      <c r="U287" s="517">
        <v>46.43</v>
      </c>
      <c r="V287" s="597">
        <f t="shared" si="78"/>
        <v>294.47999999999996</v>
      </c>
      <c r="W287" s="595">
        <v>162.5</v>
      </c>
      <c r="X287" s="517">
        <v>88.44</v>
      </c>
      <c r="Y287" s="517">
        <v>0</v>
      </c>
      <c r="Z287" s="597">
        <f t="shared" si="79"/>
        <v>250.94</v>
      </c>
      <c r="AA287" s="181" t="s">
        <v>4</v>
      </c>
      <c r="AB287" s="696"/>
      <c r="AC287" s="700"/>
      <c r="AD287" s="624">
        <v>13</v>
      </c>
      <c r="AE287" s="625">
        <v>21</v>
      </c>
      <c r="AF287" s="627" t="s">
        <v>581</v>
      </c>
      <c r="AG287" s="624"/>
      <c r="AH287" s="627"/>
      <c r="AI287" s="168" t="s">
        <v>4</v>
      </c>
      <c r="AJ287" s="171"/>
      <c r="AK287" s="169"/>
      <c r="AL287" s="174"/>
      <c r="AM287" s="494"/>
      <c r="AN287" s="175"/>
    </row>
    <row r="288" spans="1:40" x14ac:dyDescent="0.25">
      <c r="A288" s="102" t="s">
        <v>801</v>
      </c>
      <c r="B288" s="102" t="s">
        <v>145</v>
      </c>
      <c r="C288" s="98" t="s">
        <v>809</v>
      </c>
      <c r="D288" s="99" t="s">
        <v>576</v>
      </c>
      <c r="E288" s="98" t="str">
        <f t="shared" si="80"/>
        <v>RS</v>
      </c>
      <c r="F288" s="777"/>
      <c r="G288" s="119" t="s">
        <v>3</v>
      </c>
      <c r="H288" s="138"/>
      <c r="I288" s="127"/>
      <c r="J288" s="240"/>
      <c r="K288" s="128"/>
      <c r="L288" s="242"/>
      <c r="M288" s="201"/>
      <c r="N288" s="202"/>
      <c r="O288" s="203"/>
      <c r="P288" s="203"/>
      <c r="Q288" s="213"/>
      <c r="R288" s="214"/>
      <c r="S288" s="600">
        <v>138.80000000000001</v>
      </c>
      <c r="T288" s="519">
        <v>0</v>
      </c>
      <c r="U288" s="519">
        <v>5.94</v>
      </c>
      <c r="V288" s="601">
        <f t="shared" si="78"/>
        <v>144.74</v>
      </c>
      <c r="W288" s="600">
        <v>87.5</v>
      </c>
      <c r="X288" s="519">
        <v>17.64</v>
      </c>
      <c r="Y288" s="519">
        <v>0</v>
      </c>
      <c r="Z288" s="601">
        <f t="shared" si="79"/>
        <v>105.14</v>
      </c>
      <c r="AA288" s="179" t="s">
        <v>4</v>
      </c>
      <c r="AB288" s="698"/>
      <c r="AC288" s="588"/>
      <c r="AD288" s="632">
        <v>15</v>
      </c>
      <c r="AE288" s="634">
        <v>0</v>
      </c>
      <c r="AF288" s="633" t="s">
        <v>581</v>
      </c>
      <c r="AG288" s="632"/>
      <c r="AH288" s="633"/>
      <c r="AI288" s="133" t="s">
        <v>4</v>
      </c>
      <c r="AJ288" s="170"/>
      <c r="AK288" s="134"/>
      <c r="AL288" s="172"/>
      <c r="AM288" s="496"/>
      <c r="AN288" s="173"/>
    </row>
    <row r="289" spans="1:40" ht="15.75" customHeight="1" x14ac:dyDescent="0.25">
      <c r="A289" s="104" t="s">
        <v>810</v>
      </c>
      <c r="B289" s="104" t="s">
        <v>46</v>
      </c>
      <c r="C289" s="96" t="s">
        <v>811</v>
      </c>
      <c r="D289" s="96" t="s">
        <v>576</v>
      </c>
      <c r="E289" s="96" t="str">
        <f t="shared" si="80"/>
        <v>RS</v>
      </c>
      <c r="F289" s="262" t="s">
        <v>812</v>
      </c>
      <c r="G289" s="263" t="s">
        <v>3</v>
      </c>
      <c r="H289" s="264"/>
      <c r="I289" s="123"/>
      <c r="J289" s="241"/>
      <c r="K289" s="125" t="s">
        <v>813</v>
      </c>
      <c r="L289" s="246" t="s">
        <v>814</v>
      </c>
      <c r="M289" s="198" t="s">
        <v>815</v>
      </c>
      <c r="N289" s="199"/>
      <c r="O289" s="200">
        <v>19972.55</v>
      </c>
      <c r="P289" s="200" t="s">
        <v>221</v>
      </c>
      <c r="Q289" s="215">
        <v>44651</v>
      </c>
      <c r="R289" s="216">
        <v>46112</v>
      </c>
      <c r="S289" s="592">
        <v>459.11</v>
      </c>
      <c r="T289" s="593">
        <v>0</v>
      </c>
      <c r="U289" s="593">
        <v>160.34</v>
      </c>
      <c r="V289" s="594">
        <f t="shared" si="78"/>
        <v>619.45000000000005</v>
      </c>
      <c r="W289" s="592">
        <v>41.9</v>
      </c>
      <c r="X289" s="593">
        <v>157.4</v>
      </c>
      <c r="Y289" s="593">
        <v>0</v>
      </c>
      <c r="Z289" s="594">
        <f t="shared" si="79"/>
        <v>199.3</v>
      </c>
      <c r="AA289" s="180" t="s">
        <v>2</v>
      </c>
      <c r="AB289" s="695">
        <v>818.75</v>
      </c>
      <c r="AC289" s="603"/>
      <c r="AD289" s="620"/>
      <c r="AE289" s="621"/>
      <c r="AF289" s="623" t="s">
        <v>581</v>
      </c>
      <c r="AG289" s="620">
        <v>31</v>
      </c>
      <c r="AH289" s="623">
        <v>1</v>
      </c>
      <c r="AI289" s="158" t="s">
        <v>2</v>
      </c>
      <c r="AJ289" s="159"/>
      <c r="AK289" s="160"/>
      <c r="AL289" s="158"/>
      <c r="AM289" s="159" t="s">
        <v>2</v>
      </c>
      <c r="AN289" s="160"/>
    </row>
    <row r="290" spans="1:40" x14ac:dyDescent="0.25">
      <c r="A290" s="103" t="s">
        <v>810</v>
      </c>
      <c r="B290" s="103" t="s">
        <v>123</v>
      </c>
      <c r="C290" s="99" t="s">
        <v>816</v>
      </c>
      <c r="D290" s="99" t="s">
        <v>576</v>
      </c>
      <c r="E290" s="99" t="str">
        <f t="shared" si="80"/>
        <v>RS</v>
      </c>
      <c r="F290" s="776" t="s">
        <v>812</v>
      </c>
      <c r="G290" s="130" t="s">
        <v>3</v>
      </c>
      <c r="H290" s="136"/>
      <c r="I290" s="129"/>
      <c r="J290" s="238"/>
      <c r="K290" s="148"/>
      <c r="L290" s="248"/>
      <c r="M290" s="208"/>
      <c r="N290" s="209"/>
      <c r="O290" s="210"/>
      <c r="P290" s="210"/>
      <c r="Q290" s="211"/>
      <c r="R290" s="212"/>
      <c r="S290" s="595">
        <v>370.19</v>
      </c>
      <c r="T290" s="517">
        <v>0</v>
      </c>
      <c r="U290" s="517">
        <v>114.55</v>
      </c>
      <c r="V290" s="597">
        <f t="shared" si="78"/>
        <v>484.74</v>
      </c>
      <c r="W290" s="595">
        <v>20.95</v>
      </c>
      <c r="X290" s="517">
        <v>105.08</v>
      </c>
      <c r="Y290" s="517">
        <v>0</v>
      </c>
      <c r="Z290" s="597">
        <f t="shared" si="79"/>
        <v>126.03</v>
      </c>
      <c r="AA290" s="181" t="s">
        <v>2</v>
      </c>
      <c r="AB290" s="696"/>
      <c r="AC290" s="700"/>
      <c r="AD290" s="624"/>
      <c r="AE290" s="625"/>
      <c r="AF290" s="627" t="s">
        <v>581</v>
      </c>
      <c r="AG290" s="624">
        <v>24</v>
      </c>
      <c r="AH290" s="627">
        <v>0</v>
      </c>
      <c r="AI290" s="168" t="s">
        <v>2</v>
      </c>
      <c r="AJ290" s="171"/>
      <c r="AK290" s="169"/>
      <c r="AL290" s="174"/>
      <c r="AM290" s="494" t="s">
        <v>2</v>
      </c>
      <c r="AN290" s="175"/>
    </row>
    <row r="291" spans="1:40" x14ac:dyDescent="0.25">
      <c r="A291" s="102" t="s">
        <v>810</v>
      </c>
      <c r="B291" s="102" t="s">
        <v>145</v>
      </c>
      <c r="C291" s="98" t="s">
        <v>817</v>
      </c>
      <c r="D291" s="99" t="s">
        <v>576</v>
      </c>
      <c r="E291" s="98" t="str">
        <f t="shared" si="80"/>
        <v>RS</v>
      </c>
      <c r="F291" s="777"/>
      <c r="G291" s="119" t="s">
        <v>3</v>
      </c>
      <c r="H291" s="138"/>
      <c r="I291" s="127"/>
      <c r="J291" s="240"/>
      <c r="K291" s="128"/>
      <c r="L291" s="242"/>
      <c r="M291" s="201"/>
      <c r="N291" s="202"/>
      <c r="O291" s="203"/>
      <c r="P291" s="203"/>
      <c r="Q291" s="213"/>
      <c r="R291" s="214"/>
      <c r="S291" s="600">
        <v>88.92</v>
      </c>
      <c r="T291" s="519">
        <v>0</v>
      </c>
      <c r="U291" s="519">
        <v>45.79</v>
      </c>
      <c r="V291" s="601">
        <f t="shared" si="78"/>
        <v>134.71</v>
      </c>
      <c r="W291" s="600">
        <v>20.95</v>
      </c>
      <c r="X291" s="519">
        <v>52.32</v>
      </c>
      <c r="Y291" s="519">
        <v>0</v>
      </c>
      <c r="Z291" s="601">
        <f t="shared" si="79"/>
        <v>73.27</v>
      </c>
      <c r="AA291" s="179" t="s">
        <v>2</v>
      </c>
      <c r="AB291" s="698"/>
      <c r="AC291" s="588"/>
      <c r="AD291" s="632"/>
      <c r="AE291" s="634"/>
      <c r="AF291" s="633" t="s">
        <v>581</v>
      </c>
      <c r="AG291" s="632">
        <v>7</v>
      </c>
      <c r="AH291" s="633">
        <v>1</v>
      </c>
      <c r="AI291" s="133" t="s">
        <v>2</v>
      </c>
      <c r="AJ291" s="170"/>
      <c r="AK291" s="134"/>
      <c r="AL291" s="172"/>
      <c r="AM291" s="496" t="s">
        <v>2</v>
      </c>
      <c r="AN291" s="173"/>
    </row>
    <row r="292" spans="1:40" ht="15.75" customHeight="1" x14ac:dyDescent="0.25">
      <c r="A292" s="104" t="s">
        <v>818</v>
      </c>
      <c r="B292" s="104" t="s">
        <v>46</v>
      </c>
      <c r="C292" s="96" t="s">
        <v>819</v>
      </c>
      <c r="D292" s="96" t="s">
        <v>576</v>
      </c>
      <c r="E292" s="96" t="str">
        <f t="shared" si="80"/>
        <v>RS</v>
      </c>
      <c r="F292" s="262" t="s">
        <v>820</v>
      </c>
      <c r="G292" s="263" t="s">
        <v>3</v>
      </c>
      <c r="H292" s="264"/>
      <c r="I292" s="123"/>
      <c r="J292" s="241"/>
      <c r="K292" s="125" t="s">
        <v>821</v>
      </c>
      <c r="L292" s="246" t="s">
        <v>822</v>
      </c>
      <c r="M292" s="198" t="s">
        <v>823</v>
      </c>
      <c r="N292" s="199"/>
      <c r="O292" s="200">
        <v>210943.94</v>
      </c>
      <c r="P292" s="200">
        <v>62515.65</v>
      </c>
      <c r="Q292" s="215">
        <v>43488</v>
      </c>
      <c r="R292" s="216">
        <v>46044</v>
      </c>
      <c r="S292" s="592">
        <v>1206.56</v>
      </c>
      <c r="T292" s="593">
        <v>25.15</v>
      </c>
      <c r="U292" s="593">
        <v>341.22</v>
      </c>
      <c r="V292" s="594">
        <f t="shared" si="78"/>
        <v>1572.93</v>
      </c>
      <c r="W292" s="592">
        <v>562.5</v>
      </c>
      <c r="X292" s="593">
        <v>380.29</v>
      </c>
      <c r="Y292" s="593">
        <v>0</v>
      </c>
      <c r="Z292" s="594">
        <f t="shared" si="79"/>
        <v>942.79</v>
      </c>
      <c r="AA292" s="180" t="s">
        <v>2</v>
      </c>
      <c r="AB292" s="695">
        <v>2515.7199999999998</v>
      </c>
      <c r="AC292" s="603"/>
      <c r="AD292" s="620">
        <v>212</v>
      </c>
      <c r="AE292" s="621">
        <v>65</v>
      </c>
      <c r="AF292" s="623" t="s">
        <v>581</v>
      </c>
      <c r="AG292" s="620">
        <v>277</v>
      </c>
      <c r="AH292" s="623">
        <v>0</v>
      </c>
      <c r="AI292" s="158" t="s">
        <v>2</v>
      </c>
      <c r="AJ292" s="159" t="s">
        <v>2</v>
      </c>
      <c r="AK292" s="160" t="s">
        <v>2</v>
      </c>
      <c r="AL292" s="158"/>
      <c r="AM292" s="159" t="s">
        <v>2</v>
      </c>
      <c r="AN292" s="160"/>
    </row>
    <row r="293" spans="1:40" x14ac:dyDescent="0.25">
      <c r="A293" s="102" t="s">
        <v>818</v>
      </c>
      <c r="B293" s="102" t="s">
        <v>254</v>
      </c>
      <c r="C293" s="98" t="s">
        <v>824</v>
      </c>
      <c r="D293" s="99" t="s">
        <v>576</v>
      </c>
      <c r="E293" s="98" t="str">
        <f t="shared" si="80"/>
        <v>RS</v>
      </c>
      <c r="F293" s="120" t="s">
        <v>820</v>
      </c>
      <c r="G293" s="119" t="s">
        <v>3</v>
      </c>
      <c r="H293" s="138"/>
      <c r="I293" s="127"/>
      <c r="J293" s="240"/>
      <c r="K293" s="128"/>
      <c r="L293" s="242"/>
      <c r="M293" s="201" t="s">
        <v>823</v>
      </c>
      <c r="N293" s="202"/>
      <c r="O293" s="203">
        <v>210943.94</v>
      </c>
      <c r="P293" s="203">
        <v>62515.65</v>
      </c>
      <c r="Q293" s="213">
        <v>43488</v>
      </c>
      <c r="R293" s="214">
        <v>46044</v>
      </c>
      <c r="S293" s="600">
        <v>1206.56</v>
      </c>
      <c r="T293" s="519">
        <v>25.15</v>
      </c>
      <c r="U293" s="519">
        <v>341.22</v>
      </c>
      <c r="V293" s="601">
        <f t="shared" si="78"/>
        <v>1572.93</v>
      </c>
      <c r="W293" s="600">
        <v>562.5</v>
      </c>
      <c r="X293" s="519">
        <v>380.29</v>
      </c>
      <c r="Y293" s="519">
        <v>0</v>
      </c>
      <c r="Z293" s="601">
        <f t="shared" si="79"/>
        <v>942.79</v>
      </c>
      <c r="AA293" s="179" t="s">
        <v>2</v>
      </c>
      <c r="AB293" s="698"/>
      <c r="AC293" s="588"/>
      <c r="AD293" s="632">
        <v>212</v>
      </c>
      <c r="AE293" s="634">
        <v>65</v>
      </c>
      <c r="AF293" s="633" t="s">
        <v>581</v>
      </c>
      <c r="AG293" s="632">
        <v>277</v>
      </c>
      <c r="AH293" s="633">
        <v>0</v>
      </c>
      <c r="AI293" s="133" t="s">
        <v>2</v>
      </c>
      <c r="AJ293" s="170" t="s">
        <v>2</v>
      </c>
      <c r="AK293" s="134" t="s">
        <v>2</v>
      </c>
      <c r="AL293" s="172"/>
      <c r="AM293" s="496" t="s">
        <v>2</v>
      </c>
      <c r="AN293" s="173"/>
    </row>
    <row r="294" spans="1:40" ht="15.75" customHeight="1" x14ac:dyDescent="0.25">
      <c r="A294" s="104" t="s">
        <v>825</v>
      </c>
      <c r="B294" s="104" t="s">
        <v>46</v>
      </c>
      <c r="C294" s="96" t="s">
        <v>826</v>
      </c>
      <c r="D294" s="96" t="s">
        <v>576</v>
      </c>
      <c r="E294" s="96" t="str">
        <f t="shared" si="80"/>
        <v>RS</v>
      </c>
      <c r="F294" s="262" t="s">
        <v>827</v>
      </c>
      <c r="G294" s="263" t="s">
        <v>1</v>
      </c>
      <c r="H294" s="264"/>
      <c r="I294" s="123"/>
      <c r="J294" s="241"/>
      <c r="K294" s="125" t="s">
        <v>828</v>
      </c>
      <c r="L294" s="246"/>
      <c r="M294" s="265"/>
      <c r="N294" s="266"/>
      <c r="O294" s="267"/>
      <c r="P294" s="267"/>
      <c r="Q294" s="268"/>
      <c r="R294" s="269"/>
      <c r="S294" s="592">
        <v>2871</v>
      </c>
      <c r="T294" s="593">
        <v>238.75</v>
      </c>
      <c r="U294" s="593">
        <v>1066.6099999999999</v>
      </c>
      <c r="V294" s="594">
        <f t="shared" si="78"/>
        <v>4176.3599999999997</v>
      </c>
      <c r="W294" s="592">
        <v>1949.12</v>
      </c>
      <c r="X294" s="593">
        <v>1086.8800000000001</v>
      </c>
      <c r="Y294" s="593">
        <v>80</v>
      </c>
      <c r="Z294" s="594">
        <f t="shared" si="79"/>
        <v>3116</v>
      </c>
      <c r="AA294" s="180" t="s">
        <v>2</v>
      </c>
      <c r="AB294" s="695">
        <v>11461.29</v>
      </c>
      <c r="AC294" s="603"/>
      <c r="AD294" s="620">
        <v>289</v>
      </c>
      <c r="AE294" s="621">
        <v>26</v>
      </c>
      <c r="AF294" s="623" t="s">
        <v>581</v>
      </c>
      <c r="AG294" s="620"/>
      <c r="AH294" s="623"/>
      <c r="AI294" s="270"/>
      <c r="AJ294" s="271"/>
      <c r="AK294" s="272"/>
      <c r="AL294" s="158"/>
      <c r="AM294" s="159"/>
      <c r="AN294" s="160"/>
    </row>
    <row r="295" spans="1:40" x14ac:dyDescent="0.25">
      <c r="A295" s="103" t="s">
        <v>825</v>
      </c>
      <c r="B295" s="103" t="s">
        <v>256</v>
      </c>
      <c r="C295" s="99" t="s">
        <v>829</v>
      </c>
      <c r="D295" s="99" t="s">
        <v>576</v>
      </c>
      <c r="E295" s="99" t="str">
        <f t="shared" si="80"/>
        <v>RS</v>
      </c>
      <c r="F295" s="776" t="s">
        <v>827</v>
      </c>
      <c r="G295" s="130" t="s">
        <v>1</v>
      </c>
      <c r="H295" s="136"/>
      <c r="I295" s="129"/>
      <c r="J295" s="238"/>
      <c r="K295" s="148"/>
      <c r="L295" s="248"/>
      <c r="M295" s="188"/>
      <c r="N295" s="189"/>
      <c r="O295" s="190"/>
      <c r="P295" s="190"/>
      <c r="Q295" s="191"/>
      <c r="R295" s="192"/>
      <c r="S295" s="595">
        <v>1588.11</v>
      </c>
      <c r="T295" s="517">
        <v>77.45</v>
      </c>
      <c r="U295" s="517">
        <v>294.08999999999997</v>
      </c>
      <c r="V295" s="597">
        <f t="shared" si="78"/>
        <v>1959.6499999999999</v>
      </c>
      <c r="W295" s="595">
        <v>1171.76</v>
      </c>
      <c r="X295" s="517">
        <v>342.56</v>
      </c>
      <c r="Y295" s="517">
        <v>0</v>
      </c>
      <c r="Z295" s="597">
        <f t="shared" si="79"/>
        <v>1514.32</v>
      </c>
      <c r="AA295" s="181" t="s">
        <v>2</v>
      </c>
      <c r="AB295" s="696"/>
      <c r="AC295" s="700"/>
      <c r="AD295" s="624">
        <v>185</v>
      </c>
      <c r="AE295" s="625">
        <v>26</v>
      </c>
      <c r="AF295" s="627" t="s">
        <v>581</v>
      </c>
      <c r="AG295" s="624"/>
      <c r="AH295" s="627"/>
      <c r="AI295" s="162"/>
      <c r="AJ295" s="163"/>
      <c r="AK295" s="164"/>
      <c r="AL295" s="174"/>
      <c r="AM295" s="494"/>
      <c r="AN295" s="175"/>
    </row>
    <row r="296" spans="1:40" x14ac:dyDescent="0.25">
      <c r="A296" s="103" t="s">
        <v>825</v>
      </c>
      <c r="B296" s="103" t="s">
        <v>55</v>
      </c>
      <c r="C296" s="99" t="s">
        <v>830</v>
      </c>
      <c r="D296" s="99" t="s">
        <v>576</v>
      </c>
      <c r="E296" s="99" t="str">
        <f t="shared" si="80"/>
        <v>RS</v>
      </c>
      <c r="F296" s="778"/>
      <c r="G296" s="130" t="s">
        <v>1</v>
      </c>
      <c r="H296" s="136"/>
      <c r="I296" s="129"/>
      <c r="J296" s="238"/>
      <c r="K296" s="148"/>
      <c r="L296" s="248"/>
      <c r="M296" s="188"/>
      <c r="N296" s="189"/>
      <c r="O296" s="190"/>
      <c r="P296" s="190"/>
      <c r="Q296" s="191"/>
      <c r="R296" s="192"/>
      <c r="S296" s="595">
        <v>343.53</v>
      </c>
      <c r="T296" s="517">
        <v>0</v>
      </c>
      <c r="U296" s="517">
        <v>24.22</v>
      </c>
      <c r="V296" s="597">
        <f t="shared" si="78"/>
        <v>367.75</v>
      </c>
      <c r="W296" s="595">
        <v>0</v>
      </c>
      <c r="X296" s="517">
        <v>224.29</v>
      </c>
      <c r="Y296" s="517">
        <v>0</v>
      </c>
      <c r="Z296" s="597">
        <f t="shared" si="79"/>
        <v>224.29</v>
      </c>
      <c r="AA296" s="181" t="s">
        <v>2</v>
      </c>
      <c r="AB296" s="696"/>
      <c r="AC296" s="700"/>
      <c r="AD296" s="624">
        <v>25</v>
      </c>
      <c r="AE296" s="625">
        <v>0</v>
      </c>
      <c r="AF296" s="627" t="s">
        <v>581</v>
      </c>
      <c r="AG296" s="624"/>
      <c r="AH296" s="627"/>
      <c r="AI296" s="162"/>
      <c r="AJ296" s="163"/>
      <c r="AK296" s="164"/>
      <c r="AL296" s="174"/>
      <c r="AM296" s="494"/>
      <c r="AN296" s="175"/>
    </row>
    <row r="297" spans="1:40" x14ac:dyDescent="0.25">
      <c r="A297" s="103" t="s">
        <v>825</v>
      </c>
      <c r="B297" s="103" t="s">
        <v>341</v>
      </c>
      <c r="C297" s="99" t="s">
        <v>831</v>
      </c>
      <c r="D297" s="99" t="s">
        <v>576</v>
      </c>
      <c r="E297" s="99" t="str">
        <f t="shared" si="80"/>
        <v>RS</v>
      </c>
      <c r="F297" s="778"/>
      <c r="G297" s="130" t="s">
        <v>1</v>
      </c>
      <c r="H297" s="136"/>
      <c r="I297" s="129"/>
      <c r="J297" s="238"/>
      <c r="K297" s="148"/>
      <c r="L297" s="248"/>
      <c r="M297" s="188"/>
      <c r="N297" s="189"/>
      <c r="O297" s="190"/>
      <c r="P297" s="190"/>
      <c r="Q297" s="191"/>
      <c r="R297" s="192"/>
      <c r="S297" s="595">
        <v>130.94</v>
      </c>
      <c r="T297" s="517">
        <v>0</v>
      </c>
      <c r="U297" s="517">
        <v>140.61000000000001</v>
      </c>
      <c r="V297" s="597">
        <f t="shared" si="78"/>
        <v>271.55</v>
      </c>
      <c r="W297" s="595">
        <v>0</v>
      </c>
      <c r="X297" s="517">
        <v>68.22</v>
      </c>
      <c r="Y297" s="517">
        <v>0</v>
      </c>
      <c r="Z297" s="597">
        <f t="shared" si="79"/>
        <v>68.22</v>
      </c>
      <c r="AA297" s="181" t="s">
        <v>2</v>
      </c>
      <c r="AB297" s="696"/>
      <c r="AC297" s="700"/>
      <c r="AD297" s="624">
        <v>9</v>
      </c>
      <c r="AE297" s="625">
        <v>0</v>
      </c>
      <c r="AF297" s="627" t="s">
        <v>581</v>
      </c>
      <c r="AG297" s="624"/>
      <c r="AH297" s="627"/>
      <c r="AI297" s="162"/>
      <c r="AJ297" s="163"/>
      <c r="AK297" s="164"/>
      <c r="AL297" s="174"/>
      <c r="AM297" s="494"/>
      <c r="AN297" s="175"/>
    </row>
    <row r="298" spans="1:40" x14ac:dyDescent="0.25">
      <c r="A298" s="103" t="s">
        <v>825</v>
      </c>
      <c r="B298" s="103" t="s">
        <v>270</v>
      </c>
      <c r="C298" s="99" t="s">
        <v>832</v>
      </c>
      <c r="D298" s="99" t="s">
        <v>576</v>
      </c>
      <c r="E298" s="99" t="str">
        <f t="shared" si="80"/>
        <v>RS</v>
      </c>
      <c r="F298" s="778"/>
      <c r="G298" s="130" t="s">
        <v>1</v>
      </c>
      <c r="H298" s="136"/>
      <c r="I298" s="129"/>
      <c r="J298" s="238"/>
      <c r="K298" s="148"/>
      <c r="L298" s="248"/>
      <c r="M298" s="188"/>
      <c r="N298" s="189"/>
      <c r="O298" s="190"/>
      <c r="P298" s="190"/>
      <c r="Q298" s="191"/>
      <c r="R298" s="192"/>
      <c r="S298" s="595">
        <v>541.09</v>
      </c>
      <c r="T298" s="517">
        <v>0</v>
      </c>
      <c r="U298" s="517">
        <v>533.27</v>
      </c>
      <c r="V298" s="597">
        <f>SUM(S298:U298)</f>
        <v>1074.3600000000001</v>
      </c>
      <c r="W298" s="595">
        <v>777.36</v>
      </c>
      <c r="X298" s="517">
        <v>217.59</v>
      </c>
      <c r="Y298" s="517">
        <v>80</v>
      </c>
      <c r="Z298" s="597">
        <f>SUM(W298:Y298)</f>
        <v>1074.95</v>
      </c>
      <c r="AA298" s="181" t="s">
        <v>2</v>
      </c>
      <c r="AB298" s="696"/>
      <c r="AC298" s="700"/>
      <c r="AD298" s="624">
        <v>68</v>
      </c>
      <c r="AE298" s="625">
        <v>0</v>
      </c>
      <c r="AF298" s="627" t="s">
        <v>581</v>
      </c>
      <c r="AG298" s="624"/>
      <c r="AH298" s="627"/>
      <c r="AI298" s="162"/>
      <c r="AJ298" s="163"/>
      <c r="AK298" s="164"/>
      <c r="AL298" s="174"/>
      <c r="AM298" s="494"/>
      <c r="AN298" s="175"/>
    </row>
    <row r="299" spans="1:40" x14ac:dyDescent="0.25">
      <c r="A299" s="102" t="s">
        <v>825</v>
      </c>
      <c r="B299" s="102" t="s">
        <v>199</v>
      </c>
      <c r="C299" s="99"/>
      <c r="D299" s="99" t="s">
        <v>576</v>
      </c>
      <c r="E299" s="98" t="str">
        <f>LEFT(A298,2)</f>
        <v>RS</v>
      </c>
      <c r="F299" s="777"/>
      <c r="G299" s="119" t="s">
        <v>1</v>
      </c>
      <c r="H299" s="138"/>
      <c r="I299" s="127"/>
      <c r="J299" s="240"/>
      <c r="K299" s="128"/>
      <c r="L299" s="242"/>
      <c r="M299" s="193"/>
      <c r="N299" s="194"/>
      <c r="O299" s="195"/>
      <c r="P299" s="195"/>
      <c r="Q299" s="196"/>
      <c r="R299" s="197"/>
      <c r="S299" s="600">
        <v>267.33</v>
      </c>
      <c r="T299" s="519">
        <v>161.30000000000001</v>
      </c>
      <c r="U299" s="519">
        <v>74.42</v>
      </c>
      <c r="V299" s="601">
        <f>SUM(S299:U299)</f>
        <v>503.05</v>
      </c>
      <c r="W299" s="600">
        <v>0</v>
      </c>
      <c r="X299" s="519">
        <v>234.22</v>
      </c>
      <c r="Y299" s="519">
        <v>0</v>
      </c>
      <c r="Z299" s="601">
        <f>SUM(W299:Y299)</f>
        <v>234.22</v>
      </c>
      <c r="AA299" s="179" t="s">
        <v>2</v>
      </c>
      <c r="AB299" s="698"/>
      <c r="AC299" s="588"/>
      <c r="AD299" s="632">
        <v>2</v>
      </c>
      <c r="AE299" s="634">
        <v>0</v>
      </c>
      <c r="AF299" s="633" t="s">
        <v>581</v>
      </c>
      <c r="AG299" s="632"/>
      <c r="AH299" s="633"/>
      <c r="AI299" s="165"/>
      <c r="AJ299" s="166"/>
      <c r="AK299" s="167"/>
      <c r="AL299" s="172"/>
      <c r="AM299" s="496"/>
      <c r="AN299" s="173"/>
    </row>
    <row r="300" spans="1:40" ht="15.75" customHeight="1" x14ac:dyDescent="0.25">
      <c r="A300" s="104" t="s">
        <v>833</v>
      </c>
      <c r="B300" s="104" t="s">
        <v>46</v>
      </c>
      <c r="C300" s="96" t="s">
        <v>834</v>
      </c>
      <c r="D300" s="96" t="s">
        <v>576</v>
      </c>
      <c r="E300" s="96" t="str">
        <f t="shared" si="80"/>
        <v>RS</v>
      </c>
      <c r="F300" s="262" t="s">
        <v>835</v>
      </c>
      <c r="G300" s="263" t="s">
        <v>3</v>
      </c>
      <c r="H300" s="264"/>
      <c r="I300" s="123"/>
      <c r="J300" s="241"/>
      <c r="K300" s="125" t="s">
        <v>836</v>
      </c>
      <c r="L300" s="246" t="s">
        <v>837</v>
      </c>
      <c r="M300" s="198" t="s">
        <v>838</v>
      </c>
      <c r="N300" s="199"/>
      <c r="O300" s="200">
        <v>19409.099999999999</v>
      </c>
      <c r="P300" s="200">
        <v>4080</v>
      </c>
      <c r="Q300" s="215">
        <v>42860</v>
      </c>
      <c r="R300" s="216">
        <v>46085</v>
      </c>
      <c r="S300" s="592">
        <v>0</v>
      </c>
      <c r="T300" s="593">
        <v>0</v>
      </c>
      <c r="U300" s="593">
        <v>61.62</v>
      </c>
      <c r="V300" s="594">
        <f t="shared" si="78"/>
        <v>61.62</v>
      </c>
      <c r="W300" s="592">
        <v>0</v>
      </c>
      <c r="X300" s="593">
        <v>0</v>
      </c>
      <c r="Y300" s="593">
        <v>1216</v>
      </c>
      <c r="Z300" s="594">
        <f t="shared" si="79"/>
        <v>1216</v>
      </c>
      <c r="AA300" s="180" t="s">
        <v>2</v>
      </c>
      <c r="AB300" s="695">
        <v>1381.84</v>
      </c>
      <c r="AC300" s="603"/>
      <c r="AD300" s="620">
        <v>0</v>
      </c>
      <c r="AE300" s="621">
        <v>0</v>
      </c>
      <c r="AF300" s="623">
        <v>0</v>
      </c>
      <c r="AG300" s="620"/>
      <c r="AH300" s="623"/>
      <c r="AI300" s="158" t="s">
        <v>2</v>
      </c>
      <c r="AJ300" s="159" t="s">
        <v>2</v>
      </c>
      <c r="AK300" s="160" t="s">
        <v>2</v>
      </c>
      <c r="AL300" s="158"/>
      <c r="AM300" s="159" t="s">
        <v>2</v>
      </c>
      <c r="AN300" s="160"/>
    </row>
    <row r="301" spans="1:40" x14ac:dyDescent="0.25">
      <c r="A301" s="102" t="s">
        <v>833</v>
      </c>
      <c r="B301" s="102" t="s">
        <v>839</v>
      </c>
      <c r="C301" s="98" t="s">
        <v>840</v>
      </c>
      <c r="D301" s="99" t="s">
        <v>576</v>
      </c>
      <c r="E301" s="98" t="str">
        <f t="shared" si="80"/>
        <v>RS</v>
      </c>
      <c r="F301" s="120" t="s">
        <v>835</v>
      </c>
      <c r="G301" s="119" t="s">
        <v>3</v>
      </c>
      <c r="H301" s="138"/>
      <c r="I301" s="127"/>
      <c r="J301" s="240"/>
      <c r="K301" s="128"/>
      <c r="L301" s="242"/>
      <c r="M301" s="201" t="s">
        <v>838</v>
      </c>
      <c r="N301" s="202"/>
      <c r="O301" s="203">
        <v>19409.099999999999</v>
      </c>
      <c r="P301" s="203">
        <v>4080</v>
      </c>
      <c r="Q301" s="213">
        <v>42860</v>
      </c>
      <c r="R301" s="214">
        <v>46085</v>
      </c>
      <c r="S301" s="600">
        <v>0</v>
      </c>
      <c r="T301" s="519">
        <v>0</v>
      </c>
      <c r="U301" s="519">
        <v>61.62</v>
      </c>
      <c r="V301" s="601">
        <f t="shared" si="78"/>
        <v>61.62</v>
      </c>
      <c r="W301" s="600">
        <v>0</v>
      </c>
      <c r="X301" s="519">
        <v>0</v>
      </c>
      <c r="Y301" s="519">
        <v>1216</v>
      </c>
      <c r="Z301" s="601">
        <f t="shared" si="79"/>
        <v>1216</v>
      </c>
      <c r="AA301" s="179" t="s">
        <v>2</v>
      </c>
      <c r="AB301" s="698"/>
      <c r="AC301" s="588"/>
      <c r="AD301" s="632">
        <v>0</v>
      </c>
      <c r="AE301" s="634">
        <v>0</v>
      </c>
      <c r="AF301" s="633">
        <v>0</v>
      </c>
      <c r="AG301" s="632"/>
      <c r="AH301" s="633"/>
      <c r="AI301" s="133" t="s">
        <v>2</v>
      </c>
      <c r="AJ301" s="170" t="s">
        <v>2</v>
      </c>
      <c r="AK301" s="134" t="s">
        <v>2</v>
      </c>
      <c r="AL301" s="172"/>
      <c r="AM301" s="496"/>
      <c r="AN301" s="173"/>
    </row>
    <row r="302" spans="1:40" ht="15.75" customHeight="1" x14ac:dyDescent="0.25">
      <c r="A302" s="104" t="s">
        <v>841</v>
      </c>
      <c r="B302" s="104" t="s">
        <v>46</v>
      </c>
      <c r="C302" s="96" t="s">
        <v>842</v>
      </c>
      <c r="D302" s="96" t="s">
        <v>576</v>
      </c>
      <c r="E302" s="96" t="str">
        <f t="shared" si="80"/>
        <v>RS</v>
      </c>
      <c r="F302" s="262" t="s">
        <v>843</v>
      </c>
      <c r="G302" s="263" t="s">
        <v>3</v>
      </c>
      <c r="H302" s="264"/>
      <c r="I302" s="123"/>
      <c r="J302" s="241"/>
      <c r="K302" s="125" t="s">
        <v>844</v>
      </c>
      <c r="L302" s="246" t="s">
        <v>845</v>
      </c>
      <c r="M302" s="198" t="s">
        <v>846</v>
      </c>
      <c r="N302" s="199"/>
      <c r="O302" s="200">
        <v>12608.39</v>
      </c>
      <c r="P302" s="200">
        <v>1400</v>
      </c>
      <c r="Q302" s="215">
        <v>39860</v>
      </c>
      <c r="R302" s="216">
        <v>46068</v>
      </c>
      <c r="S302" s="592">
        <v>339.22</v>
      </c>
      <c r="T302" s="593">
        <v>0</v>
      </c>
      <c r="U302" s="593">
        <v>120.15</v>
      </c>
      <c r="V302" s="594">
        <f>SUM(S302:U302)</f>
        <v>459.37</v>
      </c>
      <c r="W302" s="592">
        <v>0</v>
      </c>
      <c r="X302" s="593">
        <v>42.6</v>
      </c>
      <c r="Y302" s="593">
        <v>0</v>
      </c>
      <c r="Z302" s="594">
        <f t="shared" si="79"/>
        <v>42.6</v>
      </c>
      <c r="AA302" s="180" t="s">
        <v>4</v>
      </c>
      <c r="AB302" s="695">
        <v>688.29</v>
      </c>
      <c r="AC302" s="603"/>
      <c r="AD302" s="620">
        <v>20</v>
      </c>
      <c r="AE302" s="621">
        <v>1</v>
      </c>
      <c r="AF302" s="623" t="s">
        <v>581</v>
      </c>
      <c r="AG302" s="620">
        <v>12</v>
      </c>
      <c r="AH302" s="623">
        <v>25</v>
      </c>
      <c r="AI302" s="158" t="s">
        <v>4</v>
      </c>
      <c r="AJ302" s="159" t="s">
        <v>2</v>
      </c>
      <c r="AK302" s="160" t="s">
        <v>2</v>
      </c>
      <c r="AL302" s="158"/>
      <c r="AM302" s="159"/>
      <c r="AN302" s="160"/>
    </row>
    <row r="303" spans="1:40" x14ac:dyDescent="0.25">
      <c r="A303" s="103" t="s">
        <v>841</v>
      </c>
      <c r="B303" s="103" t="s">
        <v>123</v>
      </c>
      <c r="C303" s="99" t="s">
        <v>847</v>
      </c>
      <c r="D303" s="99" t="s">
        <v>576</v>
      </c>
      <c r="E303" s="99" t="str">
        <f t="shared" si="80"/>
        <v>RS</v>
      </c>
      <c r="F303" s="252" t="s">
        <v>843</v>
      </c>
      <c r="G303" s="373" t="s">
        <v>3</v>
      </c>
      <c r="H303" s="136"/>
      <c r="I303" s="129"/>
      <c r="J303" s="238"/>
      <c r="K303" s="148"/>
      <c r="L303" s="248"/>
      <c r="M303" s="208" t="s">
        <v>846</v>
      </c>
      <c r="N303" s="209"/>
      <c r="O303" s="210">
        <v>12608.39</v>
      </c>
      <c r="P303" s="210">
        <v>1400</v>
      </c>
      <c r="Q303" s="211">
        <v>39860</v>
      </c>
      <c r="R303" s="212">
        <v>46068</v>
      </c>
      <c r="S303" s="595">
        <f>279.47+59.75</f>
        <v>339.22</v>
      </c>
      <c r="T303" s="517">
        <v>0</v>
      </c>
      <c r="U303" s="517">
        <f>88.78+31.37</f>
        <v>120.15</v>
      </c>
      <c r="V303" s="597">
        <f>SUM(S303:U303)</f>
        <v>459.37</v>
      </c>
      <c r="W303" s="595">
        <v>0</v>
      </c>
      <c r="X303" s="517">
        <f>31.89+10.71</f>
        <v>42.6</v>
      </c>
      <c r="Y303" s="517">
        <v>0</v>
      </c>
      <c r="Z303" s="597">
        <f t="shared" si="79"/>
        <v>42.6</v>
      </c>
      <c r="AA303" s="181" t="s">
        <v>4</v>
      </c>
      <c r="AB303" s="696"/>
      <c r="AC303" s="700"/>
      <c r="AD303" s="624">
        <v>20</v>
      </c>
      <c r="AE303" s="625">
        <v>1</v>
      </c>
      <c r="AF303" s="627" t="s">
        <v>581</v>
      </c>
      <c r="AG303" s="624">
        <v>12</v>
      </c>
      <c r="AH303" s="627">
        <v>25</v>
      </c>
      <c r="AI303" s="168" t="s">
        <v>4</v>
      </c>
      <c r="AJ303" s="171" t="s">
        <v>2</v>
      </c>
      <c r="AK303" s="169" t="s">
        <v>2</v>
      </c>
      <c r="AL303" s="174"/>
      <c r="AM303" s="494"/>
      <c r="AN303" s="175"/>
    </row>
    <row r="304" spans="1:40" ht="15.75" customHeight="1" x14ac:dyDescent="0.25">
      <c r="A304" s="104" t="s">
        <v>848</v>
      </c>
      <c r="B304" s="104" t="s">
        <v>46</v>
      </c>
      <c r="C304" s="96" t="s">
        <v>849</v>
      </c>
      <c r="D304" s="96" t="s">
        <v>576</v>
      </c>
      <c r="E304" s="96" t="str">
        <f t="shared" si="80"/>
        <v>RS</v>
      </c>
      <c r="F304" s="262" t="s">
        <v>850</v>
      </c>
      <c r="G304" s="263" t="s">
        <v>3</v>
      </c>
      <c r="H304" s="264"/>
      <c r="I304" s="123"/>
      <c r="J304" s="241"/>
      <c r="K304" s="125" t="s">
        <v>851</v>
      </c>
      <c r="L304" s="246" t="s">
        <v>852</v>
      </c>
      <c r="M304" s="198" t="s">
        <v>853</v>
      </c>
      <c r="N304" s="199"/>
      <c r="O304" s="200">
        <v>32763.59</v>
      </c>
      <c r="P304" s="200"/>
      <c r="Q304" s="215">
        <v>43451</v>
      </c>
      <c r="R304" s="216">
        <v>46007</v>
      </c>
      <c r="S304" s="592">
        <v>360.61</v>
      </c>
      <c r="T304" s="593">
        <v>22.03</v>
      </c>
      <c r="U304" s="593">
        <v>132.86000000000001</v>
      </c>
      <c r="V304" s="594">
        <f t="shared" si="78"/>
        <v>515.5</v>
      </c>
      <c r="W304" s="592">
        <v>287.5</v>
      </c>
      <c r="X304" s="593">
        <v>139.26</v>
      </c>
      <c r="Y304" s="593">
        <v>0</v>
      </c>
      <c r="Z304" s="594">
        <f t="shared" si="79"/>
        <v>426.76</v>
      </c>
      <c r="AA304" s="180" t="s">
        <v>4</v>
      </c>
      <c r="AB304" s="695">
        <v>697.03</v>
      </c>
      <c r="AC304" s="603"/>
      <c r="AD304" s="620">
        <v>27</v>
      </c>
      <c r="AE304" s="621">
        <v>19</v>
      </c>
      <c r="AF304" s="623" t="s">
        <v>581</v>
      </c>
      <c r="AG304" s="620"/>
      <c r="AH304" s="623"/>
      <c r="AI304" s="158" t="s">
        <v>2</v>
      </c>
      <c r="AJ304" s="159"/>
      <c r="AK304" s="160"/>
      <c r="AL304" s="158"/>
      <c r="AM304" s="159"/>
      <c r="AN304" s="160"/>
    </row>
    <row r="305" spans="1:40" x14ac:dyDescent="0.25">
      <c r="A305" s="102" t="s">
        <v>848</v>
      </c>
      <c r="B305" s="102" t="s">
        <v>123</v>
      </c>
      <c r="C305" s="98" t="s">
        <v>854</v>
      </c>
      <c r="D305" s="99" t="s">
        <v>576</v>
      </c>
      <c r="E305" s="98" t="str">
        <f t="shared" si="80"/>
        <v>RS</v>
      </c>
      <c r="F305" s="120" t="s">
        <v>850</v>
      </c>
      <c r="G305" s="119" t="s">
        <v>3</v>
      </c>
      <c r="H305" s="138"/>
      <c r="I305" s="127"/>
      <c r="J305" s="240"/>
      <c r="K305" s="128"/>
      <c r="L305" s="242"/>
      <c r="M305" s="201" t="s">
        <v>853</v>
      </c>
      <c r="N305" s="202"/>
      <c r="O305" s="203">
        <v>32763.59</v>
      </c>
      <c r="P305" s="203"/>
      <c r="Q305" s="213">
        <v>43451</v>
      </c>
      <c r="R305" s="214">
        <v>46007</v>
      </c>
      <c r="S305" s="600">
        <v>360.61</v>
      </c>
      <c r="T305" s="519">
        <v>22.03</v>
      </c>
      <c r="U305" s="519">
        <v>132.86000000000001</v>
      </c>
      <c r="V305" s="601">
        <f t="shared" si="78"/>
        <v>515.5</v>
      </c>
      <c r="W305" s="600">
        <v>287.5</v>
      </c>
      <c r="X305" s="519">
        <v>139.26</v>
      </c>
      <c r="Y305" s="519">
        <v>0</v>
      </c>
      <c r="Z305" s="601">
        <f t="shared" si="79"/>
        <v>426.76</v>
      </c>
      <c r="AA305" s="179" t="s">
        <v>4</v>
      </c>
      <c r="AB305" s="698"/>
      <c r="AC305" s="588"/>
      <c r="AD305" s="632">
        <v>27</v>
      </c>
      <c r="AE305" s="634">
        <v>19</v>
      </c>
      <c r="AF305" s="633" t="s">
        <v>581</v>
      </c>
      <c r="AG305" s="632"/>
      <c r="AH305" s="633"/>
      <c r="AI305" s="133" t="s">
        <v>2</v>
      </c>
      <c r="AJ305" s="170"/>
      <c r="AK305" s="134"/>
      <c r="AL305" s="172"/>
      <c r="AM305" s="496"/>
      <c r="AN305" s="173"/>
    </row>
    <row r="306" spans="1:40" ht="15.75" customHeight="1" x14ac:dyDescent="0.25">
      <c r="A306" s="104" t="s">
        <v>855</v>
      </c>
      <c r="B306" s="104" t="s">
        <v>46</v>
      </c>
      <c r="C306" s="96" t="s">
        <v>856</v>
      </c>
      <c r="D306" s="96" t="s">
        <v>576</v>
      </c>
      <c r="E306" s="96" t="str">
        <f t="shared" si="80"/>
        <v>RS</v>
      </c>
      <c r="F306" s="262" t="s">
        <v>857</v>
      </c>
      <c r="G306" s="263" t="s">
        <v>3</v>
      </c>
      <c r="H306" s="264"/>
      <c r="I306" s="123"/>
      <c r="J306" s="241"/>
      <c r="K306" s="125" t="s">
        <v>858</v>
      </c>
      <c r="L306" s="246" t="s">
        <v>859</v>
      </c>
      <c r="M306" s="198" t="s">
        <v>860</v>
      </c>
      <c r="N306" s="199"/>
      <c r="O306" s="200">
        <v>38984.230000000003</v>
      </c>
      <c r="P306" s="200">
        <v>1651.23</v>
      </c>
      <c r="Q306" s="215">
        <v>44026</v>
      </c>
      <c r="R306" s="216">
        <v>45853</v>
      </c>
      <c r="S306" s="592">
        <v>702.39</v>
      </c>
      <c r="T306" s="593">
        <v>46.98</v>
      </c>
      <c r="U306" s="593">
        <v>243.67</v>
      </c>
      <c r="V306" s="594">
        <f t="shared" si="78"/>
        <v>993.04</v>
      </c>
      <c r="W306" s="602">
        <v>150</v>
      </c>
      <c r="X306" s="593">
        <v>270.08</v>
      </c>
      <c r="Y306" s="604">
        <v>0</v>
      </c>
      <c r="Z306" s="594">
        <f t="shared" si="79"/>
        <v>420.08</v>
      </c>
      <c r="AA306" s="180" t="s">
        <v>2</v>
      </c>
      <c r="AB306" s="695">
        <f>949.06+648.07</f>
        <v>1597.13</v>
      </c>
      <c r="AC306" s="603"/>
      <c r="AD306" s="620">
        <v>34</v>
      </c>
      <c r="AE306" s="621">
        <v>4</v>
      </c>
      <c r="AF306" s="623" t="s">
        <v>581</v>
      </c>
      <c r="AG306" s="620"/>
      <c r="AH306" s="623"/>
      <c r="AI306" s="158" t="s">
        <v>2</v>
      </c>
      <c r="AJ306" s="159" t="s">
        <v>2</v>
      </c>
      <c r="AK306" s="160"/>
      <c r="AL306" s="158"/>
      <c r="AM306" s="159"/>
      <c r="AN306" s="160"/>
    </row>
    <row r="307" spans="1:40" x14ac:dyDescent="0.25">
      <c r="A307" s="377" t="s">
        <v>861</v>
      </c>
      <c r="B307" s="377" t="s">
        <v>123</v>
      </c>
      <c r="C307" s="378" t="s">
        <v>862</v>
      </c>
      <c r="D307" s="99" t="s">
        <v>576</v>
      </c>
      <c r="E307" s="378" t="str">
        <f t="shared" si="80"/>
        <v>RS</v>
      </c>
      <c r="F307" s="776" t="s">
        <v>857</v>
      </c>
      <c r="G307" s="373" t="s">
        <v>3</v>
      </c>
      <c r="H307" s="380"/>
      <c r="I307" s="381"/>
      <c r="J307" s="382"/>
      <c r="K307" s="465" t="s">
        <v>858</v>
      </c>
      <c r="L307" s="465" t="s">
        <v>859</v>
      </c>
      <c r="M307" s="400" t="s">
        <v>860</v>
      </c>
      <c r="N307" s="401"/>
      <c r="O307" s="402">
        <v>24965.07</v>
      </c>
      <c r="P307" s="402">
        <v>1651.23</v>
      </c>
      <c r="Q307" s="403">
        <v>44026</v>
      </c>
      <c r="R307" s="404">
        <v>45851</v>
      </c>
      <c r="S307" s="598">
        <v>448.2</v>
      </c>
      <c r="T307" s="518">
        <v>0</v>
      </c>
      <c r="U307" s="518">
        <v>89.69</v>
      </c>
      <c r="V307" s="599">
        <f>SUM(S307:U307)</f>
        <v>537.89</v>
      </c>
      <c r="W307" s="614">
        <v>75</v>
      </c>
      <c r="X307" s="518">
        <v>178.38</v>
      </c>
      <c r="Y307" s="613">
        <v>0</v>
      </c>
      <c r="Z307" s="599">
        <f t="shared" si="79"/>
        <v>253.38</v>
      </c>
      <c r="AA307" s="393" t="s">
        <v>2</v>
      </c>
      <c r="AB307" s="697"/>
      <c r="AC307" s="699"/>
      <c r="AD307" s="628">
        <v>21</v>
      </c>
      <c r="AE307" s="629">
        <v>4</v>
      </c>
      <c r="AF307" s="631" t="s">
        <v>581</v>
      </c>
      <c r="AG307" s="628"/>
      <c r="AH307" s="631"/>
      <c r="AI307" s="394" t="s">
        <v>2</v>
      </c>
      <c r="AJ307" s="395" t="s">
        <v>2</v>
      </c>
      <c r="AK307" s="396"/>
      <c r="AL307" s="397"/>
      <c r="AM307" s="495"/>
      <c r="AN307" s="398"/>
    </row>
    <row r="308" spans="1:40" x14ac:dyDescent="0.25">
      <c r="A308" s="103" t="s">
        <v>863</v>
      </c>
      <c r="B308" s="103" t="s">
        <v>145</v>
      </c>
      <c r="C308" s="378">
        <v>230602</v>
      </c>
      <c r="D308" s="99" t="s">
        <v>576</v>
      </c>
      <c r="E308" s="99" t="str">
        <f t="shared" ref="E308" si="81">LEFT(A308,2)</f>
        <v>RS</v>
      </c>
      <c r="F308" s="778"/>
      <c r="G308" s="373" t="s">
        <v>3</v>
      </c>
      <c r="H308" s="380"/>
      <c r="I308" s="381"/>
      <c r="J308" s="382"/>
      <c r="K308" s="465" t="s">
        <v>864</v>
      </c>
      <c r="L308" s="239" t="s">
        <v>865</v>
      </c>
      <c r="M308" s="208" t="s">
        <v>866</v>
      </c>
      <c r="N308" s="209"/>
      <c r="O308" s="210">
        <v>14019.16</v>
      </c>
      <c r="P308" s="210">
        <v>0</v>
      </c>
      <c r="Q308" s="211">
        <v>39279</v>
      </c>
      <c r="R308" s="212">
        <v>45853</v>
      </c>
      <c r="S308" s="928">
        <v>254.19</v>
      </c>
      <c r="T308" s="930">
        <v>46.98</v>
      </c>
      <c r="U308" s="930">
        <v>153.97999999999999</v>
      </c>
      <c r="V308" s="903">
        <f>SUM(S308:U309)</f>
        <v>455.15</v>
      </c>
      <c r="W308" s="932">
        <v>75</v>
      </c>
      <c r="X308" s="930">
        <v>91.7</v>
      </c>
      <c r="Y308" s="934">
        <v>0</v>
      </c>
      <c r="Z308" s="903">
        <v>166.7</v>
      </c>
      <c r="AA308" s="905" t="s">
        <v>2</v>
      </c>
      <c r="AB308" s="712"/>
      <c r="AC308" s="903"/>
      <c r="AD308" s="895">
        <v>13</v>
      </c>
      <c r="AE308" s="897">
        <v>0</v>
      </c>
      <c r="AF308" s="899" t="s">
        <v>581</v>
      </c>
      <c r="AG308" s="895"/>
      <c r="AH308" s="907"/>
      <c r="AI308" s="909" t="s">
        <v>2</v>
      </c>
      <c r="AJ308" s="911" t="s">
        <v>2</v>
      </c>
      <c r="AK308" s="467"/>
      <c r="AL308" s="397"/>
      <c r="AM308" s="495"/>
      <c r="AN308" s="398"/>
    </row>
    <row r="309" spans="1:40" x14ac:dyDescent="0.25">
      <c r="A309" s="102" t="s">
        <v>863</v>
      </c>
      <c r="B309" s="102" t="s">
        <v>145</v>
      </c>
      <c r="C309" s="343">
        <v>230602</v>
      </c>
      <c r="D309" s="98" t="s">
        <v>576</v>
      </c>
      <c r="E309" s="98" t="s">
        <v>803</v>
      </c>
      <c r="F309" s="777"/>
      <c r="G309" s="373" t="s">
        <v>3</v>
      </c>
      <c r="H309" s="346"/>
      <c r="I309" s="347"/>
      <c r="J309" s="348"/>
      <c r="K309" s="465" t="s">
        <v>864</v>
      </c>
      <c r="L309" s="122" t="s">
        <v>867</v>
      </c>
      <c r="M309" s="201" t="s">
        <v>868</v>
      </c>
      <c r="N309" s="202"/>
      <c r="O309" s="203">
        <v>7041.56</v>
      </c>
      <c r="P309" s="203">
        <v>0</v>
      </c>
      <c r="Q309" s="213">
        <v>39630</v>
      </c>
      <c r="R309" s="214">
        <v>45838</v>
      </c>
      <c r="S309" s="929"/>
      <c r="T309" s="931"/>
      <c r="U309" s="931"/>
      <c r="V309" s="904"/>
      <c r="W309" s="933"/>
      <c r="X309" s="931"/>
      <c r="Y309" s="935"/>
      <c r="Z309" s="904"/>
      <c r="AA309" s="906"/>
      <c r="AB309" s="712"/>
      <c r="AC309" s="904"/>
      <c r="AD309" s="896"/>
      <c r="AE309" s="898"/>
      <c r="AF309" s="900"/>
      <c r="AG309" s="896"/>
      <c r="AH309" s="908"/>
      <c r="AI309" s="910"/>
      <c r="AJ309" s="912"/>
      <c r="AK309" s="468"/>
      <c r="AL309" s="351"/>
      <c r="AM309" s="498"/>
      <c r="AN309" s="352"/>
    </row>
    <row r="310" spans="1:40" ht="15.75" customHeight="1" x14ac:dyDescent="0.25">
      <c r="A310" s="104" t="s">
        <v>869</v>
      </c>
      <c r="B310" s="104" t="s">
        <v>46</v>
      </c>
      <c r="C310" s="96" t="s">
        <v>870</v>
      </c>
      <c r="D310" s="96" t="s">
        <v>576</v>
      </c>
      <c r="E310" s="96" t="str">
        <f t="shared" si="80"/>
        <v>RS</v>
      </c>
      <c r="F310" s="262" t="s">
        <v>871</v>
      </c>
      <c r="G310" s="263" t="s">
        <v>3</v>
      </c>
      <c r="H310" s="264"/>
      <c r="I310" s="123"/>
      <c r="J310" s="241"/>
      <c r="K310" s="125" t="s">
        <v>872</v>
      </c>
      <c r="L310" s="246" t="s">
        <v>873</v>
      </c>
      <c r="M310" s="198" t="s">
        <v>874</v>
      </c>
      <c r="N310" s="199"/>
      <c r="O310" s="200">
        <v>18586.37</v>
      </c>
      <c r="P310" s="200">
        <v>0</v>
      </c>
      <c r="Q310" s="215">
        <v>43102</v>
      </c>
      <c r="R310" s="216">
        <v>45839</v>
      </c>
      <c r="S310" s="592">
        <f>S311</f>
        <v>323.91000000000003</v>
      </c>
      <c r="T310" s="592">
        <f t="shared" ref="T310:U310" si="82">T311</f>
        <v>36.590000000000003</v>
      </c>
      <c r="U310" s="592">
        <f t="shared" si="82"/>
        <v>72.599999999999994</v>
      </c>
      <c r="V310" s="592">
        <f>SUM(S310:U310)</f>
        <v>433.1</v>
      </c>
      <c r="W310" s="592">
        <f t="shared" ref="W310" si="83">W311</f>
        <v>0</v>
      </c>
      <c r="X310" s="592">
        <f t="shared" ref="X310" si="84">X311</f>
        <v>119.75</v>
      </c>
      <c r="Y310" s="592">
        <f t="shared" ref="Y310" si="85">Y311</f>
        <v>0</v>
      </c>
      <c r="Z310" s="592">
        <f>SUM(W310:Y310)</f>
        <v>119.75</v>
      </c>
      <c r="AA310" s="180" t="s">
        <v>4</v>
      </c>
      <c r="AB310" s="695">
        <v>641.73</v>
      </c>
      <c r="AC310" s="603"/>
      <c r="AD310" s="620">
        <f>AD311</f>
        <v>25</v>
      </c>
      <c r="AE310" s="620">
        <f t="shared" ref="AE310" si="86">AE311</f>
        <v>0</v>
      </c>
      <c r="AF310" s="623" t="s">
        <v>581</v>
      </c>
      <c r="AG310" s="620">
        <f>AG311</f>
        <v>26</v>
      </c>
      <c r="AH310" s="620">
        <f>AH311</f>
        <v>0</v>
      </c>
      <c r="AI310" s="158" t="s">
        <v>2</v>
      </c>
      <c r="AJ310" s="159" t="s">
        <v>2</v>
      </c>
      <c r="AK310" s="160" t="s">
        <v>2</v>
      </c>
      <c r="AL310" s="158"/>
      <c r="AM310" s="159" t="s">
        <v>2</v>
      </c>
      <c r="AN310" s="160"/>
    </row>
    <row r="311" spans="1:40" x14ac:dyDescent="0.25">
      <c r="A311" s="103" t="s">
        <v>869</v>
      </c>
      <c r="B311" s="103" t="s">
        <v>123</v>
      </c>
      <c r="C311" s="99" t="s">
        <v>875</v>
      </c>
      <c r="D311" s="99" t="s">
        <v>576</v>
      </c>
      <c r="E311" s="99" t="str">
        <f t="shared" si="80"/>
        <v>RS</v>
      </c>
      <c r="F311" s="379" t="s">
        <v>871</v>
      </c>
      <c r="G311" s="130" t="s">
        <v>3</v>
      </c>
      <c r="H311" s="136"/>
      <c r="I311" s="129"/>
      <c r="J311" s="238"/>
      <c r="K311" s="148"/>
      <c r="L311" s="248"/>
      <c r="M311" s="208"/>
      <c r="N311" s="209"/>
      <c r="O311" s="210"/>
      <c r="P311" s="210"/>
      <c r="Q311" s="211"/>
      <c r="R311" s="212"/>
      <c r="S311" s="595">
        <v>323.91000000000003</v>
      </c>
      <c r="T311" s="517">
        <v>36.590000000000003</v>
      </c>
      <c r="U311" s="517">
        <v>72.599999999999994</v>
      </c>
      <c r="V311" s="597">
        <f>SUM(S311:U311)</f>
        <v>433.1</v>
      </c>
      <c r="W311" s="595">
        <v>0</v>
      </c>
      <c r="X311" s="517">
        <v>119.75</v>
      </c>
      <c r="Y311" s="517">
        <v>0</v>
      </c>
      <c r="Z311" s="597">
        <f t="shared" si="79"/>
        <v>119.75</v>
      </c>
      <c r="AA311" s="181" t="s">
        <v>4</v>
      </c>
      <c r="AB311" s="696"/>
      <c r="AC311" s="700"/>
      <c r="AD311" s="624">
        <v>25</v>
      </c>
      <c r="AE311" s="625"/>
      <c r="AF311" s="627" t="s">
        <v>581</v>
      </c>
      <c r="AG311" s="624">
        <v>26</v>
      </c>
      <c r="AH311" s="627"/>
      <c r="AI311" s="168" t="s">
        <v>2</v>
      </c>
      <c r="AJ311" s="171" t="s">
        <v>2</v>
      </c>
      <c r="AK311" s="169" t="s">
        <v>2</v>
      </c>
      <c r="AL311" s="174"/>
      <c r="AM311" s="494" t="s">
        <v>2</v>
      </c>
      <c r="AN311" s="175"/>
    </row>
    <row r="312" spans="1:40" ht="15.75" customHeight="1" x14ac:dyDescent="0.25">
      <c r="A312" s="104" t="s">
        <v>876</v>
      </c>
      <c r="B312" s="104" t="s">
        <v>46</v>
      </c>
      <c r="C312" s="96" t="s">
        <v>877</v>
      </c>
      <c r="D312" s="96" t="s">
        <v>576</v>
      </c>
      <c r="E312" s="96" t="str">
        <f t="shared" si="80"/>
        <v>RS</v>
      </c>
      <c r="F312" s="262" t="s">
        <v>878</v>
      </c>
      <c r="G312" s="263" t="s">
        <v>3</v>
      </c>
      <c r="H312" s="264"/>
      <c r="I312" s="123"/>
      <c r="J312" s="241"/>
      <c r="K312" s="125" t="s">
        <v>879</v>
      </c>
      <c r="L312" s="246" t="s">
        <v>880</v>
      </c>
      <c r="M312" s="198" t="s">
        <v>881</v>
      </c>
      <c r="N312" s="199"/>
      <c r="O312" s="200">
        <v>2677.78</v>
      </c>
      <c r="P312" s="200">
        <v>1920</v>
      </c>
      <c r="Q312" s="215">
        <v>39525</v>
      </c>
      <c r="R312" s="216">
        <v>46098</v>
      </c>
      <c r="S312" s="592">
        <v>114.73</v>
      </c>
      <c r="T312" s="593">
        <v>0</v>
      </c>
      <c r="U312" s="593">
        <v>96.22</v>
      </c>
      <c r="V312" s="594">
        <f t="shared" si="78"/>
        <v>210.95</v>
      </c>
      <c r="W312" s="592">
        <v>12.5</v>
      </c>
      <c r="X312" s="593">
        <v>27.54</v>
      </c>
      <c r="Y312" s="593">
        <v>0</v>
      </c>
      <c r="Z312" s="594">
        <f t="shared" si="79"/>
        <v>40.04</v>
      </c>
      <c r="AA312" s="180" t="s">
        <v>4</v>
      </c>
      <c r="AB312" s="695">
        <v>372.92</v>
      </c>
      <c r="AC312" s="603"/>
      <c r="AD312" s="620">
        <v>8</v>
      </c>
      <c r="AE312" s="621">
        <v>3</v>
      </c>
      <c r="AF312" s="623" t="s">
        <v>581</v>
      </c>
      <c r="AG312" s="620">
        <v>18</v>
      </c>
      <c r="AH312" s="623">
        <v>0</v>
      </c>
      <c r="AI312" s="158" t="s">
        <v>2</v>
      </c>
      <c r="AJ312" s="159" t="s">
        <v>2</v>
      </c>
      <c r="AK312" s="160"/>
      <c r="AL312" s="158"/>
      <c r="AM312" s="159"/>
      <c r="AN312" s="160"/>
    </row>
    <row r="313" spans="1:40" x14ac:dyDescent="0.25">
      <c r="A313" s="103" t="s">
        <v>876</v>
      </c>
      <c r="B313" s="103" t="s">
        <v>123</v>
      </c>
      <c r="C313" s="99" t="s">
        <v>882</v>
      </c>
      <c r="D313" s="99" t="s">
        <v>576</v>
      </c>
      <c r="E313" s="99" t="str">
        <f t="shared" si="80"/>
        <v>RS</v>
      </c>
      <c r="F313" s="252" t="s">
        <v>878</v>
      </c>
      <c r="G313" s="130" t="s">
        <v>3</v>
      </c>
      <c r="H313" s="136"/>
      <c r="I313" s="129"/>
      <c r="J313" s="238"/>
      <c r="K313" s="100" t="s">
        <v>879</v>
      </c>
      <c r="L313" s="248"/>
      <c r="M313" s="208" t="s">
        <v>881</v>
      </c>
      <c r="N313" s="209"/>
      <c r="O313" s="210">
        <v>2677.78</v>
      </c>
      <c r="P313" s="210">
        <v>1920</v>
      </c>
      <c r="Q313" s="211">
        <v>39525</v>
      </c>
      <c r="R313" s="212">
        <v>46098</v>
      </c>
      <c r="S313" s="595">
        <v>114.73</v>
      </c>
      <c r="T313" s="517">
        <v>0</v>
      </c>
      <c r="U313" s="517">
        <v>96.22</v>
      </c>
      <c r="V313" s="597">
        <f t="shared" si="78"/>
        <v>210.95</v>
      </c>
      <c r="W313" s="595">
        <v>12.5</v>
      </c>
      <c r="X313" s="517">
        <v>27.54</v>
      </c>
      <c r="Y313" s="517">
        <v>0</v>
      </c>
      <c r="Z313" s="597">
        <f t="shared" si="79"/>
        <v>40.04</v>
      </c>
      <c r="AA313" s="181" t="s">
        <v>4</v>
      </c>
      <c r="AB313" s="696"/>
      <c r="AC313" s="700"/>
      <c r="AD313" s="624">
        <v>8</v>
      </c>
      <c r="AE313" s="625">
        <v>3</v>
      </c>
      <c r="AF313" s="627" t="s">
        <v>581</v>
      </c>
      <c r="AG313" s="624">
        <v>18</v>
      </c>
      <c r="AH313" s="627">
        <v>0</v>
      </c>
      <c r="AI313" s="168" t="s">
        <v>2</v>
      </c>
      <c r="AJ313" s="171" t="s">
        <v>2</v>
      </c>
      <c r="AK313" s="169"/>
      <c r="AL313" s="174"/>
      <c r="AM313" s="494"/>
      <c r="AN313" s="175"/>
    </row>
    <row r="314" spans="1:40" ht="16.5" x14ac:dyDescent="0.25">
      <c r="A314" s="104" t="s">
        <v>883</v>
      </c>
      <c r="B314" s="104" t="s">
        <v>46</v>
      </c>
      <c r="C314" s="96" t="s">
        <v>884</v>
      </c>
      <c r="D314" s="96" t="s">
        <v>576</v>
      </c>
      <c r="E314" s="96" t="str">
        <f t="shared" si="80"/>
        <v>SC</v>
      </c>
      <c r="F314" s="262" t="s">
        <v>885</v>
      </c>
      <c r="G314" s="263" t="s">
        <v>3</v>
      </c>
      <c r="H314" s="264"/>
      <c r="I314" s="123"/>
      <c r="J314" s="241"/>
      <c r="K314" s="125" t="s">
        <v>886</v>
      </c>
      <c r="L314" s="246" t="s">
        <v>887</v>
      </c>
      <c r="M314" s="198" t="s">
        <v>888</v>
      </c>
      <c r="N314" s="199"/>
      <c r="O314" s="200">
        <v>44196.35</v>
      </c>
      <c r="P314" s="200">
        <v>7000</v>
      </c>
      <c r="Q314" s="215">
        <v>43313</v>
      </c>
      <c r="R314" s="216">
        <v>46234</v>
      </c>
      <c r="S314" s="592">
        <v>443.81</v>
      </c>
      <c r="T314" s="593">
        <v>30.4</v>
      </c>
      <c r="U314" s="593">
        <v>72.09</v>
      </c>
      <c r="V314" s="594">
        <f t="shared" si="78"/>
        <v>546.29999999999995</v>
      </c>
      <c r="W314" s="592">
        <v>225</v>
      </c>
      <c r="X314" s="593">
        <v>205.11</v>
      </c>
      <c r="Y314" s="593">
        <v>0</v>
      </c>
      <c r="Z314" s="594">
        <f t="shared" si="79"/>
        <v>430.11</v>
      </c>
      <c r="AA314" s="180" t="s">
        <v>4</v>
      </c>
      <c r="AB314" s="695">
        <v>756.81</v>
      </c>
      <c r="AC314" s="603"/>
      <c r="AD314" s="620">
        <v>40</v>
      </c>
      <c r="AE314" s="621">
        <v>12</v>
      </c>
      <c r="AF314" s="623" t="s">
        <v>581</v>
      </c>
      <c r="AG314" s="620"/>
      <c r="AH314" s="623"/>
      <c r="AI314" s="158" t="s">
        <v>2</v>
      </c>
      <c r="AJ314" s="159"/>
      <c r="AK314" s="160"/>
      <c r="AL314" s="158"/>
      <c r="AM314" s="159"/>
      <c r="AN314" s="160"/>
    </row>
    <row r="315" spans="1:40" x14ac:dyDescent="0.25">
      <c r="A315" s="103" t="s">
        <v>883</v>
      </c>
      <c r="B315" s="103" t="s">
        <v>123</v>
      </c>
      <c r="C315" s="99" t="s">
        <v>889</v>
      </c>
      <c r="D315" s="99" t="s">
        <v>576</v>
      </c>
      <c r="E315" s="99" t="str">
        <f t="shared" si="80"/>
        <v>SC</v>
      </c>
      <c r="F315" s="776" t="s">
        <v>885</v>
      </c>
      <c r="G315" s="130" t="s">
        <v>3</v>
      </c>
      <c r="H315" s="136"/>
      <c r="I315" s="129"/>
      <c r="J315" s="238"/>
      <c r="K315" s="148"/>
      <c r="L315" s="248"/>
      <c r="M315" s="208"/>
      <c r="N315" s="209"/>
      <c r="O315" s="210"/>
      <c r="P315" s="210"/>
      <c r="Q315" s="211"/>
      <c r="R315" s="212"/>
      <c r="S315" s="595">
        <v>293.02</v>
      </c>
      <c r="T315" s="517">
        <v>30.4</v>
      </c>
      <c r="U315" s="517">
        <v>54.29</v>
      </c>
      <c r="V315" s="597">
        <f t="shared" si="78"/>
        <v>377.71</v>
      </c>
      <c r="W315" s="595">
        <v>150</v>
      </c>
      <c r="X315" s="517">
        <v>161.59</v>
      </c>
      <c r="Y315" s="517">
        <v>0</v>
      </c>
      <c r="Z315" s="597">
        <f t="shared" si="79"/>
        <v>311.59000000000003</v>
      </c>
      <c r="AA315" s="181" t="s">
        <v>4</v>
      </c>
      <c r="AB315" s="696"/>
      <c r="AC315" s="700"/>
      <c r="AD315" s="624">
        <v>28</v>
      </c>
      <c r="AE315" s="625">
        <v>12</v>
      </c>
      <c r="AF315" s="627" t="s">
        <v>581</v>
      </c>
      <c r="AG315" s="624"/>
      <c r="AH315" s="627"/>
      <c r="AI315" s="168" t="s">
        <v>2</v>
      </c>
      <c r="AJ315" s="171"/>
      <c r="AK315" s="169"/>
      <c r="AL315" s="174"/>
      <c r="AM315" s="494"/>
      <c r="AN315" s="175"/>
    </row>
    <row r="316" spans="1:40" x14ac:dyDescent="0.25">
      <c r="A316" s="102" t="s">
        <v>883</v>
      </c>
      <c r="B316" s="102" t="s">
        <v>145</v>
      </c>
      <c r="C316" s="98" t="s">
        <v>890</v>
      </c>
      <c r="D316" s="99" t="s">
        <v>576</v>
      </c>
      <c r="E316" s="98" t="str">
        <f t="shared" ref="E316:E341" si="87">LEFT(A316,2)</f>
        <v>SC</v>
      </c>
      <c r="F316" s="777"/>
      <c r="G316" s="119" t="s">
        <v>3</v>
      </c>
      <c r="H316" s="138"/>
      <c r="I316" s="127"/>
      <c r="J316" s="240"/>
      <c r="K316" s="128"/>
      <c r="L316" s="242"/>
      <c r="M316" s="201"/>
      <c r="N316" s="202"/>
      <c r="O316" s="203"/>
      <c r="P316" s="203"/>
      <c r="Q316" s="213"/>
      <c r="R316" s="214"/>
      <c r="S316" s="600">
        <v>150.79</v>
      </c>
      <c r="T316" s="519">
        <v>0</v>
      </c>
      <c r="U316" s="519">
        <v>17.8</v>
      </c>
      <c r="V316" s="601">
        <f t="shared" si="78"/>
        <v>168.59</v>
      </c>
      <c r="W316" s="600">
        <v>75</v>
      </c>
      <c r="X316" s="519">
        <v>43.52</v>
      </c>
      <c r="Y316" s="519">
        <v>0</v>
      </c>
      <c r="Z316" s="601">
        <f t="shared" si="79"/>
        <v>118.52000000000001</v>
      </c>
      <c r="AA316" s="179" t="s">
        <v>4</v>
      </c>
      <c r="AB316" s="698"/>
      <c r="AC316" s="588"/>
      <c r="AD316" s="632">
        <v>12</v>
      </c>
      <c r="AE316" s="634">
        <v>0</v>
      </c>
      <c r="AF316" s="633" t="s">
        <v>581</v>
      </c>
      <c r="AG316" s="632"/>
      <c r="AH316" s="633"/>
      <c r="AI316" s="133" t="s">
        <v>2</v>
      </c>
      <c r="AJ316" s="170"/>
      <c r="AK316" s="134"/>
      <c r="AL316" s="172"/>
      <c r="AM316" s="496"/>
      <c r="AN316" s="173"/>
    </row>
    <row r="317" spans="1:40" ht="16.5" x14ac:dyDescent="0.25">
      <c r="A317" s="104" t="s">
        <v>891</v>
      </c>
      <c r="B317" s="104" t="s">
        <v>46</v>
      </c>
      <c r="C317" s="96" t="s">
        <v>892</v>
      </c>
      <c r="D317" s="96" t="s">
        <v>576</v>
      </c>
      <c r="E317" s="96" t="str">
        <f t="shared" si="87"/>
        <v>SC</v>
      </c>
      <c r="F317" s="262" t="s">
        <v>893</v>
      </c>
      <c r="G317" s="263" t="s">
        <v>3</v>
      </c>
      <c r="H317" s="264"/>
      <c r="I317" s="123"/>
      <c r="J317" s="241"/>
      <c r="K317" s="125" t="s">
        <v>894</v>
      </c>
      <c r="L317" s="246" t="s">
        <v>895</v>
      </c>
      <c r="M317" s="198" t="s">
        <v>896</v>
      </c>
      <c r="N317" s="199"/>
      <c r="O317" s="200">
        <v>35764.36</v>
      </c>
      <c r="P317" s="200">
        <v>4150</v>
      </c>
      <c r="Q317" s="215">
        <v>43538</v>
      </c>
      <c r="R317" s="216">
        <v>45900</v>
      </c>
      <c r="S317" s="592">
        <f>S318+S319</f>
        <v>480.46</v>
      </c>
      <c r="T317" s="593">
        <f t="shared" ref="T317:V317" si="88">T318+T319</f>
        <v>9.82</v>
      </c>
      <c r="U317" s="593">
        <f t="shared" si="88"/>
        <v>64.290000000000006</v>
      </c>
      <c r="V317" s="594">
        <f t="shared" si="88"/>
        <v>554.56999999999994</v>
      </c>
      <c r="W317" s="592">
        <f>W318+W319</f>
        <v>100</v>
      </c>
      <c r="X317" s="593">
        <f t="shared" ref="X317:Z317" si="89">X318+X319</f>
        <v>135.44</v>
      </c>
      <c r="Y317" s="593">
        <f t="shared" si="89"/>
        <v>0</v>
      </c>
      <c r="Z317" s="594">
        <f t="shared" si="89"/>
        <v>235.44</v>
      </c>
      <c r="AA317" s="180" t="s">
        <v>2</v>
      </c>
      <c r="AB317" s="695">
        <v>734.8</v>
      </c>
      <c r="AC317" s="603"/>
      <c r="AD317" s="620">
        <v>35.24</v>
      </c>
      <c r="AE317" s="621">
        <v>16</v>
      </c>
      <c r="AF317" s="623" t="s">
        <v>581</v>
      </c>
      <c r="AG317" s="620">
        <f>AG318+AG319</f>
        <v>9</v>
      </c>
      <c r="AH317" s="623">
        <f>AH318+AH319</f>
        <v>42</v>
      </c>
      <c r="AI317" s="158" t="s">
        <v>2</v>
      </c>
      <c r="AJ317" s="159" t="s">
        <v>2</v>
      </c>
      <c r="AK317" s="160"/>
      <c r="AL317" s="158"/>
      <c r="AM317" s="159"/>
      <c r="AN317" s="160" t="s">
        <v>2</v>
      </c>
    </row>
    <row r="318" spans="1:40" x14ac:dyDescent="0.25">
      <c r="A318" s="103" t="s">
        <v>891</v>
      </c>
      <c r="B318" s="103" t="s">
        <v>123</v>
      </c>
      <c r="C318" s="99" t="s">
        <v>897</v>
      </c>
      <c r="D318" s="99" t="s">
        <v>576</v>
      </c>
      <c r="E318" s="99" t="str">
        <f t="shared" si="87"/>
        <v>SC</v>
      </c>
      <c r="F318" s="776" t="s">
        <v>898</v>
      </c>
      <c r="G318" s="130" t="s">
        <v>3</v>
      </c>
      <c r="H318" s="136"/>
      <c r="I318" s="129"/>
      <c r="J318" s="238"/>
      <c r="K318" s="148"/>
      <c r="L318" s="248"/>
      <c r="M318" s="208"/>
      <c r="N318" s="209"/>
      <c r="O318" s="210"/>
      <c r="P318" s="210"/>
      <c r="Q318" s="211"/>
      <c r="R318" s="212"/>
      <c r="S318" s="595">
        <v>368.89</v>
      </c>
      <c r="T318" s="517">
        <v>9.82</v>
      </c>
      <c r="U318" s="517">
        <v>36.770000000000003</v>
      </c>
      <c r="V318" s="597">
        <f t="shared" si="78"/>
        <v>415.47999999999996</v>
      </c>
      <c r="W318" s="595">
        <v>87.5</v>
      </c>
      <c r="X318" s="517">
        <v>90.02</v>
      </c>
      <c r="Y318" s="517">
        <v>0</v>
      </c>
      <c r="Z318" s="597">
        <f>SUM(W318:Y318)</f>
        <v>177.51999999999998</v>
      </c>
      <c r="AA318" s="181" t="s">
        <v>2</v>
      </c>
      <c r="AB318" s="696"/>
      <c r="AC318" s="700"/>
      <c r="AD318" s="624">
        <v>24</v>
      </c>
      <c r="AE318" s="625">
        <v>16</v>
      </c>
      <c r="AF318" s="627" t="s">
        <v>581</v>
      </c>
      <c r="AG318" s="624">
        <v>7</v>
      </c>
      <c r="AH318" s="627">
        <v>35</v>
      </c>
      <c r="AI318" s="168" t="s">
        <v>2</v>
      </c>
      <c r="AJ318" s="171" t="s">
        <v>2</v>
      </c>
      <c r="AK318" s="169"/>
      <c r="AL318" s="174"/>
      <c r="AM318" s="494"/>
      <c r="AN318" s="175" t="s">
        <v>2</v>
      </c>
    </row>
    <row r="319" spans="1:40" x14ac:dyDescent="0.25">
      <c r="A319" s="102" t="s">
        <v>891</v>
      </c>
      <c r="B319" s="102" t="s">
        <v>145</v>
      </c>
      <c r="C319" s="98" t="s">
        <v>899</v>
      </c>
      <c r="D319" s="99" t="s">
        <v>576</v>
      </c>
      <c r="E319" s="98" t="str">
        <f t="shared" si="87"/>
        <v>SC</v>
      </c>
      <c r="F319" s="777"/>
      <c r="G319" s="119" t="s">
        <v>3</v>
      </c>
      <c r="H319" s="138"/>
      <c r="I319" s="127"/>
      <c r="J319" s="240"/>
      <c r="K319" s="128"/>
      <c r="L319" s="242"/>
      <c r="M319" s="201"/>
      <c r="N319" s="202"/>
      <c r="O319" s="203"/>
      <c r="P319" s="203"/>
      <c r="Q319" s="213"/>
      <c r="R319" s="214"/>
      <c r="S319" s="600">
        <v>111.57</v>
      </c>
      <c r="T319" s="519">
        <v>0</v>
      </c>
      <c r="U319" s="519">
        <v>27.52</v>
      </c>
      <c r="V319" s="601">
        <f t="shared" si="78"/>
        <v>139.09</v>
      </c>
      <c r="W319" s="600">
        <v>12.5</v>
      </c>
      <c r="X319" s="519">
        <v>45.42</v>
      </c>
      <c r="Y319" s="519">
        <v>0</v>
      </c>
      <c r="Z319" s="601">
        <f t="shared" si="79"/>
        <v>57.92</v>
      </c>
      <c r="AA319" s="179" t="s">
        <v>2</v>
      </c>
      <c r="AB319" s="698"/>
      <c r="AC319" s="588"/>
      <c r="AD319" s="632">
        <v>11</v>
      </c>
      <c r="AE319" s="634">
        <v>0</v>
      </c>
      <c r="AF319" s="633" t="s">
        <v>581</v>
      </c>
      <c r="AG319" s="632">
        <v>2</v>
      </c>
      <c r="AH319" s="633">
        <v>7</v>
      </c>
      <c r="AI319" s="133" t="s">
        <v>2</v>
      </c>
      <c r="AJ319" s="170" t="s">
        <v>2</v>
      </c>
      <c r="AK319" s="134"/>
      <c r="AL319" s="172"/>
      <c r="AM319" s="496"/>
      <c r="AN319" s="173" t="s">
        <v>2</v>
      </c>
    </row>
    <row r="320" spans="1:40" ht="16.5" x14ac:dyDescent="0.25">
      <c r="A320" s="104" t="s">
        <v>900</v>
      </c>
      <c r="B320" s="104" t="s">
        <v>46</v>
      </c>
      <c r="C320" s="96" t="s">
        <v>901</v>
      </c>
      <c r="D320" s="96" t="s">
        <v>576</v>
      </c>
      <c r="E320" s="96" t="str">
        <f t="shared" si="87"/>
        <v>SC</v>
      </c>
      <c r="F320" s="262" t="s">
        <v>902</v>
      </c>
      <c r="G320" s="263" t="s">
        <v>3</v>
      </c>
      <c r="H320" s="264"/>
      <c r="I320" s="123"/>
      <c r="J320" s="241"/>
      <c r="K320" s="125" t="s">
        <v>903</v>
      </c>
      <c r="L320" s="246" t="s">
        <v>904</v>
      </c>
      <c r="M320" s="198" t="s">
        <v>905</v>
      </c>
      <c r="N320" s="199"/>
      <c r="O320" s="200">
        <v>28570.61</v>
      </c>
      <c r="P320" s="200">
        <v>12000</v>
      </c>
      <c r="Q320" s="215">
        <v>43648</v>
      </c>
      <c r="R320" s="216">
        <v>45839</v>
      </c>
      <c r="S320" s="592">
        <v>620.03</v>
      </c>
      <c r="T320" s="593">
        <v>23.87</v>
      </c>
      <c r="U320" s="593">
        <v>274.36</v>
      </c>
      <c r="V320" s="594">
        <f t="shared" si="78"/>
        <v>918.26</v>
      </c>
      <c r="W320" s="592">
        <v>250</v>
      </c>
      <c r="X320" s="593">
        <v>169.04</v>
      </c>
      <c r="Y320" s="593">
        <v>0</v>
      </c>
      <c r="Z320" s="594">
        <v>429.04</v>
      </c>
      <c r="AA320" s="180" t="s">
        <v>4</v>
      </c>
      <c r="AB320" s="695">
        <v>1096.79</v>
      </c>
      <c r="AC320" s="603"/>
      <c r="AD320" s="620">
        <v>50</v>
      </c>
      <c r="AE320" s="621">
        <v>2</v>
      </c>
      <c r="AF320" s="623" t="s">
        <v>581</v>
      </c>
      <c r="AG320" s="620"/>
      <c r="AH320" s="623"/>
      <c r="AI320" s="158" t="s">
        <v>2</v>
      </c>
      <c r="AJ320" s="159" t="s">
        <v>2</v>
      </c>
      <c r="AK320" s="160"/>
      <c r="AL320" s="158"/>
      <c r="AM320" s="159"/>
      <c r="AN320" s="160"/>
    </row>
    <row r="321" spans="1:40" x14ac:dyDescent="0.25">
      <c r="A321" s="103" t="s">
        <v>900</v>
      </c>
      <c r="B321" s="103" t="s">
        <v>123</v>
      </c>
      <c r="C321" s="99" t="s">
        <v>906</v>
      </c>
      <c r="D321" s="99" t="s">
        <v>576</v>
      </c>
      <c r="E321" s="99" t="str">
        <f t="shared" si="87"/>
        <v>SC</v>
      </c>
      <c r="F321" s="776" t="s">
        <v>902</v>
      </c>
      <c r="G321" s="130" t="s">
        <v>3</v>
      </c>
      <c r="H321" s="136"/>
      <c r="I321" s="129"/>
      <c r="J321" s="238"/>
      <c r="K321" s="148"/>
      <c r="L321" s="248"/>
      <c r="M321" s="208"/>
      <c r="N321" s="209"/>
      <c r="O321" s="210"/>
      <c r="P321" s="210"/>
      <c r="Q321" s="211"/>
      <c r="R321" s="212"/>
      <c r="S321" s="595">
        <v>428.1</v>
      </c>
      <c r="T321" s="517">
        <v>23.87</v>
      </c>
      <c r="U321" s="517">
        <v>186.09</v>
      </c>
      <c r="V321" s="597">
        <f t="shared" si="78"/>
        <v>638.06000000000006</v>
      </c>
      <c r="W321" s="595">
        <v>175</v>
      </c>
      <c r="X321" s="517">
        <v>104.6</v>
      </c>
      <c r="Y321" s="517">
        <v>0</v>
      </c>
      <c r="Z321" s="597">
        <f t="shared" si="79"/>
        <v>279.60000000000002</v>
      </c>
      <c r="AA321" s="181" t="s">
        <v>4</v>
      </c>
      <c r="AB321" s="696"/>
      <c r="AC321" s="700"/>
      <c r="AD321" s="624">
        <v>40</v>
      </c>
      <c r="AE321" s="625">
        <v>2</v>
      </c>
      <c r="AF321" s="627" t="s">
        <v>581</v>
      </c>
      <c r="AG321" s="624"/>
      <c r="AH321" s="627"/>
      <c r="AI321" s="168" t="s">
        <v>2</v>
      </c>
      <c r="AJ321" s="171" t="s">
        <v>2</v>
      </c>
      <c r="AK321" s="169"/>
      <c r="AL321" s="174"/>
      <c r="AM321" s="494"/>
      <c r="AN321" s="175"/>
    </row>
    <row r="322" spans="1:40" x14ac:dyDescent="0.25">
      <c r="A322" s="102" t="s">
        <v>900</v>
      </c>
      <c r="B322" s="102" t="s">
        <v>145</v>
      </c>
      <c r="C322" s="98" t="s">
        <v>907</v>
      </c>
      <c r="D322" s="99" t="s">
        <v>576</v>
      </c>
      <c r="E322" s="98" t="str">
        <f t="shared" si="87"/>
        <v>SC</v>
      </c>
      <c r="F322" s="777"/>
      <c r="G322" s="119" t="s">
        <v>3</v>
      </c>
      <c r="H322" s="138"/>
      <c r="I322" s="127"/>
      <c r="J322" s="240"/>
      <c r="K322" s="128"/>
      <c r="L322" s="242"/>
      <c r="M322" s="201"/>
      <c r="N322" s="202"/>
      <c r="O322" s="203"/>
      <c r="P322" s="203"/>
      <c r="Q322" s="213"/>
      <c r="R322" s="214"/>
      <c r="S322" s="600">
        <v>191.93</v>
      </c>
      <c r="T322" s="519">
        <v>0</v>
      </c>
      <c r="U322" s="519">
        <v>88.27</v>
      </c>
      <c r="V322" s="601">
        <f t="shared" si="78"/>
        <v>280.2</v>
      </c>
      <c r="W322" s="600">
        <v>75</v>
      </c>
      <c r="X322" s="519">
        <v>74.44</v>
      </c>
      <c r="Y322" s="519">
        <v>0</v>
      </c>
      <c r="Z322" s="601">
        <f t="shared" si="79"/>
        <v>149.44</v>
      </c>
      <c r="AA322" s="179" t="s">
        <v>4</v>
      </c>
      <c r="AB322" s="698"/>
      <c r="AC322" s="588"/>
      <c r="AD322" s="632">
        <v>10</v>
      </c>
      <c r="AE322" s="634">
        <v>0</v>
      </c>
      <c r="AF322" s="633" t="s">
        <v>581</v>
      </c>
      <c r="AG322" s="632"/>
      <c r="AH322" s="633"/>
      <c r="AI322" s="133" t="s">
        <v>2</v>
      </c>
      <c r="AJ322" s="170" t="s">
        <v>2</v>
      </c>
      <c r="AK322" s="134"/>
      <c r="AL322" s="172"/>
      <c r="AM322" s="496"/>
      <c r="AN322" s="173"/>
    </row>
    <row r="323" spans="1:40" ht="16.5" x14ac:dyDescent="0.25">
      <c r="A323" s="104" t="s">
        <v>908</v>
      </c>
      <c r="B323" s="104" t="s">
        <v>46</v>
      </c>
      <c r="C323" s="96" t="s">
        <v>909</v>
      </c>
      <c r="D323" s="96" t="s">
        <v>576</v>
      </c>
      <c r="E323" s="96" t="str">
        <f t="shared" si="87"/>
        <v>SC</v>
      </c>
      <c r="F323" s="262" t="s">
        <v>910</v>
      </c>
      <c r="G323" s="263" t="s">
        <v>1</v>
      </c>
      <c r="H323" s="264"/>
      <c r="I323" s="123"/>
      <c r="J323" s="241"/>
      <c r="K323" s="125" t="s">
        <v>911</v>
      </c>
      <c r="L323" s="246" t="s">
        <v>912</v>
      </c>
      <c r="M323" s="198"/>
      <c r="N323" s="199"/>
      <c r="O323" s="200"/>
      <c r="P323" s="200"/>
      <c r="Q323" s="215"/>
      <c r="R323" s="426"/>
      <c r="S323" s="592">
        <f>SUM(S324:S327)</f>
        <v>1222.97</v>
      </c>
      <c r="T323" s="593">
        <f t="shared" ref="T323:V323" si="90">SUM(T324:T327)</f>
        <v>16.899999999999999</v>
      </c>
      <c r="U323" s="593">
        <f t="shared" si="90"/>
        <v>390.2</v>
      </c>
      <c r="V323" s="594">
        <f t="shared" si="90"/>
        <v>1630.07</v>
      </c>
      <c r="W323" s="604">
        <f>SUM(W324:W327)</f>
        <v>625</v>
      </c>
      <c r="X323" s="604">
        <f t="shared" ref="X323:Y323" si="91">SUM(X324:X327)</f>
        <v>1068.9100000000001</v>
      </c>
      <c r="Y323" s="604">
        <f t="shared" si="91"/>
        <v>0</v>
      </c>
      <c r="Z323" s="593">
        <f>SUM(Z324:Z327)</f>
        <v>1693.91</v>
      </c>
      <c r="AA323" s="180" t="s">
        <v>4</v>
      </c>
      <c r="AB323" s="695">
        <v>3323.97</v>
      </c>
      <c r="AC323" s="603"/>
      <c r="AD323" s="620">
        <v>72</v>
      </c>
      <c r="AE323" s="621">
        <v>0</v>
      </c>
      <c r="AF323" s="622" t="s">
        <v>581</v>
      </c>
      <c r="AG323" s="620">
        <f>SUM(AG324:AG327)</f>
        <v>64</v>
      </c>
      <c r="AH323" s="623">
        <f>SUM(AH324:AH327)</f>
        <v>110</v>
      </c>
      <c r="AI323" s="524" t="s">
        <v>2</v>
      </c>
      <c r="AJ323" s="159"/>
      <c r="AK323" s="160"/>
      <c r="AL323" s="158"/>
      <c r="AM323" s="159"/>
      <c r="AN323" s="160"/>
    </row>
    <row r="324" spans="1:40" x14ac:dyDescent="0.25">
      <c r="A324" s="103" t="s">
        <v>908</v>
      </c>
      <c r="B324" s="103" t="s">
        <v>51</v>
      </c>
      <c r="C324" s="99">
        <v>240104</v>
      </c>
      <c r="D324" s="99" t="s">
        <v>576</v>
      </c>
      <c r="E324" s="99" t="str">
        <f t="shared" ref="E324" si="92">LEFT(A324,2)</f>
        <v>SC</v>
      </c>
      <c r="F324" s="789" t="s">
        <v>910</v>
      </c>
      <c r="G324" s="130" t="s">
        <v>1</v>
      </c>
      <c r="H324" s="103"/>
      <c r="I324" s="129"/>
      <c r="J324" s="129"/>
      <c r="K324" s="238"/>
      <c r="L324" s="148"/>
      <c r="M324" s="509"/>
      <c r="N324" s="510"/>
      <c r="O324" s="510"/>
      <c r="P324" s="510"/>
      <c r="Q324" s="510"/>
      <c r="R324" s="520"/>
      <c r="S324" s="615">
        <v>614.86</v>
      </c>
      <c r="T324" s="522">
        <v>16.899999999999999</v>
      </c>
      <c r="U324" s="522">
        <v>198.78</v>
      </c>
      <c r="V324" s="599">
        <f t="shared" ref="V324:V325" si="93">SUM(S324:U324)</f>
        <v>830.54</v>
      </c>
      <c r="W324" s="753">
        <v>318.45999999999998</v>
      </c>
      <c r="X324" s="516">
        <v>536.71</v>
      </c>
      <c r="Y324" s="516">
        <v>0</v>
      </c>
      <c r="Z324" s="597">
        <f>SUM(W324:Y324)</f>
        <v>855.17000000000007</v>
      </c>
      <c r="AA324" s="99" t="s">
        <v>4</v>
      </c>
      <c r="AB324" s="696"/>
      <c r="AC324" s="516"/>
      <c r="AD324" s="642"/>
      <c r="AE324" s="642"/>
      <c r="AF324" s="694"/>
      <c r="AG324" s="664">
        <v>39</v>
      </c>
      <c r="AH324" s="665">
        <v>75</v>
      </c>
      <c r="AI324" s="525"/>
      <c r="AJ324" s="103"/>
      <c r="AK324" s="103"/>
      <c r="AL324" s="103"/>
      <c r="AM324" s="103"/>
      <c r="AN324" s="103"/>
    </row>
    <row r="325" spans="1:40" x14ac:dyDescent="0.25">
      <c r="A325" s="103" t="s">
        <v>908</v>
      </c>
      <c r="B325" s="103" t="s">
        <v>53</v>
      </c>
      <c r="C325" s="99" t="s">
        <v>913</v>
      </c>
      <c r="D325" s="99" t="s">
        <v>576</v>
      </c>
      <c r="E325" s="99" t="str">
        <f t="shared" si="87"/>
        <v>SC</v>
      </c>
      <c r="F325" s="921"/>
      <c r="G325" s="130" t="s">
        <v>1</v>
      </c>
      <c r="H325" s="136"/>
      <c r="I325" s="129"/>
      <c r="J325" s="238"/>
      <c r="K325" s="148"/>
      <c r="L325" s="248"/>
      <c r="M325" s="511"/>
      <c r="N325" s="189"/>
      <c r="O325" s="189"/>
      <c r="P325" s="189"/>
      <c r="Q325" s="189"/>
      <c r="R325" s="521"/>
      <c r="S325" s="595">
        <v>420.64</v>
      </c>
      <c r="T325" s="517">
        <v>0</v>
      </c>
      <c r="U325" s="517">
        <v>133.13</v>
      </c>
      <c r="V325" s="599">
        <f t="shared" si="93"/>
        <v>553.77</v>
      </c>
      <c r="W325" s="605">
        <v>212.04</v>
      </c>
      <c r="X325" s="517">
        <v>359.67</v>
      </c>
      <c r="Y325" s="517">
        <v>0</v>
      </c>
      <c r="Z325" s="597">
        <f>SUM(W325:Y325)</f>
        <v>571.71</v>
      </c>
      <c r="AA325" s="181" t="s">
        <v>4</v>
      </c>
      <c r="AB325" s="696"/>
      <c r="AC325" s="700"/>
      <c r="AD325" s="624">
        <v>60</v>
      </c>
      <c r="AE325" s="625">
        <v>0</v>
      </c>
      <c r="AF325" s="626" t="s">
        <v>581</v>
      </c>
      <c r="AG325" s="624">
        <v>23</v>
      </c>
      <c r="AH325" s="627">
        <v>24</v>
      </c>
      <c r="AI325" s="526" t="s">
        <v>2</v>
      </c>
      <c r="AJ325" s="171"/>
      <c r="AK325" s="169"/>
      <c r="AL325" s="174"/>
      <c r="AM325" s="494"/>
      <c r="AN325" s="175"/>
    </row>
    <row r="326" spans="1:40" x14ac:dyDescent="0.25">
      <c r="A326" s="103" t="s">
        <v>908</v>
      </c>
      <c r="B326" s="377" t="s">
        <v>55</v>
      </c>
      <c r="C326" s="378" t="s">
        <v>914</v>
      </c>
      <c r="D326" s="99" t="s">
        <v>576</v>
      </c>
      <c r="E326" s="378" t="str">
        <f t="shared" si="87"/>
        <v>SC</v>
      </c>
      <c r="F326" s="921"/>
      <c r="G326" s="373" t="s">
        <v>1</v>
      </c>
      <c r="H326" s="380"/>
      <c r="I326" s="381"/>
      <c r="J326" s="382"/>
      <c r="K326" s="415"/>
      <c r="L326" s="416"/>
      <c r="M326" s="512"/>
      <c r="N326" s="406"/>
      <c r="O326" s="406"/>
      <c r="P326" s="406"/>
      <c r="Q326" s="406"/>
      <c r="R326" s="513"/>
      <c r="S326" s="598">
        <v>97.27</v>
      </c>
      <c r="T326" s="518">
        <v>0</v>
      </c>
      <c r="U326" s="518">
        <v>30.24</v>
      </c>
      <c r="V326" s="599">
        <f>SUM(S326:U326)</f>
        <v>127.50999999999999</v>
      </c>
      <c r="W326" s="598">
        <v>49.03</v>
      </c>
      <c r="X326" s="518">
        <v>107.89</v>
      </c>
      <c r="Y326" s="518">
        <v>0</v>
      </c>
      <c r="Z326" s="599">
        <f t="shared" si="79"/>
        <v>156.92000000000002</v>
      </c>
      <c r="AA326" s="393" t="s">
        <v>4</v>
      </c>
      <c r="AB326" s="697"/>
      <c r="AC326" s="699"/>
      <c r="AD326" s="628">
        <v>12</v>
      </c>
      <c r="AE326" s="629">
        <v>0</v>
      </c>
      <c r="AF326" s="630" t="s">
        <v>581</v>
      </c>
      <c r="AG326" s="628">
        <v>2</v>
      </c>
      <c r="AH326" s="631">
        <v>7</v>
      </c>
      <c r="AI326" s="527" t="s">
        <v>2</v>
      </c>
      <c r="AJ326" s="395"/>
      <c r="AK326" s="396"/>
      <c r="AL326" s="397"/>
      <c r="AM326" s="495"/>
      <c r="AN326" s="398"/>
    </row>
    <row r="327" spans="1:40" x14ac:dyDescent="0.25">
      <c r="A327" s="103" t="s">
        <v>908</v>
      </c>
      <c r="B327" s="417" t="s">
        <v>57</v>
      </c>
      <c r="C327" s="353" t="s">
        <v>915</v>
      </c>
      <c r="D327" s="99" t="s">
        <v>576</v>
      </c>
      <c r="E327" s="378" t="str">
        <f t="shared" si="87"/>
        <v>SC</v>
      </c>
      <c r="F327" s="922"/>
      <c r="G327" s="119" t="s">
        <v>1</v>
      </c>
      <c r="H327" s="138"/>
      <c r="I327" s="127"/>
      <c r="J327" s="240"/>
      <c r="K327" s="128"/>
      <c r="L327" s="242"/>
      <c r="M327" s="514"/>
      <c r="N327" s="194"/>
      <c r="O327" s="194"/>
      <c r="P327" s="194"/>
      <c r="Q327" s="194"/>
      <c r="R327" s="460"/>
      <c r="S327" s="600">
        <v>90.2</v>
      </c>
      <c r="T327" s="519">
        <v>0</v>
      </c>
      <c r="U327" s="519">
        <v>28.05</v>
      </c>
      <c r="V327" s="519">
        <f>SUM(S327:U327)</f>
        <v>118.25</v>
      </c>
      <c r="W327" s="600">
        <v>45.47</v>
      </c>
      <c r="X327" s="519">
        <v>64.64</v>
      </c>
      <c r="Y327" s="519">
        <v>0</v>
      </c>
      <c r="Z327" s="519">
        <f t="shared" si="79"/>
        <v>110.11</v>
      </c>
      <c r="AA327" s="179" t="s">
        <v>4</v>
      </c>
      <c r="AB327" s="698"/>
      <c r="AC327" s="588"/>
      <c r="AD327" s="632"/>
      <c r="AE327" s="634"/>
      <c r="AF327" s="635"/>
      <c r="AG327" s="632">
        <v>0</v>
      </c>
      <c r="AH327" s="633">
        <v>4</v>
      </c>
      <c r="AI327" s="528"/>
      <c r="AJ327" s="170"/>
      <c r="AK327" s="134"/>
      <c r="AL327" s="172"/>
      <c r="AM327" s="496"/>
      <c r="AN327" s="173"/>
    </row>
    <row r="328" spans="1:40" ht="16.5" x14ac:dyDescent="0.25">
      <c r="A328" s="104" t="s">
        <v>916</v>
      </c>
      <c r="B328" s="104" t="s">
        <v>46</v>
      </c>
      <c r="C328" s="96" t="s">
        <v>917</v>
      </c>
      <c r="D328" s="96" t="s">
        <v>576</v>
      </c>
      <c r="E328" s="96" t="str">
        <f t="shared" si="87"/>
        <v>SC</v>
      </c>
      <c r="F328" s="262" t="s">
        <v>918</v>
      </c>
      <c r="G328" s="263" t="s">
        <v>90</v>
      </c>
      <c r="H328" s="274"/>
      <c r="I328" s="149" t="s">
        <v>281</v>
      </c>
      <c r="J328" s="96" t="s">
        <v>281</v>
      </c>
      <c r="K328" s="125" t="s">
        <v>282</v>
      </c>
      <c r="L328" s="246"/>
      <c r="M328" s="275"/>
      <c r="N328" s="276"/>
      <c r="O328" s="277"/>
      <c r="P328" s="277"/>
      <c r="Q328" s="278"/>
      <c r="R328" s="279"/>
      <c r="S328" s="592"/>
      <c r="T328" s="593"/>
      <c r="U328" s="593"/>
      <c r="V328" s="594">
        <f t="shared" si="78"/>
        <v>0</v>
      </c>
      <c r="W328" s="592"/>
      <c r="X328" s="593"/>
      <c r="Y328" s="593"/>
      <c r="Z328" s="594">
        <f t="shared" si="79"/>
        <v>0</v>
      </c>
      <c r="AA328" s="180"/>
      <c r="AB328" s="695"/>
      <c r="AC328" s="603"/>
      <c r="AD328" s="620"/>
      <c r="AE328" s="621"/>
      <c r="AF328" s="623"/>
      <c r="AG328" s="620"/>
      <c r="AH328" s="623"/>
      <c r="AI328" s="270"/>
      <c r="AJ328" s="271"/>
      <c r="AK328" s="272"/>
      <c r="AL328" s="158"/>
      <c r="AM328" s="159"/>
      <c r="AN328" s="160"/>
    </row>
    <row r="329" spans="1:40" x14ac:dyDescent="0.25">
      <c r="A329" s="102" t="s">
        <v>916</v>
      </c>
      <c r="B329" s="102" t="s">
        <v>153</v>
      </c>
      <c r="C329" s="98" t="s">
        <v>919</v>
      </c>
      <c r="D329" s="99" t="s">
        <v>576</v>
      </c>
      <c r="E329" s="98" t="str">
        <f t="shared" si="87"/>
        <v>SC</v>
      </c>
      <c r="F329" s="120" t="s">
        <v>918</v>
      </c>
      <c r="G329" s="119" t="s">
        <v>90</v>
      </c>
      <c r="H329" s="140"/>
      <c r="I329" s="141" t="s">
        <v>281</v>
      </c>
      <c r="J329" s="98" t="s">
        <v>281</v>
      </c>
      <c r="K329" s="128"/>
      <c r="L329" s="242"/>
      <c r="M329" s="193"/>
      <c r="N329" s="194"/>
      <c r="O329" s="195"/>
      <c r="P329" s="195"/>
      <c r="Q329" s="196"/>
      <c r="R329" s="197"/>
      <c r="S329" s="600"/>
      <c r="T329" s="519"/>
      <c r="U329" s="519"/>
      <c r="V329" s="601">
        <f t="shared" si="78"/>
        <v>0</v>
      </c>
      <c r="W329" s="600"/>
      <c r="X329" s="519"/>
      <c r="Y329" s="519"/>
      <c r="Z329" s="601">
        <f t="shared" si="79"/>
        <v>0</v>
      </c>
      <c r="AA329" s="179"/>
      <c r="AB329" s="698"/>
      <c r="AC329" s="588"/>
      <c r="AD329" s="632"/>
      <c r="AE329" s="634"/>
      <c r="AF329" s="633"/>
      <c r="AG329" s="632"/>
      <c r="AH329" s="633"/>
      <c r="AI329" s="165"/>
      <c r="AJ329" s="166"/>
      <c r="AK329" s="167"/>
      <c r="AL329" s="172"/>
      <c r="AM329" s="496"/>
      <c r="AN329" s="173"/>
    </row>
    <row r="330" spans="1:40" ht="16.5" x14ac:dyDescent="0.25">
      <c r="A330" s="94" t="s">
        <v>920</v>
      </c>
      <c r="B330" s="94" t="s">
        <v>46</v>
      </c>
      <c r="C330" s="96" t="s">
        <v>921</v>
      </c>
      <c r="D330" s="96" t="s">
        <v>576</v>
      </c>
      <c r="E330" s="96" t="str">
        <f t="shared" si="87"/>
        <v>SC</v>
      </c>
      <c r="F330" s="358" t="s">
        <v>922</v>
      </c>
      <c r="G330" s="360" t="s">
        <v>3</v>
      </c>
      <c r="H330" s="135"/>
      <c r="I330" s="359"/>
      <c r="J330" s="241"/>
      <c r="K330" s="125"/>
      <c r="L330" s="246" t="s">
        <v>923</v>
      </c>
      <c r="M330" s="198" t="s">
        <v>924</v>
      </c>
      <c r="N330" s="199"/>
      <c r="O330" s="200">
        <v>32040.05</v>
      </c>
      <c r="P330" s="357">
        <v>4356.24</v>
      </c>
      <c r="Q330" s="215">
        <v>44805</v>
      </c>
      <c r="R330" s="216">
        <v>45900</v>
      </c>
      <c r="S330" s="592">
        <v>312.94</v>
      </c>
      <c r="T330" s="593">
        <v>18.66</v>
      </c>
      <c r="U330" s="593">
        <v>117.39</v>
      </c>
      <c r="V330" s="594">
        <f t="shared" si="78"/>
        <v>448.99</v>
      </c>
      <c r="W330" s="592">
        <v>125</v>
      </c>
      <c r="X330" s="593">
        <v>99.1</v>
      </c>
      <c r="Y330" s="593">
        <v>0</v>
      </c>
      <c r="Z330" s="594">
        <f t="shared" si="79"/>
        <v>224.1</v>
      </c>
      <c r="AA330" s="180" t="s">
        <v>2</v>
      </c>
      <c r="AB330" s="695">
        <v>584.73</v>
      </c>
      <c r="AC330" s="603">
        <v>0</v>
      </c>
      <c r="AD330" s="620">
        <v>30</v>
      </c>
      <c r="AE330" s="621">
        <v>22</v>
      </c>
      <c r="AF330" s="623" t="s">
        <v>581</v>
      </c>
      <c r="AG330" s="620">
        <v>36</v>
      </c>
      <c r="AH330" s="623">
        <v>8</v>
      </c>
      <c r="AI330" s="158" t="s">
        <v>2</v>
      </c>
      <c r="AJ330" s="159" t="s">
        <v>2</v>
      </c>
      <c r="AK330" s="160" t="s">
        <v>4</v>
      </c>
      <c r="AL330" s="158" t="s">
        <v>4</v>
      </c>
      <c r="AM330" s="159" t="s">
        <v>2</v>
      </c>
      <c r="AN330" s="160"/>
    </row>
    <row r="331" spans="1:40" x14ac:dyDescent="0.25">
      <c r="A331" s="103" t="s">
        <v>920</v>
      </c>
      <c r="B331" s="103" t="s">
        <v>123</v>
      </c>
      <c r="C331" s="99" t="s">
        <v>925</v>
      </c>
      <c r="D331" s="99" t="s">
        <v>576</v>
      </c>
      <c r="E331" s="99" t="str">
        <f t="shared" si="87"/>
        <v>SC</v>
      </c>
      <c r="F331" s="776" t="s">
        <v>922</v>
      </c>
      <c r="G331" s="324" t="s">
        <v>3</v>
      </c>
      <c r="H331" s="136"/>
      <c r="I331" s="129"/>
      <c r="J331" s="238"/>
      <c r="K331" s="148"/>
      <c r="L331" s="248"/>
      <c r="M331" s="208"/>
      <c r="N331" s="209"/>
      <c r="O331" s="210"/>
      <c r="P331" s="210"/>
      <c r="Q331" s="211"/>
      <c r="R331" s="212"/>
      <c r="S331" s="595">
        <v>181.12</v>
      </c>
      <c r="T331" s="517">
        <v>18.66</v>
      </c>
      <c r="U331" s="517">
        <v>58.19</v>
      </c>
      <c r="V331" s="597">
        <f t="shared" si="78"/>
        <v>257.97000000000003</v>
      </c>
      <c r="W331" s="595">
        <v>62.5</v>
      </c>
      <c r="X331" s="517">
        <v>64.010000000000005</v>
      </c>
      <c r="Y331" s="517">
        <v>0</v>
      </c>
      <c r="Z331" s="597">
        <f t="shared" si="79"/>
        <v>126.51</v>
      </c>
      <c r="AA331" s="181" t="s">
        <v>2</v>
      </c>
      <c r="AB331" s="696"/>
      <c r="AC331" s="700">
        <v>0</v>
      </c>
      <c r="AD331" s="624">
        <v>18</v>
      </c>
      <c r="AE331" s="625">
        <v>0</v>
      </c>
      <c r="AF331" s="627" t="s">
        <v>265</v>
      </c>
      <c r="AG331" s="624">
        <v>24</v>
      </c>
      <c r="AH331" s="627">
        <v>8</v>
      </c>
      <c r="AI331" s="168" t="s">
        <v>2</v>
      </c>
      <c r="AJ331" s="171" t="s">
        <v>2</v>
      </c>
      <c r="AK331" s="169" t="s">
        <v>4</v>
      </c>
      <c r="AL331" s="174" t="s">
        <v>4</v>
      </c>
      <c r="AM331" s="494" t="s">
        <v>2</v>
      </c>
      <c r="AN331" s="175"/>
    </row>
    <row r="332" spans="1:40" x14ac:dyDescent="0.25">
      <c r="A332" s="102" t="s">
        <v>920</v>
      </c>
      <c r="B332" s="102" t="s">
        <v>145</v>
      </c>
      <c r="C332" s="98" t="s">
        <v>926</v>
      </c>
      <c r="D332" s="99" t="s">
        <v>576</v>
      </c>
      <c r="E332" s="98" t="str">
        <f t="shared" si="87"/>
        <v>SC</v>
      </c>
      <c r="F332" s="777"/>
      <c r="G332" s="361" t="s">
        <v>3</v>
      </c>
      <c r="H332" s="138"/>
      <c r="I332" s="127"/>
      <c r="J332" s="240"/>
      <c r="K332" s="128"/>
      <c r="L332" s="242"/>
      <c r="M332" s="201"/>
      <c r="N332" s="202"/>
      <c r="O332" s="203"/>
      <c r="P332" s="203"/>
      <c r="Q332" s="213"/>
      <c r="R332" s="214"/>
      <c r="S332" s="600">
        <v>131.82</v>
      </c>
      <c r="T332" s="519">
        <v>0</v>
      </c>
      <c r="U332" s="519">
        <v>59.2</v>
      </c>
      <c r="V332" s="601">
        <f t="shared" si="78"/>
        <v>191.01999999999998</v>
      </c>
      <c r="W332" s="600">
        <v>62.5</v>
      </c>
      <c r="X332" s="519">
        <v>35.090000000000003</v>
      </c>
      <c r="Y332" s="519">
        <v>0</v>
      </c>
      <c r="Z332" s="601">
        <f t="shared" si="79"/>
        <v>97.59</v>
      </c>
      <c r="AA332" s="179" t="s">
        <v>2</v>
      </c>
      <c r="AB332" s="698"/>
      <c r="AC332" s="588">
        <v>0</v>
      </c>
      <c r="AD332" s="632">
        <v>12</v>
      </c>
      <c r="AE332" s="634">
        <v>0</v>
      </c>
      <c r="AF332" s="633" t="s">
        <v>265</v>
      </c>
      <c r="AG332" s="632">
        <v>12</v>
      </c>
      <c r="AH332" s="633">
        <v>0</v>
      </c>
      <c r="AI332" s="133" t="s">
        <v>2</v>
      </c>
      <c r="AJ332" s="170" t="s">
        <v>2</v>
      </c>
      <c r="AK332" s="134" t="s">
        <v>4</v>
      </c>
      <c r="AL332" s="172" t="s">
        <v>4</v>
      </c>
      <c r="AM332" s="496" t="s">
        <v>2</v>
      </c>
      <c r="AN332" s="173"/>
    </row>
    <row r="333" spans="1:40" ht="15.75" customHeight="1" x14ac:dyDescent="0.25">
      <c r="A333" s="104" t="s">
        <v>927</v>
      </c>
      <c r="B333" s="104" t="s">
        <v>46</v>
      </c>
      <c r="C333" s="96" t="s">
        <v>928</v>
      </c>
      <c r="D333" s="96" t="s">
        <v>61</v>
      </c>
      <c r="E333" s="96" t="str">
        <f t="shared" si="87"/>
        <v>SE</v>
      </c>
      <c r="F333" s="262" t="s">
        <v>929</v>
      </c>
      <c r="G333" s="263" t="s">
        <v>1</v>
      </c>
      <c r="H333" s="264"/>
      <c r="I333" s="123"/>
      <c r="J333" s="241"/>
      <c r="K333" s="125" t="s">
        <v>930</v>
      </c>
      <c r="L333" s="246" t="s">
        <v>428</v>
      </c>
      <c r="M333" s="265"/>
      <c r="N333" s="266"/>
      <c r="O333" s="267"/>
      <c r="P333" s="267"/>
      <c r="Q333" s="268"/>
      <c r="R333" s="269"/>
      <c r="S333" s="592">
        <v>887.23</v>
      </c>
      <c r="T333" s="593">
        <v>28.51</v>
      </c>
      <c r="U333" s="593">
        <v>689.09</v>
      </c>
      <c r="V333" s="594">
        <f t="shared" si="78"/>
        <v>1604.83</v>
      </c>
      <c r="W333" s="592">
        <v>0</v>
      </c>
      <c r="X333" s="593">
        <v>655.01</v>
      </c>
      <c r="Y333" s="593">
        <v>0</v>
      </c>
      <c r="Z333" s="594">
        <f t="shared" si="79"/>
        <v>655.01</v>
      </c>
      <c r="AA333" s="180" t="s">
        <v>4</v>
      </c>
      <c r="AB333" s="695">
        <v>2330.69</v>
      </c>
      <c r="AC333" s="603"/>
      <c r="AD333" s="620">
        <v>94</v>
      </c>
      <c r="AE333" s="621">
        <v>7</v>
      </c>
      <c r="AF333" s="623">
        <v>0</v>
      </c>
      <c r="AG333" s="620"/>
      <c r="AH333" s="623"/>
      <c r="AI333" s="270"/>
      <c r="AJ333" s="271"/>
      <c r="AK333" s="272"/>
      <c r="AL333" s="158" t="s">
        <v>4</v>
      </c>
      <c r="AM333" s="159"/>
      <c r="AN333" s="160"/>
    </row>
    <row r="334" spans="1:40" x14ac:dyDescent="0.25">
      <c r="A334" s="103" t="s">
        <v>927</v>
      </c>
      <c r="B334" s="103" t="s">
        <v>51</v>
      </c>
      <c r="C334" s="99" t="s">
        <v>931</v>
      </c>
      <c r="D334" s="378" t="s">
        <v>61</v>
      </c>
      <c r="E334" s="99" t="str">
        <f t="shared" si="87"/>
        <v>SE</v>
      </c>
      <c r="F334" s="776" t="s">
        <v>929</v>
      </c>
      <c r="G334" s="130" t="s">
        <v>1</v>
      </c>
      <c r="H334" s="136"/>
      <c r="I334" s="129"/>
      <c r="J334" s="238"/>
      <c r="K334" s="100" t="s">
        <v>930</v>
      </c>
      <c r="L334" s="239"/>
      <c r="M334" s="188"/>
      <c r="N334" s="189"/>
      <c r="O334" s="190"/>
      <c r="P334" s="190"/>
      <c r="Q334" s="191"/>
      <c r="R334" s="192"/>
      <c r="S334" s="595">
        <v>789.63</v>
      </c>
      <c r="T334" s="517">
        <v>25.37</v>
      </c>
      <c r="U334" s="517">
        <v>613.29</v>
      </c>
      <c r="V334" s="597">
        <f t="shared" si="78"/>
        <v>1428.29</v>
      </c>
      <c r="W334" s="595">
        <v>0</v>
      </c>
      <c r="X334" s="517">
        <v>582.96</v>
      </c>
      <c r="Y334" s="517">
        <v>0</v>
      </c>
      <c r="Z334" s="597">
        <f t="shared" si="79"/>
        <v>582.96</v>
      </c>
      <c r="AA334" s="181"/>
      <c r="AB334" s="696"/>
      <c r="AC334" s="700"/>
      <c r="AD334" s="624">
        <v>84</v>
      </c>
      <c r="AE334" s="625">
        <v>6</v>
      </c>
      <c r="AF334" s="627"/>
      <c r="AG334" s="624"/>
      <c r="AH334" s="627"/>
      <c r="AI334" s="162"/>
      <c r="AJ334" s="163"/>
      <c r="AK334" s="164"/>
      <c r="AL334" s="174"/>
      <c r="AM334" s="494"/>
      <c r="AN334" s="175"/>
    </row>
    <row r="335" spans="1:40" x14ac:dyDescent="0.25">
      <c r="A335" s="102" t="s">
        <v>927</v>
      </c>
      <c r="B335" s="102" t="s">
        <v>55</v>
      </c>
      <c r="C335" s="98" t="s">
        <v>932</v>
      </c>
      <c r="D335" s="378" t="s">
        <v>61</v>
      </c>
      <c r="E335" s="98" t="str">
        <f t="shared" si="87"/>
        <v>SE</v>
      </c>
      <c r="F335" s="777"/>
      <c r="G335" s="119" t="s">
        <v>1</v>
      </c>
      <c r="H335" s="138"/>
      <c r="I335" s="127"/>
      <c r="J335" s="240"/>
      <c r="K335" s="121" t="s">
        <v>930</v>
      </c>
      <c r="L335" s="122"/>
      <c r="M335" s="193"/>
      <c r="N335" s="194"/>
      <c r="O335" s="195"/>
      <c r="P335" s="195"/>
      <c r="Q335" s="196"/>
      <c r="R335" s="197"/>
      <c r="S335" s="600">
        <v>97.6</v>
      </c>
      <c r="T335" s="519">
        <v>3.14</v>
      </c>
      <c r="U335" s="519">
        <v>75.8</v>
      </c>
      <c r="V335" s="601">
        <f t="shared" si="78"/>
        <v>176.54</v>
      </c>
      <c r="W335" s="600">
        <v>0</v>
      </c>
      <c r="X335" s="519">
        <v>72.05</v>
      </c>
      <c r="Y335" s="519">
        <v>0</v>
      </c>
      <c r="Z335" s="601">
        <f t="shared" si="79"/>
        <v>72.05</v>
      </c>
      <c r="AA335" s="179"/>
      <c r="AB335" s="698"/>
      <c r="AC335" s="588"/>
      <c r="AD335" s="632">
        <v>10</v>
      </c>
      <c r="AE335" s="634">
        <v>1</v>
      </c>
      <c r="AF335" s="633"/>
      <c r="AG335" s="632"/>
      <c r="AH335" s="633"/>
      <c r="AI335" s="165"/>
      <c r="AJ335" s="166"/>
      <c r="AK335" s="167"/>
      <c r="AL335" s="172"/>
      <c r="AM335" s="496"/>
      <c r="AN335" s="173"/>
    </row>
    <row r="336" spans="1:40" ht="15.75" customHeight="1" x14ac:dyDescent="0.25">
      <c r="A336" s="104" t="s">
        <v>933</v>
      </c>
      <c r="B336" s="104" t="s">
        <v>46</v>
      </c>
      <c r="C336" s="96" t="s">
        <v>934</v>
      </c>
      <c r="D336" s="96" t="s">
        <v>61</v>
      </c>
      <c r="E336" s="96" t="str">
        <f t="shared" si="87"/>
        <v>SE</v>
      </c>
      <c r="F336" s="262" t="s">
        <v>935</v>
      </c>
      <c r="G336" s="263" t="s">
        <v>1</v>
      </c>
      <c r="H336" s="264"/>
      <c r="I336" s="123"/>
      <c r="J336" s="241"/>
      <c r="K336" s="125" t="s">
        <v>936</v>
      </c>
      <c r="L336" s="246" t="s">
        <v>485</v>
      </c>
      <c r="M336" s="265"/>
      <c r="N336" s="266"/>
      <c r="O336" s="267"/>
      <c r="P336" s="267"/>
      <c r="Q336" s="268"/>
      <c r="R336" s="269"/>
      <c r="S336" s="592">
        <f>SUM(S337:S338)</f>
        <v>288.06</v>
      </c>
      <c r="T336" s="593">
        <f t="shared" ref="T336:Z336" si="94">SUM(T337:T338)</f>
        <v>0</v>
      </c>
      <c r="U336" s="593">
        <f t="shared" si="94"/>
        <v>100.11</v>
      </c>
      <c r="V336" s="594">
        <f t="shared" si="94"/>
        <v>388.17</v>
      </c>
      <c r="W336" s="592">
        <f t="shared" si="94"/>
        <v>0</v>
      </c>
      <c r="X336" s="593">
        <f t="shared" si="94"/>
        <v>215</v>
      </c>
      <c r="Y336" s="593">
        <f t="shared" si="94"/>
        <v>0</v>
      </c>
      <c r="Z336" s="594">
        <f t="shared" si="94"/>
        <v>215</v>
      </c>
      <c r="AA336" s="180" t="s">
        <v>4</v>
      </c>
      <c r="AB336" s="695">
        <v>603.16999999999996</v>
      </c>
      <c r="AC336" s="603"/>
      <c r="AD336" s="620">
        <v>49</v>
      </c>
      <c r="AE336" s="621">
        <v>5</v>
      </c>
      <c r="AF336" s="623">
        <v>0</v>
      </c>
      <c r="AG336" s="620"/>
      <c r="AH336" s="623"/>
      <c r="AI336" s="270"/>
      <c r="AJ336" s="271"/>
      <c r="AK336" s="272"/>
      <c r="AL336" s="158" t="s">
        <v>4</v>
      </c>
      <c r="AM336" s="159"/>
      <c r="AN336" s="160"/>
    </row>
    <row r="337" spans="1:40" x14ac:dyDescent="0.25">
      <c r="A337" s="377" t="s">
        <v>933</v>
      </c>
      <c r="B337" s="377" t="s">
        <v>53</v>
      </c>
      <c r="C337" s="378" t="s">
        <v>937</v>
      </c>
      <c r="D337" s="378" t="s">
        <v>61</v>
      </c>
      <c r="E337" s="378" t="str">
        <f t="shared" si="87"/>
        <v>SE</v>
      </c>
      <c r="F337" s="776" t="s">
        <v>935</v>
      </c>
      <c r="G337" s="373" t="s">
        <v>1</v>
      </c>
      <c r="H337" s="380"/>
      <c r="I337" s="381"/>
      <c r="J337" s="382"/>
      <c r="K337" s="362" t="s">
        <v>936</v>
      </c>
      <c r="L337" s="399" t="s">
        <v>485</v>
      </c>
      <c r="M337" s="405"/>
      <c r="N337" s="406"/>
      <c r="O337" s="407"/>
      <c r="P337" s="407"/>
      <c r="Q337" s="408"/>
      <c r="R337" s="409"/>
      <c r="S337" s="598">
        <v>261.06</v>
      </c>
      <c r="T337" s="518">
        <v>0</v>
      </c>
      <c r="U337" s="518">
        <v>90.73</v>
      </c>
      <c r="V337" s="599">
        <f t="shared" ref="V337:V395" si="95">SUM(S337:U337)</f>
        <v>351.79</v>
      </c>
      <c r="W337" s="598">
        <v>0</v>
      </c>
      <c r="X337" s="518">
        <v>194.85</v>
      </c>
      <c r="Y337" s="518">
        <v>0</v>
      </c>
      <c r="Z337" s="599">
        <f t="shared" ref="Z337:Z395" si="96">SUM(W337:Y337)</f>
        <v>194.85</v>
      </c>
      <c r="AA337" s="393" t="s">
        <v>2</v>
      </c>
      <c r="AB337" s="697"/>
      <c r="AC337" s="699"/>
      <c r="AD337" s="628">
        <v>49</v>
      </c>
      <c r="AE337" s="629">
        <v>5</v>
      </c>
      <c r="AF337" s="631">
        <v>0</v>
      </c>
      <c r="AG337" s="628"/>
      <c r="AH337" s="631"/>
      <c r="AI337" s="410"/>
      <c r="AJ337" s="411"/>
      <c r="AK337" s="412"/>
      <c r="AL337" s="397"/>
      <c r="AM337" s="495"/>
      <c r="AN337" s="398"/>
    </row>
    <row r="338" spans="1:40" x14ac:dyDescent="0.25">
      <c r="A338" s="102" t="s">
        <v>933</v>
      </c>
      <c r="B338" s="102" t="s">
        <v>57</v>
      </c>
      <c r="C338" s="353" t="s">
        <v>938</v>
      </c>
      <c r="D338" s="378" t="s">
        <v>61</v>
      </c>
      <c r="E338" s="378" t="str">
        <f t="shared" si="87"/>
        <v>SE</v>
      </c>
      <c r="F338" s="777"/>
      <c r="G338" s="373" t="s">
        <v>1</v>
      </c>
      <c r="H338" s="138"/>
      <c r="I338" s="127"/>
      <c r="J338" s="240"/>
      <c r="K338" s="121"/>
      <c r="L338" s="122"/>
      <c r="M338" s="193"/>
      <c r="N338" s="194"/>
      <c r="O338" s="195"/>
      <c r="P338" s="195"/>
      <c r="Q338" s="196"/>
      <c r="R338" s="197"/>
      <c r="S338" s="600">
        <v>27</v>
      </c>
      <c r="T338" s="519">
        <v>0</v>
      </c>
      <c r="U338" s="519">
        <v>9.3800000000000008</v>
      </c>
      <c r="V338" s="601">
        <f t="shared" si="95"/>
        <v>36.380000000000003</v>
      </c>
      <c r="W338" s="600">
        <v>0</v>
      </c>
      <c r="X338" s="519">
        <v>20.149999999999999</v>
      </c>
      <c r="Y338" s="519">
        <v>0</v>
      </c>
      <c r="Z338" s="601">
        <f t="shared" si="96"/>
        <v>20.149999999999999</v>
      </c>
      <c r="AA338" s="179"/>
      <c r="AB338" s="698"/>
      <c r="AC338" s="588"/>
      <c r="AD338" s="632"/>
      <c r="AE338" s="634"/>
      <c r="AF338" s="633"/>
      <c r="AG338" s="632"/>
      <c r="AH338" s="633"/>
      <c r="AI338" s="165"/>
      <c r="AJ338" s="166"/>
      <c r="AK338" s="167"/>
      <c r="AL338" s="172"/>
      <c r="AM338" s="496"/>
      <c r="AN338" s="173"/>
    </row>
    <row r="339" spans="1:40" ht="15.75" customHeight="1" x14ac:dyDescent="0.25">
      <c r="A339" s="104" t="s">
        <v>939</v>
      </c>
      <c r="B339" s="104" t="s">
        <v>46</v>
      </c>
      <c r="C339" s="96" t="s">
        <v>940</v>
      </c>
      <c r="D339" s="96" t="s">
        <v>446</v>
      </c>
      <c r="E339" s="96" t="str">
        <f t="shared" si="87"/>
        <v>SP</v>
      </c>
      <c r="F339" s="262" t="s">
        <v>941</v>
      </c>
      <c r="G339" s="263" t="s">
        <v>3</v>
      </c>
      <c r="H339" s="264"/>
      <c r="I339" s="123"/>
      <c r="J339" s="241"/>
      <c r="K339" s="125" t="s">
        <v>942</v>
      </c>
      <c r="L339" s="246" t="s">
        <v>943</v>
      </c>
      <c r="M339" s="198" t="s">
        <v>944</v>
      </c>
      <c r="N339" s="199"/>
      <c r="O339" s="200">
        <v>10381.030000000001</v>
      </c>
      <c r="P339" s="200">
        <v>2600</v>
      </c>
      <c r="Q339" s="215">
        <v>44579</v>
      </c>
      <c r="R339" s="216">
        <v>46405</v>
      </c>
      <c r="S339" s="592">
        <v>123.57</v>
      </c>
      <c r="T339" s="593">
        <v>44.66</v>
      </c>
      <c r="U339" s="593">
        <v>37.299999999999997</v>
      </c>
      <c r="V339" s="594">
        <f>SUM(S339:U339)</f>
        <v>205.52999999999997</v>
      </c>
      <c r="W339" s="592">
        <v>125</v>
      </c>
      <c r="X339" s="593">
        <v>66.209999999999994</v>
      </c>
      <c r="Y339" s="593">
        <v>0</v>
      </c>
      <c r="Z339" s="594">
        <f>SUM(W339:Y339)</f>
        <v>191.20999999999998</v>
      </c>
      <c r="AA339" s="180" t="s">
        <v>4</v>
      </c>
      <c r="AB339" s="695">
        <v>294.5</v>
      </c>
      <c r="AC339" s="603">
        <v>0</v>
      </c>
      <c r="AD339" s="620">
        <v>14</v>
      </c>
      <c r="AE339" s="621">
        <v>22</v>
      </c>
      <c r="AF339" s="623">
        <v>0</v>
      </c>
      <c r="AG339" s="620">
        <v>22</v>
      </c>
      <c r="AH339" s="623">
        <v>5</v>
      </c>
      <c r="AI339" s="270"/>
      <c r="AJ339" s="271"/>
      <c r="AK339" s="161" t="s">
        <v>2</v>
      </c>
      <c r="AL339" s="158"/>
      <c r="AM339" s="159"/>
      <c r="AN339" s="160" t="s">
        <v>2</v>
      </c>
    </row>
    <row r="340" spans="1:40" x14ac:dyDescent="0.25">
      <c r="A340" s="102" t="s">
        <v>939</v>
      </c>
      <c r="B340" s="102" t="s">
        <v>123</v>
      </c>
      <c r="C340" s="98" t="s">
        <v>945</v>
      </c>
      <c r="D340" s="99" t="s">
        <v>446</v>
      </c>
      <c r="E340" s="98" t="str">
        <f t="shared" si="87"/>
        <v>SP</v>
      </c>
      <c r="F340" s="120" t="s">
        <v>941</v>
      </c>
      <c r="G340" s="119" t="s">
        <v>3</v>
      </c>
      <c r="H340" s="132"/>
      <c r="I340" s="127"/>
      <c r="J340" s="240"/>
      <c r="K340" s="121" t="s">
        <v>942</v>
      </c>
      <c r="L340" s="122" t="s">
        <v>946</v>
      </c>
      <c r="M340" s="305" t="s">
        <v>944</v>
      </c>
      <c r="N340" s="306"/>
      <c r="O340" s="307">
        <v>10381.030000000001</v>
      </c>
      <c r="P340" s="307">
        <v>2600</v>
      </c>
      <c r="Q340" s="308">
        <v>44579</v>
      </c>
      <c r="R340" s="309">
        <v>46405</v>
      </c>
      <c r="S340" s="600">
        <v>123.57</v>
      </c>
      <c r="T340" s="519">
        <v>44.66</v>
      </c>
      <c r="U340" s="519">
        <v>37.299999999999997</v>
      </c>
      <c r="V340" s="601">
        <f t="shared" si="95"/>
        <v>205.52999999999997</v>
      </c>
      <c r="W340" s="600">
        <v>125</v>
      </c>
      <c r="X340" s="519">
        <v>66.209999999999994</v>
      </c>
      <c r="Y340" s="519">
        <v>0</v>
      </c>
      <c r="Z340" s="601">
        <f t="shared" si="96"/>
        <v>191.20999999999998</v>
      </c>
      <c r="AA340" s="179" t="s">
        <v>4</v>
      </c>
      <c r="AB340" s="698"/>
      <c r="AC340" s="588">
        <v>0</v>
      </c>
      <c r="AD340" s="632">
        <v>14</v>
      </c>
      <c r="AE340" s="634">
        <v>22</v>
      </c>
      <c r="AF340" s="633">
        <v>0</v>
      </c>
      <c r="AG340" s="632">
        <v>22</v>
      </c>
      <c r="AH340" s="633">
        <v>5</v>
      </c>
      <c r="AI340" s="165"/>
      <c r="AJ340" s="166"/>
      <c r="AK340" s="167"/>
      <c r="AL340" s="172"/>
      <c r="AM340" s="496"/>
      <c r="AN340" s="173"/>
    </row>
    <row r="341" spans="1:40" ht="15.75" customHeight="1" x14ac:dyDescent="0.25">
      <c r="A341" s="104" t="s">
        <v>947</v>
      </c>
      <c r="B341" s="104" t="s">
        <v>46</v>
      </c>
      <c r="C341" s="96" t="s">
        <v>948</v>
      </c>
      <c r="D341" s="96" t="s">
        <v>446</v>
      </c>
      <c r="E341" s="96" t="str">
        <f t="shared" si="87"/>
        <v>SP</v>
      </c>
      <c r="F341" s="262" t="s">
        <v>949</v>
      </c>
      <c r="G341" s="263" t="s">
        <v>90</v>
      </c>
      <c r="H341" s="274"/>
      <c r="I341" s="149" t="s">
        <v>163</v>
      </c>
      <c r="J341" s="96"/>
      <c r="K341" s="125" t="s">
        <v>950</v>
      </c>
      <c r="L341" s="246" t="s">
        <v>951</v>
      </c>
      <c r="M341" s="275"/>
      <c r="N341" s="276"/>
      <c r="O341" s="277"/>
      <c r="P341" s="277"/>
      <c r="Q341" s="278"/>
      <c r="R341" s="279"/>
      <c r="S341" s="592">
        <v>707.44</v>
      </c>
      <c r="T341" s="593">
        <v>28</v>
      </c>
      <c r="U341" s="593">
        <v>122.93</v>
      </c>
      <c r="V341" s="594">
        <v>858.37</v>
      </c>
      <c r="W341" s="592">
        <v>0</v>
      </c>
      <c r="X341" s="593">
        <v>422.02</v>
      </c>
      <c r="Y341" s="593">
        <v>0</v>
      </c>
      <c r="Z341" s="594">
        <f t="shared" si="96"/>
        <v>422.02</v>
      </c>
      <c r="AA341" s="180" t="s">
        <v>4</v>
      </c>
      <c r="AB341" s="695">
        <v>1186.55</v>
      </c>
      <c r="AC341" s="603">
        <v>63.15</v>
      </c>
      <c r="AD341" s="620">
        <v>54</v>
      </c>
      <c r="AE341" s="621">
        <v>0</v>
      </c>
      <c r="AF341" s="623">
        <v>9</v>
      </c>
      <c r="AG341" s="620"/>
      <c r="AH341" s="623"/>
      <c r="AI341" s="270"/>
      <c r="AJ341" s="271"/>
      <c r="AK341" s="272"/>
      <c r="AL341" s="158"/>
      <c r="AM341" s="159"/>
      <c r="AN341" s="160"/>
    </row>
    <row r="342" spans="1:40" x14ac:dyDescent="0.25">
      <c r="A342" s="310" t="s">
        <v>947</v>
      </c>
      <c r="B342" s="310" t="s">
        <v>123</v>
      </c>
      <c r="C342" s="311" t="s">
        <v>952</v>
      </c>
      <c r="D342" s="99" t="s">
        <v>446</v>
      </c>
      <c r="E342" s="311" t="s">
        <v>953</v>
      </c>
      <c r="F342" s="776" t="s">
        <v>949</v>
      </c>
      <c r="G342" s="312" t="s">
        <v>90</v>
      </c>
      <c r="H342" s="313"/>
      <c r="I342" s="314" t="s">
        <v>163</v>
      </c>
      <c r="J342" s="311"/>
      <c r="K342" s="315" t="s">
        <v>950</v>
      </c>
      <c r="L342" s="316"/>
      <c r="M342" s="317"/>
      <c r="N342" s="318"/>
      <c r="O342" s="319"/>
      <c r="P342" s="319"/>
      <c r="Q342" s="320"/>
      <c r="R342" s="321"/>
      <c r="S342" s="595">
        <v>446.11</v>
      </c>
      <c r="T342" s="517">
        <v>0</v>
      </c>
      <c r="U342" s="517">
        <v>33.33</v>
      </c>
      <c r="V342" s="597">
        <f t="shared" si="95"/>
        <v>479.44</v>
      </c>
      <c r="W342" s="595">
        <v>0</v>
      </c>
      <c r="X342" s="517">
        <v>359.34</v>
      </c>
      <c r="Y342" s="517">
        <v>0</v>
      </c>
      <c r="Z342" s="597">
        <f t="shared" si="96"/>
        <v>359.34</v>
      </c>
      <c r="AA342" s="181" t="s">
        <v>4</v>
      </c>
      <c r="AB342" s="696"/>
      <c r="AC342" s="700">
        <v>63.15</v>
      </c>
      <c r="AD342" s="624">
        <v>40</v>
      </c>
      <c r="AE342" s="625">
        <v>0</v>
      </c>
      <c r="AF342" s="627">
        <v>9</v>
      </c>
      <c r="AG342" s="624"/>
      <c r="AH342" s="627"/>
      <c r="AI342" s="162"/>
      <c r="AJ342" s="163"/>
      <c r="AK342" s="164"/>
      <c r="AL342" s="174"/>
      <c r="AM342" s="494"/>
      <c r="AN342" s="175"/>
    </row>
    <row r="343" spans="1:40" x14ac:dyDescent="0.25">
      <c r="A343" s="102" t="s">
        <v>947</v>
      </c>
      <c r="B343" s="102" t="s">
        <v>145</v>
      </c>
      <c r="C343" s="98" t="s">
        <v>954</v>
      </c>
      <c r="D343" s="99" t="s">
        <v>446</v>
      </c>
      <c r="E343" s="98" t="str">
        <f t="shared" ref="E343:E371" si="97">LEFT(A343,2)</f>
        <v>SP</v>
      </c>
      <c r="F343" s="777"/>
      <c r="G343" s="119" t="s">
        <v>90</v>
      </c>
      <c r="H343" s="140"/>
      <c r="I343" s="150" t="s">
        <v>163</v>
      </c>
      <c r="J343" s="98"/>
      <c r="K343" s="315" t="s">
        <v>950</v>
      </c>
      <c r="L343" s="122"/>
      <c r="M343" s="193"/>
      <c r="N343" s="194"/>
      <c r="O343" s="195"/>
      <c r="P343" s="195"/>
      <c r="Q343" s="196"/>
      <c r="R343" s="197"/>
      <c r="S343" s="600">
        <v>261.33</v>
      </c>
      <c r="T343" s="519">
        <v>28</v>
      </c>
      <c r="U343" s="519">
        <v>89.6</v>
      </c>
      <c r="V343" s="601">
        <f t="shared" si="95"/>
        <v>378.92999999999995</v>
      </c>
      <c r="W343" s="600">
        <v>0</v>
      </c>
      <c r="X343" s="519">
        <v>62.68</v>
      </c>
      <c r="Y343" s="519">
        <v>0</v>
      </c>
      <c r="Z343" s="601">
        <f t="shared" si="96"/>
        <v>62.68</v>
      </c>
      <c r="AA343" s="179" t="s">
        <v>4</v>
      </c>
      <c r="AB343" s="698"/>
      <c r="AC343" s="588"/>
      <c r="AD343" s="632">
        <v>14</v>
      </c>
      <c r="AE343" s="634"/>
      <c r="AF343" s="633">
        <v>0</v>
      </c>
      <c r="AG343" s="632"/>
      <c r="AH343" s="633"/>
      <c r="AI343" s="165"/>
      <c r="AJ343" s="166"/>
      <c r="AK343" s="167"/>
      <c r="AL343" s="172"/>
      <c r="AM343" s="496"/>
      <c r="AN343" s="173"/>
    </row>
    <row r="344" spans="1:40" ht="15.75" customHeight="1" x14ac:dyDescent="0.25">
      <c r="A344" s="104" t="s">
        <v>955</v>
      </c>
      <c r="B344" s="104" t="s">
        <v>46</v>
      </c>
      <c r="C344" s="96" t="s">
        <v>956</v>
      </c>
      <c r="D344" s="96" t="s">
        <v>446</v>
      </c>
      <c r="E344" s="96" t="str">
        <f t="shared" si="97"/>
        <v>SP</v>
      </c>
      <c r="F344" s="262" t="s">
        <v>957</v>
      </c>
      <c r="G344" s="263" t="s">
        <v>90</v>
      </c>
      <c r="H344" s="274"/>
      <c r="I344" s="149" t="s">
        <v>281</v>
      </c>
      <c r="J344" s="96"/>
      <c r="K344" s="125" t="s">
        <v>282</v>
      </c>
      <c r="L344" s="246"/>
      <c r="M344" s="275"/>
      <c r="N344" s="276"/>
      <c r="O344" s="277"/>
      <c r="P344" s="277"/>
      <c r="Q344" s="278"/>
      <c r="R344" s="279"/>
      <c r="S344" s="592"/>
      <c r="T344" s="593"/>
      <c r="U344" s="593"/>
      <c r="V344" s="594">
        <f t="shared" si="95"/>
        <v>0</v>
      </c>
      <c r="W344" s="592"/>
      <c r="X344" s="593"/>
      <c r="Y344" s="593"/>
      <c r="Z344" s="594">
        <f t="shared" si="96"/>
        <v>0</v>
      </c>
      <c r="AA344" s="180"/>
      <c r="AB344" s="695">
        <v>747.98</v>
      </c>
      <c r="AC344" s="603"/>
      <c r="AD344" s="620">
        <v>19</v>
      </c>
      <c r="AE344" s="621">
        <v>0</v>
      </c>
      <c r="AF344" s="623">
        <v>5</v>
      </c>
      <c r="AG344" s="620"/>
      <c r="AH344" s="623"/>
      <c r="AI344" s="270"/>
      <c r="AJ344" s="271"/>
      <c r="AK344" s="272"/>
      <c r="AL344" s="158"/>
      <c r="AM344" s="159"/>
      <c r="AN344" s="160"/>
    </row>
    <row r="345" spans="1:40" x14ac:dyDescent="0.25">
      <c r="A345" s="102" t="s">
        <v>955</v>
      </c>
      <c r="B345" s="102" t="s">
        <v>123</v>
      </c>
      <c r="C345" s="98" t="s">
        <v>958</v>
      </c>
      <c r="D345" s="99" t="s">
        <v>446</v>
      </c>
      <c r="E345" s="98" t="str">
        <f t="shared" si="97"/>
        <v>SP</v>
      </c>
      <c r="F345" s="120" t="s">
        <v>957</v>
      </c>
      <c r="G345" s="119" t="s">
        <v>90</v>
      </c>
      <c r="H345" s="140"/>
      <c r="I345" s="141" t="s">
        <v>281</v>
      </c>
      <c r="J345" s="98"/>
      <c r="K345" s="121" t="s">
        <v>282</v>
      </c>
      <c r="L345" s="122"/>
      <c r="M345" s="193"/>
      <c r="N345" s="194"/>
      <c r="O345" s="195"/>
      <c r="P345" s="195"/>
      <c r="Q345" s="196"/>
      <c r="R345" s="197"/>
      <c r="S345" s="600"/>
      <c r="T345" s="519"/>
      <c r="U345" s="519"/>
      <c r="V345" s="601">
        <f t="shared" si="95"/>
        <v>0</v>
      </c>
      <c r="W345" s="600"/>
      <c r="X345" s="519"/>
      <c r="Y345" s="519"/>
      <c r="Z345" s="601">
        <f t="shared" si="96"/>
        <v>0</v>
      </c>
      <c r="AA345" s="179"/>
      <c r="AB345" s="698"/>
      <c r="AC345" s="588"/>
      <c r="AD345" s="632">
        <v>19</v>
      </c>
      <c r="AE345" s="634">
        <v>0</v>
      </c>
      <c r="AF345" s="633">
        <v>5</v>
      </c>
      <c r="AG345" s="632"/>
      <c r="AH345" s="633"/>
      <c r="AI345" s="165"/>
      <c r="AJ345" s="166"/>
      <c r="AK345" s="167"/>
      <c r="AL345" s="172"/>
      <c r="AM345" s="496"/>
      <c r="AN345" s="173"/>
    </row>
    <row r="346" spans="1:40" ht="15.75" customHeight="1" x14ac:dyDescent="0.25">
      <c r="A346" s="104" t="s">
        <v>959</v>
      </c>
      <c r="B346" s="104" t="s">
        <v>46</v>
      </c>
      <c r="C346" s="96" t="s">
        <v>960</v>
      </c>
      <c r="D346" s="96" t="s">
        <v>446</v>
      </c>
      <c r="E346" s="96" t="str">
        <f t="shared" si="97"/>
        <v>SP</v>
      </c>
      <c r="F346" s="262" t="s">
        <v>961</v>
      </c>
      <c r="G346" s="263" t="s">
        <v>3</v>
      </c>
      <c r="H346" s="264"/>
      <c r="I346" s="123"/>
      <c r="J346" s="241"/>
      <c r="K346" s="125" t="s">
        <v>962</v>
      </c>
      <c r="L346" s="246" t="s">
        <v>963</v>
      </c>
      <c r="M346" s="198" t="s">
        <v>964</v>
      </c>
      <c r="N346" s="199"/>
      <c r="O346" s="200">
        <v>45258.5</v>
      </c>
      <c r="P346" s="200"/>
      <c r="Q346" s="215">
        <v>39722</v>
      </c>
      <c r="R346" s="216">
        <v>45931</v>
      </c>
      <c r="S346" s="592">
        <v>379.29</v>
      </c>
      <c r="T346" s="593">
        <v>38.700000000000003</v>
      </c>
      <c r="U346" s="593">
        <v>63.33</v>
      </c>
      <c r="V346" s="594">
        <f t="shared" si="95"/>
        <v>481.32</v>
      </c>
      <c r="W346" s="592">
        <v>896.73</v>
      </c>
      <c r="X346" s="593">
        <v>201.67</v>
      </c>
      <c r="Y346" s="593">
        <v>79.28</v>
      </c>
      <c r="Z346" s="594">
        <f t="shared" si="96"/>
        <v>1177.68</v>
      </c>
      <c r="AA346" s="180" t="s">
        <v>4</v>
      </c>
      <c r="AB346" s="695">
        <v>1794.33</v>
      </c>
      <c r="AC346" s="603"/>
      <c r="AD346" s="620">
        <v>43</v>
      </c>
      <c r="AE346" s="623">
        <v>25</v>
      </c>
      <c r="AF346" s="623"/>
      <c r="AG346" s="620"/>
      <c r="AH346" s="623"/>
      <c r="AI346" s="158" t="s">
        <v>2</v>
      </c>
      <c r="AJ346" s="159" t="s">
        <v>2</v>
      </c>
      <c r="AK346" s="160"/>
      <c r="AL346" s="158"/>
      <c r="AM346" s="159"/>
      <c r="AN346" s="160"/>
    </row>
    <row r="347" spans="1:40" x14ac:dyDescent="0.25">
      <c r="A347" s="102" t="s">
        <v>959</v>
      </c>
      <c r="B347" s="102" t="s">
        <v>123</v>
      </c>
      <c r="C347" s="98" t="s">
        <v>965</v>
      </c>
      <c r="D347" s="99" t="s">
        <v>446</v>
      </c>
      <c r="E347" s="98" t="str">
        <f t="shared" si="97"/>
        <v>SP</v>
      </c>
      <c r="F347" s="120" t="s">
        <v>961</v>
      </c>
      <c r="G347" s="119" t="s">
        <v>3</v>
      </c>
      <c r="H347" s="138"/>
      <c r="I347" s="127"/>
      <c r="J347" s="240"/>
      <c r="K347" s="121" t="s">
        <v>962</v>
      </c>
      <c r="L347" s="122" t="s">
        <v>963</v>
      </c>
      <c r="M347" s="201" t="s">
        <v>964</v>
      </c>
      <c r="N347" s="202"/>
      <c r="O347" s="203">
        <v>45258.5</v>
      </c>
      <c r="P347" s="203"/>
      <c r="Q347" s="213">
        <v>39722</v>
      </c>
      <c r="R347" s="214">
        <v>45931</v>
      </c>
      <c r="S347" s="600">
        <v>379.29</v>
      </c>
      <c r="T347" s="519">
        <v>38.700000000000003</v>
      </c>
      <c r="U347" s="519">
        <v>63.33</v>
      </c>
      <c r="V347" s="601">
        <f t="shared" si="95"/>
        <v>481.32</v>
      </c>
      <c r="W347" s="600">
        <v>896.73</v>
      </c>
      <c r="X347" s="519">
        <v>201.67</v>
      </c>
      <c r="Y347" s="519">
        <v>79.28</v>
      </c>
      <c r="Z347" s="601">
        <f t="shared" si="96"/>
        <v>1177.68</v>
      </c>
      <c r="AA347" s="179" t="s">
        <v>4</v>
      </c>
      <c r="AB347" s="698"/>
      <c r="AC347" s="588"/>
      <c r="AD347" s="632">
        <v>43</v>
      </c>
      <c r="AE347" s="633">
        <v>25</v>
      </c>
      <c r="AF347" s="633"/>
      <c r="AG347" s="632"/>
      <c r="AH347" s="633"/>
      <c r="AI347" s="133" t="s">
        <v>2</v>
      </c>
      <c r="AJ347" s="170" t="s">
        <v>2</v>
      </c>
      <c r="AK347" s="134"/>
      <c r="AL347" s="172"/>
      <c r="AM347" s="496"/>
      <c r="AN347" s="173"/>
    </row>
    <row r="348" spans="1:40" ht="16.5" x14ac:dyDescent="0.25">
      <c r="A348" s="94" t="s">
        <v>966</v>
      </c>
      <c r="B348" s="94" t="s">
        <v>46</v>
      </c>
      <c r="C348" s="96" t="s">
        <v>967</v>
      </c>
      <c r="D348" s="96" t="s">
        <v>446</v>
      </c>
      <c r="E348" s="96" t="str">
        <f t="shared" si="97"/>
        <v>SP</v>
      </c>
      <c r="F348" s="262" t="s">
        <v>968</v>
      </c>
      <c r="G348" s="286" t="s">
        <v>3</v>
      </c>
      <c r="H348" s="111"/>
      <c r="I348" s="123"/>
      <c r="J348" s="241"/>
      <c r="K348" s="125" t="s">
        <v>969</v>
      </c>
      <c r="L348" s="246" t="s">
        <v>970</v>
      </c>
      <c r="M348" s="198" t="s">
        <v>971</v>
      </c>
      <c r="N348" s="199"/>
      <c r="O348" s="200">
        <v>22669.919999999998</v>
      </c>
      <c r="P348" s="200">
        <v>6286.77</v>
      </c>
      <c r="Q348" s="215">
        <v>43983</v>
      </c>
      <c r="R348" s="216">
        <v>45809</v>
      </c>
      <c r="S348" s="592">
        <v>197.24</v>
      </c>
      <c r="T348" s="593">
        <v>0</v>
      </c>
      <c r="U348" s="593">
        <v>57.84</v>
      </c>
      <c r="V348" s="594">
        <f t="shared" si="95"/>
        <v>255.08</v>
      </c>
      <c r="W348" s="592">
        <v>78.75</v>
      </c>
      <c r="X348" s="593">
        <v>72.11</v>
      </c>
      <c r="Y348" s="593">
        <v>0</v>
      </c>
      <c r="Z348" s="594">
        <f t="shared" si="96"/>
        <v>150.86000000000001</v>
      </c>
      <c r="AA348" s="180" t="s">
        <v>4</v>
      </c>
      <c r="AB348" s="695">
        <v>392</v>
      </c>
      <c r="AC348" s="603"/>
      <c r="AD348" s="620">
        <v>12</v>
      </c>
      <c r="AE348" s="621">
        <v>4</v>
      </c>
      <c r="AF348" s="623">
        <v>0</v>
      </c>
      <c r="AG348" s="620">
        <v>12</v>
      </c>
      <c r="AH348" s="623">
        <v>9</v>
      </c>
      <c r="AI348" s="158" t="s">
        <v>2</v>
      </c>
      <c r="AJ348" s="159" t="s">
        <v>2</v>
      </c>
      <c r="AK348" s="160" t="s">
        <v>2</v>
      </c>
      <c r="AL348" s="158" t="s">
        <v>2</v>
      </c>
      <c r="AM348" s="159"/>
      <c r="AN348" s="160"/>
    </row>
    <row r="349" spans="1:40" x14ac:dyDescent="0.25">
      <c r="A349" s="103" t="s">
        <v>966</v>
      </c>
      <c r="B349" s="103" t="s">
        <v>145</v>
      </c>
      <c r="C349" s="99" t="s">
        <v>972</v>
      </c>
      <c r="D349" s="99" t="s">
        <v>446</v>
      </c>
      <c r="E349" s="99" t="str">
        <f t="shared" si="97"/>
        <v>SP</v>
      </c>
      <c r="F349" s="252" t="s">
        <v>968</v>
      </c>
      <c r="G349" s="324" t="s">
        <v>3</v>
      </c>
      <c r="H349" s="304"/>
      <c r="I349" s="129"/>
      <c r="J349" s="238"/>
      <c r="K349" s="100" t="s">
        <v>969</v>
      </c>
      <c r="L349" s="239" t="s">
        <v>970</v>
      </c>
      <c r="M349" s="208" t="s">
        <v>971</v>
      </c>
      <c r="N349" s="209"/>
      <c r="O349" s="210">
        <v>22669.919999999998</v>
      </c>
      <c r="P349" s="210">
        <v>6286.77</v>
      </c>
      <c r="Q349" s="211">
        <v>43983</v>
      </c>
      <c r="R349" s="212">
        <v>45809</v>
      </c>
      <c r="S349" s="595">
        <v>197.24</v>
      </c>
      <c r="T349" s="517">
        <v>0</v>
      </c>
      <c r="U349" s="517">
        <v>57.84</v>
      </c>
      <c r="V349" s="597">
        <f t="shared" si="95"/>
        <v>255.08</v>
      </c>
      <c r="W349" s="595">
        <v>78.75</v>
      </c>
      <c r="X349" s="517">
        <v>72.11</v>
      </c>
      <c r="Y349" s="517">
        <v>0</v>
      </c>
      <c r="Z349" s="597">
        <f t="shared" si="96"/>
        <v>150.86000000000001</v>
      </c>
      <c r="AA349" s="181" t="s">
        <v>4</v>
      </c>
      <c r="AB349" s="696"/>
      <c r="AC349" s="700"/>
      <c r="AD349" s="624"/>
      <c r="AE349" s="625"/>
      <c r="AF349" s="627"/>
      <c r="AG349" s="624"/>
      <c r="AH349" s="627"/>
      <c r="AI349" s="168" t="s">
        <v>2</v>
      </c>
      <c r="AJ349" s="171" t="s">
        <v>2</v>
      </c>
      <c r="AK349" s="169" t="s">
        <v>2</v>
      </c>
      <c r="AL349" s="174" t="s">
        <v>2</v>
      </c>
      <c r="AM349" s="494"/>
      <c r="AN349" s="175"/>
    </row>
    <row r="350" spans="1:40" ht="15.75" customHeight="1" x14ac:dyDescent="0.25">
      <c r="A350" s="104" t="s">
        <v>973</v>
      </c>
      <c r="B350" s="104" t="s">
        <v>46</v>
      </c>
      <c r="C350" s="96" t="s">
        <v>974</v>
      </c>
      <c r="D350" s="96" t="s">
        <v>446</v>
      </c>
      <c r="E350" s="96" t="str">
        <f t="shared" si="97"/>
        <v>SP</v>
      </c>
      <c r="F350" s="262" t="s">
        <v>975</v>
      </c>
      <c r="G350" s="263" t="s">
        <v>3</v>
      </c>
      <c r="H350" s="264"/>
      <c r="I350" s="123"/>
      <c r="J350" s="241"/>
      <c r="K350" s="125" t="s">
        <v>976</v>
      </c>
      <c r="L350" s="246" t="s">
        <v>977</v>
      </c>
      <c r="M350" s="198" t="s">
        <v>978</v>
      </c>
      <c r="N350" s="199"/>
      <c r="O350" s="200">
        <v>28021.41</v>
      </c>
      <c r="P350" s="200"/>
      <c r="Q350" s="215">
        <v>43097</v>
      </c>
      <c r="R350" s="216">
        <v>46748</v>
      </c>
      <c r="S350" s="592">
        <v>348</v>
      </c>
      <c r="T350" s="593">
        <v>48</v>
      </c>
      <c r="U350" s="593">
        <v>39</v>
      </c>
      <c r="V350" s="594">
        <f t="shared" si="95"/>
        <v>435</v>
      </c>
      <c r="W350" s="592">
        <v>72.8</v>
      </c>
      <c r="X350" s="593">
        <v>235.45</v>
      </c>
      <c r="Y350" s="593">
        <v>0</v>
      </c>
      <c r="Z350" s="594">
        <f t="shared" si="96"/>
        <v>308.25</v>
      </c>
      <c r="AA350" s="180" t="s">
        <v>4</v>
      </c>
      <c r="AB350" s="695">
        <v>746.53</v>
      </c>
      <c r="AC350" s="603"/>
      <c r="AD350" s="620">
        <v>27</v>
      </c>
      <c r="AE350" s="621">
        <v>0</v>
      </c>
      <c r="AF350" s="623">
        <v>2</v>
      </c>
      <c r="AG350" s="620"/>
      <c r="AH350" s="623"/>
      <c r="AI350" s="158" t="s">
        <v>4</v>
      </c>
      <c r="AJ350" s="159" t="s">
        <v>2</v>
      </c>
      <c r="AK350" s="160"/>
      <c r="AL350" s="158"/>
      <c r="AM350" s="159"/>
      <c r="AN350" s="160"/>
    </row>
    <row r="351" spans="1:40" x14ac:dyDescent="0.25">
      <c r="A351" s="102" t="s">
        <v>973</v>
      </c>
      <c r="B351" s="102" t="s">
        <v>123</v>
      </c>
      <c r="C351" s="98" t="s">
        <v>979</v>
      </c>
      <c r="D351" s="99" t="s">
        <v>446</v>
      </c>
      <c r="E351" s="98" t="str">
        <f t="shared" si="97"/>
        <v>SP</v>
      </c>
      <c r="F351" s="120" t="s">
        <v>975</v>
      </c>
      <c r="G351" s="119" t="s">
        <v>3</v>
      </c>
      <c r="H351" s="138"/>
      <c r="I351" s="127"/>
      <c r="J351" s="240"/>
      <c r="K351" s="121" t="s">
        <v>976</v>
      </c>
      <c r="L351" s="122" t="s">
        <v>977</v>
      </c>
      <c r="M351" s="201" t="s">
        <v>978</v>
      </c>
      <c r="N351" s="202"/>
      <c r="O351" s="203">
        <v>28021.41</v>
      </c>
      <c r="P351" s="203"/>
      <c r="Q351" s="213">
        <v>43097</v>
      </c>
      <c r="R351" s="214">
        <v>46748</v>
      </c>
      <c r="S351" s="600">
        <v>348</v>
      </c>
      <c r="T351" s="519">
        <v>48</v>
      </c>
      <c r="U351" s="519">
        <v>39</v>
      </c>
      <c r="V351" s="601">
        <f t="shared" si="95"/>
        <v>435</v>
      </c>
      <c r="W351" s="600">
        <v>72.8</v>
      </c>
      <c r="X351" s="519">
        <v>235.45</v>
      </c>
      <c r="Y351" s="519">
        <v>0</v>
      </c>
      <c r="Z351" s="601">
        <f t="shared" si="96"/>
        <v>308.25</v>
      </c>
      <c r="AA351" s="179" t="s">
        <v>4</v>
      </c>
      <c r="AB351" s="698"/>
      <c r="AC351" s="588"/>
      <c r="AD351" s="632">
        <v>27</v>
      </c>
      <c r="AE351" s="634">
        <v>0</v>
      </c>
      <c r="AF351" s="633">
        <v>2</v>
      </c>
      <c r="AG351" s="632"/>
      <c r="AH351" s="633"/>
      <c r="AI351" s="133" t="s">
        <v>4</v>
      </c>
      <c r="AJ351" s="170" t="s">
        <v>2</v>
      </c>
      <c r="AK351" s="134"/>
      <c r="AL351" s="172"/>
      <c r="AM351" s="496"/>
      <c r="AN351" s="173"/>
    </row>
    <row r="352" spans="1:40" ht="15.75" customHeight="1" x14ac:dyDescent="0.25">
      <c r="A352" s="104" t="s">
        <v>980</v>
      </c>
      <c r="B352" s="104" t="s">
        <v>46</v>
      </c>
      <c r="C352" s="96" t="s">
        <v>981</v>
      </c>
      <c r="D352" s="96" t="s">
        <v>446</v>
      </c>
      <c r="E352" s="96" t="str">
        <f t="shared" si="97"/>
        <v>SP</v>
      </c>
      <c r="F352" s="262" t="s">
        <v>982</v>
      </c>
      <c r="G352" s="263" t="s">
        <v>90</v>
      </c>
      <c r="H352" s="264"/>
      <c r="I352" s="149" t="s">
        <v>362</v>
      </c>
      <c r="J352" s="96"/>
      <c r="K352" s="125" t="s">
        <v>983</v>
      </c>
      <c r="L352" s="246" t="s">
        <v>984</v>
      </c>
      <c r="M352" s="198" t="s">
        <v>985</v>
      </c>
      <c r="N352" s="199"/>
      <c r="O352" s="200">
        <v>62094.42</v>
      </c>
      <c r="P352" s="200"/>
      <c r="Q352" s="215">
        <v>45194</v>
      </c>
      <c r="R352" s="216">
        <v>47021</v>
      </c>
      <c r="S352" s="592">
        <v>267.83</v>
      </c>
      <c r="T352" s="593">
        <v>0</v>
      </c>
      <c r="U352" s="593">
        <v>130.07</v>
      </c>
      <c r="V352" s="594">
        <f t="shared" si="95"/>
        <v>397.9</v>
      </c>
      <c r="W352" s="592">
        <v>0</v>
      </c>
      <c r="X352" s="593">
        <v>56.67</v>
      </c>
      <c r="Y352" s="593">
        <v>0</v>
      </c>
      <c r="Z352" s="594">
        <f t="shared" si="96"/>
        <v>56.67</v>
      </c>
      <c r="AA352" s="180" t="s">
        <v>4</v>
      </c>
      <c r="AB352" s="695">
        <v>483.24</v>
      </c>
      <c r="AC352" s="603">
        <v>771.43</v>
      </c>
      <c r="AD352" s="620">
        <v>36</v>
      </c>
      <c r="AE352" s="621">
        <v>0</v>
      </c>
      <c r="AF352" s="623">
        <v>7</v>
      </c>
      <c r="AG352" s="620">
        <v>40</v>
      </c>
      <c r="AH352" s="623">
        <v>2</v>
      </c>
      <c r="AI352" s="158" t="s">
        <v>2</v>
      </c>
      <c r="AJ352" s="159" t="s">
        <v>2</v>
      </c>
      <c r="AK352" s="160" t="s">
        <v>2</v>
      </c>
      <c r="AL352" s="158"/>
      <c r="AM352" s="159" t="s">
        <v>2</v>
      </c>
      <c r="AN352" s="160"/>
    </row>
    <row r="353" spans="1:40" x14ac:dyDescent="0.25">
      <c r="A353" s="102" t="s">
        <v>980</v>
      </c>
      <c r="B353" s="102" t="s">
        <v>123</v>
      </c>
      <c r="C353" s="98" t="s">
        <v>986</v>
      </c>
      <c r="D353" s="99" t="s">
        <v>446</v>
      </c>
      <c r="E353" s="98" t="str">
        <f t="shared" si="97"/>
        <v>SP</v>
      </c>
      <c r="F353" s="120" t="s">
        <v>982</v>
      </c>
      <c r="G353" s="119" t="s">
        <v>90</v>
      </c>
      <c r="H353" s="138"/>
      <c r="I353" s="363" t="s">
        <v>362</v>
      </c>
      <c r="J353" s="364"/>
      <c r="K353" s="121" t="s">
        <v>983</v>
      </c>
      <c r="L353" s="122" t="s">
        <v>984</v>
      </c>
      <c r="M353" s="201" t="s">
        <v>985</v>
      </c>
      <c r="N353" s="202"/>
      <c r="O353" s="203">
        <v>62094.42</v>
      </c>
      <c r="P353" s="203"/>
      <c r="Q353" s="213">
        <v>45194</v>
      </c>
      <c r="R353" s="214">
        <v>47021</v>
      </c>
      <c r="S353" s="600">
        <v>267.83</v>
      </c>
      <c r="T353" s="519">
        <v>0</v>
      </c>
      <c r="U353" s="519">
        <v>130.07</v>
      </c>
      <c r="V353" s="601">
        <f t="shared" si="95"/>
        <v>397.9</v>
      </c>
      <c r="W353" s="600">
        <v>0</v>
      </c>
      <c r="X353" s="519">
        <v>56.67</v>
      </c>
      <c r="Y353" s="519">
        <v>0</v>
      </c>
      <c r="Z353" s="601">
        <f t="shared" si="96"/>
        <v>56.67</v>
      </c>
      <c r="AA353" s="179" t="s">
        <v>4</v>
      </c>
      <c r="AB353" s="698"/>
      <c r="AC353" s="588">
        <v>771.43</v>
      </c>
      <c r="AD353" s="632">
        <v>36</v>
      </c>
      <c r="AE353" s="634">
        <v>0</v>
      </c>
      <c r="AF353" s="633">
        <v>7</v>
      </c>
      <c r="AG353" s="632">
        <v>40</v>
      </c>
      <c r="AH353" s="633">
        <v>2</v>
      </c>
      <c r="AI353" s="133" t="s">
        <v>2</v>
      </c>
      <c r="AJ353" s="170" t="s">
        <v>2</v>
      </c>
      <c r="AK353" s="134" t="s">
        <v>2</v>
      </c>
      <c r="AL353" s="172"/>
      <c r="AM353" s="496"/>
      <c r="AN353" s="173"/>
    </row>
    <row r="354" spans="1:40" ht="15.75" customHeight="1" x14ac:dyDescent="0.25">
      <c r="A354" s="104" t="s">
        <v>987</v>
      </c>
      <c r="B354" s="104" t="s">
        <v>46</v>
      </c>
      <c r="C354" s="96" t="s">
        <v>988</v>
      </c>
      <c r="D354" s="96" t="s">
        <v>446</v>
      </c>
      <c r="E354" s="96" t="str">
        <f t="shared" si="97"/>
        <v>SP</v>
      </c>
      <c r="F354" s="262" t="s">
        <v>989</v>
      </c>
      <c r="G354" s="263" t="s">
        <v>90</v>
      </c>
      <c r="H354" s="274"/>
      <c r="I354" s="149" t="s">
        <v>281</v>
      </c>
      <c r="J354" s="96" t="s">
        <v>281</v>
      </c>
      <c r="K354" s="125" t="s">
        <v>282</v>
      </c>
      <c r="L354" s="246"/>
      <c r="M354" s="275"/>
      <c r="N354" s="276"/>
      <c r="O354" s="277"/>
      <c r="P354" s="277"/>
      <c r="Q354" s="278"/>
      <c r="R354" s="279"/>
      <c r="S354" s="592">
        <v>333.7</v>
      </c>
      <c r="T354" s="593">
        <v>20.079999999999998</v>
      </c>
      <c r="U354" s="593">
        <v>0</v>
      </c>
      <c r="V354" s="594">
        <f t="shared" si="95"/>
        <v>353.78</v>
      </c>
      <c r="W354" s="592">
        <v>0</v>
      </c>
      <c r="X354" s="593">
        <v>52.13</v>
      </c>
      <c r="Y354" s="593">
        <v>0</v>
      </c>
      <c r="Z354" s="594">
        <f t="shared" si="96"/>
        <v>52.13</v>
      </c>
      <c r="AA354" s="180" t="s">
        <v>4</v>
      </c>
      <c r="AB354" s="695">
        <v>411.33</v>
      </c>
      <c r="AC354" s="603"/>
      <c r="AD354" s="620">
        <v>35</v>
      </c>
      <c r="AE354" s="621">
        <v>0</v>
      </c>
      <c r="AF354" s="623">
        <v>7</v>
      </c>
      <c r="AG354" s="620"/>
      <c r="AH354" s="623"/>
      <c r="AI354" s="270"/>
      <c r="AJ354" s="271"/>
      <c r="AK354" s="272"/>
      <c r="AL354" s="158"/>
      <c r="AM354" s="159"/>
      <c r="AN354" s="160"/>
    </row>
    <row r="355" spans="1:40" x14ac:dyDescent="0.25">
      <c r="A355" s="102" t="s">
        <v>987</v>
      </c>
      <c r="B355" s="102" t="s">
        <v>123</v>
      </c>
      <c r="C355" s="98" t="s">
        <v>990</v>
      </c>
      <c r="D355" s="99" t="s">
        <v>446</v>
      </c>
      <c r="E355" s="98" t="str">
        <f t="shared" si="97"/>
        <v>SP</v>
      </c>
      <c r="F355" s="120" t="s">
        <v>989</v>
      </c>
      <c r="G355" s="119" t="s">
        <v>90</v>
      </c>
      <c r="H355" s="140"/>
      <c r="I355" s="141" t="s">
        <v>281</v>
      </c>
      <c r="J355" s="98" t="s">
        <v>281</v>
      </c>
      <c r="K355" s="121" t="s">
        <v>282</v>
      </c>
      <c r="L355" s="122"/>
      <c r="M355" s="193"/>
      <c r="N355" s="194"/>
      <c r="O355" s="195"/>
      <c r="P355" s="195"/>
      <c r="Q355" s="196"/>
      <c r="R355" s="197"/>
      <c r="S355" s="600">
        <v>333.7</v>
      </c>
      <c r="T355" s="519">
        <v>20.079999999999998</v>
      </c>
      <c r="U355" s="519">
        <v>0</v>
      </c>
      <c r="V355" s="601">
        <f t="shared" si="95"/>
        <v>353.78</v>
      </c>
      <c r="W355" s="600">
        <v>0</v>
      </c>
      <c r="X355" s="519">
        <v>52.13</v>
      </c>
      <c r="Y355" s="519">
        <v>0</v>
      </c>
      <c r="Z355" s="601">
        <f t="shared" si="96"/>
        <v>52.13</v>
      </c>
      <c r="AA355" s="179" t="s">
        <v>4</v>
      </c>
      <c r="AB355" s="698"/>
      <c r="AC355" s="588"/>
      <c r="AD355" s="632">
        <v>35</v>
      </c>
      <c r="AE355" s="634">
        <v>0</v>
      </c>
      <c r="AF355" s="633">
        <v>7</v>
      </c>
      <c r="AG355" s="632"/>
      <c r="AH355" s="633"/>
      <c r="AI355" s="165"/>
      <c r="AJ355" s="166"/>
      <c r="AK355" s="167"/>
      <c r="AL355" s="172"/>
      <c r="AM355" s="496"/>
      <c r="AN355" s="173"/>
    </row>
    <row r="356" spans="1:40" ht="15.75" customHeight="1" x14ac:dyDescent="0.25">
      <c r="A356" s="104" t="s">
        <v>991</v>
      </c>
      <c r="B356" s="104" t="s">
        <v>46</v>
      </c>
      <c r="C356" s="96">
        <v>262800</v>
      </c>
      <c r="D356" s="96" t="s">
        <v>446</v>
      </c>
      <c r="E356" s="96" t="str">
        <f t="shared" si="97"/>
        <v>SP</v>
      </c>
      <c r="F356" s="262" t="s">
        <v>992</v>
      </c>
      <c r="G356" s="263" t="s">
        <v>90</v>
      </c>
      <c r="H356" s="274"/>
      <c r="I356" s="149" t="s">
        <v>163</v>
      </c>
      <c r="J356" s="149" t="s">
        <v>362</v>
      </c>
      <c r="K356" s="125" t="s">
        <v>993</v>
      </c>
      <c r="L356" s="246" t="s">
        <v>994</v>
      </c>
      <c r="M356" s="485" t="s">
        <v>995</v>
      </c>
      <c r="N356" s="199"/>
      <c r="O356" s="200">
        <v>17780</v>
      </c>
      <c r="P356" s="200"/>
      <c r="Q356" s="215">
        <v>45265</v>
      </c>
      <c r="R356" s="216">
        <v>47092</v>
      </c>
      <c r="S356" s="592">
        <f>SUM(S357:S358)</f>
        <v>253.92000000000002</v>
      </c>
      <c r="T356" s="593">
        <f t="shared" ref="T356:Z356" si="98">SUM(T357:T358)</f>
        <v>41.87</v>
      </c>
      <c r="U356" s="593">
        <f t="shared" si="98"/>
        <v>60.54</v>
      </c>
      <c r="V356" s="594">
        <f t="shared" si="98"/>
        <v>356.33</v>
      </c>
      <c r="W356" s="592">
        <f t="shared" si="98"/>
        <v>0</v>
      </c>
      <c r="X356" s="593">
        <f t="shared" si="98"/>
        <v>167.25</v>
      </c>
      <c r="Y356" s="593">
        <f t="shared" si="98"/>
        <v>0</v>
      </c>
      <c r="Z356" s="594">
        <f t="shared" si="98"/>
        <v>167.25</v>
      </c>
      <c r="AA356" s="180" t="s">
        <v>4</v>
      </c>
      <c r="AB356" s="695">
        <v>534.66</v>
      </c>
      <c r="AC356" s="603">
        <v>0</v>
      </c>
      <c r="AD356" s="620">
        <v>41</v>
      </c>
      <c r="AE356" s="621">
        <v>0</v>
      </c>
      <c r="AF356" s="623">
        <v>10</v>
      </c>
      <c r="AG356" s="620">
        <f>SUM(AG357:AG358)</f>
        <v>41</v>
      </c>
      <c r="AH356" s="623">
        <f>SUM(AH357:AH358)</f>
        <v>5</v>
      </c>
      <c r="AI356" s="270"/>
      <c r="AJ356" s="271"/>
      <c r="AK356" s="272"/>
      <c r="AL356" s="158"/>
      <c r="AM356" s="159" t="s">
        <v>2</v>
      </c>
      <c r="AN356" s="160"/>
    </row>
    <row r="357" spans="1:40" x14ac:dyDescent="0.25">
      <c r="A357" s="377" t="s">
        <v>996</v>
      </c>
      <c r="B357" s="377" t="s">
        <v>123</v>
      </c>
      <c r="C357" s="378">
        <v>262801</v>
      </c>
      <c r="D357" s="378" t="s">
        <v>446</v>
      </c>
      <c r="E357" s="378" t="str">
        <f t="shared" si="97"/>
        <v>SP</v>
      </c>
      <c r="F357" s="377" t="s">
        <v>997</v>
      </c>
      <c r="G357" s="373" t="s">
        <v>90</v>
      </c>
      <c r="H357" s="418"/>
      <c r="I357" s="483" t="s">
        <v>163</v>
      </c>
      <c r="J357" s="483" t="s">
        <v>362</v>
      </c>
      <c r="K357" s="362" t="s">
        <v>993</v>
      </c>
      <c r="L357" s="122" t="s">
        <v>994</v>
      </c>
      <c r="M357" s="208"/>
      <c r="N357" s="209"/>
      <c r="O357" s="210"/>
      <c r="P357" s="210"/>
      <c r="Q357" s="211"/>
      <c r="R357" s="212"/>
      <c r="S357" s="598">
        <v>139.31</v>
      </c>
      <c r="T357" s="518">
        <v>9.14</v>
      </c>
      <c r="U357" s="518">
        <v>25.6</v>
      </c>
      <c r="V357" s="599">
        <f t="shared" si="95"/>
        <v>174.04999999999998</v>
      </c>
      <c r="W357" s="598">
        <v>0</v>
      </c>
      <c r="X357" s="518">
        <v>84.34</v>
      </c>
      <c r="Y357" s="518">
        <v>0</v>
      </c>
      <c r="Z357" s="599">
        <f t="shared" si="96"/>
        <v>84.34</v>
      </c>
      <c r="AA357" s="393"/>
      <c r="AB357" s="697"/>
      <c r="AC357" s="699">
        <v>0</v>
      </c>
      <c r="AD357" s="628">
        <v>24</v>
      </c>
      <c r="AE357" s="629">
        <v>0</v>
      </c>
      <c r="AF357" s="631">
        <v>7</v>
      </c>
      <c r="AG357" s="628">
        <v>24</v>
      </c>
      <c r="AH357" s="631">
        <v>1</v>
      </c>
      <c r="AI357" s="410"/>
      <c r="AJ357" s="411"/>
      <c r="AK357" s="412"/>
      <c r="AL357" s="397"/>
      <c r="AM357" s="495"/>
      <c r="AN357" s="398"/>
    </row>
    <row r="358" spans="1:40" x14ac:dyDescent="0.25">
      <c r="A358" s="102" t="s">
        <v>998</v>
      </c>
      <c r="B358" s="102" t="s">
        <v>145</v>
      </c>
      <c r="C358" s="98">
        <v>262802</v>
      </c>
      <c r="D358" s="98" t="s">
        <v>446</v>
      </c>
      <c r="E358" s="98" t="str">
        <f t="shared" si="97"/>
        <v>SP</v>
      </c>
      <c r="F358" s="102" t="s">
        <v>999</v>
      </c>
      <c r="G358" s="119" t="s">
        <v>90</v>
      </c>
      <c r="H358" s="454"/>
      <c r="I358" s="484" t="s">
        <v>163</v>
      </c>
      <c r="J358" s="484" t="s">
        <v>362</v>
      </c>
      <c r="K358" s="121" t="s">
        <v>993</v>
      </c>
      <c r="L358" s="122" t="s">
        <v>994</v>
      </c>
      <c r="M358" s="201"/>
      <c r="N358" s="202"/>
      <c r="O358" s="210"/>
      <c r="P358" s="203"/>
      <c r="Q358" s="213"/>
      <c r="R358" s="214"/>
      <c r="S358" s="600">
        <v>114.61</v>
      </c>
      <c r="T358" s="519">
        <v>32.729999999999997</v>
      </c>
      <c r="U358" s="519">
        <v>34.94</v>
      </c>
      <c r="V358" s="601">
        <f t="shared" si="95"/>
        <v>182.28</v>
      </c>
      <c r="W358" s="600">
        <v>0</v>
      </c>
      <c r="X358" s="519">
        <v>82.91</v>
      </c>
      <c r="Y358" s="519">
        <v>0</v>
      </c>
      <c r="Z358" s="601">
        <f t="shared" si="96"/>
        <v>82.91</v>
      </c>
      <c r="AA358" s="179"/>
      <c r="AB358" s="698"/>
      <c r="AC358" s="588">
        <v>0</v>
      </c>
      <c r="AD358" s="632">
        <v>17</v>
      </c>
      <c r="AE358" s="634">
        <v>0</v>
      </c>
      <c r="AF358" s="633">
        <v>3</v>
      </c>
      <c r="AG358" s="632">
        <v>17</v>
      </c>
      <c r="AH358" s="633">
        <v>4</v>
      </c>
      <c r="AI358" s="133" t="s">
        <v>4</v>
      </c>
      <c r="AJ358" s="170" t="s">
        <v>4</v>
      </c>
      <c r="AK358" s="134"/>
      <c r="AL358" s="172"/>
      <c r="AM358" s="496"/>
      <c r="AN358" s="173"/>
    </row>
    <row r="359" spans="1:40" ht="15.75" customHeight="1" x14ac:dyDescent="0.25">
      <c r="A359" s="104" t="s">
        <v>1000</v>
      </c>
      <c r="B359" s="104" t="s">
        <v>46</v>
      </c>
      <c r="C359" s="96" t="s">
        <v>1001</v>
      </c>
      <c r="D359" s="96" t="s">
        <v>446</v>
      </c>
      <c r="E359" s="96" t="str">
        <f t="shared" si="97"/>
        <v>SP</v>
      </c>
      <c r="F359" s="262" t="s">
        <v>1002</v>
      </c>
      <c r="G359" s="263" t="s">
        <v>90</v>
      </c>
      <c r="H359" s="274" t="s">
        <v>1</v>
      </c>
      <c r="I359" s="149" t="s">
        <v>281</v>
      </c>
      <c r="J359" s="96" t="s">
        <v>281</v>
      </c>
      <c r="K359" s="125" t="s">
        <v>282</v>
      </c>
      <c r="L359" s="246" t="s">
        <v>1003</v>
      </c>
      <c r="M359" s="275"/>
      <c r="N359" s="276"/>
      <c r="O359" s="277"/>
      <c r="P359" s="277"/>
      <c r="Q359" s="278"/>
      <c r="R359" s="279"/>
      <c r="S359" s="592">
        <v>145.44</v>
      </c>
      <c r="T359" s="593">
        <v>0</v>
      </c>
      <c r="U359" s="593">
        <v>0</v>
      </c>
      <c r="V359" s="594">
        <f t="shared" si="95"/>
        <v>145.44</v>
      </c>
      <c r="W359" s="592">
        <v>0</v>
      </c>
      <c r="X359" s="593">
        <v>0</v>
      </c>
      <c r="Y359" s="593">
        <v>0</v>
      </c>
      <c r="Z359" s="594">
        <f t="shared" si="96"/>
        <v>0</v>
      </c>
      <c r="AA359" s="180" t="s">
        <v>4</v>
      </c>
      <c r="AB359" s="695">
        <v>145.44</v>
      </c>
      <c r="AC359" s="603">
        <v>0</v>
      </c>
      <c r="AD359" s="620">
        <v>22</v>
      </c>
      <c r="AE359" s="621">
        <v>0</v>
      </c>
      <c r="AF359" s="623">
        <v>0</v>
      </c>
      <c r="AG359" s="620">
        <v>0</v>
      </c>
      <c r="AH359" s="623">
        <v>0</v>
      </c>
      <c r="AI359" s="270"/>
      <c r="AJ359" s="271"/>
      <c r="AK359" s="272"/>
      <c r="AL359" s="158" t="s">
        <v>2</v>
      </c>
      <c r="AM359" s="159"/>
      <c r="AN359" s="160"/>
    </row>
    <row r="360" spans="1:40" x14ac:dyDescent="0.25">
      <c r="A360" s="102" t="s">
        <v>1000</v>
      </c>
      <c r="B360" s="102" t="s">
        <v>123</v>
      </c>
      <c r="C360" s="98" t="s">
        <v>1004</v>
      </c>
      <c r="D360" s="99" t="s">
        <v>446</v>
      </c>
      <c r="E360" s="98" t="str">
        <f t="shared" si="97"/>
        <v>SP</v>
      </c>
      <c r="F360" s="120" t="s">
        <v>1002</v>
      </c>
      <c r="G360" s="119" t="s">
        <v>90</v>
      </c>
      <c r="H360" s="140" t="s">
        <v>1</v>
      </c>
      <c r="I360" s="141" t="s">
        <v>281</v>
      </c>
      <c r="J360" s="98" t="s">
        <v>281</v>
      </c>
      <c r="K360" s="121" t="s">
        <v>282</v>
      </c>
      <c r="L360" s="122" t="s">
        <v>1003</v>
      </c>
      <c r="M360" s="193"/>
      <c r="N360" s="194"/>
      <c r="O360" s="195"/>
      <c r="P360" s="195"/>
      <c r="Q360" s="196"/>
      <c r="R360" s="197"/>
      <c r="S360" s="600">
        <v>145.44</v>
      </c>
      <c r="T360" s="519">
        <v>0</v>
      </c>
      <c r="U360" s="519">
        <v>0</v>
      </c>
      <c r="V360" s="601">
        <f t="shared" si="95"/>
        <v>145.44</v>
      </c>
      <c r="W360" s="600">
        <v>0</v>
      </c>
      <c r="X360" s="519">
        <v>0</v>
      </c>
      <c r="Y360" s="519">
        <v>0</v>
      </c>
      <c r="Z360" s="601">
        <f t="shared" si="96"/>
        <v>0</v>
      </c>
      <c r="AA360" s="179" t="s">
        <v>4</v>
      </c>
      <c r="AB360" s="698"/>
      <c r="AC360" s="588">
        <v>0</v>
      </c>
      <c r="AD360" s="632">
        <v>22</v>
      </c>
      <c r="AE360" s="634">
        <v>0</v>
      </c>
      <c r="AF360" s="633">
        <v>0</v>
      </c>
      <c r="AG360" s="632">
        <v>0</v>
      </c>
      <c r="AH360" s="633">
        <v>0</v>
      </c>
      <c r="AI360" s="165"/>
      <c r="AJ360" s="166"/>
      <c r="AK360" s="167"/>
      <c r="AL360" s="172" t="s">
        <v>2</v>
      </c>
      <c r="AM360" s="496"/>
      <c r="AN360" s="173"/>
    </row>
    <row r="361" spans="1:40" ht="15.75" customHeight="1" x14ac:dyDescent="0.25">
      <c r="A361" s="104" t="s">
        <v>1005</v>
      </c>
      <c r="B361" s="104" t="s">
        <v>46</v>
      </c>
      <c r="C361" s="96" t="s">
        <v>1006</v>
      </c>
      <c r="D361" s="96" t="s">
        <v>446</v>
      </c>
      <c r="E361" s="96" t="str">
        <f t="shared" si="97"/>
        <v>SP</v>
      </c>
      <c r="F361" s="262" t="s">
        <v>1007</v>
      </c>
      <c r="G361" s="263" t="s">
        <v>3</v>
      </c>
      <c r="H361" s="264"/>
      <c r="I361" s="123"/>
      <c r="J361" s="241"/>
      <c r="K361" s="125" t="s">
        <v>1008</v>
      </c>
      <c r="L361" s="246" t="s">
        <v>1009</v>
      </c>
      <c r="M361" s="198" t="s">
        <v>1010</v>
      </c>
      <c r="N361" s="199"/>
      <c r="O361" s="200">
        <v>46369.36</v>
      </c>
      <c r="P361" s="200"/>
      <c r="Q361" s="215">
        <v>42804</v>
      </c>
      <c r="R361" s="216">
        <v>46091</v>
      </c>
      <c r="S361" s="592">
        <v>380.97</v>
      </c>
      <c r="T361" s="593">
        <v>16.8</v>
      </c>
      <c r="U361" s="593">
        <v>189.88</v>
      </c>
      <c r="V361" s="594">
        <f t="shared" si="95"/>
        <v>587.65000000000009</v>
      </c>
      <c r="W361" s="592">
        <v>247.21</v>
      </c>
      <c r="X361" s="593">
        <v>250.71</v>
      </c>
      <c r="Y361" s="593">
        <v>143.31</v>
      </c>
      <c r="Z361" s="594">
        <f t="shared" si="96"/>
        <v>641.23</v>
      </c>
      <c r="AA361" s="180" t="s">
        <v>2</v>
      </c>
      <c r="AB361" s="695">
        <v>1246.99</v>
      </c>
      <c r="AC361" s="603"/>
      <c r="AD361" s="620">
        <v>26</v>
      </c>
      <c r="AE361" s="621">
        <v>0</v>
      </c>
      <c r="AF361" s="623">
        <v>9</v>
      </c>
      <c r="AG361" s="620"/>
      <c r="AH361" s="623"/>
      <c r="AI361" s="158" t="s">
        <v>2</v>
      </c>
      <c r="AJ361" s="159" t="s">
        <v>2</v>
      </c>
      <c r="AK361" s="160"/>
      <c r="AL361" s="158"/>
      <c r="AM361" s="159"/>
      <c r="AN361" s="160"/>
    </row>
    <row r="362" spans="1:40" x14ac:dyDescent="0.25">
      <c r="A362" s="102" t="s">
        <v>1005</v>
      </c>
      <c r="B362" s="102" t="s">
        <v>123</v>
      </c>
      <c r="C362" s="98" t="s">
        <v>1011</v>
      </c>
      <c r="D362" s="99" t="s">
        <v>446</v>
      </c>
      <c r="E362" s="98" t="str">
        <f t="shared" si="97"/>
        <v>SP</v>
      </c>
      <c r="F362" s="120" t="s">
        <v>1007</v>
      </c>
      <c r="G362" s="119" t="s">
        <v>3</v>
      </c>
      <c r="H362" s="138"/>
      <c r="I362" s="127"/>
      <c r="J362" s="240"/>
      <c r="K362" s="121" t="s">
        <v>1008</v>
      </c>
      <c r="L362" s="122" t="s">
        <v>1009</v>
      </c>
      <c r="M362" s="201" t="s">
        <v>1010</v>
      </c>
      <c r="N362" s="202"/>
      <c r="O362" s="203">
        <v>46369.36</v>
      </c>
      <c r="P362" s="203"/>
      <c r="Q362" s="213">
        <v>42804</v>
      </c>
      <c r="R362" s="214">
        <v>46091</v>
      </c>
      <c r="S362" s="600">
        <v>380.97</v>
      </c>
      <c r="T362" s="519">
        <v>16.8</v>
      </c>
      <c r="U362" s="519">
        <v>189.88</v>
      </c>
      <c r="V362" s="601">
        <f t="shared" si="95"/>
        <v>587.65000000000009</v>
      </c>
      <c r="W362" s="600">
        <v>247.21</v>
      </c>
      <c r="X362" s="519">
        <v>250.71</v>
      </c>
      <c r="Y362" s="519">
        <v>143.31</v>
      </c>
      <c r="Z362" s="601">
        <f t="shared" si="96"/>
        <v>641.23</v>
      </c>
      <c r="AA362" s="179" t="s">
        <v>2</v>
      </c>
      <c r="AB362" s="698"/>
      <c r="AC362" s="588"/>
      <c r="AD362" s="632">
        <v>26</v>
      </c>
      <c r="AE362" s="634">
        <v>0</v>
      </c>
      <c r="AF362" s="633">
        <v>9</v>
      </c>
      <c r="AG362" s="632"/>
      <c r="AH362" s="633"/>
      <c r="AI362" s="133" t="s">
        <v>2</v>
      </c>
      <c r="AJ362" s="170" t="s">
        <v>2</v>
      </c>
      <c r="AK362" s="134"/>
      <c r="AL362" s="172"/>
      <c r="AM362" s="496"/>
      <c r="AN362" s="173"/>
    </row>
    <row r="363" spans="1:40" ht="15.75" customHeight="1" x14ac:dyDescent="0.25">
      <c r="A363" s="104" t="s">
        <v>1012</v>
      </c>
      <c r="B363" s="104" t="s">
        <v>46</v>
      </c>
      <c r="C363" s="96" t="s">
        <v>1013</v>
      </c>
      <c r="D363" s="96" t="s">
        <v>446</v>
      </c>
      <c r="E363" s="96" t="str">
        <f t="shared" si="97"/>
        <v>SP</v>
      </c>
      <c r="F363" s="262" t="s">
        <v>1014</v>
      </c>
      <c r="G363" s="263" t="s">
        <v>3</v>
      </c>
      <c r="H363" s="264"/>
      <c r="I363" s="123"/>
      <c r="J363" s="241"/>
      <c r="K363" s="125" t="s">
        <v>1015</v>
      </c>
      <c r="L363" s="246" t="s">
        <v>1016</v>
      </c>
      <c r="M363" s="198" t="s">
        <v>1017</v>
      </c>
      <c r="N363" s="199"/>
      <c r="O363" s="200">
        <v>36183.35</v>
      </c>
      <c r="P363" s="200"/>
      <c r="Q363" s="215">
        <v>43980</v>
      </c>
      <c r="R363" s="216">
        <v>45806</v>
      </c>
      <c r="S363" s="592">
        <v>325.26</v>
      </c>
      <c r="T363" s="593">
        <v>0</v>
      </c>
      <c r="U363" s="593">
        <v>41.65</v>
      </c>
      <c r="V363" s="594">
        <f>V364</f>
        <v>366.90999999999997</v>
      </c>
      <c r="W363" s="592">
        <v>0</v>
      </c>
      <c r="X363" s="593">
        <v>57.77</v>
      </c>
      <c r="Y363" s="593">
        <v>0</v>
      </c>
      <c r="Z363" s="594">
        <f t="shared" si="96"/>
        <v>57.77</v>
      </c>
      <c r="AA363" s="180" t="s">
        <v>4</v>
      </c>
      <c r="AB363" s="695">
        <v>938</v>
      </c>
      <c r="AC363" s="603">
        <v>112.29</v>
      </c>
      <c r="AD363" s="620">
        <v>37</v>
      </c>
      <c r="AE363" s="621">
        <v>0</v>
      </c>
      <c r="AF363" s="623">
        <v>5</v>
      </c>
      <c r="AG363" s="620">
        <v>43</v>
      </c>
      <c r="AH363" s="623">
        <v>7</v>
      </c>
      <c r="AI363" s="158" t="s">
        <v>2</v>
      </c>
      <c r="AJ363" s="159" t="s">
        <v>2</v>
      </c>
      <c r="AK363" s="160"/>
      <c r="AL363" s="158"/>
      <c r="AM363" s="159"/>
      <c r="AN363" s="160"/>
    </row>
    <row r="364" spans="1:40" s="341" customFormat="1" x14ac:dyDescent="0.25">
      <c r="A364" s="142" t="s">
        <v>1012</v>
      </c>
      <c r="B364" s="142" t="s">
        <v>123</v>
      </c>
      <c r="C364" s="143" t="s">
        <v>1018</v>
      </c>
      <c r="D364" s="99" t="s">
        <v>446</v>
      </c>
      <c r="E364" s="143" t="str">
        <f t="shared" si="97"/>
        <v>SP</v>
      </c>
      <c r="F364" s="323" t="s">
        <v>1014</v>
      </c>
      <c r="G364" s="324" t="s">
        <v>3</v>
      </c>
      <c r="H364" s="325"/>
      <c r="I364" s="326"/>
      <c r="J364" s="327"/>
      <c r="K364" s="328" t="s">
        <v>1015</v>
      </c>
      <c r="L364" s="329" t="s">
        <v>1016</v>
      </c>
      <c r="M364" s="330"/>
      <c r="N364" s="331"/>
      <c r="O364" s="332">
        <v>36183.35</v>
      </c>
      <c r="P364" s="332"/>
      <c r="Q364" s="333">
        <v>43980</v>
      </c>
      <c r="R364" s="334">
        <v>45806</v>
      </c>
      <c r="S364" s="617">
        <v>325.26</v>
      </c>
      <c r="T364" s="618">
        <v>0</v>
      </c>
      <c r="U364" s="618">
        <v>41.65</v>
      </c>
      <c r="V364" s="619">
        <f>SUM(S364:U364)</f>
        <v>366.90999999999997</v>
      </c>
      <c r="W364" s="617">
        <v>0</v>
      </c>
      <c r="X364" s="618">
        <v>57.77</v>
      </c>
      <c r="Y364" s="618">
        <v>0</v>
      </c>
      <c r="Z364" s="619">
        <f t="shared" si="96"/>
        <v>57.77</v>
      </c>
      <c r="AA364" s="335"/>
      <c r="AB364" s="713"/>
      <c r="AC364" s="714">
        <v>112.29</v>
      </c>
      <c r="AD364" s="666"/>
      <c r="AE364" s="667"/>
      <c r="AF364" s="668"/>
      <c r="AG364" s="666">
        <v>43</v>
      </c>
      <c r="AH364" s="668">
        <v>7</v>
      </c>
      <c r="AI364" s="336"/>
      <c r="AJ364" s="337"/>
      <c r="AK364" s="338"/>
      <c r="AL364" s="339"/>
      <c r="AM364" s="499"/>
      <c r="AN364" s="340"/>
    </row>
    <row r="365" spans="1:40" ht="16.5" x14ac:dyDescent="0.25">
      <c r="A365" s="94" t="s">
        <v>1019</v>
      </c>
      <c r="B365" s="94" t="s">
        <v>46</v>
      </c>
      <c r="C365" s="96" t="s">
        <v>1020</v>
      </c>
      <c r="D365" s="96" t="s">
        <v>446</v>
      </c>
      <c r="E365" s="96" t="str">
        <f>LEFT(A365,2)</f>
        <v>SP</v>
      </c>
      <c r="F365" s="262" t="s">
        <v>1021</v>
      </c>
      <c r="G365" s="286" t="s">
        <v>3</v>
      </c>
      <c r="H365" s="111"/>
      <c r="I365" s="123"/>
      <c r="J365" s="241"/>
      <c r="K365" s="125" t="s">
        <v>1022</v>
      </c>
      <c r="L365" s="246" t="s">
        <v>1023</v>
      </c>
      <c r="M365" s="198" t="s">
        <v>1024</v>
      </c>
      <c r="N365" s="199"/>
      <c r="O365" s="200">
        <v>18957.96</v>
      </c>
      <c r="P365" s="200">
        <v>6264</v>
      </c>
      <c r="Q365" s="215">
        <v>44519</v>
      </c>
      <c r="R365" s="216">
        <v>46345</v>
      </c>
      <c r="S365" s="592">
        <v>371.06</v>
      </c>
      <c r="T365" s="593">
        <v>6.61</v>
      </c>
      <c r="U365" s="593">
        <v>101.54</v>
      </c>
      <c r="V365" s="594">
        <f t="shared" si="95"/>
        <v>479.21000000000004</v>
      </c>
      <c r="W365" s="592">
        <v>132.47999999999999</v>
      </c>
      <c r="X365" s="593">
        <v>10.48</v>
      </c>
      <c r="Y365" s="593">
        <v>0</v>
      </c>
      <c r="Z365" s="594">
        <f t="shared" si="96"/>
        <v>142.95999999999998</v>
      </c>
      <c r="AA365" s="180" t="s">
        <v>2</v>
      </c>
      <c r="AB365" s="695">
        <v>798.66</v>
      </c>
      <c r="AC365" s="603"/>
      <c r="AD365" s="620">
        <v>41</v>
      </c>
      <c r="AE365" s="621">
        <v>0</v>
      </c>
      <c r="AF365" s="623">
        <v>6</v>
      </c>
      <c r="AG365" s="620">
        <v>46</v>
      </c>
      <c r="AH365" s="623">
        <v>0</v>
      </c>
      <c r="AI365" s="158" t="s">
        <v>2</v>
      </c>
      <c r="AJ365" s="159" t="s">
        <v>4</v>
      </c>
      <c r="AK365" s="160"/>
      <c r="AL365" s="158"/>
      <c r="AM365" s="159"/>
      <c r="AN365" s="160"/>
    </row>
    <row r="366" spans="1:40" x14ac:dyDescent="0.25">
      <c r="A366" s="103" t="s">
        <v>1025</v>
      </c>
      <c r="B366" s="103" t="s">
        <v>123</v>
      </c>
      <c r="C366" s="99" t="s">
        <v>1026</v>
      </c>
      <c r="D366" s="99" t="s">
        <v>446</v>
      </c>
      <c r="E366" s="99" t="str">
        <f t="shared" si="97"/>
        <v>SP</v>
      </c>
      <c r="F366" s="500" t="s">
        <v>1021</v>
      </c>
      <c r="G366" s="130" t="s">
        <v>3</v>
      </c>
      <c r="H366" s="304"/>
      <c r="I366" s="919"/>
      <c r="J366" s="238"/>
      <c r="K366" s="100" t="s">
        <v>1022</v>
      </c>
      <c r="L366" s="868" t="s">
        <v>1027</v>
      </c>
      <c r="M366" s="208" t="s">
        <v>1024</v>
      </c>
      <c r="N366" s="209"/>
      <c r="O366" s="210">
        <v>18957.96</v>
      </c>
      <c r="P366" s="210">
        <v>6264</v>
      </c>
      <c r="Q366" s="211">
        <v>44519</v>
      </c>
      <c r="R366" s="212">
        <v>46345</v>
      </c>
      <c r="S366" s="595">
        <v>276.08999999999997</v>
      </c>
      <c r="T366" s="517">
        <v>6.61</v>
      </c>
      <c r="U366" s="517">
        <v>75.680000000000007</v>
      </c>
      <c r="V366" s="597">
        <f>SUM(S366:U366)</f>
        <v>358.38</v>
      </c>
      <c r="W366" s="595">
        <v>98.57</v>
      </c>
      <c r="X366" s="517">
        <v>7.8</v>
      </c>
      <c r="Y366" s="517">
        <v>0</v>
      </c>
      <c r="Z366" s="597">
        <f>SUM(W366:Y366)</f>
        <v>106.36999999999999</v>
      </c>
      <c r="AA366" s="181" t="s">
        <v>2</v>
      </c>
      <c r="AB366" s="696"/>
      <c r="AC366" s="700"/>
      <c r="AD366" s="624">
        <v>29</v>
      </c>
      <c r="AE366" s="625">
        <v>0</v>
      </c>
      <c r="AF366" s="627">
        <v>6</v>
      </c>
      <c r="AG366" s="624">
        <v>34</v>
      </c>
      <c r="AH366" s="627">
        <v>0</v>
      </c>
      <c r="AI366" s="901" t="s">
        <v>2</v>
      </c>
      <c r="AJ366" s="862" t="s">
        <v>4</v>
      </c>
      <c r="AK366" s="842"/>
      <c r="AL366" s="805"/>
      <c r="AM366" s="807" t="s">
        <v>2</v>
      </c>
      <c r="AN366" s="768"/>
    </row>
    <row r="367" spans="1:40" x14ac:dyDescent="0.25">
      <c r="A367" s="102" t="s">
        <v>1028</v>
      </c>
      <c r="B367" s="102" t="s">
        <v>145</v>
      </c>
      <c r="C367" s="98" t="s">
        <v>1026</v>
      </c>
      <c r="D367" s="99" t="s">
        <v>446</v>
      </c>
      <c r="E367" s="98" t="s">
        <v>953</v>
      </c>
      <c r="F367" s="501" t="s">
        <v>1021</v>
      </c>
      <c r="G367" s="119" t="s">
        <v>3</v>
      </c>
      <c r="H367" s="114"/>
      <c r="I367" s="920"/>
      <c r="J367" s="240"/>
      <c r="K367" s="121" t="s">
        <v>1022</v>
      </c>
      <c r="L367" s="869"/>
      <c r="M367" s="201" t="s">
        <v>1024</v>
      </c>
      <c r="N367" s="202"/>
      <c r="O367" s="210">
        <v>18957.96</v>
      </c>
      <c r="P367" s="203">
        <v>6264</v>
      </c>
      <c r="Q367" s="213">
        <v>44519</v>
      </c>
      <c r="R367" s="214">
        <v>46345</v>
      </c>
      <c r="S367" s="600">
        <v>94.97</v>
      </c>
      <c r="T367" s="519">
        <v>0</v>
      </c>
      <c r="U367" s="519">
        <v>25.86</v>
      </c>
      <c r="V367" s="601">
        <f>SUM(S367:U367)</f>
        <v>120.83</v>
      </c>
      <c r="W367" s="600">
        <v>33.909999999999997</v>
      </c>
      <c r="X367" s="519">
        <v>2.68</v>
      </c>
      <c r="Y367" s="519">
        <v>0</v>
      </c>
      <c r="Z367" s="601">
        <f>SUM(W367:Y367)</f>
        <v>36.589999999999996</v>
      </c>
      <c r="AA367" s="179" t="s">
        <v>2</v>
      </c>
      <c r="AB367" s="698"/>
      <c r="AC367" s="588"/>
      <c r="AD367" s="632">
        <v>12</v>
      </c>
      <c r="AE367" s="634">
        <v>0</v>
      </c>
      <c r="AF367" s="633">
        <v>0</v>
      </c>
      <c r="AG367" s="632">
        <v>12</v>
      </c>
      <c r="AH367" s="633">
        <v>0</v>
      </c>
      <c r="AI367" s="902"/>
      <c r="AJ367" s="863"/>
      <c r="AK367" s="843"/>
      <c r="AL367" s="806"/>
      <c r="AM367" s="808"/>
      <c r="AN367" s="769"/>
    </row>
    <row r="368" spans="1:40" ht="15.75" customHeight="1" x14ac:dyDescent="0.25">
      <c r="A368" s="104" t="s">
        <v>1029</v>
      </c>
      <c r="B368" s="104" t="s">
        <v>46</v>
      </c>
      <c r="C368" s="96" t="s">
        <v>1030</v>
      </c>
      <c r="D368" s="96" t="s">
        <v>446</v>
      </c>
      <c r="E368" s="96" t="str">
        <f t="shared" si="97"/>
        <v>SP</v>
      </c>
      <c r="F368" s="262" t="s">
        <v>1031</v>
      </c>
      <c r="G368" s="263" t="s">
        <v>3</v>
      </c>
      <c r="H368" s="264"/>
      <c r="I368" s="123"/>
      <c r="J368" s="241"/>
      <c r="K368" s="125" t="s">
        <v>1032</v>
      </c>
      <c r="L368" s="246" t="s">
        <v>1033</v>
      </c>
      <c r="M368" s="198" t="s">
        <v>1034</v>
      </c>
      <c r="N368" s="199"/>
      <c r="O368" s="200">
        <v>24929.95</v>
      </c>
      <c r="P368" s="200"/>
      <c r="Q368" s="215">
        <v>40154</v>
      </c>
      <c r="R368" s="216">
        <v>45997</v>
      </c>
      <c r="S368" s="592">
        <v>494.43</v>
      </c>
      <c r="T368" s="593">
        <v>0</v>
      </c>
      <c r="U368" s="593">
        <v>131.33000000000001</v>
      </c>
      <c r="V368" s="594">
        <f t="shared" si="95"/>
        <v>625.76</v>
      </c>
      <c r="W368" s="592">
        <v>155.24</v>
      </c>
      <c r="X368" s="593">
        <v>216.66</v>
      </c>
      <c r="Y368" s="593">
        <v>0</v>
      </c>
      <c r="Z368" s="594">
        <f t="shared" si="96"/>
        <v>371.9</v>
      </c>
      <c r="AA368" s="180" t="s">
        <v>2</v>
      </c>
      <c r="AB368" s="695">
        <v>1332.79</v>
      </c>
      <c r="AC368" s="603"/>
      <c r="AD368" s="620">
        <v>37</v>
      </c>
      <c r="AE368" s="621">
        <v>0</v>
      </c>
      <c r="AF368" s="623">
        <v>17</v>
      </c>
      <c r="AG368" s="620"/>
      <c r="AH368" s="623"/>
      <c r="AI368" s="158" t="s">
        <v>4</v>
      </c>
      <c r="AJ368" s="159" t="s">
        <v>4</v>
      </c>
      <c r="AK368" s="160"/>
      <c r="AL368" s="158"/>
      <c r="AM368" s="159"/>
      <c r="AN368" s="160"/>
    </row>
    <row r="369" spans="1:40" x14ac:dyDescent="0.25">
      <c r="A369" s="102" t="s">
        <v>1029</v>
      </c>
      <c r="B369" s="102" t="s">
        <v>123</v>
      </c>
      <c r="C369" s="98" t="s">
        <v>1035</v>
      </c>
      <c r="D369" s="99" t="s">
        <v>446</v>
      </c>
      <c r="E369" s="98" t="str">
        <f t="shared" si="97"/>
        <v>SP</v>
      </c>
      <c r="F369" s="120" t="s">
        <v>1031</v>
      </c>
      <c r="G369" s="119" t="s">
        <v>3</v>
      </c>
      <c r="H369" s="138"/>
      <c r="I369" s="127"/>
      <c r="J369" s="240"/>
      <c r="K369" s="121" t="s">
        <v>1032</v>
      </c>
      <c r="L369" s="122" t="s">
        <v>1033</v>
      </c>
      <c r="M369" s="201" t="s">
        <v>1034</v>
      </c>
      <c r="N369" s="202"/>
      <c r="O369" s="203">
        <v>24929.95</v>
      </c>
      <c r="P369" s="203"/>
      <c r="Q369" s="213">
        <v>40154</v>
      </c>
      <c r="R369" s="214">
        <v>45997</v>
      </c>
      <c r="S369" s="600">
        <v>494.43</v>
      </c>
      <c r="T369" s="519">
        <v>0</v>
      </c>
      <c r="U369" s="519">
        <v>131.33000000000001</v>
      </c>
      <c r="V369" s="601" t="s">
        <v>1036</v>
      </c>
      <c r="W369" s="600">
        <v>155.24</v>
      </c>
      <c r="X369" s="519">
        <v>216.66</v>
      </c>
      <c r="Y369" s="519">
        <v>0</v>
      </c>
      <c r="Z369" s="601">
        <f t="shared" si="96"/>
        <v>371.9</v>
      </c>
      <c r="AA369" s="179" t="s">
        <v>2</v>
      </c>
      <c r="AB369" s="698"/>
      <c r="AC369" s="588"/>
      <c r="AD369" s="632">
        <v>37</v>
      </c>
      <c r="AE369" s="634">
        <v>0</v>
      </c>
      <c r="AF369" s="633">
        <v>17</v>
      </c>
      <c r="AG369" s="632"/>
      <c r="AH369" s="633"/>
      <c r="AI369" s="133" t="s">
        <v>4</v>
      </c>
      <c r="AJ369" s="170" t="s">
        <v>4</v>
      </c>
      <c r="AK369" s="134"/>
      <c r="AL369" s="172"/>
      <c r="AM369" s="496"/>
      <c r="AN369" s="173"/>
    </row>
    <row r="370" spans="1:40" ht="15.75" customHeight="1" x14ac:dyDescent="0.25">
      <c r="A370" s="104" t="s">
        <v>1037</v>
      </c>
      <c r="B370" s="104" t="s">
        <v>46</v>
      </c>
      <c r="C370" s="96" t="s">
        <v>1038</v>
      </c>
      <c r="D370" s="96" t="s">
        <v>446</v>
      </c>
      <c r="E370" s="96" t="str">
        <f t="shared" si="97"/>
        <v>SP</v>
      </c>
      <c r="F370" s="262" t="s">
        <v>1039</v>
      </c>
      <c r="G370" s="263" t="s">
        <v>90</v>
      </c>
      <c r="H370" s="264"/>
      <c r="I370" s="149" t="s">
        <v>163</v>
      </c>
      <c r="J370" s="96"/>
      <c r="K370" s="125"/>
      <c r="L370" s="246" t="s">
        <v>994</v>
      </c>
      <c r="M370" s="198" t="s">
        <v>1040</v>
      </c>
      <c r="N370" s="199"/>
      <c r="O370" s="200">
        <v>10541.96</v>
      </c>
      <c r="P370" s="200"/>
      <c r="Q370" s="215">
        <v>45192</v>
      </c>
      <c r="R370" s="216">
        <v>47019</v>
      </c>
      <c r="S370" s="592">
        <v>167.42</v>
      </c>
      <c r="T370" s="593">
        <v>20.329999999999998</v>
      </c>
      <c r="U370" s="593">
        <v>27.9</v>
      </c>
      <c r="V370" s="594">
        <f t="shared" si="95"/>
        <v>215.65</v>
      </c>
      <c r="W370" s="592">
        <v>0</v>
      </c>
      <c r="X370" s="593">
        <v>84.7</v>
      </c>
      <c r="Y370" s="593">
        <v>0</v>
      </c>
      <c r="Z370" s="594">
        <f t="shared" si="96"/>
        <v>84.7</v>
      </c>
      <c r="AA370" s="180" t="s">
        <v>4</v>
      </c>
      <c r="AB370" s="695">
        <v>397.96</v>
      </c>
      <c r="AC370" s="603"/>
      <c r="AD370" s="620">
        <v>18</v>
      </c>
      <c r="AE370" s="621">
        <v>0</v>
      </c>
      <c r="AF370" s="623">
        <v>0</v>
      </c>
      <c r="AG370" s="620">
        <v>21</v>
      </c>
      <c r="AH370" s="623">
        <v>1</v>
      </c>
      <c r="AI370" s="158" t="s">
        <v>2</v>
      </c>
      <c r="AJ370" s="159" t="s">
        <v>2</v>
      </c>
      <c r="AK370" s="160" t="s">
        <v>2</v>
      </c>
      <c r="AL370" s="158"/>
      <c r="AM370" s="159"/>
      <c r="AN370" s="160"/>
    </row>
    <row r="371" spans="1:40" x14ac:dyDescent="0.25">
      <c r="A371" s="102" t="s">
        <v>1037</v>
      </c>
      <c r="B371" s="102" t="s">
        <v>145</v>
      </c>
      <c r="C371" s="98" t="s">
        <v>1041</v>
      </c>
      <c r="D371" s="99" t="s">
        <v>446</v>
      </c>
      <c r="E371" s="98" t="str">
        <f t="shared" si="97"/>
        <v>SP</v>
      </c>
      <c r="F371" s="120" t="s">
        <v>1039</v>
      </c>
      <c r="G371" s="119" t="s">
        <v>90</v>
      </c>
      <c r="H371" s="138"/>
      <c r="I371" s="363" t="s">
        <v>163</v>
      </c>
      <c r="J371" s="364"/>
      <c r="K371" s="121"/>
      <c r="L371" s="122" t="s">
        <v>994</v>
      </c>
      <c r="M371" s="201" t="s">
        <v>1040</v>
      </c>
      <c r="N371" s="202"/>
      <c r="O371" s="203">
        <v>10541.96</v>
      </c>
      <c r="P371" s="203"/>
      <c r="Q371" s="213">
        <v>45192</v>
      </c>
      <c r="R371" s="214">
        <v>47019</v>
      </c>
      <c r="S371" s="600">
        <v>167.42</v>
      </c>
      <c r="T371" s="519">
        <v>20.329999999999998</v>
      </c>
      <c r="U371" s="519">
        <v>27.9</v>
      </c>
      <c r="V371" s="601">
        <f t="shared" si="95"/>
        <v>215.65</v>
      </c>
      <c r="W371" s="600">
        <v>0</v>
      </c>
      <c r="X371" s="519">
        <v>84.7</v>
      </c>
      <c r="Y371" s="519">
        <v>0</v>
      </c>
      <c r="Z371" s="601">
        <f t="shared" si="96"/>
        <v>84.7</v>
      </c>
      <c r="AA371" s="179" t="s">
        <v>4</v>
      </c>
      <c r="AB371" s="698"/>
      <c r="AC371" s="588"/>
      <c r="AD371" s="632">
        <v>18</v>
      </c>
      <c r="AE371" s="634">
        <v>0</v>
      </c>
      <c r="AF371" s="633">
        <v>0</v>
      </c>
      <c r="AG371" s="632">
        <v>21</v>
      </c>
      <c r="AH371" s="633">
        <v>1</v>
      </c>
      <c r="AI371" s="133" t="s">
        <v>2</v>
      </c>
      <c r="AJ371" s="170" t="s">
        <v>2</v>
      </c>
      <c r="AK371" s="134" t="s">
        <v>2</v>
      </c>
      <c r="AL371" s="172"/>
      <c r="AM371" s="496"/>
      <c r="AN371" s="173"/>
    </row>
    <row r="372" spans="1:40" ht="15.75" customHeight="1" x14ac:dyDescent="0.25">
      <c r="A372" s="104" t="s">
        <v>1042</v>
      </c>
      <c r="B372" s="104" t="s">
        <v>46</v>
      </c>
      <c r="C372" s="96" t="s">
        <v>1043</v>
      </c>
      <c r="D372" s="96" t="s">
        <v>446</v>
      </c>
      <c r="E372" s="96" t="str">
        <f t="shared" ref="E372:E395" si="99">LEFT(A372,2)</f>
        <v>SP</v>
      </c>
      <c r="F372" s="262" t="s">
        <v>1044</v>
      </c>
      <c r="G372" s="263" t="s">
        <v>3</v>
      </c>
      <c r="H372" s="264"/>
      <c r="I372" s="123"/>
      <c r="J372" s="241"/>
      <c r="K372" s="125" t="s">
        <v>1045</v>
      </c>
      <c r="L372" s="246" t="s">
        <v>1046</v>
      </c>
      <c r="M372" s="198" t="s">
        <v>1047</v>
      </c>
      <c r="N372" s="199"/>
      <c r="O372" s="200">
        <v>49128.35</v>
      </c>
      <c r="P372" s="200"/>
      <c r="Q372" s="215">
        <v>39925</v>
      </c>
      <c r="R372" s="216">
        <v>46134</v>
      </c>
      <c r="S372" s="592">
        <v>459.29</v>
      </c>
      <c r="T372" s="593">
        <v>19.07</v>
      </c>
      <c r="U372" s="593">
        <v>118.05</v>
      </c>
      <c r="V372" s="594">
        <f t="shared" si="95"/>
        <v>596.41</v>
      </c>
      <c r="W372" s="592">
        <v>387.22</v>
      </c>
      <c r="X372" s="593">
        <v>205.54</v>
      </c>
      <c r="Y372" s="593">
        <v>243.79</v>
      </c>
      <c r="Z372" s="594">
        <f t="shared" si="96"/>
        <v>836.55</v>
      </c>
      <c r="AA372" s="180" t="s">
        <v>2</v>
      </c>
      <c r="AB372" s="695">
        <v>1499.12</v>
      </c>
      <c r="AC372" s="603"/>
      <c r="AD372" s="620">
        <v>39</v>
      </c>
      <c r="AE372" s="621">
        <v>0</v>
      </c>
      <c r="AF372" s="623">
        <v>2</v>
      </c>
      <c r="AG372" s="620">
        <v>41</v>
      </c>
      <c r="AH372" s="623">
        <v>2</v>
      </c>
      <c r="AI372" s="158" t="s">
        <v>4</v>
      </c>
      <c r="AJ372" s="159" t="s">
        <v>2</v>
      </c>
      <c r="AK372" s="160"/>
      <c r="AL372" s="158" t="s">
        <v>2</v>
      </c>
      <c r="AM372" s="159"/>
      <c r="AN372" s="160"/>
    </row>
    <row r="373" spans="1:40" x14ac:dyDescent="0.25">
      <c r="A373" s="102" t="s">
        <v>1042</v>
      </c>
      <c r="B373" s="102" t="s">
        <v>123</v>
      </c>
      <c r="C373" s="98" t="s">
        <v>1048</v>
      </c>
      <c r="D373" s="99" t="s">
        <v>446</v>
      </c>
      <c r="E373" s="98" t="str">
        <f t="shared" si="99"/>
        <v>SP</v>
      </c>
      <c r="F373" s="120" t="s">
        <v>1044</v>
      </c>
      <c r="G373" s="119" t="s">
        <v>3</v>
      </c>
      <c r="H373" s="138"/>
      <c r="I373" s="127"/>
      <c r="J373" s="240"/>
      <c r="K373" s="121" t="s">
        <v>1045</v>
      </c>
      <c r="L373" s="122" t="s">
        <v>1046</v>
      </c>
      <c r="M373" s="193"/>
      <c r="N373" s="226"/>
      <c r="O373" s="195"/>
      <c r="P373" s="195"/>
      <c r="Q373" s="196"/>
      <c r="R373" s="197"/>
      <c r="S373" s="600">
        <v>459.29</v>
      </c>
      <c r="T373" s="519">
        <v>19.07</v>
      </c>
      <c r="U373" s="519">
        <v>118.05</v>
      </c>
      <c r="V373" s="601">
        <f t="shared" si="95"/>
        <v>596.41</v>
      </c>
      <c r="W373" s="600">
        <v>387.19</v>
      </c>
      <c r="X373" s="519">
        <v>205.54</v>
      </c>
      <c r="Y373" s="519">
        <v>243.79</v>
      </c>
      <c r="Z373" s="601">
        <f t="shared" si="96"/>
        <v>836.52</v>
      </c>
      <c r="AA373" s="179" t="s">
        <v>2</v>
      </c>
      <c r="AB373" s="698"/>
      <c r="AC373" s="588"/>
      <c r="AD373" s="632">
        <v>39</v>
      </c>
      <c r="AE373" s="634">
        <v>0</v>
      </c>
      <c r="AF373" s="633">
        <v>2</v>
      </c>
      <c r="AG373" s="632">
        <v>41</v>
      </c>
      <c r="AH373" s="633">
        <v>2</v>
      </c>
      <c r="AI373" s="133" t="s">
        <v>4</v>
      </c>
      <c r="AJ373" s="170" t="s">
        <v>2</v>
      </c>
      <c r="AK373" s="134"/>
      <c r="AL373" s="172" t="s">
        <v>2</v>
      </c>
      <c r="AM373" s="496"/>
      <c r="AN373" s="173"/>
    </row>
    <row r="374" spans="1:40" ht="15.75" customHeight="1" x14ac:dyDescent="0.25">
      <c r="A374" s="104" t="s">
        <v>1049</v>
      </c>
      <c r="B374" s="104" t="s">
        <v>46</v>
      </c>
      <c r="C374" s="96" t="s">
        <v>1050</v>
      </c>
      <c r="D374" s="96" t="s">
        <v>446</v>
      </c>
      <c r="E374" s="96" t="str">
        <f t="shared" si="99"/>
        <v>SP</v>
      </c>
      <c r="F374" s="262" t="s">
        <v>1051</v>
      </c>
      <c r="G374" s="263" t="s">
        <v>90</v>
      </c>
      <c r="H374" s="274"/>
      <c r="I374" s="149" t="s">
        <v>91</v>
      </c>
      <c r="J374" s="96"/>
      <c r="K374" s="125" t="s">
        <v>1052</v>
      </c>
      <c r="L374" s="246" t="s">
        <v>1046</v>
      </c>
      <c r="M374" s="275"/>
      <c r="N374" s="276"/>
      <c r="O374" s="277"/>
      <c r="P374" s="277"/>
      <c r="Q374" s="278"/>
      <c r="R374" s="279"/>
      <c r="S374" s="592">
        <v>149.11000000000001</v>
      </c>
      <c r="T374" s="593">
        <v>9.3699999999999992</v>
      </c>
      <c r="U374" s="593">
        <v>25.41</v>
      </c>
      <c r="V374" s="594">
        <f t="shared" si="95"/>
        <v>183.89000000000001</v>
      </c>
      <c r="W374" s="592">
        <v>0</v>
      </c>
      <c r="X374" s="593">
        <v>127.61</v>
      </c>
      <c r="Y374" s="593">
        <v>0</v>
      </c>
      <c r="Z374" s="594">
        <f t="shared" si="96"/>
        <v>127.61</v>
      </c>
      <c r="AA374" s="180" t="s">
        <v>4</v>
      </c>
      <c r="AB374" s="695">
        <v>338.12</v>
      </c>
      <c r="AC374" s="603">
        <v>0</v>
      </c>
      <c r="AD374" s="620">
        <v>26</v>
      </c>
      <c r="AE374" s="621">
        <v>0</v>
      </c>
      <c r="AF374" s="623">
        <v>4</v>
      </c>
      <c r="AG374" s="620"/>
      <c r="AH374" s="623"/>
      <c r="AI374" s="270"/>
      <c r="AJ374" s="271"/>
      <c r="AK374" s="272"/>
      <c r="AL374" s="158"/>
      <c r="AM374" s="159"/>
      <c r="AN374" s="160"/>
    </row>
    <row r="375" spans="1:40" x14ac:dyDescent="0.25">
      <c r="A375" s="102" t="s">
        <v>1049</v>
      </c>
      <c r="B375" s="102" t="s">
        <v>145</v>
      </c>
      <c r="C375" s="98" t="s">
        <v>1053</v>
      </c>
      <c r="D375" s="99" t="s">
        <v>446</v>
      </c>
      <c r="E375" s="98" t="str">
        <f t="shared" si="99"/>
        <v>SP</v>
      </c>
      <c r="F375" s="120" t="s">
        <v>1051</v>
      </c>
      <c r="G375" s="119" t="s">
        <v>90</v>
      </c>
      <c r="H375" s="140"/>
      <c r="I375" s="141" t="s">
        <v>91</v>
      </c>
      <c r="J375" s="98"/>
      <c r="K375" s="121" t="s">
        <v>1052</v>
      </c>
      <c r="L375" s="122" t="s">
        <v>1046</v>
      </c>
      <c r="M375" s="193"/>
      <c r="N375" s="226"/>
      <c r="O375" s="195"/>
      <c r="P375" s="195"/>
      <c r="Q375" s="196"/>
      <c r="R375" s="197"/>
      <c r="S375" s="600">
        <v>149.11000000000001</v>
      </c>
      <c r="T375" s="519">
        <v>9.3699999999999992</v>
      </c>
      <c r="U375" s="519">
        <v>25.41</v>
      </c>
      <c r="V375" s="601">
        <f t="shared" si="95"/>
        <v>183.89000000000001</v>
      </c>
      <c r="W375" s="600">
        <v>0</v>
      </c>
      <c r="X375" s="519">
        <v>127.61</v>
      </c>
      <c r="Y375" s="519">
        <v>0</v>
      </c>
      <c r="Z375" s="601">
        <f t="shared" si="96"/>
        <v>127.61</v>
      </c>
      <c r="AA375" s="179" t="s">
        <v>4</v>
      </c>
      <c r="AB375" s="698"/>
      <c r="AC375" s="588">
        <v>0</v>
      </c>
      <c r="AD375" s="632">
        <v>26</v>
      </c>
      <c r="AE375" s="634">
        <v>0</v>
      </c>
      <c r="AF375" s="633">
        <v>4</v>
      </c>
      <c r="AG375" s="632"/>
      <c r="AH375" s="633"/>
      <c r="AI375" s="165"/>
      <c r="AJ375" s="166"/>
      <c r="AK375" s="167"/>
      <c r="AL375" s="172"/>
      <c r="AM375" s="496"/>
      <c r="AN375" s="173"/>
    </row>
    <row r="376" spans="1:40" ht="15.75" customHeight="1" x14ac:dyDescent="0.25">
      <c r="A376" s="104" t="s">
        <v>1054</v>
      </c>
      <c r="B376" s="104" t="s">
        <v>46</v>
      </c>
      <c r="C376" s="96" t="s">
        <v>1055</v>
      </c>
      <c r="D376" s="96" t="s">
        <v>446</v>
      </c>
      <c r="E376" s="96" t="str">
        <f t="shared" si="99"/>
        <v>SP</v>
      </c>
      <c r="F376" s="262" t="s">
        <v>1056</v>
      </c>
      <c r="G376" s="263" t="s">
        <v>90</v>
      </c>
      <c r="H376" s="274" t="s">
        <v>1</v>
      </c>
      <c r="I376" s="149" t="s">
        <v>281</v>
      </c>
      <c r="J376" s="96" t="s">
        <v>281</v>
      </c>
      <c r="K376" s="125" t="s">
        <v>282</v>
      </c>
      <c r="L376" s="246" t="s">
        <v>1057</v>
      </c>
      <c r="M376" s="275"/>
      <c r="N376" s="276"/>
      <c r="O376" s="277"/>
      <c r="P376" s="277"/>
      <c r="Q376" s="278"/>
      <c r="R376" s="279"/>
      <c r="S376" s="607">
        <v>673.23</v>
      </c>
      <c r="T376" s="608">
        <v>24.85</v>
      </c>
      <c r="U376" s="608">
        <v>0</v>
      </c>
      <c r="V376" s="609">
        <f t="shared" si="95"/>
        <v>698.08</v>
      </c>
      <c r="W376" s="607">
        <v>0</v>
      </c>
      <c r="X376" s="608">
        <v>100.67</v>
      </c>
      <c r="Y376" s="608">
        <v>0</v>
      </c>
      <c r="Z376" s="609">
        <f t="shared" si="96"/>
        <v>100.67</v>
      </c>
      <c r="AA376" s="296" t="s">
        <v>4</v>
      </c>
      <c r="AB376" s="706">
        <v>992</v>
      </c>
      <c r="AC376" s="707">
        <v>123.68</v>
      </c>
      <c r="AD376" s="620">
        <v>20</v>
      </c>
      <c r="AE376" s="621">
        <v>0</v>
      </c>
      <c r="AF376" s="623">
        <v>28</v>
      </c>
      <c r="AG376" s="620"/>
      <c r="AH376" s="623"/>
      <c r="AI376" s="270"/>
      <c r="AJ376" s="271"/>
      <c r="AK376" s="272"/>
      <c r="AL376" s="158"/>
      <c r="AM376" s="159"/>
      <c r="AN376" s="160"/>
    </row>
    <row r="377" spans="1:40" x14ac:dyDescent="0.25">
      <c r="A377" s="102" t="s">
        <v>1054</v>
      </c>
      <c r="B377" s="102" t="s">
        <v>123</v>
      </c>
      <c r="C377" s="98" t="s">
        <v>1058</v>
      </c>
      <c r="D377" s="99" t="s">
        <v>446</v>
      </c>
      <c r="E377" s="98" t="str">
        <f t="shared" si="99"/>
        <v>SP</v>
      </c>
      <c r="F377" s="120" t="s">
        <v>1056</v>
      </c>
      <c r="G377" s="119" t="s">
        <v>90</v>
      </c>
      <c r="H377" s="140" t="s">
        <v>1</v>
      </c>
      <c r="I377" s="141" t="s">
        <v>281</v>
      </c>
      <c r="J377" s="98" t="s">
        <v>281</v>
      </c>
      <c r="K377" s="121" t="s">
        <v>282</v>
      </c>
      <c r="L377" s="122" t="s">
        <v>1057</v>
      </c>
      <c r="M377" s="193"/>
      <c r="N377" s="226"/>
      <c r="O377" s="195"/>
      <c r="P377" s="195"/>
      <c r="Q377" s="196"/>
      <c r="R377" s="197"/>
      <c r="S377" s="743">
        <v>673.23</v>
      </c>
      <c r="T377" s="744">
        <v>24.85</v>
      </c>
      <c r="U377" s="744">
        <v>0</v>
      </c>
      <c r="V377" s="754">
        <f t="shared" si="95"/>
        <v>698.08</v>
      </c>
      <c r="W377" s="743">
        <v>0</v>
      </c>
      <c r="X377" s="744">
        <v>100.67</v>
      </c>
      <c r="Y377" s="744">
        <v>0</v>
      </c>
      <c r="Z377" s="754">
        <f t="shared" si="96"/>
        <v>100.67</v>
      </c>
      <c r="AA377" s="322" t="s">
        <v>4</v>
      </c>
      <c r="AB377" s="715"/>
      <c r="AC377" s="716">
        <v>123.68</v>
      </c>
      <c r="AD377" s="632">
        <v>20</v>
      </c>
      <c r="AE377" s="634">
        <v>0</v>
      </c>
      <c r="AF377" s="633">
        <v>28</v>
      </c>
      <c r="AG377" s="632"/>
      <c r="AH377" s="633"/>
      <c r="AI377" s="165"/>
      <c r="AJ377" s="166"/>
      <c r="AK377" s="167"/>
      <c r="AL377" s="172"/>
      <c r="AM377" s="496"/>
      <c r="AN377" s="173"/>
    </row>
    <row r="378" spans="1:40" ht="15.75" customHeight="1" x14ac:dyDescent="0.25">
      <c r="A378" s="104" t="s">
        <v>1059</v>
      </c>
      <c r="B378" s="104" t="s">
        <v>46</v>
      </c>
      <c r="C378" s="96" t="s">
        <v>1060</v>
      </c>
      <c r="D378" s="96" t="s">
        <v>446</v>
      </c>
      <c r="E378" s="96" t="str">
        <f t="shared" si="99"/>
        <v>SP</v>
      </c>
      <c r="F378" s="262" t="s">
        <v>1061</v>
      </c>
      <c r="G378" s="263" t="s">
        <v>3</v>
      </c>
      <c r="H378" s="264"/>
      <c r="I378" s="123"/>
      <c r="J378" s="241"/>
      <c r="K378" s="125" t="s">
        <v>1062</v>
      </c>
      <c r="L378" s="246" t="s">
        <v>1063</v>
      </c>
      <c r="M378" s="198" t="s">
        <v>1064</v>
      </c>
      <c r="N378" s="199" t="s">
        <v>1065</v>
      </c>
      <c r="O378" s="200">
        <v>23505.74</v>
      </c>
      <c r="P378" s="200"/>
      <c r="Q378" s="215">
        <v>43462</v>
      </c>
      <c r="R378" s="216">
        <v>47115</v>
      </c>
      <c r="S378" s="592">
        <v>240.94</v>
      </c>
      <c r="T378" s="593">
        <v>26.5</v>
      </c>
      <c r="U378" s="593">
        <v>84.93</v>
      </c>
      <c r="V378" s="594">
        <f t="shared" si="95"/>
        <v>352.37</v>
      </c>
      <c r="W378" s="592">
        <v>235</v>
      </c>
      <c r="X378" s="593">
        <v>97.03</v>
      </c>
      <c r="Y378" s="593">
        <v>16.32</v>
      </c>
      <c r="Z378" s="594">
        <f t="shared" si="96"/>
        <v>348.34999999999997</v>
      </c>
      <c r="AA378" s="180" t="s">
        <v>2</v>
      </c>
      <c r="AB378" s="695">
        <v>720.66</v>
      </c>
      <c r="AC378" s="603"/>
      <c r="AD378" s="620">
        <v>12</v>
      </c>
      <c r="AE378" s="621">
        <v>0</v>
      </c>
      <c r="AF378" s="623">
        <v>7</v>
      </c>
      <c r="AG378" s="620"/>
      <c r="AH378" s="623"/>
      <c r="AI378" s="158" t="s">
        <v>4</v>
      </c>
      <c r="AJ378" s="159" t="s">
        <v>2</v>
      </c>
      <c r="AK378" s="160"/>
      <c r="AL378" s="158"/>
      <c r="AM378" s="159"/>
      <c r="AN378" s="160"/>
    </row>
    <row r="379" spans="1:40" x14ac:dyDescent="0.25">
      <c r="A379" s="102" t="s">
        <v>1059</v>
      </c>
      <c r="B379" s="102" t="s">
        <v>123</v>
      </c>
      <c r="C379" s="98" t="s">
        <v>1066</v>
      </c>
      <c r="D379" s="99" t="s">
        <v>446</v>
      </c>
      <c r="E379" s="98" t="str">
        <f t="shared" si="99"/>
        <v>SP</v>
      </c>
      <c r="F379" s="120" t="s">
        <v>1061</v>
      </c>
      <c r="G379" s="119" t="s">
        <v>3</v>
      </c>
      <c r="H379" s="138"/>
      <c r="I379" s="127"/>
      <c r="J379" s="240"/>
      <c r="K379" s="121" t="s">
        <v>1062</v>
      </c>
      <c r="L379" s="122" t="s">
        <v>1063</v>
      </c>
      <c r="M379" s="193"/>
      <c r="N379" s="226"/>
      <c r="O379" s="195"/>
      <c r="P379" s="195"/>
      <c r="Q379" s="196"/>
      <c r="R379" s="197"/>
      <c r="S379" s="600">
        <v>240.94</v>
      </c>
      <c r="T379" s="519">
        <v>26.5</v>
      </c>
      <c r="U379" s="519">
        <v>84.93</v>
      </c>
      <c r="V379" s="601">
        <f t="shared" si="95"/>
        <v>352.37</v>
      </c>
      <c r="W379" s="600">
        <v>235</v>
      </c>
      <c r="X379" s="519">
        <v>97.03</v>
      </c>
      <c r="Y379" s="519">
        <v>16.32</v>
      </c>
      <c r="Z379" s="601">
        <f t="shared" si="96"/>
        <v>348.34999999999997</v>
      </c>
      <c r="AA379" s="179" t="s">
        <v>2</v>
      </c>
      <c r="AB379" s="698"/>
      <c r="AC379" s="588"/>
      <c r="AD379" s="632">
        <v>12</v>
      </c>
      <c r="AE379" s="634">
        <v>0</v>
      </c>
      <c r="AF379" s="633">
        <v>7</v>
      </c>
      <c r="AG379" s="632"/>
      <c r="AH379" s="633"/>
      <c r="AI379" s="133" t="s">
        <v>4</v>
      </c>
      <c r="AJ379" s="170" t="s">
        <v>2</v>
      </c>
      <c r="AK379" s="134"/>
      <c r="AL379" s="172"/>
      <c r="AM379" s="496"/>
      <c r="AN379" s="173"/>
    </row>
    <row r="380" spans="1:40" ht="15.75" customHeight="1" x14ac:dyDescent="0.25">
      <c r="A380" s="104" t="s">
        <v>1067</v>
      </c>
      <c r="B380" s="104" t="s">
        <v>46</v>
      </c>
      <c r="C380" s="96" t="s">
        <v>1068</v>
      </c>
      <c r="D380" s="96" t="s">
        <v>446</v>
      </c>
      <c r="E380" s="96" t="str">
        <f t="shared" si="99"/>
        <v>SP</v>
      </c>
      <c r="F380" s="262" t="s">
        <v>1069</v>
      </c>
      <c r="G380" s="263" t="s">
        <v>3</v>
      </c>
      <c r="H380" s="264"/>
      <c r="I380" s="123"/>
      <c r="J380" s="241"/>
      <c r="K380" s="125" t="s">
        <v>1070</v>
      </c>
      <c r="L380" s="246" t="s">
        <v>1071</v>
      </c>
      <c r="M380" s="198" t="s">
        <v>1072</v>
      </c>
      <c r="N380" s="199" t="s">
        <v>1073</v>
      </c>
      <c r="O380" s="200">
        <v>56821.97</v>
      </c>
      <c r="P380" s="200"/>
      <c r="Q380" s="215">
        <v>43799</v>
      </c>
      <c r="R380" s="216">
        <v>45991</v>
      </c>
      <c r="S380" s="592">
        <v>892.16</v>
      </c>
      <c r="T380" s="593">
        <v>22.14</v>
      </c>
      <c r="U380" s="593">
        <v>425.96</v>
      </c>
      <c r="V380" s="594">
        <f t="shared" si="95"/>
        <v>1340.26</v>
      </c>
      <c r="W380" s="592">
        <v>0</v>
      </c>
      <c r="X380" s="593">
        <v>704.57</v>
      </c>
      <c r="Y380" s="593">
        <v>226.11</v>
      </c>
      <c r="Z380" s="594">
        <v>930.81</v>
      </c>
      <c r="AA380" s="180" t="s">
        <v>4</v>
      </c>
      <c r="AB380" s="695">
        <v>2707.42</v>
      </c>
      <c r="AC380" s="603"/>
      <c r="AD380" s="620">
        <v>63</v>
      </c>
      <c r="AE380" s="621">
        <v>0</v>
      </c>
      <c r="AF380" s="623">
        <v>5</v>
      </c>
      <c r="AG380" s="620"/>
      <c r="AH380" s="623"/>
      <c r="AI380" s="158" t="s">
        <v>2</v>
      </c>
      <c r="AJ380" s="159" t="s">
        <v>4</v>
      </c>
      <c r="AK380" s="160"/>
      <c r="AL380" s="158"/>
      <c r="AM380" s="159"/>
      <c r="AN380" s="160"/>
    </row>
    <row r="381" spans="1:40" x14ac:dyDescent="0.25">
      <c r="A381" s="103" t="s">
        <v>1067</v>
      </c>
      <c r="B381" s="103" t="s">
        <v>123</v>
      </c>
      <c r="C381" s="99" t="s">
        <v>1074</v>
      </c>
      <c r="D381" s="99" t="s">
        <v>446</v>
      </c>
      <c r="E381" s="99" t="str">
        <f t="shared" si="99"/>
        <v>SP</v>
      </c>
      <c r="F381" s="776" t="s">
        <v>1069</v>
      </c>
      <c r="G381" s="130" t="s">
        <v>3</v>
      </c>
      <c r="H381" s="136"/>
      <c r="I381" s="129"/>
      <c r="J381" s="238"/>
      <c r="K381" s="100" t="s">
        <v>1075</v>
      </c>
      <c r="L381" s="239"/>
      <c r="M381" s="188"/>
      <c r="N381" s="227"/>
      <c r="O381" s="190"/>
      <c r="P381" s="190"/>
      <c r="Q381" s="191"/>
      <c r="R381" s="192"/>
      <c r="S381" s="595">
        <v>461.08</v>
      </c>
      <c r="T381" s="517">
        <v>11.44</v>
      </c>
      <c r="U381" s="517">
        <v>216.99</v>
      </c>
      <c r="V381" s="597">
        <f>SUM(S381:U381)</f>
        <v>689.51</v>
      </c>
      <c r="W381" s="595">
        <v>0</v>
      </c>
      <c r="X381" s="517">
        <v>360.07</v>
      </c>
      <c r="Y381" s="517">
        <v>116.92</v>
      </c>
      <c r="Z381" s="597">
        <f t="shared" si="96"/>
        <v>476.99</v>
      </c>
      <c r="AA381" s="181"/>
      <c r="AB381" s="696"/>
      <c r="AC381" s="700"/>
      <c r="AD381" s="624"/>
      <c r="AE381" s="625"/>
      <c r="AF381" s="627"/>
      <c r="AG381" s="624"/>
      <c r="AH381" s="627"/>
      <c r="AI381" s="168"/>
      <c r="AJ381" s="171"/>
      <c r="AK381" s="169"/>
      <c r="AL381" s="174"/>
      <c r="AM381" s="494"/>
      <c r="AN381" s="175"/>
    </row>
    <row r="382" spans="1:40" x14ac:dyDescent="0.25">
      <c r="A382" s="102" t="s">
        <v>1067</v>
      </c>
      <c r="B382" s="102" t="s">
        <v>145</v>
      </c>
      <c r="C382" s="98" t="s">
        <v>1076</v>
      </c>
      <c r="D382" s="99" t="s">
        <v>446</v>
      </c>
      <c r="E382" s="98" t="str">
        <f t="shared" si="99"/>
        <v>SP</v>
      </c>
      <c r="F382" s="777"/>
      <c r="G382" s="119" t="s">
        <v>3</v>
      </c>
      <c r="H382" s="138"/>
      <c r="I382" s="127"/>
      <c r="J382" s="240"/>
      <c r="K382" s="100" t="s">
        <v>1075</v>
      </c>
      <c r="L382" s="122"/>
      <c r="M382" s="193"/>
      <c r="N382" s="226"/>
      <c r="O382" s="195"/>
      <c r="P382" s="195"/>
      <c r="Q382" s="196"/>
      <c r="R382" s="197"/>
      <c r="S382" s="600">
        <v>431.08</v>
      </c>
      <c r="T382" s="519">
        <v>10.7</v>
      </c>
      <c r="U382" s="519">
        <v>208.97</v>
      </c>
      <c r="V382" s="601">
        <f t="shared" si="95"/>
        <v>650.75</v>
      </c>
      <c r="W382" s="600">
        <v>0</v>
      </c>
      <c r="X382" s="519">
        <v>344.5</v>
      </c>
      <c r="Y382" s="519">
        <v>109.32</v>
      </c>
      <c r="Z382" s="601">
        <f t="shared" si="96"/>
        <v>453.82</v>
      </c>
      <c r="AA382" s="179"/>
      <c r="AB382" s="698"/>
      <c r="AC382" s="588"/>
      <c r="AD382" s="632"/>
      <c r="AE382" s="634"/>
      <c r="AF382" s="633"/>
      <c r="AG382" s="632"/>
      <c r="AH382" s="633"/>
      <c r="AI382" s="133"/>
      <c r="AJ382" s="170"/>
      <c r="AK382" s="134"/>
      <c r="AL382" s="172"/>
      <c r="AM382" s="496"/>
      <c r="AN382" s="173"/>
    </row>
    <row r="383" spans="1:40" ht="15.75" customHeight="1" x14ac:dyDescent="0.25">
      <c r="A383" s="104" t="s">
        <v>1077</v>
      </c>
      <c r="B383" s="104" t="s">
        <v>46</v>
      </c>
      <c r="C383" s="96" t="s">
        <v>1078</v>
      </c>
      <c r="D383" s="96" t="s">
        <v>446</v>
      </c>
      <c r="E383" s="96" t="str">
        <f t="shared" si="99"/>
        <v>SP</v>
      </c>
      <c r="F383" s="262" t="s">
        <v>1079</v>
      </c>
      <c r="G383" s="263" t="s">
        <v>3</v>
      </c>
      <c r="H383" s="264"/>
      <c r="I383" s="123"/>
      <c r="J383" s="241"/>
      <c r="K383" s="125" t="s">
        <v>1080</v>
      </c>
      <c r="L383" s="246" t="s">
        <v>1081</v>
      </c>
      <c r="M383" s="198" t="s">
        <v>1082</v>
      </c>
      <c r="N383" s="199" t="s">
        <v>1083</v>
      </c>
      <c r="O383" s="200">
        <v>53062.63</v>
      </c>
      <c r="P383" s="200">
        <v>19132.3</v>
      </c>
      <c r="Q383" s="215">
        <v>44006</v>
      </c>
      <c r="R383" s="216">
        <v>45832</v>
      </c>
      <c r="S383" s="592">
        <v>732.8</v>
      </c>
      <c r="T383" s="593">
        <v>71.7</v>
      </c>
      <c r="U383" s="593">
        <v>136.43</v>
      </c>
      <c r="V383" s="594">
        <f t="shared" si="95"/>
        <v>940.93000000000006</v>
      </c>
      <c r="W383" s="592">
        <v>0</v>
      </c>
      <c r="X383" s="593">
        <v>179.12</v>
      </c>
      <c r="Y383" s="593">
        <v>117.1</v>
      </c>
      <c r="Z383" s="594">
        <f t="shared" si="96"/>
        <v>296.22000000000003</v>
      </c>
      <c r="AA383" s="180" t="s">
        <v>4</v>
      </c>
      <c r="AB383" s="695">
        <v>1294.32</v>
      </c>
      <c r="AC383" s="603"/>
      <c r="AD383" s="620">
        <v>58</v>
      </c>
      <c r="AE383" s="621">
        <v>0</v>
      </c>
      <c r="AF383" s="623">
        <v>4</v>
      </c>
      <c r="AG383" s="620"/>
      <c r="AH383" s="623"/>
      <c r="AI383" s="158" t="s">
        <v>2</v>
      </c>
      <c r="AJ383" s="159" t="s">
        <v>2</v>
      </c>
      <c r="AK383" s="160"/>
      <c r="AL383" s="158"/>
      <c r="AM383" s="159"/>
      <c r="AN383" s="160"/>
    </row>
    <row r="384" spans="1:40" x14ac:dyDescent="0.25">
      <c r="A384" s="103" t="s">
        <v>1077</v>
      </c>
      <c r="B384" s="103" t="s">
        <v>123</v>
      </c>
      <c r="C384" s="99" t="s">
        <v>1084</v>
      </c>
      <c r="D384" s="99" t="s">
        <v>446</v>
      </c>
      <c r="E384" s="99" t="str">
        <f t="shared" si="99"/>
        <v>SP</v>
      </c>
      <c r="F384" s="776" t="s">
        <v>1079</v>
      </c>
      <c r="G384" s="130" t="s">
        <v>3</v>
      </c>
      <c r="H384" s="136"/>
      <c r="I384" s="129"/>
      <c r="J384" s="238"/>
      <c r="K384" s="100" t="s">
        <v>1080</v>
      </c>
      <c r="L384" s="239"/>
      <c r="M384" s="188"/>
      <c r="N384" s="227"/>
      <c r="O384" s="190"/>
      <c r="P384" s="190"/>
      <c r="Q384" s="191"/>
      <c r="R384" s="192"/>
      <c r="S384" s="595">
        <v>396.81</v>
      </c>
      <c r="T384" s="517">
        <v>17.04</v>
      </c>
      <c r="U384" s="517">
        <v>67.36</v>
      </c>
      <c r="V384" s="597">
        <f t="shared" si="95"/>
        <v>481.21000000000004</v>
      </c>
      <c r="W384" s="595">
        <v>0</v>
      </c>
      <c r="X384" s="517">
        <v>53.9</v>
      </c>
      <c r="Y384" s="517">
        <v>80.239999999999995</v>
      </c>
      <c r="Z384" s="597">
        <f t="shared" si="96"/>
        <v>134.13999999999999</v>
      </c>
      <c r="AA384" s="181"/>
      <c r="AB384" s="696"/>
      <c r="AC384" s="700"/>
      <c r="AD384" s="624"/>
      <c r="AE384" s="625"/>
      <c r="AF384" s="627"/>
      <c r="AG384" s="624"/>
      <c r="AH384" s="627"/>
      <c r="AI384" s="168"/>
      <c r="AJ384" s="171"/>
      <c r="AK384" s="169"/>
      <c r="AL384" s="174"/>
      <c r="AM384" s="494"/>
      <c r="AN384" s="175"/>
    </row>
    <row r="385" spans="1:40" x14ac:dyDescent="0.25">
      <c r="A385" s="103" t="s">
        <v>1077</v>
      </c>
      <c r="B385" s="103" t="s">
        <v>145</v>
      </c>
      <c r="C385" s="99" t="s">
        <v>1085</v>
      </c>
      <c r="D385" s="99" t="s">
        <v>446</v>
      </c>
      <c r="E385" s="99" t="str">
        <f t="shared" si="99"/>
        <v>SP</v>
      </c>
      <c r="F385" s="778"/>
      <c r="G385" s="130" t="s">
        <v>3</v>
      </c>
      <c r="H385" s="136"/>
      <c r="I385" s="129"/>
      <c r="J385" s="238"/>
      <c r="K385" s="100" t="s">
        <v>1080</v>
      </c>
      <c r="L385" s="239"/>
      <c r="M385" s="188"/>
      <c r="N385" s="227"/>
      <c r="O385" s="190"/>
      <c r="P385" s="190"/>
      <c r="Q385" s="191"/>
      <c r="R385" s="192"/>
      <c r="S385" s="595">
        <v>180.06</v>
      </c>
      <c r="T385" s="517">
        <v>33.25</v>
      </c>
      <c r="U385" s="517">
        <v>27.91</v>
      </c>
      <c r="V385" s="597">
        <f t="shared" si="95"/>
        <v>241.22</v>
      </c>
      <c r="W385" s="595">
        <v>0</v>
      </c>
      <c r="X385" s="517">
        <v>71.319999999999993</v>
      </c>
      <c r="Y385" s="517">
        <v>18.43</v>
      </c>
      <c r="Z385" s="597">
        <f t="shared" si="96"/>
        <v>89.75</v>
      </c>
      <c r="AA385" s="181"/>
      <c r="AB385" s="696"/>
      <c r="AC385" s="700"/>
      <c r="AD385" s="624"/>
      <c r="AE385" s="625"/>
      <c r="AF385" s="627"/>
      <c r="AG385" s="624"/>
      <c r="AH385" s="627"/>
      <c r="AI385" s="168"/>
      <c r="AJ385" s="171"/>
      <c r="AK385" s="169"/>
      <c r="AL385" s="174"/>
      <c r="AM385" s="494"/>
      <c r="AN385" s="175"/>
    </row>
    <row r="386" spans="1:40" x14ac:dyDescent="0.25">
      <c r="A386" s="102" t="s">
        <v>1077</v>
      </c>
      <c r="B386" s="102" t="s">
        <v>55</v>
      </c>
      <c r="C386" s="98" t="s">
        <v>1086</v>
      </c>
      <c r="D386" s="99" t="s">
        <v>446</v>
      </c>
      <c r="E386" s="98" t="str">
        <f t="shared" si="99"/>
        <v>SP</v>
      </c>
      <c r="F386" s="777"/>
      <c r="G386" s="119" t="s">
        <v>3</v>
      </c>
      <c r="H386" s="138"/>
      <c r="I386" s="127"/>
      <c r="J386" s="240"/>
      <c r="K386" s="100" t="s">
        <v>1080</v>
      </c>
      <c r="L386" s="122"/>
      <c r="M386" s="193"/>
      <c r="N386" s="226"/>
      <c r="O386" s="195"/>
      <c r="P386" s="195"/>
      <c r="Q386" s="196"/>
      <c r="R386" s="197"/>
      <c r="S386" s="600">
        <v>155.93</v>
      </c>
      <c r="T386" s="519">
        <v>21.41</v>
      </c>
      <c r="U386" s="519">
        <v>41.16</v>
      </c>
      <c r="V386" s="601">
        <f t="shared" si="95"/>
        <v>218.5</v>
      </c>
      <c r="W386" s="600">
        <v>0</v>
      </c>
      <c r="X386" s="519">
        <v>53.9</v>
      </c>
      <c r="Y386" s="519">
        <v>18.43</v>
      </c>
      <c r="Z386" s="601">
        <f t="shared" si="96"/>
        <v>72.33</v>
      </c>
      <c r="AA386" s="179"/>
      <c r="AB386" s="698"/>
      <c r="AC386" s="588"/>
      <c r="AD386" s="632"/>
      <c r="AE386" s="634"/>
      <c r="AF386" s="633"/>
      <c r="AG386" s="632"/>
      <c r="AH386" s="633"/>
      <c r="AI386" s="133"/>
      <c r="AJ386" s="170"/>
      <c r="AK386" s="134"/>
      <c r="AL386" s="172"/>
      <c r="AM386" s="496"/>
      <c r="AN386" s="173"/>
    </row>
    <row r="387" spans="1:40" ht="15.75" customHeight="1" x14ac:dyDescent="0.25">
      <c r="A387" s="94" t="s">
        <v>1087</v>
      </c>
      <c r="B387" s="94" t="s">
        <v>46</v>
      </c>
      <c r="C387" s="96" t="s">
        <v>1088</v>
      </c>
      <c r="D387" s="96" t="s">
        <v>446</v>
      </c>
      <c r="E387" s="96" t="str">
        <f t="shared" si="99"/>
        <v>SP</v>
      </c>
      <c r="F387" s="783" t="s">
        <v>1089</v>
      </c>
      <c r="G387" s="785" t="s">
        <v>3</v>
      </c>
      <c r="H387" s="111"/>
      <c r="I387" s="787"/>
      <c r="J387" s="241"/>
      <c r="K387" s="125" t="s">
        <v>1090</v>
      </c>
      <c r="L387" s="876" t="s">
        <v>1091</v>
      </c>
      <c r="M387" s="198" t="s">
        <v>1092</v>
      </c>
      <c r="N387" s="199"/>
      <c r="O387" s="200">
        <v>758303</v>
      </c>
      <c r="P387" s="200">
        <v>0</v>
      </c>
      <c r="Q387" s="215">
        <v>43425</v>
      </c>
      <c r="R387" s="216">
        <v>47078</v>
      </c>
      <c r="S387" s="815">
        <v>3145.59</v>
      </c>
      <c r="T387" s="792">
        <v>226.41</v>
      </c>
      <c r="U387" s="792">
        <v>1181.74</v>
      </c>
      <c r="V387" s="794">
        <f t="shared" si="95"/>
        <v>4553.74</v>
      </c>
      <c r="W387" s="815">
        <v>2229.5</v>
      </c>
      <c r="X387" s="792">
        <v>1984.46</v>
      </c>
      <c r="Y387" s="792">
        <v>0</v>
      </c>
      <c r="Z387" s="794">
        <f t="shared" si="96"/>
        <v>4213.96</v>
      </c>
      <c r="AA387" s="846" t="s">
        <v>4</v>
      </c>
      <c r="AB387" s="856">
        <v>6670.96</v>
      </c>
      <c r="AC387" s="817">
        <v>0</v>
      </c>
      <c r="AD387" s="819">
        <v>483</v>
      </c>
      <c r="AE387" s="809">
        <v>0</v>
      </c>
      <c r="AF387" s="811">
        <v>21</v>
      </c>
      <c r="AG387" s="819">
        <v>498</v>
      </c>
      <c r="AH387" s="811">
        <v>46</v>
      </c>
      <c r="AI387" s="774" t="s">
        <v>2</v>
      </c>
      <c r="AJ387" s="772" t="s">
        <v>2</v>
      </c>
      <c r="AK387" s="763" t="s">
        <v>2</v>
      </c>
      <c r="AL387" s="774" t="s">
        <v>2</v>
      </c>
      <c r="AM387" s="772"/>
      <c r="AN387" s="763"/>
    </row>
    <row r="388" spans="1:40" ht="15.75" customHeight="1" x14ac:dyDescent="0.25">
      <c r="A388" s="95" t="s">
        <v>1087</v>
      </c>
      <c r="B388" s="95" t="s">
        <v>46</v>
      </c>
      <c r="C388" s="97" t="s">
        <v>1088</v>
      </c>
      <c r="D388" s="97" t="s">
        <v>446</v>
      </c>
      <c r="E388" s="97" t="str">
        <f>LEFT(A387,2)</f>
        <v>SP</v>
      </c>
      <c r="F388" s="784"/>
      <c r="G388" s="786"/>
      <c r="H388" s="113"/>
      <c r="I388" s="788"/>
      <c r="J388" s="244"/>
      <c r="K388" s="126" t="s">
        <v>1090</v>
      </c>
      <c r="L388" s="877"/>
      <c r="M388" s="217" t="s">
        <v>1093</v>
      </c>
      <c r="N388" s="218"/>
      <c r="O388" s="219">
        <v>151697</v>
      </c>
      <c r="P388" s="219">
        <v>0</v>
      </c>
      <c r="Q388" s="220">
        <v>43425</v>
      </c>
      <c r="R388" s="221">
        <v>47078</v>
      </c>
      <c r="S388" s="816"/>
      <c r="T388" s="793"/>
      <c r="U388" s="793"/>
      <c r="V388" s="795"/>
      <c r="W388" s="816"/>
      <c r="X388" s="793"/>
      <c r="Y388" s="793"/>
      <c r="Z388" s="795"/>
      <c r="AA388" s="847"/>
      <c r="AB388" s="857"/>
      <c r="AC388" s="818"/>
      <c r="AD388" s="820"/>
      <c r="AE388" s="810"/>
      <c r="AF388" s="812"/>
      <c r="AG388" s="820"/>
      <c r="AH388" s="812"/>
      <c r="AI388" s="775"/>
      <c r="AJ388" s="773"/>
      <c r="AK388" s="764"/>
      <c r="AL388" s="775"/>
      <c r="AM388" s="773"/>
      <c r="AN388" s="764"/>
    </row>
    <row r="389" spans="1:40" x14ac:dyDescent="0.25">
      <c r="A389" s="103" t="s">
        <v>1087</v>
      </c>
      <c r="B389" s="103" t="s">
        <v>254</v>
      </c>
      <c r="C389" s="99" t="s">
        <v>1094</v>
      </c>
      <c r="D389" s="99" t="s">
        <v>446</v>
      </c>
      <c r="E389" s="99" t="str">
        <f t="shared" si="99"/>
        <v>SP</v>
      </c>
      <c r="F389" s="776" t="s">
        <v>1089</v>
      </c>
      <c r="G389" s="130" t="s">
        <v>3</v>
      </c>
      <c r="H389" s="136"/>
      <c r="I389" s="129"/>
      <c r="J389" s="238"/>
      <c r="K389" s="100" t="s">
        <v>1090</v>
      </c>
      <c r="L389" s="239" t="s">
        <v>1091</v>
      </c>
      <c r="M389" s="188"/>
      <c r="N389" s="189"/>
      <c r="O389" s="190"/>
      <c r="P389" s="190"/>
      <c r="Q389" s="191"/>
      <c r="R389" s="192"/>
      <c r="S389" s="595">
        <v>1516.63</v>
      </c>
      <c r="T389" s="517">
        <v>136.31</v>
      </c>
      <c r="U389" s="517">
        <v>531.57000000000005</v>
      </c>
      <c r="V389" s="597">
        <f t="shared" si="95"/>
        <v>2184.5100000000002</v>
      </c>
      <c r="W389" s="595">
        <v>1074.94</v>
      </c>
      <c r="X389" s="517">
        <v>989.36</v>
      </c>
      <c r="Y389" s="517">
        <v>0</v>
      </c>
      <c r="Z389" s="597">
        <f t="shared" si="96"/>
        <v>2064.3000000000002</v>
      </c>
      <c r="AA389" s="137"/>
      <c r="AB389" s="696"/>
      <c r="AC389" s="700">
        <v>0</v>
      </c>
      <c r="AD389" s="624">
        <v>270</v>
      </c>
      <c r="AE389" s="625">
        <v>0</v>
      </c>
      <c r="AF389" s="627">
        <v>15</v>
      </c>
      <c r="AG389" s="624">
        <v>275</v>
      </c>
      <c r="AH389" s="627">
        <v>14</v>
      </c>
      <c r="AI389" s="162"/>
      <c r="AJ389" s="163"/>
      <c r="AK389" s="164"/>
      <c r="AL389" s="162"/>
      <c r="AM389" s="494"/>
      <c r="AN389" s="175"/>
    </row>
    <row r="390" spans="1:40" x14ac:dyDescent="0.25">
      <c r="A390" s="103" t="s">
        <v>1087</v>
      </c>
      <c r="B390" s="103" t="s">
        <v>256</v>
      </c>
      <c r="C390" s="99" t="s">
        <v>1095</v>
      </c>
      <c r="D390" s="99" t="s">
        <v>446</v>
      </c>
      <c r="E390" s="99" t="str">
        <f t="shared" si="99"/>
        <v>SP</v>
      </c>
      <c r="F390" s="778"/>
      <c r="G390" s="130" t="s">
        <v>3</v>
      </c>
      <c r="H390" s="136"/>
      <c r="I390" s="129"/>
      <c r="J390" s="238"/>
      <c r="K390" s="100" t="s">
        <v>1090</v>
      </c>
      <c r="L390" s="239" t="s">
        <v>1091</v>
      </c>
      <c r="M390" s="188"/>
      <c r="N390" s="189"/>
      <c r="O390" s="190"/>
      <c r="P390" s="190"/>
      <c r="Q390" s="191"/>
      <c r="R390" s="192"/>
      <c r="S390" s="595">
        <v>746.35</v>
      </c>
      <c r="T390" s="517">
        <v>40.590000000000003</v>
      </c>
      <c r="U390" s="517">
        <v>176.9</v>
      </c>
      <c r="V390" s="597">
        <f t="shared" si="95"/>
        <v>963.84</v>
      </c>
      <c r="W390" s="595">
        <v>528.99</v>
      </c>
      <c r="X390" s="517">
        <v>477.79</v>
      </c>
      <c r="Y390" s="517">
        <v>0</v>
      </c>
      <c r="Z390" s="597">
        <f t="shared" si="96"/>
        <v>1006.78</v>
      </c>
      <c r="AA390" s="137"/>
      <c r="AB390" s="696"/>
      <c r="AC390" s="700">
        <v>0</v>
      </c>
      <c r="AD390" s="624">
        <v>112</v>
      </c>
      <c r="AE390" s="625">
        <v>0</v>
      </c>
      <c r="AF390" s="627">
        <v>1</v>
      </c>
      <c r="AG390" s="624">
        <v>86</v>
      </c>
      <c r="AH390" s="627">
        <v>18</v>
      </c>
      <c r="AI390" s="162"/>
      <c r="AJ390" s="163"/>
      <c r="AK390" s="164"/>
      <c r="AL390" s="162"/>
      <c r="AM390" s="494"/>
      <c r="AN390" s="175"/>
    </row>
    <row r="391" spans="1:40" x14ac:dyDescent="0.25">
      <c r="A391" s="103" t="s">
        <v>1087</v>
      </c>
      <c r="B391" s="103" t="s">
        <v>55</v>
      </c>
      <c r="C391" s="99" t="s">
        <v>1096</v>
      </c>
      <c r="D391" s="99" t="s">
        <v>446</v>
      </c>
      <c r="E391" s="99" t="str">
        <f t="shared" si="99"/>
        <v>SP</v>
      </c>
      <c r="F391" s="778"/>
      <c r="G391" s="130" t="s">
        <v>3</v>
      </c>
      <c r="H391" s="136"/>
      <c r="I391" s="129"/>
      <c r="J391" s="238"/>
      <c r="K391" s="100" t="s">
        <v>1090</v>
      </c>
      <c r="L391" s="239" t="s">
        <v>1091</v>
      </c>
      <c r="M391" s="188"/>
      <c r="N391" s="189"/>
      <c r="O391" s="190"/>
      <c r="P391" s="190"/>
      <c r="Q391" s="191"/>
      <c r="R391" s="192"/>
      <c r="S391" s="595">
        <v>275.11</v>
      </c>
      <c r="T391" s="517">
        <v>49.51</v>
      </c>
      <c r="U391" s="517">
        <v>74.540000000000006</v>
      </c>
      <c r="V391" s="597">
        <f t="shared" si="95"/>
        <v>399.16</v>
      </c>
      <c r="W391" s="595">
        <v>194.99</v>
      </c>
      <c r="X391" s="517">
        <v>147.24</v>
      </c>
      <c r="Y391" s="517">
        <v>0</v>
      </c>
      <c r="Z391" s="597">
        <f t="shared" si="96"/>
        <v>342.23</v>
      </c>
      <c r="AA391" s="137"/>
      <c r="AB391" s="696"/>
      <c r="AC391" s="700">
        <v>0</v>
      </c>
      <c r="AD391" s="624">
        <v>30</v>
      </c>
      <c r="AE391" s="625">
        <v>0</v>
      </c>
      <c r="AF391" s="627">
        <v>5</v>
      </c>
      <c r="AG391" s="624">
        <v>38</v>
      </c>
      <c r="AH391" s="627">
        <v>4</v>
      </c>
      <c r="AI391" s="162"/>
      <c r="AJ391" s="163"/>
      <c r="AK391" s="164"/>
      <c r="AL391" s="162"/>
      <c r="AM391" s="494"/>
      <c r="AN391" s="175"/>
    </row>
    <row r="392" spans="1:40" x14ac:dyDescent="0.25">
      <c r="A392" s="103" t="s">
        <v>1087</v>
      </c>
      <c r="B392" s="103" t="s">
        <v>341</v>
      </c>
      <c r="C392" s="99" t="s">
        <v>1097</v>
      </c>
      <c r="D392" s="99" t="s">
        <v>446</v>
      </c>
      <c r="E392" s="99" t="str">
        <f t="shared" si="99"/>
        <v>SP</v>
      </c>
      <c r="F392" s="778"/>
      <c r="G392" s="130" t="s">
        <v>3</v>
      </c>
      <c r="H392" s="136"/>
      <c r="I392" s="129"/>
      <c r="J392" s="238"/>
      <c r="K392" s="100" t="s">
        <v>1090</v>
      </c>
      <c r="L392" s="239" t="s">
        <v>1091</v>
      </c>
      <c r="M392" s="188"/>
      <c r="N392" s="189"/>
      <c r="O392" s="190"/>
      <c r="P392" s="190"/>
      <c r="Q392" s="191"/>
      <c r="R392" s="192"/>
      <c r="S392" s="595">
        <v>66.8</v>
      </c>
      <c r="T392" s="517">
        <v>0</v>
      </c>
      <c r="U392" s="517">
        <v>280.98</v>
      </c>
      <c r="V392" s="597">
        <f t="shared" si="95"/>
        <v>347.78000000000003</v>
      </c>
      <c r="W392" s="595">
        <v>47.35</v>
      </c>
      <c r="X392" s="517">
        <v>123.99</v>
      </c>
      <c r="Y392" s="517">
        <v>0</v>
      </c>
      <c r="Z392" s="597">
        <f t="shared" si="96"/>
        <v>171.34</v>
      </c>
      <c r="AA392" s="137"/>
      <c r="AB392" s="696"/>
      <c r="AC392" s="700">
        <v>0</v>
      </c>
      <c r="AD392" s="624">
        <v>7</v>
      </c>
      <c r="AE392" s="625">
        <v>0</v>
      </c>
      <c r="AF392" s="627">
        <v>0</v>
      </c>
      <c r="AG392" s="624">
        <v>7</v>
      </c>
      <c r="AH392" s="627">
        <v>0</v>
      </c>
      <c r="AI392" s="162"/>
      <c r="AJ392" s="163"/>
      <c r="AK392" s="164"/>
      <c r="AL392" s="162"/>
      <c r="AM392" s="494"/>
      <c r="AN392" s="175"/>
    </row>
    <row r="393" spans="1:40" x14ac:dyDescent="0.25">
      <c r="A393" s="103" t="s">
        <v>1087</v>
      </c>
      <c r="B393" s="103" t="s">
        <v>270</v>
      </c>
      <c r="C393" s="99" t="s">
        <v>1098</v>
      </c>
      <c r="D393" s="99" t="s">
        <v>446</v>
      </c>
      <c r="E393" s="99" t="str">
        <f t="shared" si="99"/>
        <v>SP</v>
      </c>
      <c r="F393" s="778"/>
      <c r="G393" s="130" t="s">
        <v>3</v>
      </c>
      <c r="H393" s="136"/>
      <c r="I393" s="129"/>
      <c r="J393" s="238"/>
      <c r="K393" s="100" t="s">
        <v>1090</v>
      </c>
      <c r="L393" s="239" t="s">
        <v>1091</v>
      </c>
      <c r="M393" s="188"/>
      <c r="N393" s="189"/>
      <c r="O393" s="190"/>
      <c r="P393" s="190"/>
      <c r="Q393" s="191"/>
      <c r="R393" s="192"/>
      <c r="S393" s="595">
        <v>483.66</v>
      </c>
      <c r="T393" s="517">
        <v>0</v>
      </c>
      <c r="U393" s="517">
        <v>104.77</v>
      </c>
      <c r="V393" s="597">
        <f t="shared" si="95"/>
        <v>588.43000000000006</v>
      </c>
      <c r="W393" s="595">
        <v>342.8</v>
      </c>
      <c r="X393" s="517">
        <v>195.65</v>
      </c>
      <c r="Y393" s="517">
        <v>0</v>
      </c>
      <c r="Z393" s="597">
        <f t="shared" si="96"/>
        <v>538.45000000000005</v>
      </c>
      <c r="AA393" s="137"/>
      <c r="AB393" s="696"/>
      <c r="AC393" s="700">
        <v>0</v>
      </c>
      <c r="AD393" s="624">
        <v>55</v>
      </c>
      <c r="AE393" s="625">
        <v>0</v>
      </c>
      <c r="AF393" s="627">
        <v>0</v>
      </c>
      <c r="AG393" s="624">
        <v>68</v>
      </c>
      <c r="AH393" s="627">
        <v>9</v>
      </c>
      <c r="AI393" s="162"/>
      <c r="AJ393" s="163"/>
      <c r="AK393" s="164"/>
      <c r="AL393" s="162"/>
      <c r="AM393" s="494"/>
      <c r="AN393" s="175"/>
    </row>
    <row r="394" spans="1:40" x14ac:dyDescent="0.25">
      <c r="A394" s="102" t="s">
        <v>1087</v>
      </c>
      <c r="B394" s="102" t="s">
        <v>199</v>
      </c>
      <c r="C394" s="98" t="s">
        <v>1099</v>
      </c>
      <c r="D394" s="99" t="s">
        <v>446</v>
      </c>
      <c r="E394" s="98" t="str">
        <f t="shared" si="99"/>
        <v>SP</v>
      </c>
      <c r="F394" s="777"/>
      <c r="G394" s="119" t="s">
        <v>3</v>
      </c>
      <c r="H394" s="138"/>
      <c r="I394" s="127"/>
      <c r="J394" s="240"/>
      <c r="K394" s="121" t="s">
        <v>1100</v>
      </c>
      <c r="L394" s="122" t="s">
        <v>1091</v>
      </c>
      <c r="M394" s="193"/>
      <c r="N394" s="194"/>
      <c r="O394" s="195"/>
      <c r="P394" s="195"/>
      <c r="Q394" s="196"/>
      <c r="R394" s="197"/>
      <c r="S394" s="600">
        <v>57.04</v>
      </c>
      <c r="T394" s="519">
        <v>0</v>
      </c>
      <c r="U394" s="519">
        <v>12.98</v>
      </c>
      <c r="V394" s="601">
        <f t="shared" si="95"/>
        <v>70.02</v>
      </c>
      <c r="W394" s="600">
        <v>40.43</v>
      </c>
      <c r="X394" s="519">
        <v>50.43</v>
      </c>
      <c r="Y394" s="519">
        <v>0</v>
      </c>
      <c r="Z394" s="601">
        <f t="shared" si="96"/>
        <v>90.86</v>
      </c>
      <c r="AA394" s="139"/>
      <c r="AB394" s="698"/>
      <c r="AC394" s="588">
        <v>0</v>
      </c>
      <c r="AD394" s="632">
        <v>9</v>
      </c>
      <c r="AE394" s="634">
        <v>0</v>
      </c>
      <c r="AF394" s="633">
        <v>0</v>
      </c>
      <c r="AG394" s="632">
        <v>7</v>
      </c>
      <c r="AH394" s="633">
        <v>0</v>
      </c>
      <c r="AI394" s="165"/>
      <c r="AJ394" s="166"/>
      <c r="AK394" s="167"/>
      <c r="AL394" s="165"/>
      <c r="AM394" s="496"/>
      <c r="AN394" s="173"/>
    </row>
    <row r="395" spans="1:40" ht="15.75" customHeight="1" x14ac:dyDescent="0.25">
      <c r="A395" s="104" t="s">
        <v>1101</v>
      </c>
      <c r="B395" s="104" t="s">
        <v>46</v>
      </c>
      <c r="C395" s="96" t="s">
        <v>1102</v>
      </c>
      <c r="D395" s="96" t="s">
        <v>446</v>
      </c>
      <c r="E395" s="96" t="str">
        <f t="shared" si="99"/>
        <v>SP</v>
      </c>
      <c r="F395" s="262" t="s">
        <v>1103</v>
      </c>
      <c r="G395" s="263" t="s">
        <v>1</v>
      </c>
      <c r="H395" s="264"/>
      <c r="I395" s="123"/>
      <c r="J395" s="241"/>
      <c r="K395" s="125" t="s">
        <v>1104</v>
      </c>
      <c r="L395" s="246"/>
      <c r="M395" s="265"/>
      <c r="N395" s="266"/>
      <c r="O395" s="267"/>
      <c r="P395" s="267"/>
      <c r="Q395" s="268"/>
      <c r="R395" s="269"/>
      <c r="S395" s="592"/>
      <c r="T395" s="593"/>
      <c r="U395" s="593"/>
      <c r="V395" s="594">
        <f t="shared" si="95"/>
        <v>0</v>
      </c>
      <c r="W395" s="592"/>
      <c r="X395" s="593"/>
      <c r="Y395" s="593"/>
      <c r="Z395" s="594">
        <f t="shared" si="96"/>
        <v>0</v>
      </c>
      <c r="AA395" s="180"/>
      <c r="AB395" s="695">
        <v>924.08</v>
      </c>
      <c r="AC395" s="603"/>
      <c r="AD395" s="620"/>
      <c r="AE395" s="621"/>
      <c r="AF395" s="623"/>
      <c r="AG395" s="620"/>
      <c r="AH395" s="623"/>
      <c r="AI395" s="270"/>
      <c r="AJ395" s="271"/>
      <c r="AK395" s="272"/>
      <c r="AL395" s="158"/>
      <c r="AM395" s="159"/>
      <c r="AN395" s="160"/>
    </row>
    <row r="396" spans="1:40" x14ac:dyDescent="0.25">
      <c r="A396" s="102" t="s">
        <v>1101</v>
      </c>
      <c r="B396" s="102" t="s">
        <v>1105</v>
      </c>
      <c r="C396" s="98" t="s">
        <v>1106</v>
      </c>
      <c r="D396" s="99" t="s">
        <v>446</v>
      </c>
      <c r="E396" s="98" t="s">
        <v>953</v>
      </c>
      <c r="F396" s="120" t="s">
        <v>1103</v>
      </c>
      <c r="G396" s="119" t="s">
        <v>1</v>
      </c>
      <c r="H396" s="138"/>
      <c r="I396" s="127"/>
      <c r="J396" s="240"/>
      <c r="K396" s="121" t="s">
        <v>1104</v>
      </c>
      <c r="L396" s="122"/>
      <c r="M396" s="193"/>
      <c r="N396" s="194"/>
      <c r="O396" s="195"/>
      <c r="P396" s="195"/>
      <c r="Q396" s="196"/>
      <c r="R396" s="197"/>
      <c r="S396" s="600"/>
      <c r="T396" s="519"/>
      <c r="U396" s="519"/>
      <c r="V396" s="601">
        <f t="shared" ref="V396:V404" si="100">SUM(S396:U396)</f>
        <v>0</v>
      </c>
      <c r="W396" s="600"/>
      <c r="X396" s="519"/>
      <c r="Y396" s="519"/>
      <c r="Z396" s="601">
        <f t="shared" ref="Z396:Z404" si="101">SUM(W396:Y396)</f>
        <v>0</v>
      </c>
      <c r="AA396" s="179"/>
      <c r="AB396" s="698"/>
      <c r="AC396" s="588"/>
      <c r="AD396" s="632"/>
      <c r="AE396" s="634"/>
      <c r="AF396" s="633"/>
      <c r="AG396" s="632"/>
      <c r="AH396" s="633"/>
      <c r="AI396" s="165"/>
      <c r="AJ396" s="166"/>
      <c r="AK396" s="167"/>
      <c r="AL396" s="172"/>
      <c r="AM396" s="496"/>
      <c r="AN396" s="173"/>
    </row>
    <row r="397" spans="1:40" ht="15.75" customHeight="1" x14ac:dyDescent="0.25">
      <c r="A397" s="104" t="s">
        <v>1107</v>
      </c>
      <c r="B397" s="104" t="s">
        <v>46</v>
      </c>
      <c r="C397" s="96" t="s">
        <v>1108</v>
      </c>
      <c r="D397" s="96" t="s">
        <v>446</v>
      </c>
      <c r="E397" s="96" t="str">
        <f t="shared" ref="E397:E406" si="102">LEFT(A397,2)</f>
        <v>SP</v>
      </c>
      <c r="F397" s="529" t="s">
        <v>1109</v>
      </c>
      <c r="G397" s="263" t="s">
        <v>90</v>
      </c>
      <c r="H397" s="453"/>
      <c r="I397" s="532" t="s">
        <v>1110</v>
      </c>
      <c r="J397" s="263" t="s">
        <v>1111</v>
      </c>
      <c r="K397" s="125"/>
      <c r="L397" s="246" t="s">
        <v>1112</v>
      </c>
      <c r="M397" s="198" t="s">
        <v>1113</v>
      </c>
      <c r="N397" s="199"/>
      <c r="O397" s="200">
        <v>49374</v>
      </c>
      <c r="P397" s="200"/>
      <c r="Q397" s="215">
        <v>45537</v>
      </c>
      <c r="R397" s="216">
        <v>47362</v>
      </c>
      <c r="S397" s="592">
        <f>SUM(S398:S399)</f>
        <v>261.28000000000003</v>
      </c>
      <c r="T397" s="604">
        <f t="shared" ref="T397:Z397" si="103">SUM(T398:T399)</f>
        <v>19.98</v>
      </c>
      <c r="U397" s="592">
        <f t="shared" si="103"/>
        <v>43.63</v>
      </c>
      <c r="V397" s="604">
        <f t="shared" si="103"/>
        <v>324.89</v>
      </c>
      <c r="W397" s="592">
        <f t="shared" si="103"/>
        <v>0</v>
      </c>
      <c r="X397" s="592">
        <f t="shared" si="103"/>
        <v>20.049999999999997</v>
      </c>
      <c r="Y397" s="592">
        <f t="shared" si="103"/>
        <v>0</v>
      </c>
      <c r="Z397" s="592">
        <f t="shared" si="103"/>
        <v>20.049999999999997</v>
      </c>
      <c r="AA397" s="180" t="s">
        <v>4</v>
      </c>
      <c r="AB397" s="695">
        <v>390.89</v>
      </c>
      <c r="AC397" s="603">
        <v>0</v>
      </c>
      <c r="AD397" s="620">
        <v>36</v>
      </c>
      <c r="AE397" s="621">
        <v>0</v>
      </c>
      <c r="AF397" s="623">
        <v>16</v>
      </c>
      <c r="AG397" s="620">
        <f>SUM(AG398:AG399)</f>
        <v>47</v>
      </c>
      <c r="AH397" s="623">
        <v>0</v>
      </c>
      <c r="AI397" s="158" t="s">
        <v>2</v>
      </c>
      <c r="AJ397" s="159" t="s">
        <v>4</v>
      </c>
      <c r="AK397" s="160"/>
      <c r="AL397" s="158" t="s">
        <v>2</v>
      </c>
      <c r="AM397" s="159"/>
      <c r="AN397" s="160" t="s">
        <v>2</v>
      </c>
    </row>
    <row r="398" spans="1:40" x14ac:dyDescent="0.25">
      <c r="A398" s="103" t="s">
        <v>1107</v>
      </c>
      <c r="B398" s="103" t="s">
        <v>123</v>
      </c>
      <c r="C398" s="99" t="s">
        <v>1114</v>
      </c>
      <c r="D398" s="99" t="s">
        <v>446</v>
      </c>
      <c r="E398" s="99" t="str">
        <f t="shared" si="102"/>
        <v>SP</v>
      </c>
      <c r="F398" s="530" t="s">
        <v>1109</v>
      </c>
      <c r="G398" s="130" t="s">
        <v>90</v>
      </c>
      <c r="H398" s="531"/>
      <c r="I398" s="533" t="s">
        <v>1110</v>
      </c>
      <c r="J398" s="130" t="s">
        <v>1111</v>
      </c>
      <c r="K398" s="100"/>
      <c r="L398" s="239" t="s">
        <v>1112</v>
      </c>
      <c r="M398" s="188"/>
      <c r="N398" s="189"/>
      <c r="O398" s="190"/>
      <c r="P398" s="190"/>
      <c r="Q398" s="191"/>
      <c r="R398" s="192"/>
      <c r="S398" s="595">
        <v>195.55</v>
      </c>
      <c r="T398" s="517">
        <v>9.99</v>
      </c>
      <c r="U398" s="517">
        <v>21.26</v>
      </c>
      <c r="V398" s="597">
        <f t="shared" si="100"/>
        <v>226.8</v>
      </c>
      <c r="W398" s="595">
        <v>0</v>
      </c>
      <c r="X398" s="517">
        <v>10.029999999999999</v>
      </c>
      <c r="Y398" s="517">
        <v>0</v>
      </c>
      <c r="Z398" s="597">
        <f t="shared" si="101"/>
        <v>10.029999999999999</v>
      </c>
      <c r="AA398" s="137"/>
      <c r="AB398" s="696"/>
      <c r="AC398" s="700">
        <v>0</v>
      </c>
      <c r="AD398" s="624">
        <v>29</v>
      </c>
      <c r="AE398" s="625">
        <v>0</v>
      </c>
      <c r="AF398" s="627">
        <v>16</v>
      </c>
      <c r="AG398" s="624">
        <v>39</v>
      </c>
      <c r="AH398" s="627">
        <v>0</v>
      </c>
      <c r="AI398" s="162"/>
      <c r="AJ398" s="163"/>
      <c r="AK398" s="164"/>
      <c r="AL398" s="162"/>
      <c r="AM398" s="494"/>
      <c r="AN398" s="175"/>
    </row>
    <row r="399" spans="1:40" x14ac:dyDescent="0.25">
      <c r="A399" s="102" t="s">
        <v>1107</v>
      </c>
      <c r="B399" s="102" t="s">
        <v>145</v>
      </c>
      <c r="C399" s="98" t="s">
        <v>1115</v>
      </c>
      <c r="D399" s="99" t="s">
        <v>446</v>
      </c>
      <c r="E399" s="98" t="str">
        <f t="shared" si="102"/>
        <v>SP</v>
      </c>
      <c r="F399" s="530" t="s">
        <v>1109</v>
      </c>
      <c r="G399" s="119" t="s">
        <v>90</v>
      </c>
      <c r="H399" s="454"/>
      <c r="I399" s="534" t="s">
        <v>1110</v>
      </c>
      <c r="J399" s="119" t="s">
        <v>1111</v>
      </c>
      <c r="K399" s="100"/>
      <c r="L399" s="122" t="s">
        <v>1112</v>
      </c>
      <c r="M399" s="193"/>
      <c r="N399" s="194"/>
      <c r="O399" s="195"/>
      <c r="P399" s="195"/>
      <c r="Q399" s="196"/>
      <c r="R399" s="197"/>
      <c r="S399" s="600">
        <v>65.73</v>
      </c>
      <c r="T399" s="519">
        <v>9.99</v>
      </c>
      <c r="U399" s="519">
        <v>22.37</v>
      </c>
      <c r="V399" s="601">
        <f t="shared" si="100"/>
        <v>98.09</v>
      </c>
      <c r="W399" s="600">
        <v>0</v>
      </c>
      <c r="X399" s="519">
        <v>10.02</v>
      </c>
      <c r="Y399" s="519">
        <v>0</v>
      </c>
      <c r="Z399" s="601">
        <f t="shared" si="101"/>
        <v>10.02</v>
      </c>
      <c r="AA399" s="139"/>
      <c r="AB399" s="698"/>
      <c r="AC399" s="588">
        <v>0</v>
      </c>
      <c r="AD399" s="632">
        <v>7</v>
      </c>
      <c r="AE399" s="634">
        <v>0</v>
      </c>
      <c r="AF399" s="633">
        <v>0</v>
      </c>
      <c r="AG399" s="632">
        <v>8</v>
      </c>
      <c r="AH399" s="633">
        <v>0</v>
      </c>
      <c r="AI399" s="165"/>
      <c r="AJ399" s="166"/>
      <c r="AK399" s="167"/>
      <c r="AL399" s="165"/>
      <c r="AM399" s="496"/>
      <c r="AN399" s="173"/>
    </row>
    <row r="400" spans="1:40" ht="15.75" customHeight="1" x14ac:dyDescent="0.25">
      <c r="A400" s="104" t="s">
        <v>1116</v>
      </c>
      <c r="B400" s="104" t="s">
        <v>46</v>
      </c>
      <c r="C400" s="96" t="s">
        <v>1117</v>
      </c>
      <c r="D400" s="96" t="s">
        <v>446</v>
      </c>
      <c r="E400" s="96" t="str">
        <f t="shared" si="102"/>
        <v>SP</v>
      </c>
      <c r="F400" s="262" t="s">
        <v>1118</v>
      </c>
      <c r="G400" s="263" t="s">
        <v>3</v>
      </c>
      <c r="H400" s="264"/>
      <c r="I400" s="123"/>
      <c r="J400" s="241"/>
      <c r="K400" s="125" t="s">
        <v>1119</v>
      </c>
      <c r="L400" s="246" t="s">
        <v>1120</v>
      </c>
      <c r="M400" s="198" t="s">
        <v>1121</v>
      </c>
      <c r="N400" s="199"/>
      <c r="O400" s="200">
        <v>19212.63</v>
      </c>
      <c r="P400" s="200"/>
      <c r="Q400" s="215">
        <v>43825</v>
      </c>
      <c r="R400" s="216">
        <v>46016</v>
      </c>
      <c r="S400" s="592">
        <v>426.78</v>
      </c>
      <c r="T400" s="593">
        <v>25.54</v>
      </c>
      <c r="U400" s="593">
        <v>208.08</v>
      </c>
      <c r="V400" s="594">
        <f t="shared" si="100"/>
        <v>660.4</v>
      </c>
      <c r="W400" s="592">
        <v>0</v>
      </c>
      <c r="X400" s="593">
        <v>203.06</v>
      </c>
      <c r="Y400" s="593">
        <v>104</v>
      </c>
      <c r="Z400" s="594">
        <f t="shared" si="101"/>
        <v>307.06</v>
      </c>
      <c r="AA400" s="180" t="s">
        <v>4</v>
      </c>
      <c r="AB400" s="695">
        <v>1058.72</v>
      </c>
      <c r="AC400" s="603"/>
      <c r="AD400" s="620">
        <v>30</v>
      </c>
      <c r="AE400" s="621">
        <v>0</v>
      </c>
      <c r="AF400" s="623">
        <v>5</v>
      </c>
      <c r="AG400" s="620"/>
      <c r="AH400" s="623"/>
      <c r="AI400" s="158" t="s">
        <v>4</v>
      </c>
      <c r="AJ400" s="159" t="s">
        <v>4</v>
      </c>
      <c r="AK400" s="160"/>
      <c r="AL400" s="158"/>
      <c r="AM400" s="159"/>
      <c r="AN400" s="160"/>
    </row>
    <row r="401" spans="1:40" x14ac:dyDescent="0.25">
      <c r="A401" s="102" t="s">
        <v>1116</v>
      </c>
      <c r="B401" s="102" t="s">
        <v>123</v>
      </c>
      <c r="C401" s="98" t="s">
        <v>1122</v>
      </c>
      <c r="D401" s="99" t="s">
        <v>446</v>
      </c>
      <c r="E401" s="98" t="str">
        <f t="shared" si="102"/>
        <v>SP</v>
      </c>
      <c r="F401" s="120" t="s">
        <v>1118</v>
      </c>
      <c r="G401" s="119" t="s">
        <v>3</v>
      </c>
      <c r="H401" s="138"/>
      <c r="I401" s="127"/>
      <c r="J401" s="240"/>
      <c r="K401" s="121" t="s">
        <v>1119</v>
      </c>
      <c r="L401" s="122" t="s">
        <v>1120</v>
      </c>
      <c r="M401" s="193"/>
      <c r="N401" s="194"/>
      <c r="O401" s="195"/>
      <c r="P401" s="195"/>
      <c r="Q401" s="196"/>
      <c r="R401" s="197"/>
      <c r="S401" s="600">
        <v>426.78</v>
      </c>
      <c r="T401" s="519">
        <v>25.54</v>
      </c>
      <c r="U401" s="519">
        <v>208.08</v>
      </c>
      <c r="V401" s="601">
        <f t="shared" si="100"/>
        <v>660.4</v>
      </c>
      <c r="W401" s="600">
        <v>0</v>
      </c>
      <c r="X401" s="519">
        <v>203.06</v>
      </c>
      <c r="Y401" s="519">
        <v>104</v>
      </c>
      <c r="Z401" s="601">
        <f t="shared" si="101"/>
        <v>307.06</v>
      </c>
      <c r="AA401" s="179" t="s">
        <v>4</v>
      </c>
      <c r="AB401" s="698"/>
      <c r="AC401" s="588"/>
      <c r="AD401" s="632">
        <v>30</v>
      </c>
      <c r="AE401" s="634">
        <v>0</v>
      </c>
      <c r="AF401" s="633">
        <v>5</v>
      </c>
      <c r="AG401" s="632"/>
      <c r="AH401" s="633"/>
      <c r="AI401" s="165"/>
      <c r="AJ401" s="166"/>
      <c r="AK401" s="167"/>
      <c r="AL401" s="172"/>
      <c r="AM401" s="496"/>
      <c r="AN401" s="173"/>
    </row>
    <row r="402" spans="1:40" ht="15.75" customHeight="1" x14ac:dyDescent="0.25">
      <c r="A402" s="104" t="s">
        <v>1123</v>
      </c>
      <c r="B402" s="104" t="s">
        <v>46</v>
      </c>
      <c r="C402" s="96" t="s">
        <v>1124</v>
      </c>
      <c r="D402" s="96" t="s">
        <v>48</v>
      </c>
      <c r="E402" s="96" t="str">
        <f t="shared" si="102"/>
        <v>TO</v>
      </c>
      <c r="F402" s="262" t="s">
        <v>1125</v>
      </c>
      <c r="G402" s="263" t="s">
        <v>3</v>
      </c>
      <c r="H402" s="264"/>
      <c r="I402" s="123"/>
      <c r="J402" s="241"/>
      <c r="K402" s="125" t="s">
        <v>1126</v>
      </c>
      <c r="L402" s="246" t="s">
        <v>1127</v>
      </c>
      <c r="M402" s="198" t="s">
        <v>964</v>
      </c>
      <c r="N402" s="199"/>
      <c r="O402" s="200">
        <v>46227.3</v>
      </c>
      <c r="P402" s="200"/>
      <c r="Q402" s="215">
        <v>39478</v>
      </c>
      <c r="R402" s="216">
        <v>46783</v>
      </c>
      <c r="S402" s="592">
        <f>SUM(S403:S406)</f>
        <v>1116.22</v>
      </c>
      <c r="T402" s="593">
        <f t="shared" ref="T402:Z402" si="104">SUM(T403:T406)</f>
        <v>150.32</v>
      </c>
      <c r="U402" s="593">
        <f t="shared" si="104"/>
        <v>115.30999999999999</v>
      </c>
      <c r="V402" s="594">
        <f t="shared" si="104"/>
        <v>1381.8500000000001</v>
      </c>
      <c r="W402" s="592">
        <f t="shared" si="104"/>
        <v>476.92000000000007</v>
      </c>
      <c r="X402" s="593">
        <f t="shared" si="104"/>
        <v>473.04</v>
      </c>
      <c r="Y402" s="593">
        <f t="shared" si="104"/>
        <v>0</v>
      </c>
      <c r="Z402" s="594">
        <f t="shared" si="104"/>
        <v>949.95999999999992</v>
      </c>
      <c r="AA402" s="180" t="s">
        <v>2</v>
      </c>
      <c r="AB402" s="695">
        <v>2331.81</v>
      </c>
      <c r="AC402" s="603"/>
      <c r="AD402" s="620">
        <v>77</v>
      </c>
      <c r="AE402" s="621">
        <v>12</v>
      </c>
      <c r="AF402" s="623">
        <v>0</v>
      </c>
      <c r="AG402" s="620"/>
      <c r="AH402" s="623"/>
      <c r="AI402" s="158"/>
      <c r="AJ402" s="159"/>
      <c r="AK402" s="160"/>
      <c r="AL402" s="158"/>
      <c r="AM402" s="159"/>
      <c r="AN402" s="160"/>
    </row>
    <row r="403" spans="1:40" x14ac:dyDescent="0.25">
      <c r="A403" s="103" t="s">
        <v>1123</v>
      </c>
      <c r="B403" s="103" t="s">
        <v>51</v>
      </c>
      <c r="C403" s="99" t="s">
        <v>1128</v>
      </c>
      <c r="D403" s="99" t="s">
        <v>48</v>
      </c>
      <c r="E403" s="99" t="str">
        <f t="shared" si="102"/>
        <v>TO</v>
      </c>
      <c r="F403" s="776" t="s">
        <v>1125</v>
      </c>
      <c r="G403" s="130" t="s">
        <v>3</v>
      </c>
      <c r="H403" s="136"/>
      <c r="I403" s="129"/>
      <c r="J403" s="238"/>
      <c r="K403" s="151" t="s">
        <v>1126</v>
      </c>
      <c r="L403" s="249"/>
      <c r="M403" s="228"/>
      <c r="N403" s="229"/>
      <c r="O403" s="230"/>
      <c r="P403" s="230"/>
      <c r="Q403" s="231"/>
      <c r="R403" s="232"/>
      <c r="S403" s="595">
        <v>562.61</v>
      </c>
      <c r="T403" s="517">
        <v>33.229999999999997</v>
      </c>
      <c r="U403" s="517">
        <v>55.7</v>
      </c>
      <c r="V403" s="597">
        <f t="shared" si="100"/>
        <v>651.54000000000008</v>
      </c>
      <c r="W403" s="595">
        <v>229.72</v>
      </c>
      <c r="X403" s="517">
        <v>238.43</v>
      </c>
      <c r="Y403" s="517">
        <v>0</v>
      </c>
      <c r="Z403" s="597">
        <f t="shared" si="101"/>
        <v>468.15</v>
      </c>
      <c r="AA403" s="181"/>
      <c r="AB403" s="696"/>
      <c r="AC403" s="700"/>
      <c r="AD403" s="624">
        <v>46</v>
      </c>
      <c r="AE403" s="625">
        <v>7</v>
      </c>
      <c r="AF403" s="627"/>
      <c r="AG403" s="624"/>
      <c r="AH403" s="627"/>
      <c r="AI403" s="168"/>
      <c r="AJ403" s="171"/>
      <c r="AK403" s="169"/>
      <c r="AL403" s="174"/>
      <c r="AM403" s="494"/>
      <c r="AN403" s="175"/>
    </row>
    <row r="404" spans="1:40" x14ac:dyDescent="0.25">
      <c r="A404" s="103" t="s">
        <v>1123</v>
      </c>
      <c r="B404" s="103" t="s">
        <v>53</v>
      </c>
      <c r="C404" s="99" t="s">
        <v>1129</v>
      </c>
      <c r="D404" s="99" t="s">
        <v>48</v>
      </c>
      <c r="E404" s="99" t="str">
        <f t="shared" si="102"/>
        <v>TO</v>
      </c>
      <c r="F404" s="778"/>
      <c r="G404" s="130" t="s">
        <v>3</v>
      </c>
      <c r="H404" s="136"/>
      <c r="I404" s="129"/>
      <c r="J404" s="238"/>
      <c r="K404" s="151" t="s">
        <v>1126</v>
      </c>
      <c r="L404" s="249"/>
      <c r="M404" s="228"/>
      <c r="N404" s="229"/>
      <c r="O404" s="230"/>
      <c r="P404" s="230"/>
      <c r="Q404" s="231"/>
      <c r="R404" s="232"/>
      <c r="S404" s="595">
        <v>288.06</v>
      </c>
      <c r="T404" s="517">
        <v>17.010000000000002</v>
      </c>
      <c r="U404" s="517">
        <v>28.52</v>
      </c>
      <c r="V404" s="597">
        <f t="shared" si="100"/>
        <v>333.59</v>
      </c>
      <c r="W404" s="595">
        <v>117.62</v>
      </c>
      <c r="X404" s="517">
        <v>122.07</v>
      </c>
      <c r="Y404" s="517">
        <v>0</v>
      </c>
      <c r="Z404" s="597">
        <f t="shared" si="101"/>
        <v>239.69</v>
      </c>
      <c r="AA404" s="181"/>
      <c r="AB404" s="696"/>
      <c r="AC404" s="700"/>
      <c r="AD404" s="624">
        <v>18</v>
      </c>
      <c r="AE404" s="625">
        <v>0</v>
      </c>
      <c r="AF404" s="627"/>
      <c r="AG404" s="624"/>
      <c r="AH404" s="627"/>
      <c r="AI404" s="168"/>
      <c r="AJ404" s="171"/>
      <c r="AK404" s="169"/>
      <c r="AL404" s="174"/>
      <c r="AM404" s="494"/>
      <c r="AN404" s="175"/>
    </row>
    <row r="405" spans="1:40" x14ac:dyDescent="0.25">
      <c r="A405" s="103" t="s">
        <v>1123</v>
      </c>
      <c r="B405" s="377" t="s">
        <v>55</v>
      </c>
      <c r="C405" s="378" t="s">
        <v>1130</v>
      </c>
      <c r="D405" s="99" t="s">
        <v>48</v>
      </c>
      <c r="E405" s="378" t="str">
        <f t="shared" ref="E405" si="105">LEFT(A405,2)</f>
        <v>TO</v>
      </c>
      <c r="F405" s="778"/>
      <c r="G405" s="373" t="s">
        <v>3</v>
      </c>
      <c r="H405" s="380"/>
      <c r="I405" s="381"/>
      <c r="J405" s="382"/>
      <c r="K405" s="383" t="s">
        <v>1126</v>
      </c>
      <c r="L405" s="384"/>
      <c r="M405" s="385"/>
      <c r="N405" s="386"/>
      <c r="O405" s="387"/>
      <c r="P405" s="387"/>
      <c r="Q405" s="388"/>
      <c r="R405" s="389"/>
      <c r="S405" s="598">
        <v>265.55</v>
      </c>
      <c r="T405" s="518">
        <v>15.68</v>
      </c>
      <c r="U405" s="518">
        <v>26.29</v>
      </c>
      <c r="V405" s="599">
        <f t="shared" ref="V405:V406" si="106">SUM(S405:U405)</f>
        <v>307.52000000000004</v>
      </c>
      <c r="W405" s="598">
        <v>108.42</v>
      </c>
      <c r="X405" s="518">
        <v>112.54</v>
      </c>
      <c r="Y405" s="518">
        <v>0</v>
      </c>
      <c r="Z405" s="599">
        <f t="shared" ref="Z405:Z406" si="107">SUM(W405:Y405)</f>
        <v>220.96</v>
      </c>
      <c r="AA405" s="393"/>
      <c r="AB405" s="697"/>
      <c r="AC405" s="699"/>
      <c r="AD405" s="628">
        <v>13</v>
      </c>
      <c r="AE405" s="629">
        <v>5</v>
      </c>
      <c r="AF405" s="631"/>
      <c r="AG405" s="628"/>
      <c r="AH405" s="631"/>
      <c r="AI405" s="394"/>
      <c r="AJ405" s="395"/>
      <c r="AK405" s="396"/>
      <c r="AL405" s="397"/>
      <c r="AM405" s="495"/>
      <c r="AN405" s="398"/>
    </row>
    <row r="406" spans="1:40" ht="15.75" customHeight="1" thickBot="1" x14ac:dyDescent="0.3">
      <c r="A406" s="254" t="s">
        <v>1123</v>
      </c>
      <c r="B406" s="254" t="s">
        <v>57</v>
      </c>
      <c r="C406" s="423" t="s">
        <v>1131</v>
      </c>
      <c r="D406" s="423" t="s">
        <v>48</v>
      </c>
      <c r="E406" s="255" t="str">
        <f t="shared" si="102"/>
        <v>TO</v>
      </c>
      <c r="F406" s="936"/>
      <c r="G406" s="250" t="s">
        <v>3</v>
      </c>
      <c r="H406" s="251"/>
      <c r="I406" s="256"/>
      <c r="J406" s="257"/>
      <c r="K406" s="258" t="s">
        <v>1126</v>
      </c>
      <c r="L406" s="259"/>
      <c r="M406" s="233"/>
      <c r="N406" s="234"/>
      <c r="O406" s="235"/>
      <c r="P406" s="235"/>
      <c r="Q406" s="236"/>
      <c r="R406" s="237"/>
      <c r="S406" s="743">
        <v>0</v>
      </c>
      <c r="T406" s="744">
        <v>84.4</v>
      </c>
      <c r="U406" s="744">
        <v>4.8</v>
      </c>
      <c r="V406" s="601">
        <f t="shared" si="106"/>
        <v>89.2</v>
      </c>
      <c r="W406" s="743">
        <v>21.16</v>
      </c>
      <c r="X406" s="744">
        <v>0</v>
      </c>
      <c r="Y406" s="744">
        <v>0</v>
      </c>
      <c r="Z406" s="601">
        <f t="shared" si="107"/>
        <v>21.16</v>
      </c>
      <c r="AA406" s="477"/>
      <c r="AB406" s="721">
        <v>0</v>
      </c>
      <c r="AC406" s="590">
        <v>0</v>
      </c>
      <c r="AD406" s="683">
        <v>0</v>
      </c>
      <c r="AE406" s="684">
        <v>0</v>
      </c>
      <c r="AF406" s="686">
        <v>0</v>
      </c>
      <c r="AG406" s="683">
        <v>0</v>
      </c>
      <c r="AH406" s="686">
        <v>0</v>
      </c>
      <c r="AI406" s="477"/>
      <c r="AJ406" s="476"/>
      <c r="AK406" s="478"/>
      <c r="AL406" s="477"/>
      <c r="AM406" s="476"/>
      <c r="AN406" s="478"/>
    </row>
    <row r="407" spans="1:40" ht="15.75" customHeight="1" x14ac:dyDescent="0.25">
      <c r="A407" s="12"/>
      <c r="B407" s="12"/>
      <c r="C407" s="11"/>
      <c r="D407" s="13"/>
      <c r="E407" s="14"/>
      <c r="G407" s="15"/>
      <c r="H407" s="15"/>
      <c r="I407" s="15"/>
      <c r="J407" s="15"/>
      <c r="K407" s="15"/>
      <c r="L407" s="16"/>
      <c r="M407" s="16"/>
      <c r="N407" s="16"/>
      <c r="O407" s="17"/>
      <c r="P407" s="17"/>
      <c r="Q407" s="15"/>
      <c r="R407" s="15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5"/>
      <c r="AE407" s="15"/>
      <c r="AF407" s="15"/>
      <c r="AG407" s="15"/>
      <c r="AH407" s="15"/>
      <c r="AI407" s="15"/>
      <c r="AJ407" s="15"/>
      <c r="AK407" s="15"/>
    </row>
    <row r="409" spans="1:40" x14ac:dyDescent="0.25">
      <c r="A409" s="118"/>
    </row>
  </sheetData>
  <autoFilter ref="A5:AM409" xr:uid="{00000000-0009-0000-0000-000001000000}"/>
  <mergeCells count="248">
    <mergeCell ref="L387:L388"/>
    <mergeCell ref="S387:S388"/>
    <mergeCell ref="T387:T388"/>
    <mergeCell ref="U387:U388"/>
    <mergeCell ref="V387:V388"/>
    <mergeCell ref="W387:W388"/>
    <mergeCell ref="L366:L367"/>
    <mergeCell ref="F389:F394"/>
    <mergeCell ref="F403:F406"/>
    <mergeCell ref="S308:S309"/>
    <mergeCell ref="T308:T309"/>
    <mergeCell ref="U308:U309"/>
    <mergeCell ref="V308:V309"/>
    <mergeCell ref="W308:W309"/>
    <mergeCell ref="X308:X309"/>
    <mergeCell ref="Y308:Y309"/>
    <mergeCell ref="F318:F319"/>
    <mergeCell ref="F321:F322"/>
    <mergeCell ref="F331:F332"/>
    <mergeCell ref="F334:F335"/>
    <mergeCell ref="F337:F338"/>
    <mergeCell ref="F342:F343"/>
    <mergeCell ref="F381:F382"/>
    <mergeCell ref="F387:F388"/>
    <mergeCell ref="G387:G388"/>
    <mergeCell ref="I387:I388"/>
    <mergeCell ref="F384:F386"/>
    <mergeCell ref="X387:X388"/>
    <mergeCell ref="Y387:Y388"/>
    <mergeCell ref="I366:I367"/>
    <mergeCell ref="F324:F327"/>
    <mergeCell ref="M4:R4"/>
    <mergeCell ref="AG4:AH4"/>
    <mergeCell ref="AG49:AG52"/>
    <mergeCell ref="AH49:AH52"/>
    <mergeCell ref="AG14:AG15"/>
    <mergeCell ref="AD49:AD52"/>
    <mergeCell ref="AE49:AE52"/>
    <mergeCell ref="AF49:AF52"/>
    <mergeCell ref="S4:AC4"/>
    <mergeCell ref="AG16:AG17"/>
    <mergeCell ref="AH16:AH17"/>
    <mergeCell ref="X49:X52"/>
    <mergeCell ref="Y49:Y52"/>
    <mergeCell ref="Z49:Z52"/>
    <mergeCell ref="AA49:AA52"/>
    <mergeCell ref="AB49:AB52"/>
    <mergeCell ref="V49:V52"/>
    <mergeCell ref="U49:U52"/>
    <mergeCell ref="U14:U15"/>
    <mergeCell ref="V14:V15"/>
    <mergeCell ref="X14:X15"/>
    <mergeCell ref="Y14:Y15"/>
    <mergeCell ref="Y16:Y17"/>
    <mergeCell ref="L152:L154"/>
    <mergeCell ref="S152:S154"/>
    <mergeCell ref="V152:V154"/>
    <mergeCell ref="W152:W154"/>
    <mergeCell ref="T152:T154"/>
    <mergeCell ref="U152:U154"/>
    <mergeCell ref="Q152:Q154"/>
    <mergeCell ref="R152:R154"/>
    <mergeCell ref="W16:W17"/>
    <mergeCell ref="V16:V17"/>
    <mergeCell ref="U16:U17"/>
    <mergeCell ref="W14:W15"/>
    <mergeCell ref="AG279:AG281"/>
    <mergeCell ref="AH279:AH281"/>
    <mergeCell ref="Z308:Z309"/>
    <mergeCell ref="AA308:AA309"/>
    <mergeCell ref="AC308:AC309"/>
    <mergeCell ref="AH308:AH309"/>
    <mergeCell ref="AI308:AI309"/>
    <mergeCell ref="AJ308:AJ309"/>
    <mergeCell ref="Z152:Z154"/>
    <mergeCell ref="AD279:AD281"/>
    <mergeCell ref="Z279:Z281"/>
    <mergeCell ref="AA279:AA281"/>
    <mergeCell ref="AB279:AB281"/>
    <mergeCell ref="AC279:AC281"/>
    <mergeCell ref="AA152:AA154"/>
    <mergeCell ref="AB387:AB388"/>
    <mergeCell ref="Z387:Z388"/>
    <mergeCell ref="AA387:AA388"/>
    <mergeCell ref="AD308:AD309"/>
    <mergeCell ref="AE308:AE309"/>
    <mergeCell ref="AF308:AF309"/>
    <mergeCell ref="AG308:AG309"/>
    <mergeCell ref="AJ387:AJ388"/>
    <mergeCell ref="AK387:AK388"/>
    <mergeCell ref="AC387:AC388"/>
    <mergeCell ref="AD387:AD388"/>
    <mergeCell ref="AE387:AE388"/>
    <mergeCell ref="AF387:AF388"/>
    <mergeCell ref="AI387:AI388"/>
    <mergeCell ref="AI366:AI367"/>
    <mergeCell ref="AJ366:AJ367"/>
    <mergeCell ref="AK366:AK367"/>
    <mergeCell ref="AG387:AG388"/>
    <mergeCell ref="AH387:AH388"/>
    <mergeCell ref="S279:S281"/>
    <mergeCell ref="R49:R52"/>
    <mergeCell ref="L16:L17"/>
    <mergeCell ref="X16:X17"/>
    <mergeCell ref="AB152:AB154"/>
    <mergeCell ref="K16:K17"/>
    <mergeCell ref="W49:W52"/>
    <mergeCell ref="G14:G15"/>
    <mergeCell ref="K14:K15"/>
    <mergeCell ref="L14:L15"/>
    <mergeCell ref="P14:P15"/>
    <mergeCell ref="Q14:Q15"/>
    <mergeCell ref="R14:R15"/>
    <mergeCell ref="S14:S15"/>
    <mergeCell ref="T14:T15"/>
    <mergeCell ref="G49:G52"/>
    <mergeCell ref="T16:T17"/>
    <mergeCell ref="S16:S17"/>
    <mergeCell ref="R16:R17"/>
    <mergeCell ref="Q16:Q17"/>
    <mergeCell ref="P16:P17"/>
    <mergeCell ref="P49:P52"/>
    <mergeCell ref="S49:S52"/>
    <mergeCell ref="T49:T52"/>
    <mergeCell ref="Z14:Z15"/>
    <mergeCell ref="AK49:AK52"/>
    <mergeCell ref="AA14:AA15"/>
    <mergeCell ref="AH14:AH15"/>
    <mergeCell ref="AC16:AC17"/>
    <mergeCell ref="AB16:AB17"/>
    <mergeCell ref="AA16:AA17"/>
    <mergeCell ref="Z16:Z17"/>
    <mergeCell ref="AB14:AB15"/>
    <mergeCell ref="AC14:AC15"/>
    <mergeCell ref="AD14:AD15"/>
    <mergeCell ref="AE14:AE15"/>
    <mergeCell ref="AF14:AF15"/>
    <mergeCell ref="AD16:AD17"/>
    <mergeCell ref="AJ49:AJ52"/>
    <mergeCell ref="AC49:AC52"/>
    <mergeCell ref="AJ16:AJ17"/>
    <mergeCell ref="AE16:AE17"/>
    <mergeCell ref="AI4:AK4"/>
    <mergeCell ref="AD4:AF4"/>
    <mergeCell ref="AL279:AL281"/>
    <mergeCell ref="AM279:AM281"/>
    <mergeCell ref="AL152:AL154"/>
    <mergeCell ref="AM152:AM154"/>
    <mergeCell ref="AI49:AI52"/>
    <mergeCell ref="AJ152:AJ154"/>
    <mergeCell ref="AI14:AI15"/>
    <mergeCell ref="AJ14:AJ15"/>
    <mergeCell ref="AK14:AK15"/>
    <mergeCell ref="AK152:AK154"/>
    <mergeCell ref="AI152:AI154"/>
    <mergeCell ref="AH152:AH154"/>
    <mergeCell ref="AL14:AL15"/>
    <mergeCell ref="AE152:AE154"/>
    <mergeCell ref="AF152:AF154"/>
    <mergeCell ref="AK279:AK281"/>
    <mergeCell ref="AG152:AG154"/>
    <mergeCell ref="AI16:AI17"/>
    <mergeCell ref="AK16:AK17"/>
    <mergeCell ref="AL16:AL17"/>
    <mergeCell ref="AM16:AM17"/>
    <mergeCell ref="AF16:AF17"/>
    <mergeCell ref="AL366:AL367"/>
    <mergeCell ref="AM366:AM367"/>
    <mergeCell ref="AE279:AE281"/>
    <mergeCell ref="AF279:AF281"/>
    <mergeCell ref="AI279:AI281"/>
    <mergeCell ref="AJ279:AJ281"/>
    <mergeCell ref="I279:I281"/>
    <mergeCell ref="K152:K154"/>
    <mergeCell ref="F197:F200"/>
    <mergeCell ref="F202:F203"/>
    <mergeCell ref="F207:F209"/>
    <mergeCell ref="F232:F233"/>
    <mergeCell ref="K279:K280"/>
    <mergeCell ref="F235:F236"/>
    <mergeCell ref="F248:F249"/>
    <mergeCell ref="F259:F260"/>
    <mergeCell ref="F270:F273"/>
    <mergeCell ref="W279:W281"/>
    <mergeCell ref="X279:X281"/>
    <mergeCell ref="AC152:AC154"/>
    <mergeCell ref="AD152:AD154"/>
    <mergeCell ref="X152:X154"/>
    <mergeCell ref="Y152:Y154"/>
    <mergeCell ref="Y279:Y281"/>
    <mergeCell ref="F295:F299"/>
    <mergeCell ref="T279:T281"/>
    <mergeCell ref="U279:U281"/>
    <mergeCell ref="V279:V281"/>
    <mergeCell ref="F7:F10"/>
    <mergeCell ref="F23:F26"/>
    <mergeCell ref="F12:F13"/>
    <mergeCell ref="F28:F31"/>
    <mergeCell ref="F37:F38"/>
    <mergeCell ref="F44:F46"/>
    <mergeCell ref="F53:F57"/>
    <mergeCell ref="F63:F73"/>
    <mergeCell ref="F75:F76"/>
    <mergeCell ref="F14:F15"/>
    <mergeCell ref="F49:F52"/>
    <mergeCell ref="F16:F17"/>
    <mergeCell ref="F95:F98"/>
    <mergeCell ref="F120:F121"/>
    <mergeCell ref="F143:F144"/>
    <mergeCell ref="F148:F151"/>
    <mergeCell ref="F155:F158"/>
    <mergeCell ref="G16:G17"/>
    <mergeCell ref="I49:I52"/>
    <mergeCell ref="Q49:Q52"/>
    <mergeCell ref="F152:F154"/>
    <mergeCell ref="G152:G154"/>
    <mergeCell ref="F279:F281"/>
    <mergeCell ref="G279:G281"/>
    <mergeCell ref="F275:F278"/>
    <mergeCell ref="I152:I154"/>
    <mergeCell ref="F282:F283"/>
    <mergeCell ref="F287:F288"/>
    <mergeCell ref="F290:F291"/>
    <mergeCell ref="F187:F191"/>
    <mergeCell ref="F78:F84"/>
    <mergeCell ref="AN387:AN388"/>
    <mergeCell ref="AL4:AN4"/>
    <mergeCell ref="AN14:AN15"/>
    <mergeCell ref="AN16:AN17"/>
    <mergeCell ref="AN49:AN52"/>
    <mergeCell ref="AN152:AN154"/>
    <mergeCell ref="AN279:AN281"/>
    <mergeCell ref="AM14:AM15"/>
    <mergeCell ref="AL49:AL52"/>
    <mergeCell ref="AM49:AM52"/>
    <mergeCell ref="AL387:AL388"/>
    <mergeCell ref="AM387:AM388"/>
    <mergeCell ref="F184:F185"/>
    <mergeCell ref="F102:F105"/>
    <mergeCell ref="F160:F163"/>
    <mergeCell ref="F174:F175"/>
    <mergeCell ref="F177:F178"/>
    <mergeCell ref="F90:F93"/>
    <mergeCell ref="F107:F112"/>
    <mergeCell ref="F136:F137"/>
    <mergeCell ref="AN366:AN367"/>
    <mergeCell ref="F307:F309"/>
    <mergeCell ref="F315:F316"/>
  </mergeCells>
  <conditionalFormatting sqref="C134">
    <cfRule type="duplicateValues" dxfId="5" priority="5"/>
  </conditionalFormatting>
  <conditionalFormatting sqref="F261">
    <cfRule type="cellIs" dxfId="4" priority="2" operator="equal">
      <formula>"?"</formula>
    </cfRule>
  </conditionalFormatting>
  <conditionalFormatting sqref="F397:F399">
    <cfRule type="cellIs" dxfId="3" priority="1" operator="equal">
      <formula>"?"</formula>
    </cfRule>
  </conditionalFormatting>
  <conditionalFormatting sqref="AB6:AB14 AB16 AB18:AB44 AB47:AB49 AB53:AB62 AB74 AB77 AB85:AB152 AB155:AB162 AB164:AB184 AB187:AB268 AB270:AB272 AB274:AB277 AB279 AB282:AB387 AB389:AB405">
    <cfRule type="cellIs" dxfId="2" priority="6" operator="lessThan">
      <formula>IF($AA6="SIM",$V6+$Z6,$V6+$X6+$Y6)</formula>
    </cfRule>
  </conditionalFormatting>
  <conditionalFormatting sqref="AB45:AB46">
    <cfRule type="cellIs" dxfId="1" priority="23" operator="lessThan">
      <formula>IF($AA44="SIM",$V44+$Z44,$V44+$X44+$Y44)</formula>
    </cfRule>
  </conditionalFormatting>
  <dataValidations count="3">
    <dataValidation type="list" allowBlank="1" showInputMessage="1" showErrorMessage="1" sqref="AA74 AA279:AA308 AA6:AA12 AA77 AA159:AA162 AA274:AA277 AA14:AA45 AA47:AA62 AA213:AA272 AA85:AA97 AA99:AA157 AA164:AA211 AA310:AA405" xr:uid="{00000000-0002-0000-0100-000001000000}">
      <formula1>$AA$1:$AA$3</formula1>
    </dataValidation>
    <dataValidation type="list" allowBlank="1" showInputMessage="1" showErrorMessage="1" sqref="AI74:AN74 AL77:AN77 AI6:AJ25 AI159:AN162 AI274:AN277 AI27:AI45 AL85:AN97 AK6:AN72 AJ27:AJ72 AI47:AI72 AI77:AK97 AI99:AN157 AI164:AN272 AI279:AN405" xr:uid="{00000000-0002-0000-0100-000002000000}">
      <formula1>$AA$1:$AA$2</formula1>
    </dataValidation>
    <dataValidation type="list" allowBlank="1" showInputMessage="1" showErrorMessage="1" sqref="H6:H406" xr:uid="{00000000-0002-0000-0100-000000000000}">
      <formula1>$H$1:$H$2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V252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T38"/>
  <sheetViews>
    <sheetView workbookViewId="0"/>
  </sheetViews>
  <sheetFormatPr defaultColWidth="9.28515625" defaultRowHeight="15" x14ac:dyDescent="0.25"/>
  <cols>
    <col min="1" max="1" width="3.28515625" style="27" customWidth="1"/>
    <col min="2" max="2" width="28" style="27" bestFit="1" customWidth="1"/>
    <col min="3" max="3" width="9.7109375" style="91" bestFit="1" customWidth="1"/>
    <col min="4" max="4" width="16.7109375" style="91" bestFit="1" customWidth="1"/>
    <col min="5" max="5" width="95.28515625" style="27" bestFit="1" customWidth="1"/>
    <col min="6" max="6" width="29.42578125" style="91" customWidth="1"/>
    <col min="7" max="10" width="19.28515625" style="91" customWidth="1"/>
    <col min="11" max="11" width="62.28515625" style="92" bestFit="1" customWidth="1"/>
    <col min="12" max="12" width="24.28515625" style="91" bestFit="1" customWidth="1"/>
    <col min="13" max="14" width="17.5703125" style="93" customWidth="1"/>
    <col min="15" max="15" width="12.7109375" style="91" customWidth="1"/>
    <col min="16" max="16" width="17.5703125" style="91" customWidth="1"/>
    <col min="17" max="19" width="9.28515625" style="27"/>
    <col min="20" max="20" width="9.28515625" style="28" hidden="1" customWidth="1"/>
    <col min="21" max="16384" width="9.28515625" style="27"/>
  </cols>
  <sheetData>
    <row r="2" spans="2:20" s="22" customFormat="1" ht="18.75" x14ac:dyDescent="0.25">
      <c r="B2" s="20" t="s">
        <v>1132</v>
      </c>
      <c r="C2" s="21"/>
      <c r="D2" s="21"/>
      <c r="F2" s="21"/>
      <c r="G2" s="21"/>
      <c r="H2" s="21"/>
      <c r="I2" s="21"/>
      <c r="J2" s="21"/>
      <c r="K2" s="23"/>
      <c r="L2" s="24"/>
      <c r="M2" s="25"/>
      <c r="N2" s="25"/>
      <c r="O2" s="21"/>
      <c r="P2" s="21"/>
      <c r="T2" s="26"/>
    </row>
    <row r="3" spans="2:20" s="22" customFormat="1" ht="18.75" x14ac:dyDescent="0.25">
      <c r="B3" s="943" t="s">
        <v>1133</v>
      </c>
      <c r="C3" s="943"/>
      <c r="D3" s="21"/>
      <c r="F3" s="21"/>
      <c r="G3" s="21"/>
      <c r="H3" s="21"/>
      <c r="I3" s="21"/>
      <c r="J3" s="21"/>
      <c r="K3" s="23"/>
      <c r="L3" s="21"/>
      <c r="M3" s="25"/>
      <c r="N3" s="25"/>
      <c r="O3" s="21"/>
      <c r="P3" s="21"/>
      <c r="T3" s="26"/>
    </row>
    <row r="4" spans="2:20" s="22" customFormat="1" ht="18.75" x14ac:dyDescent="0.25">
      <c r="B4" s="944" t="s">
        <v>1134</v>
      </c>
      <c r="C4" s="944"/>
      <c r="D4" s="21"/>
      <c r="F4" s="21"/>
      <c r="G4" s="21"/>
      <c r="H4" s="21"/>
      <c r="I4" s="21"/>
      <c r="J4" s="21"/>
      <c r="K4" s="23"/>
      <c r="L4" s="21"/>
      <c r="M4" s="25"/>
      <c r="N4" s="25"/>
      <c r="O4" s="21"/>
      <c r="P4" s="21"/>
      <c r="T4" s="26"/>
    </row>
    <row r="5" spans="2:20" x14ac:dyDescent="0.25">
      <c r="B5" s="945" t="s">
        <v>1135</v>
      </c>
      <c r="C5" s="945"/>
      <c r="D5" s="945"/>
      <c r="E5" s="945"/>
      <c r="F5" s="945"/>
      <c r="G5" s="945"/>
      <c r="H5" s="945"/>
      <c r="I5" s="945"/>
      <c r="J5" s="945"/>
      <c r="K5" s="945"/>
      <c r="L5" s="945"/>
      <c r="M5" s="945"/>
      <c r="N5" s="945"/>
      <c r="O5" s="945"/>
      <c r="P5" s="945"/>
    </row>
    <row r="6" spans="2:20" x14ac:dyDescent="0.25">
      <c r="B6" s="945"/>
      <c r="C6" s="945"/>
      <c r="D6" s="945"/>
      <c r="E6" s="945"/>
      <c r="F6" s="945"/>
      <c r="G6" s="945"/>
      <c r="H6" s="945"/>
      <c r="I6" s="945"/>
      <c r="J6" s="945"/>
      <c r="K6" s="945"/>
      <c r="L6" s="945"/>
      <c r="M6" s="945"/>
      <c r="N6" s="945"/>
      <c r="O6" s="945"/>
      <c r="P6" s="945"/>
      <c r="T6" s="28" t="s">
        <v>2</v>
      </c>
    </row>
    <row r="7" spans="2:20" ht="15.75" thickBot="1" x14ac:dyDescent="0.3">
      <c r="B7" s="946"/>
      <c r="C7" s="946"/>
      <c r="D7" s="946"/>
      <c r="E7" s="946"/>
      <c r="F7" s="946"/>
      <c r="G7" s="946"/>
      <c r="H7" s="946"/>
      <c r="I7" s="946"/>
      <c r="J7" s="946"/>
      <c r="K7" s="946"/>
      <c r="L7" s="946"/>
      <c r="M7" s="946"/>
      <c r="N7" s="946"/>
      <c r="O7" s="946"/>
      <c r="P7" s="946"/>
      <c r="T7" s="28" t="s">
        <v>4</v>
      </c>
    </row>
    <row r="8" spans="2:20" ht="15.75" customHeight="1" x14ac:dyDescent="0.25">
      <c r="B8" s="947" t="s">
        <v>1136</v>
      </c>
      <c r="C8" s="937" t="s">
        <v>270</v>
      </c>
      <c r="D8" s="949" t="s">
        <v>1137</v>
      </c>
      <c r="E8" s="937" t="s">
        <v>1138</v>
      </c>
      <c r="F8" s="937" t="s">
        <v>1139</v>
      </c>
      <c r="G8" s="950" t="s">
        <v>1140</v>
      </c>
      <c r="H8" s="951"/>
      <c r="I8" s="950" t="s">
        <v>1141</v>
      </c>
      <c r="J8" s="951"/>
      <c r="K8" s="937" t="s">
        <v>1142</v>
      </c>
      <c r="L8" s="937" t="s">
        <v>1143</v>
      </c>
      <c r="M8" s="939" t="s">
        <v>1144</v>
      </c>
      <c r="N8" s="940"/>
      <c r="O8" s="941" t="s">
        <v>1145</v>
      </c>
      <c r="P8" s="942"/>
      <c r="T8" s="28" t="s">
        <v>1146</v>
      </c>
    </row>
    <row r="9" spans="2:20" ht="16.5" thickBot="1" x14ac:dyDescent="0.3">
      <c r="B9" s="948"/>
      <c r="C9" s="938"/>
      <c r="D9" s="938"/>
      <c r="E9" s="938"/>
      <c r="F9" s="938"/>
      <c r="G9" s="29" t="s">
        <v>1147</v>
      </c>
      <c r="H9" s="30" t="s">
        <v>1148</v>
      </c>
      <c r="I9" s="29" t="s">
        <v>1147</v>
      </c>
      <c r="J9" s="30" t="s">
        <v>1148</v>
      </c>
      <c r="K9" s="938"/>
      <c r="L9" s="938"/>
      <c r="M9" s="31" t="s">
        <v>1149</v>
      </c>
      <c r="N9" s="32" t="s">
        <v>1150</v>
      </c>
      <c r="O9" s="33" t="s">
        <v>1151</v>
      </c>
      <c r="P9" s="34" t="s">
        <v>1152</v>
      </c>
    </row>
    <row r="10" spans="2:20" s="43" customFormat="1" ht="30" x14ac:dyDescent="0.25">
      <c r="B10" s="35" t="s">
        <v>1153</v>
      </c>
      <c r="C10" s="36" t="s">
        <v>803</v>
      </c>
      <c r="D10" s="36" t="s">
        <v>1154</v>
      </c>
      <c r="E10" s="37" t="s">
        <v>1155</v>
      </c>
      <c r="F10" s="36" t="s">
        <v>911</v>
      </c>
      <c r="G10" s="36" t="s">
        <v>94</v>
      </c>
      <c r="H10" s="36" t="s">
        <v>3</v>
      </c>
      <c r="I10" s="38"/>
      <c r="J10" s="38">
        <v>2757.99</v>
      </c>
      <c r="K10" s="39" t="s">
        <v>1156</v>
      </c>
      <c r="L10" s="40">
        <v>43800</v>
      </c>
      <c r="M10" s="41"/>
      <c r="N10" s="42"/>
      <c r="O10" s="36" t="s">
        <v>1146</v>
      </c>
      <c r="P10" s="36" t="s">
        <v>94</v>
      </c>
      <c r="T10" s="44"/>
    </row>
    <row r="11" spans="2:20" x14ac:dyDescent="0.25">
      <c r="B11" s="45" t="s">
        <v>1157</v>
      </c>
      <c r="C11" s="46" t="s">
        <v>803</v>
      </c>
      <c r="D11" s="46" t="s">
        <v>1154</v>
      </c>
      <c r="E11" s="45" t="s">
        <v>1158</v>
      </c>
      <c r="F11" s="46" t="s">
        <v>1159</v>
      </c>
      <c r="G11" s="46" t="s">
        <v>3</v>
      </c>
      <c r="H11" s="46" t="s">
        <v>94</v>
      </c>
      <c r="I11" s="47">
        <v>425</v>
      </c>
      <c r="J11" s="47"/>
      <c r="K11" s="48" t="s">
        <v>1156</v>
      </c>
      <c r="L11" s="49">
        <v>43800</v>
      </c>
      <c r="M11" s="50"/>
      <c r="N11" s="51"/>
      <c r="O11" s="46" t="s">
        <v>2</v>
      </c>
      <c r="P11" s="52">
        <v>43890</v>
      </c>
    </row>
    <row r="12" spans="2:20" s="43" customFormat="1" x14ac:dyDescent="0.25">
      <c r="B12" s="53" t="s">
        <v>891</v>
      </c>
      <c r="C12" s="54" t="s">
        <v>803</v>
      </c>
      <c r="D12" s="54" t="s">
        <v>1160</v>
      </c>
      <c r="E12" s="53" t="s">
        <v>1161</v>
      </c>
      <c r="F12" s="54" t="s">
        <v>894</v>
      </c>
      <c r="G12" s="54" t="s">
        <v>94</v>
      </c>
      <c r="H12" s="54" t="s">
        <v>3</v>
      </c>
      <c r="I12" s="55"/>
      <c r="J12" s="55">
        <v>970</v>
      </c>
      <c r="K12" s="56" t="s">
        <v>1162</v>
      </c>
      <c r="L12" s="57">
        <v>44075</v>
      </c>
      <c r="M12" s="58"/>
      <c r="N12" s="59"/>
      <c r="O12" s="54" t="s">
        <v>1146</v>
      </c>
      <c r="P12" s="54" t="s">
        <v>94</v>
      </c>
      <c r="T12" s="44"/>
    </row>
    <row r="13" spans="2:20" x14ac:dyDescent="0.25">
      <c r="B13" s="45" t="s">
        <v>1163</v>
      </c>
      <c r="C13" s="46" t="s">
        <v>803</v>
      </c>
      <c r="D13" s="46" t="s">
        <v>1160</v>
      </c>
      <c r="E13" s="45" t="s">
        <v>1164</v>
      </c>
      <c r="F13" s="46" t="s">
        <v>1165</v>
      </c>
      <c r="G13" s="46" t="s">
        <v>3</v>
      </c>
      <c r="H13" s="46" t="s">
        <v>94</v>
      </c>
      <c r="I13" s="47">
        <v>1474</v>
      </c>
      <c r="J13" s="47"/>
      <c r="K13" s="48" t="s">
        <v>1162</v>
      </c>
      <c r="L13" s="49">
        <v>44075</v>
      </c>
      <c r="M13" s="50"/>
      <c r="N13" s="51"/>
      <c r="O13" s="46" t="s">
        <v>2</v>
      </c>
      <c r="P13" s="52">
        <v>44132</v>
      </c>
    </row>
    <row r="14" spans="2:20" x14ac:dyDescent="0.25">
      <c r="B14" s="60" t="s">
        <v>1166</v>
      </c>
      <c r="C14" s="61" t="s">
        <v>803</v>
      </c>
      <c r="D14" s="61" t="s">
        <v>1160</v>
      </c>
      <c r="E14" s="60" t="s">
        <v>1167</v>
      </c>
      <c r="F14" s="61" t="s">
        <v>1168</v>
      </c>
      <c r="G14" s="61" t="s">
        <v>3</v>
      </c>
      <c r="H14" s="61" t="s">
        <v>94</v>
      </c>
      <c r="I14" s="62">
        <v>440</v>
      </c>
      <c r="J14" s="62"/>
      <c r="K14" s="63" t="s">
        <v>1162</v>
      </c>
      <c r="L14" s="64">
        <v>44075</v>
      </c>
      <c r="M14" s="65"/>
      <c r="N14" s="66"/>
      <c r="O14" s="61" t="s">
        <v>2</v>
      </c>
      <c r="P14" s="67">
        <v>44115</v>
      </c>
    </row>
    <row r="15" spans="2:20" s="43" customFormat="1" x14ac:dyDescent="0.25">
      <c r="B15" s="68" t="s">
        <v>801</v>
      </c>
      <c r="C15" s="69" t="s">
        <v>803</v>
      </c>
      <c r="D15" s="69" t="s">
        <v>1169</v>
      </c>
      <c r="E15" s="68" t="s">
        <v>1170</v>
      </c>
      <c r="F15" s="69" t="s">
        <v>805</v>
      </c>
      <c r="G15" s="69" t="s">
        <v>94</v>
      </c>
      <c r="H15" s="69" t="s">
        <v>3</v>
      </c>
      <c r="I15" s="70"/>
      <c r="J15" s="70">
        <v>629</v>
      </c>
      <c r="K15" s="71" t="s">
        <v>1162</v>
      </c>
      <c r="L15" s="72">
        <v>44166</v>
      </c>
      <c r="M15" s="73"/>
      <c r="N15" s="74"/>
      <c r="O15" s="69" t="s">
        <v>1146</v>
      </c>
      <c r="P15" s="69" t="s">
        <v>94</v>
      </c>
      <c r="T15" s="44"/>
    </row>
    <row r="16" spans="2:20" x14ac:dyDescent="0.25">
      <c r="B16" s="60" t="s">
        <v>1171</v>
      </c>
      <c r="C16" s="61" t="s">
        <v>803</v>
      </c>
      <c r="D16" s="61" t="s">
        <v>1169</v>
      </c>
      <c r="E16" s="60" t="s">
        <v>1172</v>
      </c>
      <c r="F16" s="61" t="s">
        <v>1173</v>
      </c>
      <c r="G16" s="61" t="s">
        <v>3</v>
      </c>
      <c r="H16" s="61" t="s">
        <v>94</v>
      </c>
      <c r="I16" s="62">
        <v>1873.36</v>
      </c>
      <c r="J16" s="62"/>
      <c r="K16" s="63" t="s">
        <v>1162</v>
      </c>
      <c r="L16" s="64">
        <v>44166</v>
      </c>
      <c r="M16" s="65"/>
      <c r="N16" s="66"/>
      <c r="O16" s="61" t="s">
        <v>2</v>
      </c>
      <c r="P16" s="67">
        <v>44204</v>
      </c>
    </row>
    <row r="17" spans="2:20" x14ac:dyDescent="0.25">
      <c r="B17" s="60" t="s">
        <v>1174</v>
      </c>
      <c r="C17" s="61" t="s">
        <v>803</v>
      </c>
      <c r="D17" s="61" t="s">
        <v>1169</v>
      </c>
      <c r="E17" s="60" t="s">
        <v>1175</v>
      </c>
      <c r="F17" s="61" t="s">
        <v>1176</v>
      </c>
      <c r="G17" s="61" t="s">
        <v>3</v>
      </c>
      <c r="H17" s="61" t="s">
        <v>94</v>
      </c>
      <c r="I17" s="62">
        <v>1200</v>
      </c>
      <c r="J17" s="62"/>
      <c r="K17" s="63" t="s">
        <v>1162</v>
      </c>
      <c r="L17" s="64">
        <v>44166</v>
      </c>
      <c r="M17" s="65"/>
      <c r="N17" s="66"/>
      <c r="O17" s="61"/>
      <c r="P17" s="67">
        <v>44227</v>
      </c>
    </row>
    <row r="18" spans="2:20" s="43" customFormat="1" ht="30" x14ac:dyDescent="0.25">
      <c r="B18" s="68" t="s">
        <v>947</v>
      </c>
      <c r="C18" s="69" t="s">
        <v>953</v>
      </c>
      <c r="D18" s="69" t="s">
        <v>1177</v>
      </c>
      <c r="E18" s="68" t="s">
        <v>1178</v>
      </c>
      <c r="F18" s="69" t="s">
        <v>94</v>
      </c>
      <c r="G18" s="75" t="s">
        <v>94</v>
      </c>
      <c r="H18" s="75" t="s">
        <v>1179</v>
      </c>
      <c r="I18" s="76"/>
      <c r="J18" s="76">
        <v>1186.55</v>
      </c>
      <c r="K18" s="71" t="s">
        <v>1180</v>
      </c>
      <c r="L18" s="72">
        <v>44044</v>
      </c>
      <c r="M18" s="73"/>
      <c r="N18" s="74"/>
      <c r="O18" s="69" t="s">
        <v>1146</v>
      </c>
      <c r="P18" s="69" t="s">
        <v>221</v>
      </c>
      <c r="T18" s="44"/>
    </row>
    <row r="19" spans="2:20" x14ac:dyDescent="0.25">
      <c r="B19" s="60" t="s">
        <v>1181</v>
      </c>
      <c r="C19" s="61" t="s">
        <v>953</v>
      </c>
      <c r="D19" s="61" t="s">
        <v>1177</v>
      </c>
      <c r="E19" s="60" t="s">
        <v>1182</v>
      </c>
      <c r="F19" s="61" t="s">
        <v>1183</v>
      </c>
      <c r="G19" s="61" t="s">
        <v>3</v>
      </c>
      <c r="H19" s="61" t="s">
        <v>94</v>
      </c>
      <c r="I19" s="62">
        <v>1297.76</v>
      </c>
      <c r="J19" s="62"/>
      <c r="K19" s="63" t="s">
        <v>1180</v>
      </c>
      <c r="L19" s="64">
        <v>44044</v>
      </c>
      <c r="M19" s="65"/>
      <c r="N19" s="66"/>
      <c r="O19" s="61" t="s">
        <v>2</v>
      </c>
      <c r="P19" s="67">
        <v>44075</v>
      </c>
    </row>
    <row r="20" spans="2:20" x14ac:dyDescent="0.25">
      <c r="B20" s="68" t="s">
        <v>377</v>
      </c>
      <c r="C20" s="69" t="s">
        <v>227</v>
      </c>
      <c r="D20" s="69" t="s">
        <v>1184</v>
      </c>
      <c r="E20" s="68" t="s">
        <v>1185</v>
      </c>
      <c r="F20" s="69" t="s">
        <v>1186</v>
      </c>
      <c r="G20" s="69" t="s">
        <v>94</v>
      </c>
      <c r="H20" s="69" t="s">
        <v>1187</v>
      </c>
      <c r="I20" s="70"/>
      <c r="J20" s="70">
        <v>157.25</v>
      </c>
      <c r="K20" s="71" t="s">
        <v>1188</v>
      </c>
      <c r="L20" s="72">
        <v>44105</v>
      </c>
      <c r="M20" s="73"/>
      <c r="N20" s="74"/>
      <c r="O20" s="69" t="s">
        <v>1146</v>
      </c>
      <c r="P20" s="77" t="s">
        <v>94</v>
      </c>
    </row>
    <row r="21" spans="2:20" x14ac:dyDescent="0.25">
      <c r="B21" s="60" t="s">
        <v>377</v>
      </c>
      <c r="C21" s="61" t="s">
        <v>227</v>
      </c>
      <c r="D21" s="61" t="s">
        <v>1184</v>
      </c>
      <c r="E21" s="60" t="s">
        <v>1189</v>
      </c>
      <c r="F21" s="61" t="s">
        <v>1190</v>
      </c>
      <c r="G21" s="61" t="s">
        <v>3</v>
      </c>
      <c r="H21" s="61" t="s">
        <v>94</v>
      </c>
      <c r="I21" s="62">
        <v>281.55</v>
      </c>
      <c r="J21" s="62"/>
      <c r="K21" s="63" t="s">
        <v>1188</v>
      </c>
      <c r="L21" s="64">
        <v>44105</v>
      </c>
      <c r="M21" s="65"/>
      <c r="N21" s="66"/>
      <c r="O21" s="61" t="s">
        <v>2</v>
      </c>
      <c r="P21" s="67">
        <v>44194</v>
      </c>
    </row>
    <row r="22" spans="2:20" x14ac:dyDescent="0.25">
      <c r="B22" s="68" t="s">
        <v>367</v>
      </c>
      <c r="C22" s="69" t="s">
        <v>227</v>
      </c>
      <c r="D22" s="69" t="s">
        <v>1191</v>
      </c>
      <c r="E22" s="68" t="s">
        <v>1192</v>
      </c>
      <c r="F22" s="69" t="s">
        <v>370</v>
      </c>
      <c r="G22" s="69" t="s">
        <v>94</v>
      </c>
      <c r="H22" s="69" t="s">
        <v>3</v>
      </c>
      <c r="I22" s="70"/>
      <c r="J22" s="70">
        <v>1608.57</v>
      </c>
      <c r="K22" s="71" t="s">
        <v>1162</v>
      </c>
      <c r="L22" s="72">
        <v>44205</v>
      </c>
      <c r="M22" s="73"/>
      <c r="N22" s="74"/>
      <c r="O22" s="69" t="s">
        <v>1146</v>
      </c>
      <c r="P22" s="69" t="s">
        <v>94</v>
      </c>
    </row>
    <row r="23" spans="2:20" x14ac:dyDescent="0.25">
      <c r="B23" s="60" t="s">
        <v>373</v>
      </c>
      <c r="C23" s="61" t="s">
        <v>227</v>
      </c>
      <c r="D23" s="61" t="s">
        <v>1191</v>
      </c>
      <c r="E23" s="60" t="s">
        <v>1193</v>
      </c>
      <c r="F23" s="61" t="s">
        <v>1194</v>
      </c>
      <c r="G23" s="61" t="s">
        <v>3</v>
      </c>
      <c r="H23" s="61" t="s">
        <v>94</v>
      </c>
      <c r="I23" s="62">
        <v>1980</v>
      </c>
      <c r="J23" s="62"/>
      <c r="K23" s="63" t="s">
        <v>1162</v>
      </c>
      <c r="L23" s="64"/>
      <c r="M23" s="65"/>
      <c r="N23" s="66"/>
      <c r="O23" s="61"/>
      <c r="P23" s="67"/>
    </row>
    <row r="24" spans="2:20" x14ac:dyDescent="0.25">
      <c r="B24" s="60" t="s">
        <v>375</v>
      </c>
      <c r="C24" s="61" t="s">
        <v>227</v>
      </c>
      <c r="D24" s="61" t="s">
        <v>1191</v>
      </c>
      <c r="E24" s="60" t="s">
        <v>1195</v>
      </c>
      <c r="F24" s="61" t="s">
        <v>411</v>
      </c>
      <c r="G24" s="61" t="s">
        <v>3</v>
      </c>
      <c r="H24" s="61" t="s">
        <v>94</v>
      </c>
      <c r="I24" s="62">
        <v>782.81</v>
      </c>
      <c r="J24" s="62"/>
      <c r="K24" s="63" t="s">
        <v>1162</v>
      </c>
      <c r="L24" s="64"/>
      <c r="M24" s="65"/>
      <c r="N24" s="66"/>
      <c r="O24" s="61"/>
      <c r="P24" s="67">
        <v>44236</v>
      </c>
    </row>
    <row r="25" spans="2:20" x14ac:dyDescent="0.25">
      <c r="B25" s="68" t="s">
        <v>1196</v>
      </c>
      <c r="C25" s="69" t="s">
        <v>227</v>
      </c>
      <c r="D25" s="69" t="s">
        <v>1197</v>
      </c>
      <c r="E25" s="68" t="s">
        <v>99</v>
      </c>
      <c r="F25" s="69"/>
      <c r="G25" s="69"/>
      <c r="H25" s="69" t="s">
        <v>3</v>
      </c>
      <c r="I25" s="70"/>
      <c r="J25" s="70">
        <v>1284.74</v>
      </c>
      <c r="K25" s="71" t="s">
        <v>1198</v>
      </c>
      <c r="L25" s="72">
        <v>44256</v>
      </c>
      <c r="M25" s="73"/>
      <c r="N25" s="74"/>
      <c r="O25" s="69"/>
      <c r="P25" s="69"/>
    </row>
    <row r="26" spans="2:20" x14ac:dyDescent="0.25">
      <c r="B26" s="60" t="s">
        <v>1199</v>
      </c>
      <c r="C26" s="61" t="s">
        <v>227</v>
      </c>
      <c r="D26" s="61" t="s">
        <v>1197</v>
      </c>
      <c r="E26" s="60" t="s">
        <v>1200</v>
      </c>
      <c r="F26" s="61" t="s">
        <v>1201</v>
      </c>
      <c r="G26" s="61" t="s">
        <v>3</v>
      </c>
      <c r="H26" s="61"/>
      <c r="I26" s="62">
        <v>1144.47</v>
      </c>
      <c r="J26" s="62"/>
      <c r="K26" s="63" t="s">
        <v>1198</v>
      </c>
      <c r="L26" s="64">
        <v>44256</v>
      </c>
      <c r="M26" s="65"/>
      <c r="N26" s="66"/>
      <c r="O26" s="61" t="s">
        <v>2</v>
      </c>
      <c r="P26" s="67">
        <v>44323</v>
      </c>
    </row>
    <row r="27" spans="2:20" x14ac:dyDescent="0.25">
      <c r="B27" s="60" t="s">
        <v>1202</v>
      </c>
      <c r="C27" s="61" t="s">
        <v>227</v>
      </c>
      <c r="D27" s="61" t="s">
        <v>1197</v>
      </c>
      <c r="E27" s="60" t="s">
        <v>1203</v>
      </c>
      <c r="F27" s="61" t="s">
        <v>1204</v>
      </c>
      <c r="G27" s="61" t="s">
        <v>3</v>
      </c>
      <c r="H27" s="61"/>
      <c r="I27" s="62">
        <v>1900</v>
      </c>
      <c r="J27" s="62"/>
      <c r="K27" s="63" t="s">
        <v>1198</v>
      </c>
      <c r="L27" s="64">
        <v>44256</v>
      </c>
      <c r="M27" s="65"/>
      <c r="N27" s="66"/>
      <c r="O27" s="61" t="s">
        <v>2</v>
      </c>
      <c r="P27" s="67">
        <v>44328</v>
      </c>
    </row>
    <row r="28" spans="2:20" ht="45" x14ac:dyDescent="0.25">
      <c r="B28" s="68" t="s">
        <v>1205</v>
      </c>
      <c r="C28" s="69" t="s">
        <v>1206</v>
      </c>
      <c r="D28" s="69" t="s">
        <v>1207</v>
      </c>
      <c r="E28" s="68" t="s">
        <v>290</v>
      </c>
      <c r="F28" s="69"/>
      <c r="G28" s="69"/>
      <c r="H28" s="75" t="s">
        <v>1208</v>
      </c>
      <c r="I28" s="70"/>
      <c r="J28" s="70">
        <f>480.5+204.59</f>
        <v>685.09</v>
      </c>
      <c r="K28" s="78" t="s">
        <v>1209</v>
      </c>
      <c r="L28" s="72">
        <v>44317</v>
      </c>
      <c r="M28" s="73"/>
      <c r="N28" s="74"/>
      <c r="O28" s="69"/>
      <c r="P28" s="69" t="s">
        <v>265</v>
      </c>
    </row>
    <row r="29" spans="2:20" ht="30" x14ac:dyDescent="0.25">
      <c r="B29" s="45" t="s">
        <v>1210</v>
      </c>
      <c r="C29" s="46" t="s">
        <v>1206</v>
      </c>
      <c r="D29" s="46" t="s">
        <v>1207</v>
      </c>
      <c r="E29" s="48" t="s">
        <v>1211</v>
      </c>
      <c r="F29" s="79" t="s">
        <v>1212</v>
      </c>
      <c r="G29" s="46" t="s">
        <v>3</v>
      </c>
      <c r="H29" s="46"/>
      <c r="I29" s="47">
        <v>767.97</v>
      </c>
      <c r="J29" s="47"/>
      <c r="K29" s="80" t="s">
        <v>1209</v>
      </c>
      <c r="L29" s="81" t="s">
        <v>1213</v>
      </c>
      <c r="M29" s="65"/>
      <c r="N29" s="66"/>
      <c r="O29" s="61"/>
      <c r="P29" s="67" t="s">
        <v>265</v>
      </c>
    </row>
    <row r="30" spans="2:20" ht="30" x14ac:dyDescent="0.25">
      <c r="B30" s="45" t="s">
        <v>1214</v>
      </c>
      <c r="C30" s="46" t="s">
        <v>1206</v>
      </c>
      <c r="D30" s="46" t="s">
        <v>1207</v>
      </c>
      <c r="E30" s="82" t="s">
        <v>1215</v>
      </c>
      <c r="F30" s="79" t="s">
        <v>1216</v>
      </c>
      <c r="G30" s="46" t="s">
        <v>3</v>
      </c>
      <c r="H30" s="46"/>
      <c r="I30" s="47">
        <v>155.58000000000001</v>
      </c>
      <c r="J30" s="47"/>
      <c r="K30" s="80" t="s">
        <v>1209</v>
      </c>
      <c r="L30" s="81" t="s">
        <v>1213</v>
      </c>
      <c r="M30" s="50"/>
      <c r="N30" s="51"/>
      <c r="O30" s="46"/>
      <c r="P30" s="52" t="s">
        <v>265</v>
      </c>
    </row>
    <row r="31" spans="2:20" x14ac:dyDescent="0.25">
      <c r="B31" s="68" t="s">
        <v>841</v>
      </c>
      <c r="C31" s="69" t="s">
        <v>803</v>
      </c>
      <c r="D31" s="69" t="s">
        <v>1217</v>
      </c>
      <c r="E31" s="68" t="s">
        <v>843</v>
      </c>
      <c r="F31" s="69"/>
      <c r="G31" s="69"/>
      <c r="H31" s="75" t="s">
        <v>3</v>
      </c>
      <c r="I31" s="70"/>
      <c r="J31" s="70" t="s">
        <v>265</v>
      </c>
      <c r="K31" s="78" t="s">
        <v>1218</v>
      </c>
      <c r="L31" s="72" t="s">
        <v>265</v>
      </c>
      <c r="M31" s="73"/>
      <c r="N31" s="74"/>
      <c r="O31" s="69"/>
      <c r="P31" s="69" t="s">
        <v>94</v>
      </c>
    </row>
    <row r="32" spans="2:20" x14ac:dyDescent="0.25">
      <c r="B32" s="60" t="s">
        <v>1219</v>
      </c>
      <c r="C32" s="61" t="s">
        <v>803</v>
      </c>
      <c r="D32" s="61" t="s">
        <v>1217</v>
      </c>
      <c r="E32" s="60" t="s">
        <v>843</v>
      </c>
      <c r="F32" s="61" t="s">
        <v>844</v>
      </c>
      <c r="G32" s="61" t="s">
        <v>3</v>
      </c>
      <c r="H32" s="61"/>
      <c r="I32" s="62" t="s">
        <v>265</v>
      </c>
      <c r="J32" s="62"/>
      <c r="K32" s="63" t="s">
        <v>1218</v>
      </c>
      <c r="L32" s="64" t="s">
        <v>265</v>
      </c>
      <c r="M32" s="65"/>
      <c r="N32" s="66"/>
      <c r="O32" s="61"/>
      <c r="P32" s="61" t="s">
        <v>94</v>
      </c>
    </row>
    <row r="33" spans="2:16" x14ac:dyDescent="0.25">
      <c r="B33" s="60" t="s">
        <v>1220</v>
      </c>
      <c r="C33" s="61" t="s">
        <v>803</v>
      </c>
      <c r="D33" s="61" t="s">
        <v>1154</v>
      </c>
      <c r="E33" s="60" t="s">
        <v>1221</v>
      </c>
      <c r="F33" s="61" t="s">
        <v>1222</v>
      </c>
      <c r="G33" s="61" t="s">
        <v>90</v>
      </c>
      <c r="H33" s="61"/>
      <c r="I33" s="62" t="s">
        <v>94</v>
      </c>
      <c r="J33" s="62"/>
      <c r="K33" s="63" t="s">
        <v>1223</v>
      </c>
      <c r="L33" s="64" t="s">
        <v>265</v>
      </c>
      <c r="M33" s="65"/>
      <c r="N33" s="66"/>
      <c r="O33" s="61"/>
      <c r="P33" s="61" t="s">
        <v>265</v>
      </c>
    </row>
    <row r="34" spans="2:16" x14ac:dyDescent="0.25">
      <c r="B34" s="68" t="s">
        <v>794</v>
      </c>
      <c r="C34" s="69" t="s">
        <v>803</v>
      </c>
      <c r="D34" s="69" t="s">
        <v>1224</v>
      </c>
      <c r="E34" s="68" t="s">
        <v>1225</v>
      </c>
      <c r="F34" s="69"/>
      <c r="G34" s="69"/>
      <c r="H34" s="75" t="s">
        <v>90</v>
      </c>
      <c r="I34" s="70"/>
      <c r="J34" s="70"/>
      <c r="K34" s="78" t="s">
        <v>1226</v>
      </c>
      <c r="L34" s="72" t="s">
        <v>265</v>
      </c>
      <c r="M34" s="72" t="s">
        <v>265</v>
      </c>
      <c r="N34" s="72" t="s">
        <v>265</v>
      </c>
      <c r="O34" s="72" t="s">
        <v>265</v>
      </c>
      <c r="P34" s="72" t="s">
        <v>265</v>
      </c>
    </row>
    <row r="35" spans="2:16" x14ac:dyDescent="0.25">
      <c r="B35" s="60" t="s">
        <v>794</v>
      </c>
      <c r="C35" s="61" t="s">
        <v>803</v>
      </c>
      <c r="D35" s="61" t="s">
        <v>1224</v>
      </c>
      <c r="E35" s="60" t="s">
        <v>1227</v>
      </c>
      <c r="F35" s="61"/>
      <c r="G35" s="61" t="s">
        <v>90</v>
      </c>
      <c r="H35" s="61"/>
      <c r="I35" s="62"/>
      <c r="J35" s="62"/>
      <c r="K35" s="63" t="s">
        <v>1226</v>
      </c>
      <c r="L35" s="64"/>
      <c r="M35" s="65"/>
      <c r="N35" s="66"/>
      <c r="O35" s="61"/>
      <c r="P35" s="61"/>
    </row>
    <row r="36" spans="2:16" ht="15.75" thickBot="1" x14ac:dyDescent="0.3">
      <c r="B36" s="83"/>
      <c r="C36" s="84"/>
      <c r="D36" s="84"/>
      <c r="E36" s="83"/>
      <c r="F36" s="84"/>
      <c r="G36" s="84"/>
      <c r="H36" s="84"/>
      <c r="I36" s="85"/>
      <c r="J36" s="85"/>
      <c r="K36" s="86"/>
      <c r="L36" s="87"/>
      <c r="M36" s="88"/>
      <c r="N36" s="89"/>
      <c r="O36" s="84"/>
      <c r="P36" s="84"/>
    </row>
    <row r="37" spans="2:16" x14ac:dyDescent="0.25">
      <c r="B37" s="90" t="s">
        <v>1228</v>
      </c>
    </row>
    <row r="38" spans="2:16" x14ac:dyDescent="0.25">
      <c r="B38" s="90" t="s">
        <v>1229</v>
      </c>
    </row>
  </sheetData>
  <mergeCells count="14">
    <mergeCell ref="K8:K9"/>
    <mergeCell ref="L8:L9"/>
    <mergeCell ref="M8:N8"/>
    <mergeCell ref="O8:P8"/>
    <mergeCell ref="B3:C3"/>
    <mergeCell ref="B4:C4"/>
    <mergeCell ref="B5:P7"/>
    <mergeCell ref="B8:B9"/>
    <mergeCell ref="C8:C9"/>
    <mergeCell ref="D8:D9"/>
    <mergeCell ref="E8:E9"/>
    <mergeCell ref="F8:F9"/>
    <mergeCell ref="G8:H8"/>
    <mergeCell ref="I8:J8"/>
  </mergeCells>
  <conditionalFormatting sqref="B37">
    <cfRule type="containsText" dxfId="0" priority="1" operator="containsText" text="  ">
      <formula>NOT(ISERROR(SEARCH("  ",B37)))</formula>
    </cfRule>
  </conditionalFormatting>
  <dataValidations count="1">
    <dataValidation type="list" allowBlank="1" showInputMessage="1" showErrorMessage="1" sqref="O2:O33 O35:O1048576" xr:uid="{00000000-0002-0000-0300-000000000000}">
      <formula1>$T$6:$T$8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f920c7-5fe7-425c-a0bf-d8cf29ff414b">
      <Terms xmlns="http://schemas.microsoft.com/office/infopath/2007/PartnerControls"/>
    </lcf76f155ced4ddcb4097134ff3c332f>
    <TaxCatchAll xmlns="559f1ea9-0712-4adb-96db-b73ca750837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323684A7143E4D9C68B16B21848AA3" ma:contentTypeVersion="18" ma:contentTypeDescription="Create a new document." ma:contentTypeScope="" ma:versionID="1e7737e77b1ef0cb73bd1427443aeaa7">
  <xsd:schema xmlns:xsd="http://www.w3.org/2001/XMLSchema" xmlns:xs="http://www.w3.org/2001/XMLSchema" xmlns:p="http://schemas.microsoft.com/office/2006/metadata/properties" xmlns:ns2="bef920c7-5fe7-425c-a0bf-d8cf29ff414b" xmlns:ns3="559f1ea9-0712-4adb-96db-b73ca750837c" targetNamespace="http://schemas.microsoft.com/office/2006/metadata/properties" ma:root="true" ma:fieldsID="3dfa865de51901ad635e85680a153301" ns2:_="" ns3:_="">
    <xsd:import namespace="bef920c7-5fe7-425c-a0bf-d8cf29ff414b"/>
    <xsd:import namespace="559f1ea9-0712-4adb-96db-b73ca75083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920c7-5fe7-425c-a0bf-d8cf29ff41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959e577-b2f7-4427-8dd6-cea986f8b0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f1ea9-0712-4adb-96db-b73ca750837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c99e714-e38a-4273-9dee-c3ef35199f25}" ma:internalName="TaxCatchAll" ma:showField="CatchAllData" ma:web="559f1ea9-0712-4adb-96db-b73ca75083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C51580-EEFA-4661-9EA4-D580A277819F}">
  <ds:schemaRefs>
    <ds:schemaRef ds:uri="http://schemas.microsoft.com/office/2006/metadata/properties"/>
    <ds:schemaRef ds:uri="http://schemas.microsoft.com/office/infopath/2007/PartnerControls"/>
    <ds:schemaRef ds:uri="bef920c7-5fe7-425c-a0bf-d8cf29ff414b"/>
    <ds:schemaRef ds:uri="559f1ea9-0712-4adb-96db-b73ca750837c"/>
  </ds:schemaRefs>
</ds:datastoreItem>
</file>

<file path=customXml/itemProps2.xml><?xml version="1.0" encoding="utf-8"?>
<ds:datastoreItem xmlns:ds="http://schemas.openxmlformats.org/officeDocument/2006/customXml" ds:itemID="{A82A3D1D-82C7-4E8C-AC82-9E8FA0B3BF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D3017B-8C5F-42C8-86C0-5E17CE2DC8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f920c7-5fe7-425c-a0bf-d8cf29ff414b"/>
    <ds:schemaRef ds:uri="559f1ea9-0712-4adb-96db-b73ca7508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 Área Comum</vt:lpstr>
      <vt:lpstr>Imóveis_Unidades</vt:lpstr>
      <vt:lpstr>old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Wiaczorek Mariano</dc:creator>
  <cp:keywords/>
  <dc:description/>
  <cp:lastModifiedBy>Clélia Conceição Lima</cp:lastModifiedBy>
  <cp:revision/>
  <dcterms:created xsi:type="dcterms:W3CDTF">2021-09-23T19:00:28Z</dcterms:created>
  <dcterms:modified xsi:type="dcterms:W3CDTF">2025-05-26T20:12:18Z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0x0101008B323684A7143E4D9C68B16B21848AA3</vt:lpwstr>
  </property>
  <property fmtid="{D5CDD505-2E9C-101B-9397-08002B2CF9AE}" pid="3" name="MediaServiceImageTags">
    <vt:lpwstr/>
  </property>
</Properties>
</file>