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165" tabRatio="856" activeTab="3"/>
  </bookViews>
  <sheets>
    <sheet name="Mês" sheetId="1" r:id="rId1"/>
    <sheet name="Ano" sheetId="2" r:id="rId2"/>
    <sheet name="TOTAIS" sheetId="3" r:id="rId3"/>
    <sheet name="BAL RESUM." sheetId="4" r:id="rId4"/>
  </sheets>
  <definedNames>
    <definedName name="_xlnm.Print_Titles" localSheetId="3">'BAL RESUM.'!$B:$B,'BAL RESUM.'!$1:$1</definedName>
  </definedNames>
  <calcPr fullCalcOnLoad="1"/>
</workbook>
</file>

<file path=xl/sharedStrings.xml><?xml version="1.0" encoding="utf-8"?>
<sst xmlns="http://schemas.openxmlformats.org/spreadsheetml/2006/main" count="1640" uniqueCount="799">
  <si>
    <t>Valor (US$ milhões)</t>
  </si>
  <si>
    <t>Quantidade (mil toneladas)</t>
  </si>
  <si>
    <t>Preço Médio (US$/t)</t>
  </si>
  <si>
    <t>EXPORTAÇÕES DO AGRONEGÓCIO</t>
  </si>
  <si>
    <t>IMPORTAÇÕES DO AGRONEGÓCIO</t>
  </si>
  <si>
    <t>Demais Produtos</t>
  </si>
  <si>
    <t>Total Brasil</t>
  </si>
  <si>
    <t>Agronegócio</t>
  </si>
  <si>
    <t>Participação %</t>
  </si>
  <si>
    <t>Produtos</t>
  </si>
  <si>
    <t>Saldo</t>
  </si>
  <si>
    <t>-</t>
  </si>
  <si>
    <t>Reprodução permitida desde que citada a fonte</t>
  </si>
  <si>
    <t>Complexo Soja</t>
  </si>
  <si>
    <t>Farelo de soja</t>
  </si>
  <si>
    <t>Óleo de soja</t>
  </si>
  <si>
    <t>Carnes</t>
  </si>
  <si>
    <t>Carne de Frango</t>
  </si>
  <si>
    <t>in natura</t>
  </si>
  <si>
    <t>Carne Bovina</t>
  </si>
  <si>
    <t>Produtos Florestais</t>
  </si>
  <si>
    <t>Madeiras e suas obras</t>
  </si>
  <si>
    <t>Complexo Sucroalcooleiro</t>
  </si>
  <si>
    <t>Açúcar</t>
  </si>
  <si>
    <t>Álcool</t>
  </si>
  <si>
    <t>Café</t>
  </si>
  <si>
    <t>Café solúvel</t>
  </si>
  <si>
    <t>Couros e seus produtos</t>
  </si>
  <si>
    <t>Fumo e seus produtos</t>
  </si>
  <si>
    <t>Milho</t>
  </si>
  <si>
    <t>Algodão</t>
  </si>
  <si>
    <t>Pescados</t>
  </si>
  <si>
    <t>Lácteos</t>
  </si>
  <si>
    <t>Trigo</t>
  </si>
  <si>
    <t>Borracha natural</t>
  </si>
  <si>
    <t>Arroz</t>
  </si>
  <si>
    <t xml:space="preserve">Lácteos </t>
  </si>
  <si>
    <t>Exportacao</t>
  </si>
  <si>
    <t>Valor (US$)</t>
  </si>
  <si>
    <t>Peso (Kg)</t>
  </si>
  <si>
    <t>Importacao</t>
  </si>
  <si>
    <t>Soja em grãos</t>
  </si>
  <si>
    <t>Carne Suína</t>
  </si>
  <si>
    <t>Cereais, farinhas e preparações</t>
  </si>
  <si>
    <t>Fibras e produtos têxteis</t>
  </si>
  <si>
    <t>Frutas (inclui nozes e castanhas)</t>
  </si>
  <si>
    <t>Cacau e seus produtos</t>
  </si>
  <si>
    <t>Animais vivos</t>
  </si>
  <si>
    <t>Malte</t>
  </si>
  <si>
    <t>Produtos oleaginosos (exclui soja)</t>
  </si>
  <si>
    <t>Produtos florestais</t>
  </si>
  <si>
    <t>Azeite de oliva</t>
  </si>
  <si>
    <t>Óleo de dendê ou de palma</t>
  </si>
  <si>
    <t>Exportação (US$ milhões)</t>
  </si>
  <si>
    <t>Importação (US$ milhões)</t>
  </si>
  <si>
    <t>Sucos</t>
  </si>
  <si>
    <t>BALANÇA COMERCIAL DO AGRONEGÓCIO - SÍNTESE DOS RESULTADOS DO MÊS, DO ACUMULADO NO ANO E DOZE MESES</t>
  </si>
  <si>
    <t>Café verde</t>
  </si>
  <si>
    <t>ANIMAIS VIVOS (EXCETO PESCADOS)</t>
  </si>
  <si>
    <t>CACAU E SEUS PRODUTOS</t>
  </si>
  <si>
    <t>CAFÉ</t>
  </si>
  <si>
    <t>CAFÉ VERDE</t>
  </si>
  <si>
    <t>CAFÉ SOLÚVEL</t>
  </si>
  <si>
    <t>CARNES</t>
  </si>
  <si>
    <t>CARNE BOVINA</t>
  </si>
  <si>
    <t>CARNE BOVINA in natura</t>
  </si>
  <si>
    <t>CARNE DE FRANGO</t>
  </si>
  <si>
    <t>CARNE DE FRANGO in natura</t>
  </si>
  <si>
    <t>CARNE SUÍNA</t>
  </si>
  <si>
    <t>CARNE SUÍNA in natura</t>
  </si>
  <si>
    <t>CEREAIS, FARINHAS E PREPARAÇÕES</t>
  </si>
  <si>
    <t>ARROZ</t>
  </si>
  <si>
    <t>MILHO</t>
  </si>
  <si>
    <t>TRIGO</t>
  </si>
  <si>
    <t>MALTE</t>
  </si>
  <si>
    <t>COMPLEXO SOJA</t>
  </si>
  <si>
    <t>FARELO DE SOJA</t>
  </si>
  <si>
    <t>OLEO DE SOJA</t>
  </si>
  <si>
    <t>SOJA EM GRÃOS</t>
  </si>
  <si>
    <t>COMPLEXO SUCROALCOOLEIRO</t>
  </si>
  <si>
    <t>AÇÚCAR DE CANA OU BETERRABA</t>
  </si>
  <si>
    <t>ÁLCOOL</t>
  </si>
  <si>
    <t>COUROS, PRODUTOS DE COURO E PELETERIA</t>
  </si>
  <si>
    <t>FIBRAS E PRODUTOS TÊXTEIS</t>
  </si>
  <si>
    <t>ALGODÃO CARDADO OU PENTEADO</t>
  </si>
  <si>
    <t>ALGODÃO NÃO CARDADO NEM PENTEADO</t>
  </si>
  <si>
    <t>FRUTAS (INCLUI NOZES E CASTANHAS)</t>
  </si>
  <si>
    <t>FUMO E SEUS PRODUTOS</t>
  </si>
  <si>
    <t>LÁCTEOS</t>
  </si>
  <si>
    <t>PESCADOS</t>
  </si>
  <si>
    <t>PRODUTOS FLORESTAIS</t>
  </si>
  <si>
    <t>PRODUTOS OLEAGINOSOS (EXCLUI SOJA)</t>
  </si>
  <si>
    <t>SUCOS</t>
  </si>
  <si>
    <t>BORRACHA NATURAL</t>
  </si>
  <si>
    <t>AZEITE DE OLIVA</t>
  </si>
  <si>
    <t>OLEO DE DENDÊ OU DE PALMA</t>
  </si>
  <si>
    <t>CELULOSE</t>
  </si>
  <si>
    <t>MADEIRA</t>
  </si>
  <si>
    <t>PAPEL</t>
  </si>
  <si>
    <t>Papel</t>
  </si>
  <si>
    <t>Celulose</t>
  </si>
  <si>
    <t>Principais Produtos</t>
  </si>
  <si>
    <t>Transação</t>
  </si>
  <si>
    <t>Produto</t>
  </si>
  <si>
    <t>Valor(US$) P1</t>
  </si>
  <si>
    <t>Peso(Kg) P1</t>
  </si>
  <si>
    <t>Valor(US$) P2</t>
  </si>
  <si>
    <t>Peso(Kg) P2</t>
  </si>
  <si>
    <t>(1º Nível) ANIMAIS VIVOS (EXCETO PESCADOS)</t>
  </si>
  <si>
    <t>(1º Nível) CACAU E SEUS PRODUTOS</t>
  </si>
  <si>
    <t>(1º Nível) CAFÉ</t>
  </si>
  <si>
    <t>(1º Nível) CARNES</t>
  </si>
  <si>
    <t>(1º Nível) CEREAIS, FARINHAS E PREPARAÇÕES</t>
  </si>
  <si>
    <t>(1º Nível) COMPLEXO SOJA</t>
  </si>
  <si>
    <t>(1º Nível) COMPLEXO SUCROALCOOLEIRO</t>
  </si>
  <si>
    <t>(1º Nível) COUROS, PRODUTOS DE COURO E PELETERIA</t>
  </si>
  <si>
    <t>(1º Nível) FIBRAS E PRODUTOS TÊXTEIS</t>
  </si>
  <si>
    <t>(1º Nível) FRUTAS (INCLUI NOZES E CASTANHAS)</t>
  </si>
  <si>
    <t>(1º Nível) FUMO E SEUS PRODUTOS</t>
  </si>
  <si>
    <t>(1º Nível) LÁCTEOS</t>
  </si>
  <si>
    <t>(1º Nível) PESCADOS</t>
  </si>
  <si>
    <t>(1º Nível) PRODUTOS FLORESTAIS</t>
  </si>
  <si>
    <t>(1º Nível) PRODUTOS OLEAGINOSOS (EXCLUI SOJA)</t>
  </si>
  <si>
    <t>(1º Nível) SUCOS</t>
  </si>
  <si>
    <t>Inserir mês</t>
  </si>
  <si>
    <t>ALGODÃO</t>
  </si>
  <si>
    <t>Inserir ano</t>
  </si>
  <si>
    <t>Total</t>
  </si>
  <si>
    <t>(1º Nível) BEBIDAS</t>
  </si>
  <si>
    <t>(1º Nível) CHÁ, MATE E ESPECIARIAS</t>
  </si>
  <si>
    <t>(1º Nível) DEMAIS PRODUTOS DE ORIGEM ANIMAL</t>
  </si>
  <si>
    <t>(1º Nível) DEMAIS PRODUTOS DE ORIGEM VEGETAL</t>
  </si>
  <si>
    <t>(1º Nível) PLANTAS VIVAS E PRODUTOS DE FLORICULTURA</t>
  </si>
  <si>
    <t>(1º Nível) PRODUTOS ALIMENTÍCIOS DIVERSOS</t>
  </si>
  <si>
    <t>(1º Nível) PRODUTOS APICOLAS</t>
  </si>
  <si>
    <t>(1º Nível) PRODUTOS HORTÍCOLAS, LEGUMINOSAS, RAÍZES E TUBÉRCULOS</t>
  </si>
  <si>
    <t>(1º Nível) RAÇÕES PARA ANIMAIS</t>
  </si>
  <si>
    <t>(1º Nível) 01 - ANIMAIS VIVOS</t>
  </si>
  <si>
    <t>(1º Nível) 02 - CARNES E MIUDEZAS,COMESTIVEIS</t>
  </si>
  <si>
    <t>(1º Nível) 03 - PEIXES E CRUSTACEOS,MOLUSCOS E OUTS.INVERTEBR.AQUATICOS</t>
  </si>
  <si>
    <t>(1º Nível) 04 - LEITE E LATICINIOS,OVOS DE AVES,MEL NATURAL,ETC.</t>
  </si>
  <si>
    <t>(1º Nível) 05 - OUTROS PRODUTOS DE ORIGEM ANIMAL</t>
  </si>
  <si>
    <t>(1º Nível) 06 - PLANTAS VIVAS E PRODUTOS DE FLORICULTURA</t>
  </si>
  <si>
    <t>(1º Nível) 07 - PRODUTOS HORTICOLAS,PLANTAS,RAIZES,ETC.COMESTIVEIS</t>
  </si>
  <si>
    <t>(1º Nível) 08 - FRUTAS,CASCAS DE CITRICOS E DE MELOES</t>
  </si>
  <si>
    <t>(1º Nível) 09 - CAFE,CHA,MATE E ESPECIARIAS</t>
  </si>
  <si>
    <t>(1º Nível) 10 - CEREAIS</t>
  </si>
  <si>
    <t>(1º Nível) 11 - PRODUTOS DA INDUSTRIA DE MOAGEM,MALTE,AMIDOS,ETC.</t>
  </si>
  <si>
    <t>(1º Nível) 12 - SEMENTES E FRUTOS OLEAGINOSOS,GRAOS,SEMENTES,ETC.</t>
  </si>
  <si>
    <t>(1º Nível) 13 - GOMAS,RESINAS E OUTROS SUCOS E EXTRATOS VEGETAIS</t>
  </si>
  <si>
    <t>(1º Nível) 14 - MATERIAS P/ENTRANCAR E OUTS.PRODS.DE ORIGEM VEGETAL</t>
  </si>
  <si>
    <t>(1º Nível) 15 - GORDURAS,OLEOS E CERAS ANIMAIS OU VEGETAIS,ETC.</t>
  </si>
  <si>
    <t>(1º Nível) 16 - PREPARACOES DE CARNE,DE PEIXES OU DE CRUSTACEOS,ETC.</t>
  </si>
  <si>
    <t>(1º Nível) 17 - ACUCARES E PRODUTOS DE CONFEITARIA</t>
  </si>
  <si>
    <t>(1º Nível) 18 - CACAU E SUAS PREPARACOES</t>
  </si>
  <si>
    <t>(1º Nível) 19 - PREPARACOES A BASE DE CEREAIS,FARINHAS,AMIDOS,ETC.</t>
  </si>
  <si>
    <t>(1º Nível) 20 - PREPARACOES DE PRODUTOS HORTICOLAS,DE FRUTAS,ETC.</t>
  </si>
  <si>
    <t>(1º Nível) 21 - PREPARACOES ALIMENTICIAS DIVERSAS</t>
  </si>
  <si>
    <t>(1º Nível) 22 - BEBIDAS,LIQUIDOS ALCOOLICOS E VINAGRES</t>
  </si>
  <si>
    <t>(1º Nível) 23 - RESIDUOS E DESPERDICIOS DAS INDUSTRIAS ALIMENTARES,ETC.</t>
  </si>
  <si>
    <t>(1º Nível) 24 - FUMO (TABACO) E SEUS SUCEDANEOS MANUFATURADOS</t>
  </si>
  <si>
    <t>(1º Nível) 25 - SAL,ENXOFRE,TERRAS E PEDRAS,GESSO,CAL E CIMENTO</t>
  </si>
  <si>
    <t>(1º Nível) 26 - MINERIOS,ESCORIAS E CINZAS</t>
  </si>
  <si>
    <t>(1º Nível) 27 - COMBUSTIVEIS MINERAIS,OLEOS MINERAIS,ETC.CERAS MINERAIS</t>
  </si>
  <si>
    <t>(1º Nível) 28 - PRODUTOS QUIMICOS INORGANICOS,ETC.</t>
  </si>
  <si>
    <t>(1º Nível) 29 - PRODUTOS QUIMICOS ORGANICOS</t>
  </si>
  <si>
    <t>(1º Nível) 30 - PRODUTOS FARMACEUTICOS</t>
  </si>
  <si>
    <t>(1º Nível) 31 - ADUBOS OU FERTILIZANTES</t>
  </si>
  <si>
    <t>(1º Nível) 32 - EXTRATOS TANANTES E TINTORIAIS,TANINOS E DERIVADOS,ETC.</t>
  </si>
  <si>
    <t>(1º Nível) 33 - OLEOS ESSENCIAIS E RESINOIDES,PRODS.DE PERFUMARIA,ETC.</t>
  </si>
  <si>
    <t>(1º Nível) 34 - SABOES,AGENTES ORGANICOS DE SUPERFICIE,ETC.</t>
  </si>
  <si>
    <t>(1º Nível) 35 - MATERIAS ALBUMINOIDES,PRODUTOS A BASE DE AMIDOS,ETC.</t>
  </si>
  <si>
    <t>(1º Nível) 36 - POLVORAS E EXPLOSIVOS,ARTIGOS DE PIROTECNIA,ETC.</t>
  </si>
  <si>
    <t>(1º Nível) 37 - PRODUTOS PARA FOTOGRAFIA E CINEMATOGRAFIA</t>
  </si>
  <si>
    <t>(1º Nível) 38 - PRODUTOS DIVERSOS DAS INDUSTRIAS QUIMICAS</t>
  </si>
  <si>
    <t>(1º Nível) 39 - PLASTICOS E SUAS OBRAS</t>
  </si>
  <si>
    <t>(1º Nível) 40 - BORRACHA E SUAS OBRAS</t>
  </si>
  <si>
    <t>(1º Nível) 41 - PELES,EXCETO A PELETERIA (PELES COM PELO),E COUROS</t>
  </si>
  <si>
    <t>(1º Nível) 42 - OBRAS DE COURO,ARTIGOS DE CORREEIRO OU DE SELEIRO,ETC.</t>
  </si>
  <si>
    <t>(1º Nível) 43 - PELETERIA (PELES COM PELO),SUAS OBRAS,PELETERIA ARTIF.</t>
  </si>
  <si>
    <t>(1º Nível) 44 - MADEIRA,CARVAO VEGETAL E OBRAS DE MADEIRA</t>
  </si>
  <si>
    <t>(1º Nível) 45 - CORTICA E SUAS OBRAS</t>
  </si>
  <si>
    <t>(1º Nível) 46 - OBRAS DE ESPARTARIA OU DE CESTARIA</t>
  </si>
  <si>
    <t>(1º Nível) 47 - PASTAS DE MADEIRA OU MATERIAS FIBROSAS CELULOSICAS,ETC.</t>
  </si>
  <si>
    <t>(1º Nível) 48 - PAPEL E CARTAO,OBRAS DE PASTA DE CELULOSE,DE PAPEL,ETC.</t>
  </si>
  <si>
    <t>(1º Nível) 49 - LIVROS,JORNAIS,GRAVURAS,OUTROS PRODUTOS GRAFICOS,ETC.</t>
  </si>
  <si>
    <t>(1º Nível) 50 - SEDA</t>
  </si>
  <si>
    <t>(1º Nível) 51 - LA,PELOS FINOS OU GROSSEIROS,FIOS E TECIDOS DE CRINA</t>
  </si>
  <si>
    <t>(1º Nível) 52 - ALGODAO</t>
  </si>
  <si>
    <t>(1º Nível) 53 - OUTRAS FIBRAS TEXTEIS VEGETAIS,FIOS DE PAPEL,ETC.</t>
  </si>
  <si>
    <t>(1º Nível) 54 - FILAMENTOS SINTETICOS OU ARTIFICIAIS</t>
  </si>
  <si>
    <t>(1º Nível) 55 - FIBRAS SINTETICAS OU ARTIFICIAIS,DESCONTINUAS</t>
  </si>
  <si>
    <t>(1º Nível) 56 - PASTAS ("OUATES"),FELTROS E FALSOS TECIDOS,ETC.</t>
  </si>
  <si>
    <t>(1º Nível) 57 - TAPETES,OUTS.REVESTIM.P/PAVIMENTOS,DE MATERIAS TEXTEIS</t>
  </si>
  <si>
    <t>(1º Nível) 58 - TECIDOS ESPECIAIS,TECIDOS TUFADOS,RENDAS,TAPECARIAS,ETC</t>
  </si>
  <si>
    <t>(1º Nível) 59 - TECIDOS IMPREGNADOS,REVESTIDOS,RECOBERTOS,ETC.</t>
  </si>
  <si>
    <t>(1º Nível) 60 - TECIDOS DE MALHA</t>
  </si>
  <si>
    <t>(1º Nível) 61 - VESTUARIO E SEUS ACESSORIOS,DE MALHA</t>
  </si>
  <si>
    <t>(1º Nível) 62 - VESTUARIO E SEUS ACESSORIOS,EXCETO DE MALHA</t>
  </si>
  <si>
    <t>(1º Nível) 63 - OUTROS ARTEFATOS TEXTEIS CONFECCIONADOS,SORTIDOS,ETC.</t>
  </si>
  <si>
    <t>(1º Nível) 64 - CALCADOS,POLAINAS E ARTEFATOS SEMELHANTES,E SUAS PARTES</t>
  </si>
  <si>
    <t>(1º Nível) 65 - CHAPEUS E ARTEFATOS DE USO SEMELHANTE,E SUAS PARTES</t>
  </si>
  <si>
    <t>(1º Nível) 66 - GUARDA-CHUVAS,SOMBRINHAS,GUARDA-SOIS,BENGALAS,ETC.</t>
  </si>
  <si>
    <t>(1º Nível) 67 - PENAS E PENUGEM PREPARADAS,E SUAS OBRAS,ETC.</t>
  </si>
  <si>
    <t>(1º Nível) 68 - OBRAS DE PEDRA,GESSO,CIMENTO,AMIANTO,MICA,ETC.</t>
  </si>
  <si>
    <t>(1º Nível) 69 - PRODUTOS CERAMICOS</t>
  </si>
  <si>
    <t>(1º Nível) 70 - VIDRO E SUAS OBRAS</t>
  </si>
  <si>
    <t>(1º Nível) 71 - PEROLAS NATURAIS OU CULTIVADAS,PEDRAS PRECIOSAS,ETC.</t>
  </si>
  <si>
    <t>(1º Nível) 72 - FERRO FUNDIDO,FERRO E ACO</t>
  </si>
  <si>
    <t>(1º Nível) 73 - OBRAS DE FERRO FUNDIDO,FERRO OU ACO</t>
  </si>
  <si>
    <t>(1º Nível) 74 - COBRE E SUAS OBRAS</t>
  </si>
  <si>
    <t>(1º Nível) 75 - NIQUEL E SUAS OBRAS</t>
  </si>
  <si>
    <t>(1º Nível) 76 - ALUMINIO E SUAS OBRAS</t>
  </si>
  <si>
    <t>(1º Nível) 78 - CHUMBO E SUAS OBRAS</t>
  </si>
  <si>
    <t>(1º Nível) 79 - ZINCO E SUAS OBRAS</t>
  </si>
  <si>
    <t>(1º Nível) 80 - ESTANHO E SUAS OBRAS</t>
  </si>
  <si>
    <t>(1º Nível) 81 - OUTROS METAIS COMUNS,CERAMAIS,OBRAS DESSAS MATERIAS</t>
  </si>
  <si>
    <t>(1º Nível) 82 - FERRAMENTAS,ARTEFATOS DE CUTELARIA,ETC.DE METAIS COMUNS</t>
  </si>
  <si>
    <t>(1º Nível) 83 - OBRAS DIVERSAS DE METAIS COMUNS</t>
  </si>
  <si>
    <t>(1º Nível) 84 - CALDEIRAS,MAQUINAS, APARELHOS E INSTRUMENTOS MECANICOS</t>
  </si>
  <si>
    <t>(1º Nível) 85 - MAQUINAS,APARELHOS E MATERIAL ELETRICOS,SUAS PARTES,ETC</t>
  </si>
  <si>
    <t>(1º Nível) 86 - VEICULOS E MATERIAL PARA VIAS FERREAS,SEMELHANTES,ETC.</t>
  </si>
  <si>
    <t>(1º Nível) 87 - VEICULOS AUTOMOVEIS,TRATORES,ETC.SUAS PARTES/ACESSORIOS</t>
  </si>
  <si>
    <t>(1º Nível) 88 - AERONAVES E OUTROS APARELHOS AEREOS,ETC.E SUAS PARTES</t>
  </si>
  <si>
    <t>(1º Nível) 89 - EMBARCACOES E ESTRUTURAS FLUTUANTES</t>
  </si>
  <si>
    <t>(1º Nível) 90 - INSTRUMENTOS E APARELHOS DE OPTICA,FOTOGRAFIA,ETC.</t>
  </si>
  <si>
    <t>(1º Nível) 91 - RELOGIOS E APARELHOS SEMELHANTES,E SUAS PARTES</t>
  </si>
  <si>
    <t>(1º Nível) 92 - INSTRUMENTOS MUSICAIS,SUAS PARTES E ACESSORIOS</t>
  </si>
  <si>
    <t>(1º Nível) 93 - ARMAS E MUNICOES,SUAS PARTES E ACESSORIOS</t>
  </si>
  <si>
    <t>(1º Nível) 94 - MOVEIS,MOBILIARIO MEDICO-CIRURGICO,COLCHOES,ETC.</t>
  </si>
  <si>
    <t>(1º Nível) 95 - BRINQUEDOS,JOGOS,ARTIGOS P/DIVERTIMENTO,ESPORTES,ETC.</t>
  </si>
  <si>
    <t>(1º Nível) 96 - OBRAS DIVERSAS</t>
  </si>
  <si>
    <t>(1º Nível) 97 - OBJETOS DE ARTE,DE COLECAO E ANTIGUIDADES</t>
  </si>
  <si>
    <t>(1º Nível) 99 - TRANSACOES ESPECIAIS</t>
  </si>
  <si>
    <t>NCM Oficial - Siscomex</t>
  </si>
  <si>
    <t>Fonte: AgroStat Brasil a partir dos dados da SECEX/Ministério da Economia</t>
  </si>
  <si>
    <t>(3º Nível) ABACATES FRESCOS OU SECOS</t>
  </si>
  <si>
    <t>(3º Nível) ABACAXIS FRESCOS OU SECOS</t>
  </si>
  <si>
    <t>(3º Nível) ABACAXIS PREPARADOS OU CONSERVADOS</t>
  </si>
  <si>
    <t>(3º Nível) AÇÚCAR DE BETERRABA EM BRUTO</t>
  </si>
  <si>
    <t>(3º Nível) AÇÚCAR DE CANA EM BRUTO</t>
  </si>
  <si>
    <t>(3º Nível) AÇÚCAR REFINADO</t>
  </si>
  <si>
    <t>(3º Nível) ALBUMINAS</t>
  </si>
  <si>
    <t>(3º Nível) ÁLCOOL ETÍLICO</t>
  </si>
  <si>
    <t>(3º Nível) ALGODÃO CARDADO OU PENTEADO</t>
  </si>
  <si>
    <t>(3º Nível) ALGODÃO NÃO CARDADO NEM PENTEADO</t>
  </si>
  <si>
    <t>(3º Nível) ALHO</t>
  </si>
  <si>
    <t>(3º Nível) ALHO EM PÓ</t>
  </si>
  <si>
    <t>(3º Nível) ALIMENTOS PARA CAES E GATOS</t>
  </si>
  <si>
    <t>(3º Nível) AMEIXAS SECAS</t>
  </si>
  <si>
    <t>(3º Nível) AMÊNDOA</t>
  </si>
  <si>
    <t>(3º Nível) AMENDOIM EM GRÃOS</t>
  </si>
  <si>
    <t>(3º Nível) AMENDOINS PREPARADOS OU CONSERVADOS</t>
  </si>
  <si>
    <t>(3º Nível) AMIDO DE MILHO</t>
  </si>
  <si>
    <t>(3º Nível) AMIDO DE TRIGO</t>
  </si>
  <si>
    <t>(3º Nível) AMOMOS E CARDAMOMOS</t>
  </si>
  <si>
    <t>(3º Nível) ARROZ</t>
  </si>
  <si>
    <t>(3º Nível) ASPARGOS</t>
  </si>
  <si>
    <t>(3º Nível) ASPARGOS PREPARADOS OU CONSERVADOS</t>
  </si>
  <si>
    <t>(3º Nível) ATUM CONGELADO</t>
  </si>
  <si>
    <t>(3º Nível) ATUM, FRESCO OU REFRIGERADO</t>
  </si>
  <si>
    <t>(3º Nível) ATUM, VIVO</t>
  </si>
  <si>
    <t>(3º Nível) AVEIA</t>
  </si>
  <si>
    <t>(3º Nível) AVEIA EM FLOCOS OU ELABORADOS DE OUTRO MODO</t>
  </si>
  <si>
    <t>(3º Nível) AVELÃS</t>
  </si>
  <si>
    <t>(3º Nível) AVESTRUZES VIVAS</t>
  </si>
  <si>
    <t>(3º Nível) AZEITE DE OLIVA</t>
  </si>
  <si>
    <t>(3º Nível) AZEITONAS PREPARADAS OU CONSERVADAS</t>
  </si>
  <si>
    <t>(3º Nível) BACALHAU CONGELADO</t>
  </si>
  <si>
    <t>(3º Nível) BACALHAU, FRESCO OU REFRIGERADO</t>
  </si>
  <si>
    <t>(3º Nível) BACALHAU, SECOS, SALGADOS OU DEFUMADOS</t>
  </si>
  <si>
    <t>(3º Nível) BANANAS FRESCAS OU SECAS</t>
  </si>
  <si>
    <t>(3º Nível) BATATA-DOCE</t>
  </si>
  <si>
    <t>(3º Nível) BATATAS</t>
  </si>
  <si>
    <t>(3º Nível) BATATAS CONGELADAS</t>
  </si>
  <si>
    <t>(3º Nível) BATATAS PREPARADAS OU CONSERVADAS</t>
  </si>
  <si>
    <t>(3º Nível) BORRACHA NATURAL</t>
  </si>
  <si>
    <t>(3º Nível) BOVINOS VIVOS</t>
  </si>
  <si>
    <t>(3º Nível) BULBOS,  TUBÉRCULOS, RIZOMAS E SIMILARES</t>
  </si>
  <si>
    <t>(3º Nível) CACAU EM PÓ</t>
  </si>
  <si>
    <t>(3º Nível) CACAU INTEIRO OU PARTIDO</t>
  </si>
  <si>
    <t>(3º Nível) CACHAÇA</t>
  </si>
  <si>
    <t>(3º Nível) CAFÉ SOLÚVEL</t>
  </si>
  <si>
    <t>(3º Nível) CAFÉ TORRADO</t>
  </si>
  <si>
    <t>(3º Nível) CAFÉ VERDE</t>
  </si>
  <si>
    <t>(3º Nível) CALÇADOS DE COURO</t>
  </si>
  <si>
    <t>(3º Nível) CALDOS E SOPAS E PREPARAÇÕES P/ CALDOS E SOPAS</t>
  </si>
  <si>
    <t>(3º Nível) CAMARÕES, CONGELADOS</t>
  </si>
  <si>
    <t>(3º Nível) CAMARÕES, NÃO CONGELADOS</t>
  </si>
  <si>
    <t>(3º Nível) CANELA</t>
  </si>
  <si>
    <t>(3º Nível) CAQUIS FRESCOS</t>
  </si>
  <si>
    <t>(3º Nível) CARANGUEJOS, CONGELADOS</t>
  </si>
  <si>
    <t>(3º Nível) CARANGUEJOS, NÃO CONGELADOS</t>
  </si>
  <si>
    <t>(3º Nível) CARNE BOVINA in natura</t>
  </si>
  <si>
    <t>(3º Nível) CARNE BOVINA INDUSTRIALIZADA</t>
  </si>
  <si>
    <t>(3º Nível) CARNE DE FRANGO in natura</t>
  </si>
  <si>
    <t>(3º Nível) CARNE DE FRANGO INDUSTRIALIZADA</t>
  </si>
  <si>
    <t>(3º Nível) CARNE DE OVINO in natura</t>
  </si>
  <si>
    <t>(3º Nível) CARNE DE PATO in natura</t>
  </si>
  <si>
    <t>(3º Nível) CARNE DE PERU in natura</t>
  </si>
  <si>
    <t>(3º Nível) CARNE DE PERU INDUSTRIALIZADA</t>
  </si>
  <si>
    <t>(3º Nível) CARNE SUÍNA in natura</t>
  </si>
  <si>
    <t>(3º Nível) CARNE SUÍNA INDUSTRIALIZADA</t>
  </si>
  <si>
    <t>(3º Nível) CARNES DE CAPRINO in natura</t>
  </si>
  <si>
    <t>(3º Nível) CARNES DE CAVALO, ASININO E MUAR</t>
  </si>
  <si>
    <t>(3º Nível) CASEINAS E CASEINATOS</t>
  </si>
  <si>
    <t>(3º Nível) CASTANHA DE CAJÚ</t>
  </si>
  <si>
    <t>(3º Nível) CASTANHA DO PARÁ</t>
  </si>
  <si>
    <t>(3º Nível) CASULOS DE BICHO-DA-SEDA E SEDA CRUA</t>
  </si>
  <si>
    <t>(3º Nível) CAVALOS VIVOS</t>
  </si>
  <si>
    <t>(3º Nível) CEBOLAS</t>
  </si>
  <si>
    <t>(3º Nível) CEBOLAS SECAS</t>
  </si>
  <si>
    <t>(3º Nível) CELULOSE</t>
  </si>
  <si>
    <t>(3º Nível) CENOURAS E NABOS</t>
  </si>
  <si>
    <t>(3º Nível) CENTEIO</t>
  </si>
  <si>
    <t>(3º Nível) CERAS DE ABELHA</t>
  </si>
  <si>
    <t>(3º Nível) CERDAS E PÊLOS DE ANIMAIS</t>
  </si>
  <si>
    <t>(3º Nível) CEREJAS FRESCAS</t>
  </si>
  <si>
    <t>(3º Nível) CEREJAS PREPARADAS OU CONSERVADAS</t>
  </si>
  <si>
    <t>(3º Nível) CERVEJA</t>
  </si>
  <si>
    <t>(3º Nível) CEVADA</t>
  </si>
  <si>
    <t>(3º Nível) CHÁ PRETO</t>
  </si>
  <si>
    <t>(3º Nível) CHÁ VERDE</t>
  </si>
  <si>
    <t>(3º Nível) CHARUTOS E CIGARRILHAS</t>
  </si>
  <si>
    <t>(3º Nível) CHICÓRIA</t>
  </si>
  <si>
    <t>(3º Nível) CHOCOLATE E PREPARAÇÕES ALIM. CONT. CACAU</t>
  </si>
  <si>
    <t>(3º Nível) CIGARROS</t>
  </si>
  <si>
    <t>(3º Nível) COCOS (ENDOCARPO)</t>
  </si>
  <si>
    <t>(3º Nível) COCOS FRESCOS OU SECOS</t>
  </si>
  <si>
    <t>(3º Nível) COGUMELOS</t>
  </si>
  <si>
    <t>(3º Nível) COGUMELOS E TRUFAS PREPARADOS OU CONSERVADOS</t>
  </si>
  <si>
    <t>(3º Nível) COGUMELOS E TRUFAS SECOS</t>
  </si>
  <si>
    <t>(3º Nível) COLOFONIAS, ÁCIDOS RESÍNICOS E SEUS DERIVADOS</t>
  </si>
  <si>
    <t>(3º Nível) CONDIMENTOS E TEMPEROS</t>
  </si>
  <si>
    <t>(3º Nível) CONES DE LÚPULO</t>
  </si>
  <si>
    <t>(3º Nível) CONES DE LÚPULO E LUPULINA</t>
  </si>
  <si>
    <t>(3º Nível) CORDÉIS E DEMAIS PRODUTOS DO SISAL OU OUTRAS FIBRAS 'AGAVE'</t>
  </si>
  <si>
    <t>(3º Nível) CORTIÇA</t>
  </si>
  <si>
    <t>(3º Nível) COUROS/PELES ACAMURÇADOS</t>
  </si>
  <si>
    <t>(3º Nível) COUROS/PELES DE BOVINOS OU EQUÍDEOS, EM BRUTO</t>
  </si>
  <si>
    <t>(3º Nível) COUROS/PELES DE BOVINOS, CRUST</t>
  </si>
  <si>
    <t>(3º Nível) COUROS/PELES DE BOVINOS, CURTIDO, WET BLUE</t>
  </si>
  <si>
    <t>(3º Nível) COUROS/PELES DE BOVINOS, PREPARADOS</t>
  </si>
  <si>
    <t>(3º Nível) COUROS/PELES DE CAPRINOS, CRUST</t>
  </si>
  <si>
    <t>(3º Nível) COUROS/PELES DE CAPRINOS, CURTIDOS, WET BLUE</t>
  </si>
  <si>
    <t>(3º Nível) COUROS/PELES DE CAPRINOS, PREPARADOS</t>
  </si>
  <si>
    <t>(3º Nível) COUROS/PELES DE EQUÍDEOS, CRUST</t>
  </si>
  <si>
    <t>(3º Nível) COUROS/PELES DE EQUÍDEOS, PREPARADOS</t>
  </si>
  <si>
    <t>(3º Nível) COUROS/PELES DE OUTROS ANIMAIS, PREPARADOS</t>
  </si>
  <si>
    <t>(3º Nível) COUROS/PELES DE OVINOS, CRUST</t>
  </si>
  <si>
    <t>(3º Nível) COUROS/PELES DE OVINOS, CURTIDO, WET BLUE</t>
  </si>
  <si>
    <t>(3º Nível) COUROS/PELES DE OVINOS, EM BRUTO</t>
  </si>
  <si>
    <t>(3º Nível) COUROS/PELES DE OVINOS, PREPARADOS</t>
  </si>
  <si>
    <t>(3º Nível) COUROS/PELES DE RÉPTEIS, CURTIDOS OU CRUST</t>
  </si>
  <si>
    <t>(3º Nível) COUROS/PELES DE RÉPTEIS, EM BRUTO</t>
  </si>
  <si>
    <t>(3º Nível) COUROS/PELES DE SUÍNOS, CRUST</t>
  </si>
  <si>
    <t>(3º Nível) COUROS/PELES DE SUÍNOS, PREPARADOS</t>
  </si>
  <si>
    <t>(3º Nível) COUROS/PELES ENVERNIZADOS OU REVESTIDOS</t>
  </si>
  <si>
    <t>(3º Nível) COUROS/PELES METALIZADOS</t>
  </si>
  <si>
    <t>(3º Nível) COUROS/PELES RECONSTITUÍDOS</t>
  </si>
  <si>
    <t>(3º Nível) CRAVO-DA-ÍNDIA</t>
  </si>
  <si>
    <t>(3º Nível) CREME DE LEITE</t>
  </si>
  <si>
    <t>(3º Nível) DAMASCOS FRESCOS</t>
  </si>
  <si>
    <t>(3º Nível) DAMASCOS PREPARADOS OU CONSERVADOS</t>
  </si>
  <si>
    <t>(3º Nível) DAMASCOS SECOS</t>
  </si>
  <si>
    <t>(3º Nível) DEMAIS  PRODUTOS LÁCTEOS</t>
  </si>
  <si>
    <t>(3º Nível) DEMAIS AÇÚCARES</t>
  </si>
  <si>
    <t>(3º Nível) DEMAIS ÁLCOOIS</t>
  </si>
  <si>
    <t>(3º Nível) DEMAIS CARNES E MIUDEZAS</t>
  </si>
  <si>
    <t>(3º Nível) DEMAIS CEREAIS</t>
  </si>
  <si>
    <t>(3º Nível) DEMAIS CRUSTÁCEOS E MOLUSCOS</t>
  </si>
  <si>
    <t>(3º Nível) DEMAIS ESPECIARIAS</t>
  </si>
  <si>
    <t>(3º Nível) DEMAIS FIBRAS E PRODUTOS TÊXTEIS</t>
  </si>
  <si>
    <t>(3º Nível) DEMAIS GORDURAS LÁCTEAS</t>
  </si>
  <si>
    <t>(3º Nível) DEMAIS MADEIRAS E MANUFATURAS DE MADEIRAS</t>
  </si>
  <si>
    <t>(3º Nível) DEMAIS NOZES E CASTANHAS</t>
  </si>
  <si>
    <t>(3º Nível) DEMAIS OLEOS DE SOJA</t>
  </si>
  <si>
    <t>(3º Nível) DEMAIS OLEOS ESSENCIAIS</t>
  </si>
  <si>
    <t>(3º Nível) DEMAIS OLEOS VEGETAIS</t>
  </si>
  <si>
    <t>(3º Nível) DEMAIS PEIXES</t>
  </si>
  <si>
    <t>(3º Nível) DEMAIS PREPARAÇÕES DE CARNES</t>
  </si>
  <si>
    <t>(3º Nível) DEMAIS PRODUTOS DA INDÚSTRIA QUÍMICA , DE ORIGEM VEGETAL</t>
  </si>
  <si>
    <t>(3º Nível) DEMAIS PRODUTOS DE COURO</t>
  </si>
  <si>
    <t>(3º Nível) DEMAIS PRODUTOS E SUBPRODUTOS DA INDÚSTRIA DE MOAGEM</t>
  </si>
  <si>
    <t>(3º Nível) DEMAIS PRODUTOS HORTÍCOLAS CONGELADOS</t>
  </si>
  <si>
    <t>(3º Nível) DEMAIS PRODUTOS HORTÍCOLAS, LEGUMINOSAS, RAÍZES E TUBÉRCULOS</t>
  </si>
  <si>
    <t>(3º Nível) DEMAIS PRODUTOS HORTÍCOLAS, LEGUMINOSAS, RAÍZES E TUBÉRCULOS FRESCOS</t>
  </si>
  <si>
    <t>(3º Nível) DEMAIS PRODUTOS HORTÍCOLAS, LEGUMINOSAS, RAÍZES E TUBÉRCULOS PREPARADOS OU CONSERVADOS</t>
  </si>
  <si>
    <t>(3º Nível) DEMAIS PRODUTOS HORTÍCOLAS, LEGUMINOSAS, RAÍZES E TUBÉRCULOS SECOS</t>
  </si>
  <si>
    <t>(3º Nível) DEMAIS SEMENTES</t>
  </si>
  <si>
    <t>(3º Nível) DEMAIS SUCOS DE FRUTA</t>
  </si>
  <si>
    <t>(3º Nível) DESPERDÍCIOS DE CACAU</t>
  </si>
  <si>
    <t>(3º Nível) DESPERDÍCIOS DE COUROS/PELES</t>
  </si>
  <si>
    <t>(3º Nível) DESPERDÍCIOS DE FUMO</t>
  </si>
  <si>
    <t>(3º Nível) DOCE DE LEITE</t>
  </si>
  <si>
    <t>(3º Nível) ENZIMAS E SEUS CONCENTRADOS</t>
  </si>
  <si>
    <t>(3º Nível) ERVILHAS</t>
  </si>
  <si>
    <t>(3º Nível) ERVILHAS CONGELADAS</t>
  </si>
  <si>
    <t>(3º Nível) ERVILHAS PREPARADAS OU CONSERVADAS</t>
  </si>
  <si>
    <t>(3º Nível) ERVILHAS SECAS</t>
  </si>
  <si>
    <t>(3º Nível) ESPINAFRES CONGELADOS</t>
  </si>
  <si>
    <t>(3º Nível) ESSÊNCIAS DERIVADAS DE MADEIRA</t>
  </si>
  <si>
    <t>(3º Nível) EXTRATO DE MALTE</t>
  </si>
  <si>
    <t>(3º Nível) EXTRATOS TANANTES DE ORIGEM VEGETAL, TANINOS E SEUS DERIVADOS</t>
  </si>
  <si>
    <t>(3º Nível) EXTRATOS, ESSÊNCIAS E CONCENTRADOS DE CAFÉ</t>
  </si>
  <si>
    <t>(3º Nível) EXTRATOS, ESSÊNCIAS E PREPARAÇÕES DE CHÁS E MATE</t>
  </si>
  <si>
    <t>(3º Nível) FARELO DE SOJA</t>
  </si>
  <si>
    <t>(3º Nível) FARELO, SÊMEAS E OUTROS RESÍDUOS  DE TRIGO</t>
  </si>
  <si>
    <t>(3º Nível) FARELOS DE OLEAGINOSAS</t>
  </si>
  <si>
    <t>(3º Nível) FARINHA DE BATATA</t>
  </si>
  <si>
    <t>(3º Nível) FARINHA DE MILHO</t>
  </si>
  <si>
    <t>(3º Nível) FARINHA DE TRIGO</t>
  </si>
  <si>
    <t>(3º Nível) FARINHAS DE CARNE, EXTRATOS E MIUDEZAS</t>
  </si>
  <si>
    <t>(3º Nível) FÉCULA DE BATATA</t>
  </si>
  <si>
    <t>(3º Nível) FÉCULA DE MANDIOCA</t>
  </si>
  <si>
    <t>(3º Nível) FEIJÃO</t>
  </si>
  <si>
    <t>(3º Nível) FEIJÕES PREPARADOS OU CONSERVADOS</t>
  </si>
  <si>
    <t>(3º Nível) FEIJÕES SECOS</t>
  </si>
  <si>
    <t>(3º Nível) FIAPOS E DESPERDÍCIOS DE ALGODÃO</t>
  </si>
  <si>
    <t>(3º Nível) FIAPOS E DESPERDÍCIOS DE LÃ OU PELOS FINOS</t>
  </si>
  <si>
    <t>(3º Nível) FIGOS FRESCOS</t>
  </si>
  <si>
    <t>(3º Nível) FIGOS SECOS</t>
  </si>
  <si>
    <t>(3º Nível) FILES DE PARGOS, CONGELADOS</t>
  </si>
  <si>
    <t>(3º Nível) FILES DE TILÁPIA, CONGELADOS</t>
  </si>
  <si>
    <t>(3º Nível) FIOS E DESPERDÍCIOS DE SEDA</t>
  </si>
  <si>
    <t>(3º Nível) FIOS E TECIDOS DE LÃ OU DE PELOS FINOS</t>
  </si>
  <si>
    <t>(3º Nível) FIOS, LINHAS E TECIDOS DE ALGODÃO</t>
  </si>
  <si>
    <t>(3º Nível) FLORES  DE CORTES FRESCAS</t>
  </si>
  <si>
    <t>(3º Nível) FOLHAGENS, FOLHAS E RAMOS DE PLANTAS CORTADAS FRESCAS</t>
  </si>
  <si>
    <t>(3º Nível) FUMO MANUFATURADO</t>
  </si>
  <si>
    <t>(3º Nível) FUMO NÃO MANUFATURADO</t>
  </si>
  <si>
    <t>(3º Nível) GALOS E GALINHAS VIVOS</t>
  </si>
  <si>
    <t>(3º Nível) GELATINAS</t>
  </si>
  <si>
    <t>(3º Nível) GEMAS DE OVOS</t>
  </si>
  <si>
    <t>(3º Nível) GENGIBRE</t>
  </si>
  <si>
    <t>(3º Nível) GLUTEN DE TRIGO</t>
  </si>
  <si>
    <t>(3º Nível) GOIABAS FRESCAS OU SECAS</t>
  </si>
  <si>
    <t>(3º Nível) GOMA NATURAL</t>
  </si>
  <si>
    <t>(3º Nível) GOMAS E RESINAS</t>
  </si>
  <si>
    <t>(3º Nível) GORDURAS DE PORCO</t>
  </si>
  <si>
    <t>(3º Nível) GRÃOS-DE-BICO SECOS</t>
  </si>
  <si>
    <t>(3º Nível) INHAME</t>
  </si>
  <si>
    <t>(3º Nível) IOGURTE</t>
  </si>
  <si>
    <t>(3º Nível) KIWIS FRESCOS</t>
  </si>
  <si>
    <t>(3º Nível) LÃ  OU PELOS FINOS NÃO CARDADOS NEM PENTEADOS</t>
  </si>
  <si>
    <t>(3º Nível) LÃ OU PELOS FINOS CARDADOS OU PENTEADOS</t>
  </si>
  <si>
    <t>(3º Nível) LAGOSTAS, CONGELADAS</t>
  </si>
  <si>
    <t>(3º Nível) LAGOSTAS, NÃO CONGELADAS</t>
  </si>
  <si>
    <t>(3º Nível) LARANJAS FRESCAS OU SECAS</t>
  </si>
  <si>
    <t>(3º Nível) LEITE CONDENSADO</t>
  </si>
  <si>
    <t>(3º Nível) LEITE EM PÓ</t>
  </si>
  <si>
    <t>(3º Nível) LEITE FLUIDO</t>
  </si>
  <si>
    <t>(3º Nível) LEITE MODIFICADO</t>
  </si>
  <si>
    <t>(3º Nível) LEITELHO</t>
  </si>
  <si>
    <t>(3º Nível) LENTILHAS SECAS</t>
  </si>
  <si>
    <t>(3º Nível) LEVEDURAS E PÓS PARA LEVEDAR</t>
  </si>
  <si>
    <t>(3º Nível) LIMÕES E LIMAS FRESCOS OU SECOS</t>
  </si>
  <si>
    <t>(3º Nível) LINHO EM BRUTO, PENTEADO OU TRABALHADO DE OUTRA FORMA</t>
  </si>
  <si>
    <t>(3º Nível) LINTERES DE ALGODÃO</t>
  </si>
  <si>
    <t>(3º Nível) MAÇÃS FRESCAS</t>
  </si>
  <si>
    <t>(3º Nível) MAÇÃS SECAS</t>
  </si>
  <si>
    <t>(3º Nível) MADEIRA COMPENSADA OU CONTRAPLACADA</t>
  </si>
  <si>
    <t>(3º Nível) MADEIRA EM BRUTO</t>
  </si>
  <si>
    <t>(3º Nível) MADEIRA EM ESTILHAS OU EM PARTÍCULAS</t>
  </si>
  <si>
    <t>(3º Nível) MADEIRA LAMINADA</t>
  </si>
  <si>
    <t>(3º Nível) MADEIRA PERFILADA</t>
  </si>
  <si>
    <t>(3º Nível) MADEIRA SERRADA</t>
  </si>
  <si>
    <t>(3º Nível) MAIONESE</t>
  </si>
  <si>
    <t>(3º Nível) MALTE</t>
  </si>
  <si>
    <t>(3º Nível) MAMÕES (PAPAIA) FRESCOS</t>
  </si>
  <si>
    <t>(3º Nível) MANDARINAS</t>
  </si>
  <si>
    <t>(3º Nível) MANDIOCA</t>
  </si>
  <si>
    <t>(3º Nível) MANGAS FRESCAS OU SECAS</t>
  </si>
  <si>
    <t>(3º Nível) MANGOSTOES FRESCOS OU SECOS</t>
  </si>
  <si>
    <t>(3º Nível) MANTEIGA</t>
  </si>
  <si>
    <t>(3º Nível) MANTEIGA, GORDURA E OLEO DE CACAU</t>
  </si>
  <si>
    <t>(3º Nível) MARGARINA</t>
  </si>
  <si>
    <t>(3º Nível) MARMELOS FRESCOS</t>
  </si>
  <si>
    <t>(3º Nível) MASSAS ALIMENTÍCIAS</t>
  </si>
  <si>
    <t>(3º Nível) MATE</t>
  </si>
  <si>
    <t>(3º Nível) MATERIAS CORANTES DE ORIGEM VEGETAL</t>
  </si>
  <si>
    <t>(3º Nível) MATÉRIAS PÉCTICAS, PECTINATOS E PECTATOS</t>
  </si>
  <si>
    <t>(3º Nível) MEL NATURAL</t>
  </si>
  <si>
    <t>(3º Nível) MELAÇOS</t>
  </si>
  <si>
    <t>(3º Nível) MELANCIAS FRESCAS</t>
  </si>
  <si>
    <t>(3º Nível) MELÕES FRESCOS</t>
  </si>
  <si>
    <t>(3º Nível) MILHO</t>
  </si>
  <si>
    <t>(3º Nível) MILHO DOCE PREPARADO</t>
  </si>
  <si>
    <t>(3º Nível) MIUDEZAS DE CARNE BOVINA</t>
  </si>
  <si>
    <t>(3º Nível) MIUDEZAS DE CARNE DE OVINO</t>
  </si>
  <si>
    <t>(3º Nível) MIUDEZAS DE CARNE SUÍNA</t>
  </si>
  <si>
    <t>(3º Nível) MOLHOS E PREPARAÇÕES PARA MOLHOS</t>
  </si>
  <si>
    <t>(3º Nível) MORANGOS CONGELADOS</t>
  </si>
  <si>
    <t>(3º Nível) MORANGOS FRESCOS</t>
  </si>
  <si>
    <t>(3º Nível) MORANGOS PREPARADOS OU CONSERVADOS</t>
  </si>
  <si>
    <t>(3º Nível) MÓVEIS DE MADEIRA</t>
  </si>
  <si>
    <t>(3º Nível) MUDAS DE PLANTAS NÃO ORNAMENTAIS</t>
  </si>
  <si>
    <t>(3º Nível) MUDAS DE PLANTAS ORNAMENTAIS</t>
  </si>
  <si>
    <t>(3º Nível) NOZ-MOSCADA</t>
  </si>
  <si>
    <t>(3º Nível) NOZES</t>
  </si>
  <si>
    <t>(3º Nível) OBRAS DE MARCENARIA OU CARPINTARIA</t>
  </si>
  <si>
    <t>(3º Nível) OLEO DE ALGODÃO</t>
  </si>
  <si>
    <t>(3º Nível) ÒLEO DE AMENDOIM</t>
  </si>
  <si>
    <t>(3º Nível) OLEO DE BABAÇU</t>
  </si>
  <si>
    <t>(3º Nível) OLEO DE COCO</t>
  </si>
  <si>
    <t>(3º Nível) OLEO DE DENDÊ OU DE PALMA</t>
  </si>
  <si>
    <t>(3º Nível) OLEO DE GIRASSOL</t>
  </si>
  <si>
    <t>(3º Nível) OLEO DE MILHO</t>
  </si>
  <si>
    <t>(3º Nível) OLEO DE SOJA EM BRUTO</t>
  </si>
  <si>
    <t>(3º Nível) OLEO DE SOJA REFINADO</t>
  </si>
  <si>
    <t>(3º Nível) OLEO ESSENCIAL DE LARANJA</t>
  </si>
  <si>
    <t>(3º Nível) OSSOS E OSSEÍNA</t>
  </si>
  <si>
    <t>(3º Nível) OUTRAS BEBIDAS ALCÓOLICAS</t>
  </si>
  <si>
    <t>(3º Nível) OUTRAS BEBIDAS NÃO ALCOÓLICAS</t>
  </si>
  <si>
    <t>(3º Nível) OUTRAS FRUTAS CONGELADAS</t>
  </si>
  <si>
    <t>(3º Nível) OUTRAS FRUTAS PREPARADAS OU CONSERVADAS</t>
  </si>
  <si>
    <t>(3º Nível) OUTRAS FRUTAS SECAS OU FRESCAS</t>
  </si>
  <si>
    <t>(3º Nível) OUTRAS GORDURAS E OLEOS DE ORIGEM ANIMAL</t>
  </si>
  <si>
    <t>(3º Nível) OUTRAS PLANTAS VIVAS, ESTACAS E ENXERTOS</t>
  </si>
  <si>
    <t>(3º Nível) OUTRAS PREPARAÇÕES ALIMENTÍCIAS</t>
  </si>
  <si>
    <t>(3º Nível) OUTRAS PREPARAÇÕES ALIMENTÍCIAS A BASE DE CEREAIS</t>
  </si>
  <si>
    <t>(3º Nível) OUTRAS RAÇÕES PARA ANIMAIS DOMÉSTICOS</t>
  </si>
  <si>
    <t>(3º Nível) OUTRAS SUBSTÂNCIAS PROTEICAS</t>
  </si>
  <si>
    <t>(3º Nível) OUTROS ANIMAIS VIVOS</t>
  </si>
  <si>
    <t>(3º Nível) OUTROS CAMARÕES</t>
  </si>
  <si>
    <t>(3º Nível) OUTROS COUROS/PELES DE BOVINOS, CURTIDO</t>
  </si>
  <si>
    <t>(3º Nível) OUTROS FILES DE PEIXE SECOS, SALGADOS OU DEFUMADOS</t>
  </si>
  <si>
    <t>(3º Nível) OUTROS FILES DE PEIXE, CONGELADOS</t>
  </si>
  <si>
    <t>(3º Nível) OUTROS FILES DE PEIXE, FRESCOS OU REFRIGERADOS</t>
  </si>
  <si>
    <t>(3º Nível) OUTROS PEIXES CONGELADOS</t>
  </si>
  <si>
    <t>(3º Nível) OUTROS PEIXES FRESCOS OU REFRIGERADOS</t>
  </si>
  <si>
    <t>(3º Nível) OUTROS PEIXES SECOS, SALGADOS OU DEFUMADOS</t>
  </si>
  <si>
    <t>(3º Nível) OUTROS PRODUTOS DE ORIGEM ANIMAL</t>
  </si>
  <si>
    <t>(3º Nível) OUTROS PRODUTOS DE ORIGEM VEGETAL</t>
  </si>
  <si>
    <t>(3º Nível) OUTROS SUCOS</t>
  </si>
  <si>
    <t>(3º Nível) OVINOS VIVOS</t>
  </si>
  <si>
    <t>(3º Nível) OVOS</t>
  </si>
  <si>
    <t>(3º Nível) PÃES, BISCOITOS E PRODUTOS DE PASTELARIA</t>
  </si>
  <si>
    <t>(3º Nível) PAINÇO</t>
  </si>
  <si>
    <t>(3º Nível) PAINÉIS DE FIBRAS OU DE PARTÍCULAS DE MADEIRA</t>
  </si>
  <si>
    <t>(3º Nível) PALMITOS PREPARADOS OU CONSERVADOS</t>
  </si>
  <si>
    <t>(3º Nível) PAPEL</t>
  </si>
  <si>
    <t>(3º Nível) PARGOS CONGELADOS</t>
  </si>
  <si>
    <t>(3º Nível) PASTA DE CACAU</t>
  </si>
  <si>
    <t>(3º Nível) PEIXES ORNAMENTAIS VIVOS</t>
  </si>
  <si>
    <t>(3º Nível) PEIXES SECOS, SALGADOS OU DEFUMADOS</t>
  </si>
  <si>
    <t>(3º Nível) PELETERIA</t>
  </si>
  <si>
    <t>(3º Nível) PENAS E PELES DE AVES</t>
  </si>
  <si>
    <t>(3º Nível) PEPINOS PREPARADOS OU CONSERVADOS</t>
  </si>
  <si>
    <t>(3º Nível) PEPTONAS E SEUS DERIVADOS</t>
  </si>
  <si>
    <t>(3º Nível) PÊRAS FRESCAS</t>
  </si>
  <si>
    <t>(3º Nível) PÊRAS PREPARADAS OU CONSERVADAS</t>
  </si>
  <si>
    <t>(3º Nível) PÊSSEGOS FRESCOS</t>
  </si>
  <si>
    <t>(3º Nível) PÊSSEGOS PREPARADOS OU CONSERVADOS</t>
  </si>
  <si>
    <t>(3º Nível) PIMENTA PIPER SECA, TRITURADA OU EM PÓ</t>
  </si>
  <si>
    <t>(3º Nível) PIMENTÕES E PIMENTAS</t>
  </si>
  <si>
    <t>(3º Nível) PIMENTÕES E PIMENTAS SECOS, PÓ</t>
  </si>
  <si>
    <t>(3º Nível) PLANTAS ORNAMENTAIS</t>
  </si>
  <si>
    <t>(3º Nível) PLANTAS PARA MEDICINA OU PERFUMARIA</t>
  </si>
  <si>
    <t>(3º Nível) POLVOS</t>
  </si>
  <si>
    <t>(3º Nível) POMELOS</t>
  </si>
  <si>
    <t>(3º Nível) PREPARAÇÕES ALIMENTÍCIAS HOMOGENEIZADAS</t>
  </si>
  <si>
    <t>(3º Nível) PREPARAÇÕES DE CRUSTÁCEOS E MOLUSCOS</t>
  </si>
  <si>
    <t>(3º Nível) PREPARAÇÕES E CONSERVAS DE ATUNS</t>
  </si>
  <si>
    <t>(3º Nível) PREPARAÇÕES E CONSERVAS DE DEMAIS PEIXES</t>
  </si>
  <si>
    <t>(3º Nível) PREPARAÇÕES E CONSERVAS DE SARDINHAS</t>
  </si>
  <si>
    <t>(3º Nível) PREPARAÇÕES P/ ELABORAÇÃO DE BEBIDAS</t>
  </si>
  <si>
    <t>(3º Nível) PREPARAÇÕES PARA ALIMENTAÇÃO INFANTIL</t>
  </si>
  <si>
    <t>(3º Nível) PRODUTOS DE CONFEITARIA</t>
  </si>
  <si>
    <t>(3º Nível) PRODUTOS DE LINHO</t>
  </si>
  <si>
    <t>(3º Nível) PRODUTOS HORTÍCOLAS HOMOGENEIZADOS PREPARADOS OU CONSERVADOS</t>
  </si>
  <si>
    <t>(3º Nível) PRODUTOS MUCILAGINOSOS E ESPESSANTES</t>
  </si>
  <si>
    <t>(3º Nível) PSITACIFORMES (INCL.OS PAPAGAIOS,AS ARARAS,ETC) VIVOS</t>
  </si>
  <si>
    <t>(3º Nível) QUEIJOS</t>
  </si>
  <si>
    <t>(3º Nível) REFRIGERANTE</t>
  </si>
  <si>
    <t>(3º Nível) RÉPTEIS VIVOS</t>
  </si>
  <si>
    <t>(3º Nível) RESÍDUOS DO CAFÉ</t>
  </si>
  <si>
    <t>(3º Nível) SALMÕES CONGELADOS</t>
  </si>
  <si>
    <t>(3º Nível) SALMÕES, FRESCOS OU REFRIGERADOS</t>
  </si>
  <si>
    <t>(3º Nível) SALMÕES, SECOS, SALGADOS OU DEFUMDOS</t>
  </si>
  <si>
    <t>(3º Nível) SARDINHAS CONGELADAS</t>
  </si>
  <si>
    <t>(3º Nível) SEBO BOVINO</t>
  </si>
  <si>
    <t>(3º Nível) SEMEAS, FARELOS E OUTROS RESÍDUOS DE MILHO</t>
  </si>
  <si>
    <t>(3º Nível) SÊMEN DE BOVINO</t>
  </si>
  <si>
    <t>(3º Nível) SÊMEN E EMBRIÕES DE OUTROS ANIMAIS</t>
  </si>
  <si>
    <t>(3º Nível) SEMENTES DE ANIS E BADIANA</t>
  </si>
  <si>
    <t>(3º Nível) SEMENTES DE CEREAIS</t>
  </si>
  <si>
    <t>(3º Nível) SEMENTES DE COENTRO</t>
  </si>
  <si>
    <t>(3º Nível) SEMENTES DE COMINHO</t>
  </si>
  <si>
    <t>(3º Nível) SEMENTES DE HORTÍCOLAS, LEGUMINOSAS, RAÍZES E TUBÉRCULOS</t>
  </si>
  <si>
    <t>(3º Nível) SEMENTES DE OLEAGINOSAS (EXCLUI SOJA)</t>
  </si>
  <si>
    <t>(3º Nível) SEMENTES DE OLEAGINOSAS PARA SEMEADURA</t>
  </si>
  <si>
    <t>(3º Nível) SOJA EM GRÃOS</t>
  </si>
  <si>
    <t>(3º Nível) SORGO</t>
  </si>
  <si>
    <t>(3º Nível) SORO DE LEITE</t>
  </si>
  <si>
    <t>(3º Nível) SORVETES E PREPARAÇÕES P/ SORVETES, CREMES, ETC.</t>
  </si>
  <si>
    <t>(3º Nível) SUBSTÂNCIAS ANIMAIS  PARA PREPARAÇÕES FARMACEUT.</t>
  </si>
  <si>
    <t>(3º Nível) SUCO DE TOMATE</t>
  </si>
  <si>
    <t>(3º Nível) SUCOS DE ABACAXI</t>
  </si>
  <si>
    <t>(3º Nível) SUCOS DE LARANJA</t>
  </si>
  <si>
    <t>(3º Nível) SUCOS DE MAÇÃ</t>
  </si>
  <si>
    <t>(3º Nível) SUCOS DE OUTROS CÍTRICOS</t>
  </si>
  <si>
    <t>(3º Nível) SUCOS DE UVA</t>
  </si>
  <si>
    <t>(3º Nível) SUCOS E EXTRATOS VEGETAIS</t>
  </si>
  <si>
    <t>(3º Nível) SUÍNOS VIVOS</t>
  </si>
  <si>
    <t>(3º Nível) SURUBINS, FRESCOS OU REFRIGERADOS</t>
  </si>
  <si>
    <t>(3º Nível) TAMARAS FRESCAS</t>
  </si>
  <si>
    <t>(3º Nível) TAMARAS SECAS</t>
  </si>
  <si>
    <t>(3º Nível) TANGERINAS, MANDARINAS E SATOSUMAS FRESCAS OU SECAS</t>
  </si>
  <si>
    <t>(3º Nível) TAPIOCA E SEUS SUCEDÂNEOS</t>
  </si>
  <si>
    <t>(3º Nível) TECIDOS E OUTROS PRODUTOS TÊXTEIS DE SEDA</t>
  </si>
  <si>
    <t>(3º Nível) TILÁPIAS CONGELADAS</t>
  </si>
  <si>
    <t>(3º Nível) TILÁPIAS, FRESCAS OU REFRIGERADAS</t>
  </si>
  <si>
    <t>(3º Nível) TILÁPIAS, VIVAS</t>
  </si>
  <si>
    <t>(3º Nível) TOMATES</t>
  </si>
  <si>
    <t>(3º Nível) TOMATES PREPARADOS OU CONSERVADOS</t>
  </si>
  <si>
    <t>(3º Nível) TRIGO</t>
  </si>
  <si>
    <t>(3º Nível) TRIGO MOURISCO</t>
  </si>
  <si>
    <t>(3º Nível) TRUTAS CONGELADAS</t>
  </si>
  <si>
    <t>(3º Nível) TRUTAS, VIVAS</t>
  </si>
  <si>
    <t>(3º Nível) UÍSQUE</t>
  </si>
  <si>
    <t>(3º Nível) UVAS FRESCAS</t>
  </si>
  <si>
    <t>(3º Nível) UVAS SECAS</t>
  </si>
  <si>
    <t>(3º Nível) VESTUÁRIO E OUTROS PRODUTOS TÊXTEIS DE ALGODÃO</t>
  </si>
  <si>
    <t>(3º Nível) VESTUÁRIOS E PRODUTOS TÊXTEIS DE LÃ</t>
  </si>
  <si>
    <t>(3º Nível) VINAGRE</t>
  </si>
  <si>
    <t>(3º Nível) VINHO</t>
  </si>
  <si>
    <t>(3º Nível) VODKA</t>
  </si>
  <si>
    <t>(3º Nível) WAFFLES E 'WAFERS'</t>
  </si>
  <si>
    <t>(3º Nível) ABELHAS VIVAS</t>
  </si>
  <si>
    <t>(3º Nível) ASININOS E MUARES VIVOS</t>
  </si>
  <si>
    <t>(3º Nível) BUBALINOS VIVOS</t>
  </si>
  <si>
    <t>(3º Nível) CAMELOS E OUTROS CAMELIDEOS VIVOS</t>
  </si>
  <si>
    <t>(3º Nível) CLEMENTINAS</t>
  </si>
  <si>
    <t>(3º Nível) COUROS/PELES DE EQUÍDEOS, CURTIDO</t>
  </si>
  <si>
    <t>(3º Nível) COUROS/PELES DE OUTROS ANIMAIS, EM BRUTO</t>
  </si>
  <si>
    <t>(3º Nível) COUROS/PELES DE RÉPTEIS, PREPARADOS</t>
  </si>
  <si>
    <t>(3º Nível) DURIOES</t>
  </si>
  <si>
    <t>(3º Nível) MACIS</t>
  </si>
  <si>
    <t>(3º Nível) OUTRAS LAGOSTAS</t>
  </si>
  <si>
    <t>(3º Nível) OUTROS COUROS/PELES DE OVINOS, CURTIDAS</t>
  </si>
  <si>
    <t>(3º Nível) PATOS VIVOS</t>
  </si>
  <si>
    <t>(3º Nível) PEIXES VIVOS</t>
  </si>
  <si>
    <t>(3º Nível) PÊRAS SECAS</t>
  </si>
  <si>
    <t>(3º Nível) PERUS VIVOS</t>
  </si>
  <si>
    <t>(3º Nível) SURUBINS CONGELADOS</t>
  </si>
  <si>
    <t>(2º Nível) ABACATES</t>
  </si>
  <si>
    <t>(2º Nível) ABACAXIS</t>
  </si>
  <si>
    <t>(2º Nível) ABELHAS VIVAS</t>
  </si>
  <si>
    <t>(2º Nível) AÇÚCAR DE CANA OU BETERRABA</t>
  </si>
  <si>
    <t>(2º Nível) ALBUMINA, GELATINAS E OUTRAS SUBSTÂNCIAS PROTEICAS</t>
  </si>
  <si>
    <t>(2º Nível) ÁLCOOL</t>
  </si>
  <si>
    <t>(2º Nível) ALGODÃO E PRODUTOS TÊXTEIS DE ALGODÃO</t>
  </si>
  <si>
    <t>(2º Nível) AMEIXAS</t>
  </si>
  <si>
    <t>(2º Nível) AMENDOIM  E PREPARAÇÕES (EXCETO OLEO)</t>
  </si>
  <si>
    <t>(2º Nível) AVESTRUZES VIVAS</t>
  </si>
  <si>
    <t>(2º Nível) BANANAS</t>
  </si>
  <si>
    <t>(2º Nível) BEBIDAS ALCÓOLICAS</t>
  </si>
  <si>
    <t>(2º Nível) BEBIDAS NÃO ALCOÓLICAS</t>
  </si>
  <si>
    <t>(2º Nível) BORRACHA NATURAL E GOMAS NATURAIS</t>
  </si>
  <si>
    <t>(2º Nível) BOVINOS E BUBALINOS VIVOS</t>
  </si>
  <si>
    <t>(2º Nível) CACAU INTEIRO OU PARTIDO</t>
  </si>
  <si>
    <t>(2º Nível) CAFÉ VERDE E CAFÉ TORRADO</t>
  </si>
  <si>
    <t>(2º Nível) CAMELOS E OUTROS CAMELIDEOS VIVOS</t>
  </si>
  <si>
    <t>(2º Nível) CAQUIS</t>
  </si>
  <si>
    <t>(2º Nível) CARNE BOVINA</t>
  </si>
  <si>
    <t>(2º Nível) CARNE DE FRANGO</t>
  </si>
  <si>
    <t>(2º Nível) CARNE DE OVINO E CAPRINO</t>
  </si>
  <si>
    <t>(2º Nível) CARNE DE PATO</t>
  </si>
  <si>
    <t>(2º Nível) CARNE DE PERU</t>
  </si>
  <si>
    <t>(2º Nível) CARNE SUÍNA</t>
  </si>
  <si>
    <t>(2º Nível) CARNES DE EQÜIDEOS</t>
  </si>
  <si>
    <t>(2º Nível) CAVALOS, ASININOS E MUARES VIVOS</t>
  </si>
  <si>
    <t>(2º Nível) CELULOSE</t>
  </si>
  <si>
    <t>(2º Nível) CEREAIS</t>
  </si>
  <si>
    <t>(2º Nível) CEREJAS</t>
  </si>
  <si>
    <t>(2º Nível) CHÁ, MATE E SUAS PREPARAÇÕES</t>
  </si>
  <si>
    <t>(2º Nível) CLEMENTINAS</t>
  </si>
  <si>
    <t>(2º Nível) COCOS</t>
  </si>
  <si>
    <t>(2º Nível) CONSERVAS E PREPARAÇÕES DE FRUTAS (EXCL. SUCOS)</t>
  </si>
  <si>
    <t>(2º Nível) COUROS E PELES DE BOVINOS OU EQUÍDEOS</t>
  </si>
  <si>
    <t>(2º Nível) COUROS E PELES DE CAPRINOS</t>
  </si>
  <si>
    <t>(2º Nível) COUROS E PELES DE OUTROS ANIMAIS</t>
  </si>
  <si>
    <t>(2º Nível) COUROS E PELES DE OVINOS</t>
  </si>
  <si>
    <t>(2º Nível) COUROS E PELES DE RÉPTEIS</t>
  </si>
  <si>
    <t>(2º Nível) COUROS E PELES DE SUÍNOS</t>
  </si>
  <si>
    <t>(2º Nível) CRUSTÁCEOS E MOLUSCOS</t>
  </si>
  <si>
    <t>(2º Nível) DAMASCOS</t>
  </si>
  <si>
    <t>(2º Nível) DEMAIS  PRODUTOS LÁCTEOS</t>
  </si>
  <si>
    <t>(2º Nível) DEMAIS AÇÚCARES</t>
  </si>
  <si>
    <t>(2º Nível) DEMAIS ÁLCOOIS</t>
  </si>
  <si>
    <t>(2º Nível) DEMAIS CARNES, MIUDEZAS E PREPARAÇÕES</t>
  </si>
  <si>
    <t>(2º Nível) DEMAIS FIBRAS E PRODUTOS TÊXTEIS</t>
  </si>
  <si>
    <t>(2º Nível) DEMAIS PRODUTOS APÍCOLAS</t>
  </si>
  <si>
    <t>(2º Nível) DURIOES</t>
  </si>
  <si>
    <t>(2º Nível) ENZIMAS E SEUS CONCENTRADOS</t>
  </si>
  <si>
    <t>(2º Nível) ESPECIARIAS</t>
  </si>
  <si>
    <t>(2º Nível) EXTRATOS DE CAFÉ E SUCEDÂNEOS DO CAFÉ</t>
  </si>
  <si>
    <t>(2º Nível) EXTRATOS TANANTES E TINTORIAIS,  TANINOS E SEUS DERIVADOS,  MAT. CORANTES DE ORIG. VEG.</t>
  </si>
  <si>
    <t>(2º Nível) FARELO DE SOJA</t>
  </si>
  <si>
    <t>(2º Nível) FIGOS</t>
  </si>
  <si>
    <t>(2º Nível) FUMO NÃO MANUFATURADO E DESPERDÍCIOS DE FUMO</t>
  </si>
  <si>
    <t>(2º Nível) GALOS E GALINHAS VIVOS</t>
  </si>
  <si>
    <t>(2º Nível) GOIABAS</t>
  </si>
  <si>
    <t>(2º Nível) GOMAS, RESINAS E DEMAIS SUCOS E EXTRATOS VEGETAIS</t>
  </si>
  <si>
    <t>(2º Nível) GORDURAS e OLEOS DE ORIGEM ANIMAL</t>
  </si>
  <si>
    <t>(2º Nível) IOGURTE E LEITELHO</t>
  </si>
  <si>
    <t>(2º Nível) KIWIS</t>
  </si>
  <si>
    <t>(2º Nível) LÃ OU PELOS FINOS E PRODUTOS TÊXTEIS DE LÃ OU PELOS FINOS</t>
  </si>
  <si>
    <t>(2º Nível) LARANJAS</t>
  </si>
  <si>
    <t>(2º Nível) LEITE CONDENSADO E CREME DE LEITE</t>
  </si>
  <si>
    <t>(2º Nível) LEITE FLUIDO E LEITE EM PÓ</t>
  </si>
  <si>
    <t>(2º Nível) LIMÕES E LIMAS</t>
  </si>
  <si>
    <t>(2º Nível) LINHO E PRODUTOS DE LINHO</t>
  </si>
  <si>
    <t>(2º Nível) MAÇÃS</t>
  </si>
  <si>
    <t>(2º Nível) MADEIRA</t>
  </si>
  <si>
    <t>(2º Nível) MAMÕES (PAPAIA)</t>
  </si>
  <si>
    <t>(2º Nível) MANGAS</t>
  </si>
  <si>
    <t>(2º Nível) MANGOSTOES</t>
  </si>
  <si>
    <t>(2º Nível) MANTEIGA E DEMAIS GORDURAS LÁCTEAS</t>
  </si>
  <si>
    <t>(2º Nível) MARMELOS</t>
  </si>
  <si>
    <t>(2º Nível) MEL NATURAL</t>
  </si>
  <si>
    <t>(2º Nível) MELANCIAS</t>
  </si>
  <si>
    <t>(2º Nível) MELÕES</t>
  </si>
  <si>
    <t>(2º Nível) MORANGOS</t>
  </si>
  <si>
    <t>(2º Nível) NOZES E CASTANHAS</t>
  </si>
  <si>
    <t>(2º Nível) OLEO DE SOJA</t>
  </si>
  <si>
    <t>(2º Nível) OLEOS ESSENCIAIS</t>
  </si>
  <si>
    <t>(2º Nível) OLEOS VEGETAIS</t>
  </si>
  <si>
    <t>(2º Nível) OSSOS, OSSEÍNAS, CARAPAÇAS E FARINHAS DE CARNE E MIUDEZAS</t>
  </si>
  <si>
    <t>(2º Nível) OUTRAS FRUTAS</t>
  </si>
  <si>
    <t>(2º Nível) OUTROS ANIMAIS VIVOS</t>
  </si>
  <si>
    <t>(2º Nível) OUTROS COUROS E PELES</t>
  </si>
  <si>
    <t>(2º Nível) OUTROS PRODUTOS ALIMENTÍCIOS</t>
  </si>
  <si>
    <t>(2º Nível) OUTROS PRODUTOS DE ORIGEM ANIMAL</t>
  </si>
  <si>
    <t>(2º Nível) OUTROS PRODUTOS DE ORIGEM VEGETAL</t>
  </si>
  <si>
    <t>(2º Nível) OUTROS PRODUTOS HORTÍCOLAS, LEGUMINOSAS, RAÍZES E TUBÉRCULOS</t>
  </si>
  <si>
    <t>(2º Nível) OUTROS SUCOS</t>
  </si>
  <si>
    <t>(2º Nível) OVINOS E CAPRINOS VIVOS</t>
  </si>
  <si>
    <t>(2º Nível) OVOS E GEMAS</t>
  </si>
  <si>
    <t>(2º Nível) PAPEL</t>
  </si>
  <si>
    <t>(2º Nível) PATOS VIVOS</t>
  </si>
  <si>
    <t>(2º Nível) PEIXES</t>
  </si>
  <si>
    <t>(2º Nível) PENAS, PELES, CERDAS E PÊLOS ANIMAIS</t>
  </si>
  <si>
    <t>(2º Nível) PÊRAS</t>
  </si>
  <si>
    <t>(2º Nível) PERUS VIVOS</t>
  </si>
  <si>
    <t>(2º Nível) PÊSSEGOS</t>
  </si>
  <si>
    <t>(2º Nível) PLANTAS E PARTES PARA INDÚSTRIA, MEDICINA OU PERFUMARIA</t>
  </si>
  <si>
    <t>(2º Nível) PLANTAS VIVAS NÃO ORNAMENTAIS</t>
  </si>
  <si>
    <t>(2º Nível) POMELOS</t>
  </si>
  <si>
    <t>(2º Nível) PREPARAÇÕES A BASE DE CEREAIS</t>
  </si>
  <si>
    <t>(2º Nível) PREPARAÇÕES E CONSERVAS DE PEIXES, CRUSTÁCEOS E MOLUSCOS</t>
  </si>
  <si>
    <t>(2º Nível) PREPARAÇÕES P/ ELABORAÇÃO DE BEBIDAS</t>
  </si>
  <si>
    <t>(2º Nível) PRODUTOS ANIMAIS PARA PREPARAÇÕES DE PRODUTOS FARMACEUT.</t>
  </si>
  <si>
    <t>(2º Nível) PRODUTOS DE CONFEITARIA</t>
  </si>
  <si>
    <t>(2º Nível) PRODUTOS DE COURO E PELETERIA</t>
  </si>
  <si>
    <t>(2º Nível) PRODUTOS DE FLORICULTURA</t>
  </si>
  <si>
    <t>(2º Nível) PRODUTOS DIVERSOS DA INDÚSTRIA QUÍMICA, DE ORIGEM VEGETAL</t>
  </si>
  <si>
    <t>(2º Nível) PRODUTOS DO CACAU</t>
  </si>
  <si>
    <t>(2º Nível) PRODUTOS DO FUMO MANUFATURADOS</t>
  </si>
  <si>
    <t>(2º Nível) PRODUTOS E SUBPRODUTOS DA INDÚSTRIA DE MOAGEM</t>
  </si>
  <si>
    <t>(2º Nível) PRODUTOS HORTÍCOLAS, LEGUMINOSAS, RAÍZES E TUBÉRCULOS CONGELADOS</t>
  </si>
  <si>
    <t>(2º Nível) PRODUTOS HORTÍCOLAS, LEGUMINOSAS, RAÍZES E TUBÉRCULOS FRESCOS OU REFRIGERADOS</t>
  </si>
  <si>
    <t>(2º Nível) PRODUTOS HORTÍCOLAS, LEGUMINOSAS, RAÍZES E TUBÉRCULOS PREPARADOS OU CONSERVADOS</t>
  </si>
  <si>
    <t>(2º Nível) PRODUTOS HORTÍCOLAS, LEGUMINOSAS, RAÍZES E TUBÉRCULOS SECOS</t>
  </si>
  <si>
    <t>(2º Nível) PSITACIFORMES (INCL.OS PAPAGAIOS,AS ARARAS,ETC) VIVOS</t>
  </si>
  <si>
    <t>(2º Nível) QUEIJOS</t>
  </si>
  <si>
    <t>(2º Nível) RAÇÕES PARA ANIMAIS DOMÉSTICOS</t>
  </si>
  <si>
    <t>(2º Nível) RÉPTEIS VIVOS</t>
  </si>
  <si>
    <t>(2º Nível) SEDA E PRODUTOS DE SEDA</t>
  </si>
  <si>
    <t>(2º Nível) SEMEN E EMBRIÕES</t>
  </si>
  <si>
    <t>(2º Nível) SEMENTES</t>
  </si>
  <si>
    <t>(2º Nível) SEMENTES E FARELOS DE OLEAGINOSAS (EXCLUI SOJA)</t>
  </si>
  <si>
    <t>(2º Nível) SISAL E PRODUTOS DE SISAL</t>
  </si>
  <si>
    <t>(2º Nível) SOJA EM GRÃOS</t>
  </si>
  <si>
    <t>(2º Nível) SORO DE LEITE</t>
  </si>
  <si>
    <t>(2º Nível) SUCOS DE LARANJA</t>
  </si>
  <si>
    <t>(2º Nível) SUCOS DE OUTRAS FRUTAS</t>
  </si>
  <si>
    <t>(2º Nível) SUÍNOS VIVOS</t>
  </si>
  <si>
    <t>(2º Nível) TAMARAS</t>
  </si>
  <si>
    <t>(2º Nível) TANGERINAS, MANDARINAS E SATOSUMAS</t>
  </si>
  <si>
    <t>(2º Nível) UVAS</t>
  </si>
  <si>
    <t xml:space="preserve">(3º Nível) </t>
  </si>
  <si>
    <t xml:space="preserve">(1º Nível) </t>
  </si>
  <si>
    <t xml:space="preserve">(2º Nível) </t>
  </si>
  <si>
    <t>Leite em pó</t>
  </si>
  <si>
    <t>Salmões, frescos ou refrigerados</t>
  </si>
  <si>
    <t>SALMÕES, FRESCOS OU REFRIGERADOS</t>
  </si>
  <si>
    <t>PRODUTOS HORTÍCOLAS, LEGUMINOSAS, RAÍZES E TUBÉRCULOS</t>
  </si>
  <si>
    <t>LEITE EM PÓ</t>
  </si>
  <si>
    <t>Complexo sucroalcooleiro</t>
  </si>
  <si>
    <t>Hortícolas, leguminosas, raízes e tubérculos</t>
  </si>
  <si>
    <t>Dezembro</t>
  </si>
  <si>
    <t>(2º Nível) CARNE DE GANSO</t>
  </si>
  <si>
    <t>(3º Nível) CARNE DE GANSO in natura</t>
  </si>
  <si>
    <t>(3º Nível) OUTROS COUROS/PELES DE CAPRINOS, CURTIDOS</t>
  </si>
  <si>
    <t>Elaboração: MAPA/SCRI/DNAC/CGEA</t>
  </si>
  <si>
    <t>D%</t>
  </si>
  <si>
    <t>Dados extraídos em fev/2021. Sujeitos a alteração.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</si>
</sst>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#,##0;[Red]\-#,##0;_(* &quot;---&quot;_);_(@_)"/>
    <numFmt numFmtId="169" formatCode="###,###,###,###,##0;[Color3]\-###,###,###,###,##0"/>
    <numFmt numFmtId="170" formatCode="#,##0.0;[Red]\-#,##0.0;_(* &quot;---&quot;_);_(@_)"/>
    <numFmt numFmtId="171" formatCode="#,###,###,###,##0;[Color3]\-#,###,###,###,##0"/>
    <numFmt numFmtId="172" formatCode="#,##0_ ;[Red]\-#,##0\ 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7"/>
      <name val="Calibri"/>
      <family val="2"/>
    </font>
    <font>
      <sz val="7"/>
      <color indexed="8"/>
      <name val="Calibri"/>
      <family val="2"/>
    </font>
    <font>
      <u val="single"/>
      <sz val="7"/>
      <color indexed="1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/>
      <right style="thick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2" fillId="0" borderId="0" xfId="0" applyFont="1" applyAlignment="1">
      <alignment/>
    </xf>
    <xf numFmtId="17" fontId="2" fillId="33" borderId="0" xfId="0" applyNumberFormat="1" applyFont="1" applyFill="1" applyAlignment="1" quotePrefix="1">
      <alignment/>
    </xf>
    <xf numFmtId="0" fontId="3" fillId="27" borderId="0" xfId="0" applyFont="1" applyFill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33" borderId="0" xfId="0" applyFill="1" applyAlignment="1">
      <alignment horizontal="center" vertical="center"/>
    </xf>
    <xf numFmtId="0" fontId="3" fillId="27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21" xfId="0" applyFont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3" fillId="34" borderId="24" xfId="0" applyNumberFormat="1" applyFont="1" applyFill="1" applyBorder="1" applyAlignment="1">
      <alignment horizontal="center" vertical="center" wrapText="1"/>
    </xf>
    <xf numFmtId="49" fontId="23" fillId="34" borderId="24" xfId="0" applyNumberFormat="1" applyFont="1" applyFill="1" applyBorder="1" applyAlignment="1">
      <alignment horizontal="center" vertical="center"/>
    </xf>
    <xf numFmtId="49" fontId="23" fillId="34" borderId="25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vertical="center"/>
    </xf>
    <xf numFmtId="49" fontId="23" fillId="35" borderId="19" xfId="0" applyNumberFormat="1" applyFont="1" applyFill="1" applyBorder="1" applyAlignment="1">
      <alignment horizontal="center" vertical="center" wrapText="1"/>
    </xf>
    <xf numFmtId="49" fontId="23" fillId="35" borderId="0" xfId="0" applyNumberFormat="1" applyFont="1" applyFill="1" applyBorder="1" applyAlignment="1">
      <alignment horizontal="center" vertical="center" wrapText="1"/>
    </xf>
    <xf numFmtId="49" fontId="23" fillId="35" borderId="0" xfId="0" applyNumberFormat="1" applyFont="1" applyFill="1" applyBorder="1" applyAlignment="1">
      <alignment horizontal="center" vertical="center"/>
    </xf>
    <xf numFmtId="49" fontId="23" fillId="35" borderId="27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vertical="center"/>
    </xf>
    <xf numFmtId="0" fontId="24" fillId="35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3" fontId="23" fillId="0" borderId="19" xfId="67" applyNumberFormat="1" applyFont="1" applyFill="1" applyBorder="1" applyAlignment="1">
      <alignment vertical="center"/>
    </xf>
    <xf numFmtId="3" fontId="23" fillId="0" borderId="0" xfId="67" applyNumberFormat="1" applyFont="1" applyFill="1" applyBorder="1" applyAlignment="1">
      <alignment vertical="center"/>
    </xf>
    <xf numFmtId="170" fontId="23" fillId="0" borderId="0" xfId="67" applyNumberFormat="1" applyFont="1" applyFill="1" applyBorder="1" applyAlignment="1">
      <alignment vertical="center"/>
    </xf>
    <xf numFmtId="170" fontId="23" fillId="0" borderId="27" xfId="67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24" fillId="37" borderId="20" xfId="0" applyFont="1" applyFill="1" applyBorder="1" applyAlignment="1">
      <alignment horizontal="left" vertical="center" indent="1"/>
    </xf>
    <xf numFmtId="3" fontId="24" fillId="37" borderId="19" xfId="67" applyNumberFormat="1" applyFont="1" applyFill="1" applyBorder="1" applyAlignment="1">
      <alignment vertical="center"/>
    </xf>
    <xf numFmtId="3" fontId="24" fillId="37" borderId="0" xfId="67" applyNumberFormat="1" applyFont="1" applyFill="1" applyBorder="1" applyAlignment="1">
      <alignment vertical="center"/>
    </xf>
    <xf numFmtId="170" fontId="24" fillId="37" borderId="0" xfId="67" applyNumberFormat="1" applyFont="1" applyFill="1" applyBorder="1" applyAlignment="1">
      <alignment vertical="center"/>
    </xf>
    <xf numFmtId="170" fontId="24" fillId="37" borderId="27" xfId="67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 indent="1"/>
    </xf>
    <xf numFmtId="3" fontId="24" fillId="0" borderId="19" xfId="67" applyNumberFormat="1" applyFont="1" applyFill="1" applyBorder="1" applyAlignment="1">
      <alignment vertical="center"/>
    </xf>
    <xf numFmtId="3" fontId="24" fillId="0" borderId="0" xfId="67" applyNumberFormat="1" applyFont="1" applyFill="1" applyBorder="1" applyAlignment="1">
      <alignment vertical="center"/>
    </xf>
    <xf numFmtId="170" fontId="24" fillId="0" borderId="0" xfId="67" applyNumberFormat="1" applyFont="1" applyFill="1" applyBorder="1" applyAlignment="1">
      <alignment vertical="center"/>
    </xf>
    <xf numFmtId="170" fontId="24" fillId="0" borderId="27" xfId="67" applyNumberFormat="1" applyFont="1" applyFill="1" applyBorder="1" applyAlignment="1">
      <alignment vertical="center"/>
    </xf>
    <xf numFmtId="0" fontId="23" fillId="37" borderId="20" xfId="0" applyFont="1" applyFill="1" applyBorder="1" applyAlignment="1">
      <alignment horizontal="left" vertical="center"/>
    </xf>
    <xf numFmtId="3" fontId="23" fillId="37" borderId="19" xfId="67" applyNumberFormat="1" applyFont="1" applyFill="1" applyBorder="1" applyAlignment="1">
      <alignment vertical="center"/>
    </xf>
    <xf numFmtId="3" fontId="23" fillId="37" borderId="0" xfId="67" applyNumberFormat="1" applyFont="1" applyFill="1" applyBorder="1" applyAlignment="1">
      <alignment vertical="center"/>
    </xf>
    <xf numFmtId="170" fontId="23" fillId="37" borderId="0" xfId="67" applyNumberFormat="1" applyFont="1" applyFill="1" applyBorder="1" applyAlignment="1">
      <alignment vertical="center"/>
    </xf>
    <xf numFmtId="170" fontId="23" fillId="37" borderId="27" xfId="67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36" borderId="2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3" fillId="37" borderId="28" xfId="0" applyFont="1" applyFill="1" applyBorder="1" applyAlignment="1">
      <alignment horizontal="left" vertical="center"/>
    </xf>
    <xf numFmtId="3" fontId="23" fillId="37" borderId="29" xfId="67" applyNumberFormat="1" applyFont="1" applyFill="1" applyBorder="1" applyAlignment="1">
      <alignment vertical="center"/>
    </xf>
    <xf numFmtId="3" fontId="23" fillId="37" borderId="30" xfId="67" applyNumberFormat="1" applyFont="1" applyFill="1" applyBorder="1" applyAlignment="1">
      <alignment vertical="center"/>
    </xf>
    <xf numFmtId="170" fontId="23" fillId="37" borderId="30" xfId="67" applyNumberFormat="1" applyFont="1" applyFill="1" applyBorder="1" applyAlignment="1">
      <alignment vertical="center"/>
    </xf>
    <xf numFmtId="3" fontId="23" fillId="37" borderId="29" xfId="67" applyNumberFormat="1" applyFont="1" applyFill="1" applyBorder="1" applyAlignment="1">
      <alignment horizontal="right" vertical="center"/>
    </xf>
    <xf numFmtId="3" fontId="23" fillId="37" borderId="30" xfId="67" applyNumberFormat="1" applyFont="1" applyFill="1" applyBorder="1" applyAlignment="1">
      <alignment horizontal="right" vertical="center"/>
    </xf>
    <xf numFmtId="170" fontId="23" fillId="37" borderId="30" xfId="67" applyNumberFormat="1" applyFont="1" applyFill="1" applyBorder="1" applyAlignment="1">
      <alignment horizontal="right" vertical="center"/>
    </xf>
    <xf numFmtId="170" fontId="23" fillId="37" borderId="31" xfId="67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left" vertical="center"/>
    </xf>
    <xf numFmtId="0" fontId="23" fillId="37" borderId="32" xfId="0" applyFont="1" applyFill="1" applyBorder="1" applyAlignment="1">
      <alignment horizontal="left" vertical="center"/>
    </xf>
    <xf numFmtId="170" fontId="23" fillId="37" borderId="31" xfId="67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3" fontId="23" fillId="0" borderId="21" xfId="67" applyNumberFormat="1" applyFont="1" applyFill="1" applyBorder="1" applyAlignment="1">
      <alignment vertical="center"/>
    </xf>
    <xf numFmtId="170" fontId="23" fillId="0" borderId="21" xfId="67" applyNumberFormat="1" applyFont="1" applyFill="1" applyBorder="1" applyAlignment="1">
      <alignment horizontal="right" vertical="center"/>
    </xf>
    <xf numFmtId="3" fontId="23" fillId="0" borderId="21" xfId="67" applyNumberFormat="1" applyFont="1" applyFill="1" applyBorder="1" applyAlignment="1">
      <alignment horizontal="center" vertical="center"/>
    </xf>
    <xf numFmtId="170" fontId="23" fillId="0" borderId="21" xfId="67" applyNumberFormat="1" applyFont="1" applyFill="1" applyBorder="1" applyAlignment="1">
      <alignment horizontal="center" vertical="center"/>
    </xf>
    <xf numFmtId="170" fontId="23" fillId="0" borderId="0" xfId="67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3" fillId="34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23" fillId="34" borderId="33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vertical="center"/>
    </xf>
    <xf numFmtId="0" fontId="23" fillId="34" borderId="12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center" vertical="center" wrapText="1"/>
    </xf>
    <xf numFmtId="165" fontId="24" fillId="0" borderId="0" xfId="67" applyNumberFormat="1" applyFont="1" applyFill="1" applyBorder="1" applyAlignment="1">
      <alignment vertical="center"/>
    </xf>
    <xf numFmtId="0" fontId="26" fillId="0" borderId="0" xfId="52" applyFont="1" applyFill="1" applyBorder="1" applyAlignment="1">
      <alignment horizontal="left" vertical="center" wrapText="1" indent="1"/>
      <protection/>
    </xf>
    <xf numFmtId="0" fontId="24" fillId="37" borderId="0" xfId="0" applyFont="1" applyFill="1" applyBorder="1" applyAlignment="1">
      <alignment horizontal="left" vertical="center"/>
    </xf>
    <xf numFmtId="165" fontId="24" fillId="37" borderId="0" xfId="67" applyNumberFormat="1" applyFont="1" applyFill="1" applyBorder="1" applyAlignment="1">
      <alignment vertical="center"/>
    </xf>
    <xf numFmtId="168" fontId="24" fillId="37" borderId="0" xfId="67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indent="2"/>
    </xf>
    <xf numFmtId="0" fontId="26" fillId="0" borderId="0" xfId="52" applyFont="1" applyFill="1" applyBorder="1" applyAlignment="1">
      <alignment horizontal="left" vertical="center" wrapText="1"/>
      <protection/>
    </xf>
    <xf numFmtId="168" fontId="24" fillId="0" borderId="0" xfId="67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1" xfId="0" applyFont="1" applyFill="1" applyBorder="1" applyAlignment="1">
      <alignment horizontal="left" vertical="center"/>
    </xf>
    <xf numFmtId="167" fontId="24" fillId="0" borderId="21" xfId="67" applyNumberFormat="1" applyFont="1" applyFill="1" applyBorder="1" applyAlignment="1">
      <alignment vertical="center"/>
    </xf>
    <xf numFmtId="165" fontId="24" fillId="0" borderId="21" xfId="67" applyNumberFormat="1" applyFont="1" applyFill="1" applyBorder="1" applyAlignment="1">
      <alignment horizontal="right" vertical="center"/>
    </xf>
    <xf numFmtId="167" fontId="24" fillId="0" borderId="21" xfId="67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7" fillId="0" borderId="17" xfId="44" applyFont="1" applyFill="1" applyBorder="1" applyAlignment="1" applyProtection="1">
      <alignment horizontal="left" vertical="center"/>
      <protection/>
    </xf>
    <xf numFmtId="0" fontId="24" fillId="0" borderId="17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Hyperlink 2" xfId="46"/>
    <cellStyle name="Currency" xfId="47"/>
    <cellStyle name="Currency [0]" xfId="48"/>
    <cellStyle name="Neutro" xfId="49"/>
    <cellStyle name="Normal 2" xfId="50"/>
    <cellStyle name="Normal 3" xfId="51"/>
    <cellStyle name="Normal_Balança Janeiro-022" xfId="52"/>
    <cellStyle name="Nota" xfId="53"/>
    <cellStyle name="Percent" xfId="54"/>
    <cellStyle name="Ruim" xfId="55"/>
    <cellStyle name="Saíd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99FF99"/>
      <rgbColor rgb="00CCFFCC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hyperlink" Target="http://agrostat.agricultura.gov.br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0"/>
  <sheetViews>
    <sheetView zoomScalePageLayoutView="0" workbookViewId="0" topLeftCell="A1">
      <selection activeCell="B550" sqref="B550:B554"/>
    </sheetView>
  </sheetViews>
  <sheetFormatPr defaultColWidth="9.140625" defaultRowHeight="12.75"/>
  <cols>
    <col min="1" max="1" width="34.28125" style="0" bestFit="1" customWidth="1"/>
    <col min="2" max="2" width="41.28125" style="1" bestFit="1" customWidth="1"/>
    <col min="3" max="3" width="12.8515625" style="1" bestFit="1" customWidth="1"/>
    <col min="4" max="4" width="11.57421875" style="1" bestFit="1" customWidth="1"/>
    <col min="5" max="5" width="12.8515625" style="1" bestFit="1" customWidth="1"/>
    <col min="6" max="6" width="11.57421875" style="1" bestFit="1" customWidth="1"/>
    <col min="7" max="7" width="12.8515625" style="1" bestFit="1" customWidth="1"/>
    <col min="8" max="8" width="11.57421875" style="1" bestFit="1" customWidth="1"/>
    <col min="9" max="9" width="12.8515625" style="1" bestFit="1" customWidth="1"/>
    <col min="10" max="10" width="11.57421875" style="1" bestFit="1" customWidth="1"/>
    <col min="12" max="12" width="32.421875" style="0" bestFit="1" customWidth="1"/>
    <col min="13" max="13" width="9.140625" style="0" bestFit="1" customWidth="1"/>
    <col min="15" max="15" width="9.57421875" style="0" bestFit="1" customWidth="1"/>
    <col min="16" max="16" width="8.7109375" style="0" bestFit="1" customWidth="1"/>
  </cols>
  <sheetData>
    <row r="1" spans="3:13" ht="12.75">
      <c r="C1" s="9" t="str">
        <f>M1&amp;"/"&amp;M3-1</f>
        <v>Dezembro/2019</v>
      </c>
      <c r="D1" s="8"/>
      <c r="E1" s="9" t="str">
        <f>M1&amp;"/"&amp;M3</f>
        <v>Dezembro/2020</v>
      </c>
      <c r="G1" s="9" t="str">
        <f>C1</f>
        <v>Dezembro/2019</v>
      </c>
      <c r="H1" s="8"/>
      <c r="I1" s="9" t="str">
        <f>E1</f>
        <v>Dezembro/2020</v>
      </c>
      <c r="L1" s="26" t="s">
        <v>124</v>
      </c>
      <c r="M1" s="27" t="s">
        <v>792</v>
      </c>
    </row>
    <row r="2" spans="2:13" ht="12.75">
      <c r="B2" s="8" t="s">
        <v>102</v>
      </c>
      <c r="C2" s="8" t="s">
        <v>37</v>
      </c>
      <c r="D2" s="8" t="s">
        <v>37</v>
      </c>
      <c r="E2" s="8" t="s">
        <v>37</v>
      </c>
      <c r="F2" s="8" t="s">
        <v>37</v>
      </c>
      <c r="G2" s="8" t="s">
        <v>40</v>
      </c>
      <c r="H2" s="8" t="s">
        <v>40</v>
      </c>
      <c r="I2" s="8" t="s">
        <v>40</v>
      </c>
      <c r="J2" s="8" t="s">
        <v>40</v>
      </c>
      <c r="L2" s="26"/>
      <c r="M2" s="27"/>
    </row>
    <row r="3" spans="2:13" ht="12.75">
      <c r="B3" s="8" t="s">
        <v>103</v>
      </c>
      <c r="C3" s="8" t="s">
        <v>104</v>
      </c>
      <c r="D3" s="8" t="s">
        <v>105</v>
      </c>
      <c r="E3" s="8" t="s">
        <v>106</v>
      </c>
      <c r="F3" s="8" t="s">
        <v>107</v>
      </c>
      <c r="G3" s="8" t="s">
        <v>104</v>
      </c>
      <c r="H3" s="8" t="s">
        <v>105</v>
      </c>
      <c r="I3" s="8" t="s">
        <v>106</v>
      </c>
      <c r="J3" s="8" t="s">
        <v>107</v>
      </c>
      <c r="L3" s="21" t="s">
        <v>126</v>
      </c>
      <c r="M3" s="10">
        <v>2020</v>
      </c>
    </row>
    <row r="4" spans="1:13" ht="12.75">
      <c r="A4" s="2">
        <f>RIGHT(B4,LEN(B4)-11)</f>
      </c>
      <c r="B4" s="1" t="s">
        <v>783</v>
      </c>
      <c r="C4" s="1">
        <v>7590650678</v>
      </c>
      <c r="D4" s="1">
        <v>14773107210</v>
      </c>
      <c r="E4" s="1">
        <v>7236799480</v>
      </c>
      <c r="F4" s="1">
        <v>14054432522</v>
      </c>
      <c r="G4" s="1">
        <v>1212195116</v>
      </c>
      <c r="H4" s="1">
        <v>1707393370</v>
      </c>
      <c r="I4" s="1">
        <v>1352019528</v>
      </c>
      <c r="J4" s="1">
        <v>1597334745</v>
      </c>
      <c r="L4" s="22"/>
      <c r="M4" s="23"/>
    </row>
    <row r="5" spans="1:16" ht="12.75" customHeight="1">
      <c r="A5" s="2" t="str">
        <f aca="true" t="shared" si="0" ref="A5:A68">RIGHT(B5,LEN(B5)-11)</f>
        <v>ANIMAIS VIVOS (EXCETO PESCADOS)</v>
      </c>
      <c r="B5" s="1" t="s">
        <v>108</v>
      </c>
      <c r="C5" s="1">
        <v>22742630</v>
      </c>
      <c r="D5" s="1">
        <v>6816327</v>
      </c>
      <c r="E5" s="1">
        <v>13828373</v>
      </c>
      <c r="F5" s="1">
        <v>3626236</v>
      </c>
      <c r="G5" s="1">
        <v>1475780</v>
      </c>
      <c r="H5" s="1">
        <v>14744</v>
      </c>
      <c r="I5" s="1">
        <v>480249</v>
      </c>
      <c r="J5" s="1">
        <v>10652</v>
      </c>
      <c r="L5" s="6"/>
      <c r="M5" s="13" t="s">
        <v>38</v>
      </c>
      <c r="N5" s="13" t="s">
        <v>39</v>
      </c>
      <c r="O5" s="13" t="s">
        <v>38</v>
      </c>
      <c r="P5" s="13" t="s">
        <v>39</v>
      </c>
    </row>
    <row r="6" spans="1:16" ht="12.75">
      <c r="A6" s="2" t="str">
        <f t="shared" si="0"/>
        <v>BEBIDAS</v>
      </c>
      <c r="B6" s="1" t="s">
        <v>128</v>
      </c>
      <c r="C6" s="1">
        <v>35069748</v>
      </c>
      <c r="D6" s="1">
        <v>28672504</v>
      </c>
      <c r="E6" s="1">
        <v>35949147</v>
      </c>
      <c r="F6" s="1">
        <v>34937955</v>
      </c>
      <c r="G6" s="1">
        <v>56074110</v>
      </c>
      <c r="H6" s="1">
        <v>20205375</v>
      </c>
      <c r="I6" s="1">
        <v>73425701</v>
      </c>
      <c r="J6" s="1">
        <v>31802477</v>
      </c>
      <c r="L6" s="11" t="s">
        <v>85</v>
      </c>
      <c r="M6" s="14">
        <f>IF(ISERROR(VLOOKUP(L6,$A$4:$J$600,3,FALSE)),0,(VLOOKUP(L6,$A$4:$J$600,3,FALSE)))</f>
        <v>443833791</v>
      </c>
      <c r="N6" s="15">
        <f>IF(ISERROR(VLOOKUP(L6,$A$4:$J$600,4,FALSE)),0,(VLOOKUP(L6,$A$4:$J$600,4,FALSE)))</f>
        <v>277871622</v>
      </c>
      <c r="O6" s="15">
        <f>IF(ISERROR(VLOOKUP(L6,$A$4:$J$600,5,FALSE)),0,(VLOOKUP(L6,$A$4:$J$600,5,FALSE)))</f>
        <v>566026240</v>
      </c>
      <c r="P6" s="16">
        <f>IF(ISERROR(VLOOKUP(L6,$A$4:$J$600,6,FALSE)),0,(VLOOKUP(L6,$A$4:$J$600,6,FALSE)))</f>
        <v>370456283</v>
      </c>
    </row>
    <row r="7" spans="1:16" ht="12.75">
      <c r="A7" s="2" t="str">
        <f t="shared" si="0"/>
        <v>CACAU E SEUS PRODUTOS</v>
      </c>
      <c r="B7" s="1" t="s">
        <v>109</v>
      </c>
      <c r="C7" s="1">
        <v>21706377</v>
      </c>
      <c r="D7" s="1">
        <v>5615968</v>
      </c>
      <c r="E7" s="1">
        <v>27132613</v>
      </c>
      <c r="F7" s="1">
        <v>6970836</v>
      </c>
      <c r="G7" s="1">
        <v>52828978</v>
      </c>
      <c r="H7" s="1">
        <v>18806151</v>
      </c>
      <c r="I7" s="1">
        <v>53991563</v>
      </c>
      <c r="J7" s="1">
        <v>18575309</v>
      </c>
      <c r="L7" s="12" t="s">
        <v>84</v>
      </c>
      <c r="M7" s="17">
        <f>IF(ISERROR(VLOOKUP(L7,$A$4:$J$600,3,FALSE)),0,(VLOOKUP(L7,$A$4:$J$600,3,FALSE)))</f>
        <v>491460</v>
      </c>
      <c r="N7" s="18">
        <f>IF(ISERROR(VLOOKUP(L7,$A$4:$J$600,4,FALSE)),0,(VLOOKUP(L7,$A$4:$J$600,4,FALSE)))</f>
        <v>318464</v>
      </c>
      <c r="O7" s="18">
        <f>IF(ISERROR(VLOOKUP(L7,$A$4:$J$600,5,FALSE)),0,(VLOOKUP(L7,$A$4:$J$600,5,FALSE)))</f>
        <v>0</v>
      </c>
      <c r="P7" s="19">
        <f>IF(ISERROR(VLOOKUP(L7,$A$4:$J$600,6,FALSE)),0,(VLOOKUP(L7,$A$4:$J$600,6,FALSE)))</f>
        <v>0</v>
      </c>
    </row>
    <row r="8" spans="1:16" ht="12.75">
      <c r="A8" s="2" t="str">
        <f t="shared" si="0"/>
        <v>CAFÉ</v>
      </c>
      <c r="B8" s="1" t="s">
        <v>110</v>
      </c>
      <c r="C8" s="1">
        <v>448351582</v>
      </c>
      <c r="D8" s="1">
        <v>198587200</v>
      </c>
      <c r="E8" s="1">
        <v>588713788</v>
      </c>
      <c r="F8" s="1">
        <v>263723614</v>
      </c>
      <c r="G8" s="1">
        <v>3837189</v>
      </c>
      <c r="H8" s="1">
        <v>203408</v>
      </c>
      <c r="I8" s="1">
        <v>6515742</v>
      </c>
      <c r="J8" s="1">
        <v>538366</v>
      </c>
      <c r="L8" s="3" t="s">
        <v>125</v>
      </c>
      <c r="M8" s="20">
        <f>SUM(M6:M7)</f>
        <v>444325251</v>
      </c>
      <c r="N8" s="4">
        <f>SUM(N6:N7)</f>
        <v>278190086</v>
      </c>
      <c r="O8" s="4">
        <f>SUM(O6:O7)</f>
        <v>566026240</v>
      </c>
      <c r="P8" s="5">
        <f>SUM(P6:P7)</f>
        <v>370456283</v>
      </c>
    </row>
    <row r="9" spans="1:10" ht="12.75">
      <c r="A9" s="2" t="str">
        <f t="shared" si="0"/>
        <v>CARNES</v>
      </c>
      <c r="B9" s="1" t="s">
        <v>111</v>
      </c>
      <c r="C9" s="1">
        <v>1686574056</v>
      </c>
      <c r="D9" s="1">
        <v>655061268</v>
      </c>
      <c r="E9" s="1">
        <v>1507990226</v>
      </c>
      <c r="F9" s="1">
        <v>645560602</v>
      </c>
      <c r="G9" s="1">
        <v>44093868</v>
      </c>
      <c r="H9" s="1">
        <v>6316567</v>
      </c>
      <c r="I9" s="1">
        <v>56753881</v>
      </c>
      <c r="J9" s="1">
        <v>10145765</v>
      </c>
    </row>
    <row r="10" spans="1:10" ht="12.75">
      <c r="A10" s="2" t="str">
        <f t="shared" si="0"/>
        <v>CEREAIS, FARINHAS E PREPARAÇÕES</v>
      </c>
      <c r="B10" s="1" t="s">
        <v>112</v>
      </c>
      <c r="C10" s="1">
        <v>805357634</v>
      </c>
      <c r="D10" s="1">
        <v>4412960156</v>
      </c>
      <c r="E10" s="1">
        <v>1007199825</v>
      </c>
      <c r="F10" s="1">
        <v>5176179291</v>
      </c>
      <c r="G10" s="1">
        <v>271939358</v>
      </c>
      <c r="H10" s="1">
        <v>1113173311</v>
      </c>
      <c r="I10" s="1">
        <v>263058666</v>
      </c>
      <c r="J10" s="1">
        <v>880688029</v>
      </c>
    </row>
    <row r="11" spans="1:10" ht="12.75">
      <c r="A11" s="2" t="str">
        <f t="shared" si="0"/>
        <v>CHÁ, MATE E ESPECIARIAS</v>
      </c>
      <c r="B11" s="1" t="s">
        <v>129</v>
      </c>
      <c r="C11" s="1">
        <v>25750978</v>
      </c>
      <c r="D11" s="1">
        <v>12291754</v>
      </c>
      <c r="E11" s="1">
        <v>32390388</v>
      </c>
      <c r="F11" s="1">
        <v>14088293</v>
      </c>
      <c r="G11" s="1">
        <v>3849119</v>
      </c>
      <c r="H11" s="1">
        <v>1709373</v>
      </c>
      <c r="I11" s="1">
        <v>7457825</v>
      </c>
      <c r="J11" s="1">
        <v>3274334</v>
      </c>
    </row>
    <row r="12" spans="1:10" ht="12.75">
      <c r="A12" s="2" t="str">
        <f t="shared" si="0"/>
        <v>COMPLEXO SOJA</v>
      </c>
      <c r="B12" s="1" t="s">
        <v>113</v>
      </c>
      <c r="C12" s="1">
        <v>1771830126</v>
      </c>
      <c r="D12" s="1">
        <v>4943761077</v>
      </c>
      <c r="E12" s="1">
        <v>511276052</v>
      </c>
      <c r="F12" s="1">
        <v>1240199224</v>
      </c>
      <c r="G12" s="1">
        <v>16700777</v>
      </c>
      <c r="H12" s="1">
        <v>31064000</v>
      </c>
      <c r="I12" s="1">
        <v>61878460</v>
      </c>
      <c r="J12" s="1">
        <v>115106084</v>
      </c>
    </row>
    <row r="13" spans="1:10" ht="12.75">
      <c r="A13" s="2" t="str">
        <f t="shared" si="0"/>
        <v>COMPLEXO SUCROALCOOLEIRO</v>
      </c>
      <c r="B13" s="1" t="s">
        <v>114</v>
      </c>
      <c r="C13" s="1">
        <v>490239237</v>
      </c>
      <c r="D13" s="1">
        <v>1554757170</v>
      </c>
      <c r="E13" s="1">
        <v>972803803</v>
      </c>
      <c r="F13" s="1">
        <v>3074821097</v>
      </c>
      <c r="G13" s="1">
        <v>81898082</v>
      </c>
      <c r="H13" s="1">
        <v>149890685</v>
      </c>
      <c r="I13" s="1">
        <v>44519310</v>
      </c>
      <c r="J13" s="1">
        <v>80196759</v>
      </c>
    </row>
    <row r="14" spans="1:10" ht="12.75">
      <c r="A14" s="2" t="str">
        <f t="shared" si="0"/>
        <v>COUROS, PRODUTOS DE COURO E PELETERIA</v>
      </c>
      <c r="B14" s="1" t="s">
        <v>115</v>
      </c>
      <c r="C14" s="1">
        <v>117644781</v>
      </c>
      <c r="D14" s="1">
        <v>37140714</v>
      </c>
      <c r="E14" s="1">
        <v>130826441</v>
      </c>
      <c r="F14" s="1">
        <v>41656858</v>
      </c>
      <c r="G14" s="1">
        <v>12977219</v>
      </c>
      <c r="H14" s="1">
        <v>2886348</v>
      </c>
      <c r="I14" s="1">
        <v>12091947</v>
      </c>
      <c r="J14" s="1">
        <v>3612488</v>
      </c>
    </row>
    <row r="15" spans="1:10" ht="12.75">
      <c r="A15" s="2" t="str">
        <f t="shared" si="0"/>
        <v>DEMAIS PRODUTOS DE ORIGEM ANIMAL</v>
      </c>
      <c r="B15" s="1" t="s">
        <v>130</v>
      </c>
      <c r="C15" s="1">
        <v>79860057</v>
      </c>
      <c r="D15" s="1">
        <v>31652203</v>
      </c>
      <c r="E15" s="1">
        <v>85376472</v>
      </c>
      <c r="F15" s="1">
        <v>35968745</v>
      </c>
      <c r="G15" s="1">
        <v>24351688</v>
      </c>
      <c r="H15" s="1">
        <v>9120559</v>
      </c>
      <c r="I15" s="1">
        <v>33507077</v>
      </c>
      <c r="J15" s="1">
        <v>20065812</v>
      </c>
    </row>
    <row r="16" spans="1:10" ht="12.75">
      <c r="A16" s="2" t="str">
        <f t="shared" si="0"/>
        <v>DEMAIS PRODUTOS DE ORIGEM VEGETAL</v>
      </c>
      <c r="B16" s="1" t="s">
        <v>131</v>
      </c>
      <c r="C16" s="1">
        <v>105445763</v>
      </c>
      <c r="D16" s="1">
        <v>58105820</v>
      </c>
      <c r="E16" s="1">
        <v>124231675</v>
      </c>
      <c r="F16" s="1">
        <v>98635918</v>
      </c>
      <c r="G16" s="1">
        <v>52066064</v>
      </c>
      <c r="H16" s="1">
        <v>8778457</v>
      </c>
      <c r="I16" s="1">
        <v>62056516</v>
      </c>
      <c r="J16" s="1">
        <v>11752622</v>
      </c>
    </row>
    <row r="17" spans="1:10" ht="12.75">
      <c r="A17" s="2" t="str">
        <f t="shared" si="0"/>
        <v>FIBRAS E PRODUTOS TÊXTEIS</v>
      </c>
      <c r="B17" s="1" t="s">
        <v>116</v>
      </c>
      <c r="C17" s="1">
        <v>480077883</v>
      </c>
      <c r="D17" s="1">
        <v>289905572</v>
      </c>
      <c r="E17" s="1">
        <v>596878475</v>
      </c>
      <c r="F17" s="1">
        <v>383853319</v>
      </c>
      <c r="G17" s="1">
        <v>54297604</v>
      </c>
      <c r="H17" s="1">
        <v>6731130</v>
      </c>
      <c r="I17" s="1">
        <v>51978534</v>
      </c>
      <c r="J17" s="1">
        <v>9398976</v>
      </c>
    </row>
    <row r="18" spans="1:10" ht="12.75">
      <c r="A18" s="2" t="str">
        <f t="shared" si="0"/>
        <v>FRUTAS (INCLUI NOZES E CASTANHAS)</v>
      </c>
      <c r="B18" s="1" t="s">
        <v>117</v>
      </c>
      <c r="C18" s="1">
        <v>114073679</v>
      </c>
      <c r="D18" s="1">
        <v>121275622</v>
      </c>
      <c r="E18" s="1">
        <v>112426546</v>
      </c>
      <c r="F18" s="1">
        <v>124954577</v>
      </c>
      <c r="G18" s="1">
        <v>74104876</v>
      </c>
      <c r="H18" s="1">
        <v>51129263</v>
      </c>
      <c r="I18" s="1">
        <v>72857739</v>
      </c>
      <c r="J18" s="1">
        <v>44624144</v>
      </c>
    </row>
    <row r="19" spans="1:10" ht="12.75">
      <c r="A19" s="2" t="str">
        <f t="shared" si="0"/>
        <v>FUMO E SEUS PRODUTOS</v>
      </c>
      <c r="B19" s="1" t="s">
        <v>118</v>
      </c>
      <c r="C19" s="1">
        <v>119095855</v>
      </c>
      <c r="D19" s="1">
        <v>33183429</v>
      </c>
      <c r="E19" s="1">
        <v>198338544</v>
      </c>
      <c r="F19" s="1">
        <v>59998303</v>
      </c>
      <c r="G19" s="1">
        <v>4305070</v>
      </c>
      <c r="H19" s="1">
        <v>580873</v>
      </c>
      <c r="I19" s="1">
        <v>4651256</v>
      </c>
      <c r="J19" s="1">
        <v>674746</v>
      </c>
    </row>
    <row r="20" spans="1:10" ht="12.75">
      <c r="A20" s="2" t="str">
        <f t="shared" si="0"/>
        <v>LÁCTEOS</v>
      </c>
      <c r="B20" s="1" t="s">
        <v>119</v>
      </c>
      <c r="C20" s="1">
        <v>4359404</v>
      </c>
      <c r="D20" s="1">
        <v>2003471</v>
      </c>
      <c r="E20" s="1">
        <v>7399172</v>
      </c>
      <c r="F20" s="1">
        <v>3006267</v>
      </c>
      <c r="G20" s="1">
        <v>31368094</v>
      </c>
      <c r="H20" s="1">
        <v>10345246</v>
      </c>
      <c r="I20" s="1">
        <v>72413304</v>
      </c>
      <c r="J20" s="1">
        <v>22618967</v>
      </c>
    </row>
    <row r="21" spans="1:10" ht="12.75">
      <c r="A21" s="2" t="str">
        <f t="shared" si="0"/>
        <v>PESCADOS</v>
      </c>
      <c r="B21" s="1" t="s">
        <v>120</v>
      </c>
      <c r="C21" s="1">
        <v>38009241</v>
      </c>
      <c r="D21" s="1">
        <v>4686777</v>
      </c>
      <c r="E21" s="1">
        <v>26225206</v>
      </c>
      <c r="F21" s="1">
        <v>4120514</v>
      </c>
      <c r="G21" s="1">
        <v>118874818</v>
      </c>
      <c r="H21" s="1">
        <v>35655240</v>
      </c>
      <c r="I21" s="1">
        <v>113360835</v>
      </c>
      <c r="J21" s="1">
        <v>40696481</v>
      </c>
    </row>
    <row r="22" spans="1:10" ht="12.75">
      <c r="A22" s="2" t="str">
        <f t="shared" si="0"/>
        <v>PLANTAS VIVAS E PRODUTOS DE FLORICULTURA</v>
      </c>
      <c r="B22" s="1" t="s">
        <v>132</v>
      </c>
      <c r="C22" s="1">
        <v>569444</v>
      </c>
      <c r="D22" s="1">
        <v>107873</v>
      </c>
      <c r="E22" s="1">
        <v>778371</v>
      </c>
      <c r="F22" s="1">
        <v>145092</v>
      </c>
      <c r="G22" s="1">
        <v>3538972</v>
      </c>
      <c r="H22" s="1">
        <v>341588</v>
      </c>
      <c r="I22" s="1">
        <v>3309717</v>
      </c>
      <c r="J22" s="1">
        <v>202827</v>
      </c>
    </row>
    <row r="23" spans="1:10" ht="12.75">
      <c r="A23" s="2" t="str">
        <f t="shared" si="0"/>
        <v>PRODUTOS ALIMENTÍCIOS DIVERSOS</v>
      </c>
      <c r="B23" s="1" t="s">
        <v>133</v>
      </c>
      <c r="C23" s="1">
        <v>57290655</v>
      </c>
      <c r="D23" s="1">
        <v>30561142</v>
      </c>
      <c r="E23" s="1">
        <v>67531225</v>
      </c>
      <c r="F23" s="1">
        <v>39626622</v>
      </c>
      <c r="G23" s="1">
        <v>26318220</v>
      </c>
      <c r="H23" s="1">
        <v>6995525</v>
      </c>
      <c r="I23" s="1">
        <v>25181305</v>
      </c>
      <c r="J23" s="1">
        <v>7971230</v>
      </c>
    </row>
    <row r="24" spans="1:10" ht="12.75">
      <c r="A24" s="2" t="str">
        <f t="shared" si="0"/>
        <v>PRODUTOS APICOLAS</v>
      </c>
      <c r="B24" s="1" t="s">
        <v>134</v>
      </c>
      <c r="C24" s="1">
        <v>6801937</v>
      </c>
      <c r="D24" s="1">
        <v>3254521</v>
      </c>
      <c r="E24" s="1">
        <v>9686243</v>
      </c>
      <c r="F24" s="1">
        <v>3052845</v>
      </c>
      <c r="G24" s="1">
        <v>30</v>
      </c>
      <c r="H24" s="1">
        <v>0</v>
      </c>
      <c r="I24" s="1">
        <v>0</v>
      </c>
      <c r="J24" s="1">
        <v>0</v>
      </c>
    </row>
    <row r="25" spans="1:10" ht="12.75">
      <c r="A25" s="2" t="str">
        <f t="shared" si="0"/>
        <v>PRODUTOS FLORESTAIS</v>
      </c>
      <c r="B25" s="1" t="s">
        <v>121</v>
      </c>
      <c r="C25" s="1">
        <v>893161410</v>
      </c>
      <c r="D25" s="1">
        <v>1996340872</v>
      </c>
      <c r="E25" s="1">
        <v>923548215</v>
      </c>
      <c r="F25" s="1">
        <v>2462491133</v>
      </c>
      <c r="G25" s="1">
        <v>100928383</v>
      </c>
      <c r="H25" s="1">
        <v>85685993</v>
      </c>
      <c r="I25" s="1">
        <v>114657291</v>
      </c>
      <c r="J25" s="1">
        <v>101956288</v>
      </c>
    </row>
    <row r="26" spans="1:10" ht="12.75">
      <c r="A26" s="2" t="str">
        <f t="shared" si="0"/>
        <v>PRODUTOS HORTÍCOLAS, LEGUMINOSAS, RAÍZES E TUBÉRCULOS</v>
      </c>
      <c r="B26" s="1" t="s">
        <v>135</v>
      </c>
      <c r="C26" s="1">
        <v>14919271</v>
      </c>
      <c r="D26" s="1">
        <v>20833234</v>
      </c>
      <c r="E26" s="1">
        <v>24039989</v>
      </c>
      <c r="F26" s="1">
        <v>26427901</v>
      </c>
      <c r="G26" s="1">
        <v>91819466</v>
      </c>
      <c r="H26" s="1">
        <v>89941143</v>
      </c>
      <c r="I26" s="1">
        <v>78460135</v>
      </c>
      <c r="J26" s="1">
        <v>89053417</v>
      </c>
    </row>
    <row r="27" spans="1:10" ht="12.75">
      <c r="A27" s="2" t="str">
        <f t="shared" si="0"/>
        <v>PRODUTOS OLEAGINOSOS (EXCLUI SOJA)</v>
      </c>
      <c r="B27" s="1" t="s">
        <v>122</v>
      </c>
      <c r="C27" s="1">
        <v>21301743</v>
      </c>
      <c r="D27" s="1">
        <v>54486453</v>
      </c>
      <c r="E27" s="1">
        <v>39469861</v>
      </c>
      <c r="F27" s="1">
        <v>60827974</v>
      </c>
      <c r="G27" s="1">
        <v>63607807</v>
      </c>
      <c r="H27" s="1">
        <v>46017144</v>
      </c>
      <c r="I27" s="1">
        <v>117357292</v>
      </c>
      <c r="J27" s="1">
        <v>92333073</v>
      </c>
    </row>
    <row r="28" spans="1:10" ht="12.75">
      <c r="A28" s="2" t="str">
        <f t="shared" si="0"/>
        <v>RAÇÕES PARA ANIMAIS</v>
      </c>
      <c r="B28" s="1" t="s">
        <v>136</v>
      </c>
      <c r="C28" s="1">
        <v>24978910</v>
      </c>
      <c r="D28" s="1">
        <v>25609373</v>
      </c>
      <c r="E28" s="1">
        <v>35583948</v>
      </c>
      <c r="F28" s="1">
        <v>38313854</v>
      </c>
      <c r="G28" s="1">
        <v>19851644</v>
      </c>
      <c r="H28" s="1">
        <v>11386626</v>
      </c>
      <c r="I28" s="1">
        <v>21581344</v>
      </c>
      <c r="J28" s="1">
        <v>11803645</v>
      </c>
    </row>
    <row r="29" spans="1:10" ht="12.75">
      <c r="A29" s="2" t="str">
        <f t="shared" si="0"/>
        <v>SUCOS</v>
      </c>
      <c r="B29" s="1" t="s">
        <v>123</v>
      </c>
      <c r="C29" s="1">
        <v>205438277</v>
      </c>
      <c r="D29" s="1">
        <v>245436710</v>
      </c>
      <c r="E29" s="1">
        <v>157174882</v>
      </c>
      <c r="F29" s="1">
        <v>211245452</v>
      </c>
      <c r="G29" s="1">
        <v>1087900</v>
      </c>
      <c r="H29" s="1">
        <v>414621</v>
      </c>
      <c r="I29" s="1">
        <v>473839</v>
      </c>
      <c r="J29" s="1">
        <v>232254</v>
      </c>
    </row>
    <row r="30" spans="1:10" ht="12.75">
      <c r="A30" s="2">
        <f t="shared" si="0"/>
      </c>
      <c r="B30" s="1" t="s">
        <v>784</v>
      </c>
      <c r="C30" s="1">
        <v>7590650678</v>
      </c>
      <c r="D30" s="1">
        <v>14773107210</v>
      </c>
      <c r="E30" s="1">
        <v>7236799480</v>
      </c>
      <c r="F30" s="1">
        <v>14054432522</v>
      </c>
      <c r="G30" s="1">
        <v>1212195116</v>
      </c>
      <c r="H30" s="1">
        <v>1707393370</v>
      </c>
      <c r="I30" s="1">
        <v>1352019528</v>
      </c>
      <c r="J30" s="1">
        <v>1597334745</v>
      </c>
    </row>
    <row r="31" spans="1:10" ht="12.75">
      <c r="A31" s="2" t="str">
        <f t="shared" si="0"/>
        <v>ABACATES</v>
      </c>
      <c r="B31" s="1" t="s">
        <v>646</v>
      </c>
      <c r="C31" s="1">
        <v>55875</v>
      </c>
      <c r="D31" s="1">
        <v>27499</v>
      </c>
      <c r="E31" s="1">
        <v>143427</v>
      </c>
      <c r="F31" s="1">
        <v>73457</v>
      </c>
      <c r="G31" s="1">
        <v>471040</v>
      </c>
      <c r="H31" s="1">
        <v>229430</v>
      </c>
      <c r="I31" s="1">
        <v>137988</v>
      </c>
      <c r="J31" s="1">
        <v>49109</v>
      </c>
    </row>
    <row r="32" spans="1:10" ht="12.75">
      <c r="A32" s="2" t="str">
        <f t="shared" si="0"/>
        <v>ABACAXIS</v>
      </c>
      <c r="B32" s="1" t="s">
        <v>647</v>
      </c>
      <c r="C32" s="1">
        <v>628776</v>
      </c>
      <c r="D32" s="1">
        <v>1547734</v>
      </c>
      <c r="E32" s="1">
        <v>980996</v>
      </c>
      <c r="F32" s="1">
        <v>1929990</v>
      </c>
      <c r="G32" s="1">
        <v>53381</v>
      </c>
      <c r="H32" s="1">
        <v>5990</v>
      </c>
      <c r="I32" s="1">
        <v>0</v>
      </c>
      <c r="J32" s="1">
        <v>0</v>
      </c>
    </row>
    <row r="33" spans="1:6" ht="12.75">
      <c r="A33" s="2" t="str">
        <f t="shared" si="0"/>
        <v>ABELHAS VIVAS</v>
      </c>
      <c r="B33" s="1" t="s">
        <v>648</v>
      </c>
      <c r="C33" s="1">
        <v>49</v>
      </c>
      <c r="D33" s="1">
        <v>34</v>
      </c>
      <c r="E33" s="1">
        <v>0</v>
      </c>
      <c r="F33" s="1">
        <v>0</v>
      </c>
    </row>
    <row r="34" spans="1:10" ht="12.75">
      <c r="A34" s="2" t="str">
        <f t="shared" si="0"/>
        <v>AÇÚCAR DE CANA OU BETERRABA</v>
      </c>
      <c r="B34" s="1" t="s">
        <v>649</v>
      </c>
      <c r="C34" s="1">
        <v>412685289</v>
      </c>
      <c r="D34" s="1">
        <v>1435733066</v>
      </c>
      <c r="E34" s="1">
        <v>860519459</v>
      </c>
      <c r="F34" s="1">
        <v>2878623477</v>
      </c>
      <c r="G34" s="1">
        <v>104327</v>
      </c>
      <c r="H34" s="1">
        <v>108785</v>
      </c>
      <c r="I34" s="1">
        <v>189832</v>
      </c>
      <c r="J34" s="1">
        <v>208693</v>
      </c>
    </row>
    <row r="35" spans="1:10" ht="12.75">
      <c r="A35" s="2" t="str">
        <f t="shared" si="0"/>
        <v>ALBUMINA, GELATINAS E OUTRAS SUBSTÂNCIAS PROTEICAS</v>
      </c>
      <c r="B35" s="1" t="s">
        <v>650</v>
      </c>
      <c r="C35" s="1">
        <v>37603883</v>
      </c>
      <c r="D35" s="1">
        <v>7747221</v>
      </c>
      <c r="E35" s="1">
        <v>40570835</v>
      </c>
      <c r="F35" s="1">
        <v>8171204</v>
      </c>
      <c r="G35" s="1">
        <v>7810698</v>
      </c>
      <c r="H35" s="1">
        <v>1186996</v>
      </c>
      <c r="I35" s="1">
        <v>12142822</v>
      </c>
      <c r="J35" s="1">
        <v>1807043</v>
      </c>
    </row>
    <row r="36" spans="1:10" ht="12.75">
      <c r="A36" s="2" t="str">
        <f t="shared" si="0"/>
        <v>ÁLCOOL</v>
      </c>
      <c r="B36" s="1" t="s">
        <v>651</v>
      </c>
      <c r="C36" s="1">
        <v>76731404</v>
      </c>
      <c r="D36" s="1">
        <v>117285845</v>
      </c>
      <c r="E36" s="1">
        <v>111395232</v>
      </c>
      <c r="F36" s="1">
        <v>194153588</v>
      </c>
      <c r="G36" s="1">
        <v>77820370</v>
      </c>
      <c r="H36" s="1">
        <v>146066677</v>
      </c>
      <c r="I36" s="1">
        <v>39773549</v>
      </c>
      <c r="J36" s="1">
        <v>75745628</v>
      </c>
    </row>
    <row r="37" spans="1:10" ht="12.75">
      <c r="A37" s="2" t="str">
        <f t="shared" si="0"/>
        <v>ALGODÃO E PRODUTOS TÊXTEIS DE ALGODÃO</v>
      </c>
      <c r="B37" s="1" t="s">
        <v>652</v>
      </c>
      <c r="C37" s="1">
        <v>466258529</v>
      </c>
      <c r="D37" s="1">
        <v>284401635</v>
      </c>
      <c r="E37" s="1">
        <v>585618779</v>
      </c>
      <c r="F37" s="1">
        <v>377467575</v>
      </c>
      <c r="G37" s="1">
        <v>49861531</v>
      </c>
      <c r="H37" s="1">
        <v>4990546</v>
      </c>
      <c r="I37" s="1">
        <v>47869301</v>
      </c>
      <c r="J37" s="1">
        <v>8385711</v>
      </c>
    </row>
    <row r="38" spans="1:10" ht="12.75">
      <c r="A38" s="2" t="str">
        <f t="shared" si="0"/>
        <v>AMEIXAS</v>
      </c>
      <c r="B38" s="1" t="s">
        <v>653</v>
      </c>
      <c r="C38" s="1">
        <v>1227</v>
      </c>
      <c r="D38" s="1">
        <v>314</v>
      </c>
      <c r="E38" s="1">
        <v>2656</v>
      </c>
      <c r="F38" s="1">
        <v>548</v>
      </c>
      <c r="G38" s="1">
        <v>1372150</v>
      </c>
      <c r="H38" s="1">
        <v>803704</v>
      </c>
      <c r="I38" s="1">
        <v>2128613</v>
      </c>
      <c r="J38" s="1">
        <v>856890</v>
      </c>
    </row>
    <row r="39" spans="1:10" ht="12.75">
      <c r="A39" s="2" t="str">
        <f t="shared" si="0"/>
        <v>AMENDOIM  E PREPARAÇÕES (EXCETO OLEO)</v>
      </c>
      <c r="B39" s="1" t="s">
        <v>654</v>
      </c>
      <c r="C39" s="1">
        <v>12818009</v>
      </c>
      <c r="D39" s="1">
        <v>10385760</v>
      </c>
      <c r="E39" s="1">
        <v>20707291</v>
      </c>
      <c r="F39" s="1">
        <v>15907727</v>
      </c>
      <c r="G39" s="1">
        <v>338068</v>
      </c>
      <c r="H39" s="1">
        <v>175611</v>
      </c>
      <c r="I39" s="1">
        <v>761048</v>
      </c>
      <c r="J39" s="1">
        <v>563266</v>
      </c>
    </row>
    <row r="40" spans="1:6" ht="12.75">
      <c r="A40" s="2" t="str">
        <f t="shared" si="0"/>
        <v>BANANAS</v>
      </c>
      <c r="B40" s="1" t="s">
        <v>656</v>
      </c>
      <c r="C40" s="1">
        <v>1762406</v>
      </c>
      <c r="D40" s="1">
        <v>5844037</v>
      </c>
      <c r="E40" s="1">
        <v>2164683</v>
      </c>
      <c r="F40" s="1">
        <v>4795668</v>
      </c>
    </row>
    <row r="41" spans="1:10" ht="12.75">
      <c r="A41" s="2" t="str">
        <f t="shared" si="0"/>
        <v>BEBIDAS ALCÓOLICAS</v>
      </c>
      <c r="B41" s="1" t="s">
        <v>657</v>
      </c>
      <c r="C41" s="1">
        <v>14302395</v>
      </c>
      <c r="D41" s="1">
        <v>22294498</v>
      </c>
      <c r="E41" s="1">
        <v>18530759</v>
      </c>
      <c r="F41" s="1">
        <v>28504037</v>
      </c>
      <c r="G41" s="1">
        <v>45836335</v>
      </c>
      <c r="H41" s="1">
        <v>15297618</v>
      </c>
      <c r="I41" s="1">
        <v>56030932</v>
      </c>
      <c r="J41" s="1">
        <v>21268975</v>
      </c>
    </row>
    <row r="42" spans="1:10" ht="12.75">
      <c r="A42" s="2" t="str">
        <f t="shared" si="0"/>
        <v>BEBIDAS NÃO ALCOÓLICAS</v>
      </c>
      <c r="B42" s="1" t="s">
        <v>658</v>
      </c>
      <c r="C42" s="1">
        <v>1677767</v>
      </c>
      <c r="D42" s="1">
        <v>4561839</v>
      </c>
      <c r="E42" s="1">
        <v>2163611</v>
      </c>
      <c r="F42" s="1">
        <v>5211662</v>
      </c>
      <c r="G42" s="1">
        <v>4504800</v>
      </c>
      <c r="H42" s="1">
        <v>4302963</v>
      </c>
      <c r="I42" s="1">
        <v>7176684</v>
      </c>
      <c r="J42" s="1">
        <v>9440655</v>
      </c>
    </row>
    <row r="43" spans="1:10" ht="12.75">
      <c r="A43" s="2" t="str">
        <f t="shared" si="0"/>
        <v>BORRACHA NATURAL E GOMAS NATURAIS</v>
      </c>
      <c r="B43" s="1" t="s">
        <v>659</v>
      </c>
      <c r="C43" s="1">
        <v>55903</v>
      </c>
      <c r="D43" s="1">
        <v>46971</v>
      </c>
      <c r="E43" s="1">
        <v>89530</v>
      </c>
      <c r="F43" s="1">
        <v>118629</v>
      </c>
      <c r="G43" s="1">
        <v>25901419</v>
      </c>
      <c r="H43" s="1">
        <v>18228680</v>
      </c>
      <c r="I43" s="1">
        <v>28634174</v>
      </c>
      <c r="J43" s="1">
        <v>18569814</v>
      </c>
    </row>
    <row r="44" spans="1:10" ht="12.75">
      <c r="A44" s="2" t="str">
        <f t="shared" si="0"/>
        <v>BOVINOS E BUBALINOS VIVOS</v>
      </c>
      <c r="B44" s="1" t="s">
        <v>660</v>
      </c>
      <c r="C44" s="1">
        <v>13325047</v>
      </c>
      <c r="D44" s="1">
        <v>6616560</v>
      </c>
      <c r="E44" s="1">
        <v>7425236</v>
      </c>
      <c r="F44" s="1">
        <v>3498789</v>
      </c>
      <c r="G44" s="1">
        <v>14000</v>
      </c>
      <c r="H44" s="1">
        <v>2950</v>
      </c>
      <c r="I44" s="1">
        <v>0</v>
      </c>
      <c r="J44" s="1">
        <v>0</v>
      </c>
    </row>
    <row r="45" spans="1:10" ht="12.75">
      <c r="A45" s="2" t="str">
        <f t="shared" si="0"/>
        <v>CACAU INTEIRO OU PARTIDO</v>
      </c>
      <c r="B45" s="1" t="s">
        <v>661</v>
      </c>
      <c r="C45" s="1">
        <v>82178</v>
      </c>
      <c r="D45" s="1">
        <v>25471</v>
      </c>
      <c r="E45" s="1">
        <v>299515</v>
      </c>
      <c r="F45" s="1">
        <v>75000</v>
      </c>
      <c r="G45" s="1">
        <v>37137913</v>
      </c>
      <c r="H45" s="1">
        <v>15015768</v>
      </c>
      <c r="I45" s="1">
        <v>34255985</v>
      </c>
      <c r="J45" s="1">
        <v>12700000</v>
      </c>
    </row>
    <row r="46" spans="1:10" ht="12.75">
      <c r="A46" s="2" t="str">
        <f t="shared" si="0"/>
        <v>CAFÉ VERDE E CAFÉ TORRADO</v>
      </c>
      <c r="B46" s="1" t="s">
        <v>662</v>
      </c>
      <c r="C46" s="1">
        <v>399250736</v>
      </c>
      <c r="D46" s="1">
        <v>190010354</v>
      </c>
      <c r="E46" s="1">
        <v>541928653</v>
      </c>
      <c r="F46" s="1">
        <v>255090399</v>
      </c>
      <c r="G46" s="1">
        <v>3320463</v>
      </c>
      <c r="H46" s="1">
        <v>170687</v>
      </c>
      <c r="I46" s="1">
        <v>5712097</v>
      </c>
      <c r="J46" s="1">
        <v>467700</v>
      </c>
    </row>
    <row r="47" spans="1:10" ht="12.75">
      <c r="A47" s="2" t="str">
        <f t="shared" si="0"/>
        <v>CAQUIS</v>
      </c>
      <c r="B47" s="1" t="s">
        <v>664</v>
      </c>
      <c r="C47" s="1">
        <v>143</v>
      </c>
      <c r="D47" s="1">
        <v>45</v>
      </c>
      <c r="E47" s="1">
        <v>141</v>
      </c>
      <c r="F47" s="1">
        <v>43</v>
      </c>
      <c r="G47" s="1">
        <v>876216</v>
      </c>
      <c r="H47" s="1">
        <v>836926</v>
      </c>
      <c r="I47" s="1">
        <v>893046</v>
      </c>
      <c r="J47" s="1">
        <v>649473</v>
      </c>
    </row>
    <row r="48" spans="1:10" ht="12.75">
      <c r="A48" s="2" t="str">
        <f t="shared" si="0"/>
        <v>CARNE BOVINA</v>
      </c>
      <c r="B48" s="1" t="s">
        <v>665</v>
      </c>
      <c r="C48" s="1">
        <v>836804803</v>
      </c>
      <c r="D48" s="1">
        <v>173637421</v>
      </c>
      <c r="E48" s="1">
        <v>740341012</v>
      </c>
      <c r="F48" s="1">
        <v>167549166</v>
      </c>
      <c r="G48" s="1">
        <v>24371276</v>
      </c>
      <c r="H48" s="1">
        <v>3889045</v>
      </c>
      <c r="I48" s="1">
        <v>34159224</v>
      </c>
      <c r="J48" s="1">
        <v>7156320</v>
      </c>
    </row>
    <row r="49" spans="1:10" ht="12.75">
      <c r="A49" s="2" t="str">
        <f t="shared" si="0"/>
        <v>CARNE DE FRANGO</v>
      </c>
      <c r="B49" s="1" t="s">
        <v>666</v>
      </c>
      <c r="C49" s="1">
        <v>625321043</v>
      </c>
      <c r="D49" s="1">
        <v>381040438</v>
      </c>
      <c r="E49" s="1">
        <v>540080653</v>
      </c>
      <c r="F49" s="1">
        <v>369124498</v>
      </c>
      <c r="G49" s="1">
        <v>1018674</v>
      </c>
      <c r="H49" s="1">
        <v>465438</v>
      </c>
      <c r="I49" s="1">
        <v>911005</v>
      </c>
      <c r="J49" s="1">
        <v>417126</v>
      </c>
    </row>
    <row r="50" spans="1:10" ht="12.75">
      <c r="A50" s="2" t="str">
        <f t="shared" si="0"/>
        <v>CARNE DE OVINO E CAPRINO</v>
      </c>
      <c r="B50" s="1" t="s">
        <v>667</v>
      </c>
      <c r="C50" s="1">
        <v>42083</v>
      </c>
      <c r="D50" s="1">
        <v>3908</v>
      </c>
      <c r="E50" s="1">
        <v>44217</v>
      </c>
      <c r="F50" s="1">
        <v>4264</v>
      </c>
      <c r="G50" s="1">
        <v>4440101</v>
      </c>
      <c r="H50" s="1">
        <v>589790</v>
      </c>
      <c r="I50" s="1">
        <v>2300701</v>
      </c>
      <c r="J50" s="1">
        <v>344533</v>
      </c>
    </row>
    <row r="51" spans="1:10" ht="12.75">
      <c r="A51" s="2" t="str">
        <f t="shared" si="0"/>
        <v>CARNE DE PATO</v>
      </c>
      <c r="B51" s="1" t="s">
        <v>668</v>
      </c>
      <c r="C51" s="1">
        <v>638240</v>
      </c>
      <c r="D51" s="1">
        <v>239040</v>
      </c>
      <c r="E51" s="1">
        <v>831901</v>
      </c>
      <c r="F51" s="1">
        <v>304540</v>
      </c>
      <c r="G51" s="1">
        <v>135387</v>
      </c>
      <c r="H51" s="1">
        <v>7223</v>
      </c>
      <c r="I51" s="1">
        <v>197247</v>
      </c>
      <c r="J51" s="1">
        <v>6804</v>
      </c>
    </row>
    <row r="52" spans="1:6" ht="12.75">
      <c r="A52" s="2" t="str">
        <f t="shared" si="0"/>
        <v>CARNE DE PERU</v>
      </c>
      <c r="B52" s="1" t="s">
        <v>669</v>
      </c>
      <c r="C52" s="1">
        <v>7552788</v>
      </c>
      <c r="D52" s="1">
        <v>3487975</v>
      </c>
      <c r="E52" s="1">
        <v>4756026</v>
      </c>
      <c r="F52" s="1">
        <v>3192367</v>
      </c>
    </row>
    <row r="53" spans="1:10" ht="12.75">
      <c r="A53" s="2" t="str">
        <f t="shared" si="0"/>
        <v>CARNE SUÍNA</v>
      </c>
      <c r="B53" s="1" t="s">
        <v>670</v>
      </c>
      <c r="C53" s="1">
        <v>182099068</v>
      </c>
      <c r="D53" s="1">
        <v>74519627</v>
      </c>
      <c r="E53" s="1">
        <v>188161233</v>
      </c>
      <c r="F53" s="1">
        <v>82033278</v>
      </c>
      <c r="G53" s="1">
        <v>13922968</v>
      </c>
      <c r="H53" s="1">
        <v>1339668</v>
      </c>
      <c r="I53" s="1">
        <v>18571315</v>
      </c>
      <c r="J53" s="1">
        <v>2155473</v>
      </c>
    </row>
    <row r="54" spans="1:6" ht="12.75">
      <c r="A54" s="2" t="str">
        <f t="shared" si="0"/>
        <v>CARNES DE EQÜIDEOS</v>
      </c>
      <c r="B54" s="1" t="s">
        <v>671</v>
      </c>
      <c r="C54" s="1">
        <v>426129</v>
      </c>
      <c r="D54" s="1">
        <v>158312</v>
      </c>
      <c r="E54" s="1">
        <v>1062482</v>
      </c>
      <c r="F54" s="1">
        <v>443924</v>
      </c>
    </row>
    <row r="55" spans="1:10" ht="12.75">
      <c r="A55" s="2" t="str">
        <f t="shared" si="0"/>
        <v>CAVALOS, ASININOS E MUARES VIVOS</v>
      </c>
      <c r="B55" s="1" t="s">
        <v>672</v>
      </c>
      <c r="C55" s="1">
        <v>153269</v>
      </c>
      <c r="D55" s="1">
        <v>4089</v>
      </c>
      <c r="E55" s="1">
        <v>187767</v>
      </c>
      <c r="F55" s="1">
        <v>15337</v>
      </c>
      <c r="G55" s="1">
        <v>943858</v>
      </c>
      <c r="H55" s="1">
        <v>10200</v>
      </c>
      <c r="I55" s="1">
        <v>426238</v>
      </c>
      <c r="J55" s="1">
        <v>10050</v>
      </c>
    </row>
    <row r="56" spans="1:10" ht="12.75">
      <c r="A56" s="2" t="str">
        <f t="shared" si="0"/>
        <v>CELULOSE</v>
      </c>
      <c r="B56" s="1" t="s">
        <v>673</v>
      </c>
      <c r="C56" s="1">
        <v>470414570</v>
      </c>
      <c r="D56" s="1">
        <v>1205815950</v>
      </c>
      <c r="E56" s="1">
        <v>400620922</v>
      </c>
      <c r="F56" s="1">
        <v>1276170278</v>
      </c>
      <c r="G56" s="1">
        <v>9572418</v>
      </c>
      <c r="H56" s="1">
        <v>14499621</v>
      </c>
      <c r="I56" s="1">
        <v>10295610</v>
      </c>
      <c r="J56" s="1">
        <v>14184163</v>
      </c>
    </row>
    <row r="57" spans="1:10" ht="12.75">
      <c r="A57" s="2" t="str">
        <f t="shared" si="0"/>
        <v>CEREAIS</v>
      </c>
      <c r="B57" s="1" t="s">
        <v>674</v>
      </c>
      <c r="C57" s="1">
        <v>775781824</v>
      </c>
      <c r="D57" s="1">
        <v>4372112895</v>
      </c>
      <c r="E57" s="1">
        <v>974429448</v>
      </c>
      <c r="F57" s="1">
        <v>5139958161</v>
      </c>
      <c r="G57" s="1">
        <v>183999256</v>
      </c>
      <c r="H57" s="1">
        <v>949772795</v>
      </c>
      <c r="I57" s="1">
        <v>181942947</v>
      </c>
      <c r="J57" s="1">
        <v>726298131</v>
      </c>
    </row>
    <row r="58" spans="1:10" ht="12.75">
      <c r="A58" s="2" t="str">
        <f t="shared" si="0"/>
        <v>CEREJAS</v>
      </c>
      <c r="B58" s="1" t="s">
        <v>675</v>
      </c>
      <c r="C58" s="1">
        <v>4842</v>
      </c>
      <c r="D58" s="1">
        <v>647</v>
      </c>
      <c r="E58" s="1">
        <v>14900</v>
      </c>
      <c r="F58" s="1">
        <v>1690</v>
      </c>
      <c r="G58" s="1">
        <v>9808876</v>
      </c>
      <c r="H58" s="1">
        <v>2482084</v>
      </c>
      <c r="I58" s="1">
        <v>8638238</v>
      </c>
      <c r="J58" s="1">
        <v>2039305</v>
      </c>
    </row>
    <row r="59" spans="1:10" ht="12.75">
      <c r="A59" s="2" t="str">
        <f t="shared" si="0"/>
        <v>CHÁ, MATE E SUAS PREPARAÇÕES</v>
      </c>
      <c r="B59" s="1" t="s">
        <v>676</v>
      </c>
      <c r="C59" s="1">
        <v>6649735</v>
      </c>
      <c r="D59" s="1">
        <v>3134878</v>
      </c>
      <c r="E59" s="1">
        <v>7632331</v>
      </c>
      <c r="F59" s="1">
        <v>4071805</v>
      </c>
      <c r="G59" s="1">
        <v>427280</v>
      </c>
      <c r="H59" s="1">
        <v>51641</v>
      </c>
      <c r="I59" s="1">
        <v>844848</v>
      </c>
      <c r="J59" s="1">
        <v>183033</v>
      </c>
    </row>
    <row r="60" spans="1:10" ht="12.75">
      <c r="A60" s="2" t="str">
        <f t="shared" si="0"/>
        <v>CLEMENTINAS</v>
      </c>
      <c r="B60" s="1" t="s">
        <v>677</v>
      </c>
      <c r="G60" s="1">
        <v>232907</v>
      </c>
      <c r="H60" s="1">
        <v>185285</v>
      </c>
      <c r="I60" s="1">
        <v>695676</v>
      </c>
      <c r="J60" s="1">
        <v>574118</v>
      </c>
    </row>
    <row r="61" spans="1:10" ht="12.75">
      <c r="A61" s="2" t="str">
        <f t="shared" si="0"/>
        <v>COCOS</v>
      </c>
      <c r="B61" s="1" t="s">
        <v>678</v>
      </c>
      <c r="C61" s="1">
        <v>33354</v>
      </c>
      <c r="D61" s="1">
        <v>44663</v>
      </c>
      <c r="E61" s="1">
        <v>85791</v>
      </c>
      <c r="F61" s="1">
        <v>110302</v>
      </c>
      <c r="G61" s="1">
        <v>1080415</v>
      </c>
      <c r="H61" s="1">
        <v>946212</v>
      </c>
      <c r="I61" s="1">
        <v>1789224</v>
      </c>
      <c r="J61" s="1">
        <v>1456134</v>
      </c>
    </row>
    <row r="62" spans="1:10" ht="12.75">
      <c r="A62" s="2" t="str">
        <f t="shared" si="0"/>
        <v>CONSERVAS E PREPARAÇÕES DE FRUTAS (EXCL. SUCOS)</v>
      </c>
      <c r="B62" s="1" t="s">
        <v>679</v>
      </c>
      <c r="C62" s="1">
        <v>6961081</v>
      </c>
      <c r="D62" s="1">
        <v>3969557</v>
      </c>
      <c r="E62" s="1">
        <v>6483913</v>
      </c>
      <c r="F62" s="1">
        <v>3768948</v>
      </c>
      <c r="G62" s="1">
        <v>3402522</v>
      </c>
      <c r="H62" s="1">
        <v>1233924</v>
      </c>
      <c r="I62" s="1">
        <v>4762974</v>
      </c>
      <c r="J62" s="1">
        <v>1703082</v>
      </c>
    </row>
    <row r="63" spans="1:10" ht="12.75">
      <c r="A63" s="2" t="str">
        <f t="shared" si="0"/>
        <v>COUROS E PELES DE BOVINOS OU EQUÍDEOS</v>
      </c>
      <c r="B63" s="1" t="s">
        <v>680</v>
      </c>
      <c r="C63" s="1">
        <v>81121694</v>
      </c>
      <c r="D63" s="1">
        <v>35746048</v>
      </c>
      <c r="E63" s="1">
        <v>102239759</v>
      </c>
      <c r="F63" s="1">
        <v>40404576</v>
      </c>
      <c r="G63" s="1">
        <v>2169150</v>
      </c>
      <c r="H63" s="1">
        <v>2564177</v>
      </c>
      <c r="I63" s="1">
        <v>3297025</v>
      </c>
      <c r="J63" s="1">
        <v>3356089</v>
      </c>
    </row>
    <row r="64" spans="1:10" ht="12.75">
      <c r="A64" s="2" t="str">
        <f t="shared" si="0"/>
        <v>COUROS E PELES DE CAPRINOS</v>
      </c>
      <c r="B64" s="1" t="s">
        <v>681</v>
      </c>
      <c r="C64" s="1">
        <v>127960</v>
      </c>
      <c r="D64" s="1">
        <v>17076</v>
      </c>
      <c r="E64" s="1">
        <v>58577</v>
      </c>
      <c r="F64" s="1">
        <v>2480</v>
      </c>
      <c r="G64" s="1">
        <v>8279</v>
      </c>
      <c r="H64" s="1">
        <v>556</v>
      </c>
      <c r="I64" s="1">
        <v>29104</v>
      </c>
      <c r="J64" s="1">
        <v>268</v>
      </c>
    </row>
    <row r="65" spans="1:10" ht="12.75">
      <c r="A65" s="2" t="str">
        <f t="shared" si="0"/>
        <v>COUROS E PELES DE OUTROS ANIMAIS</v>
      </c>
      <c r="B65" s="1" t="s">
        <v>682</v>
      </c>
      <c r="C65" s="1">
        <v>384849</v>
      </c>
      <c r="D65" s="1">
        <v>1791</v>
      </c>
      <c r="E65" s="1">
        <v>259521</v>
      </c>
      <c r="F65" s="1">
        <v>1329</v>
      </c>
      <c r="G65" s="1">
        <v>2500</v>
      </c>
      <c r="H65" s="1">
        <v>23</v>
      </c>
      <c r="I65" s="1">
        <v>49190</v>
      </c>
      <c r="J65" s="1">
        <v>4184</v>
      </c>
    </row>
    <row r="66" spans="1:10" ht="12.75">
      <c r="A66" s="2" t="str">
        <f t="shared" si="0"/>
        <v>COUROS E PELES DE OVINOS</v>
      </c>
      <c r="B66" s="1" t="s">
        <v>683</v>
      </c>
      <c r="C66" s="1">
        <v>211495</v>
      </c>
      <c r="D66" s="1">
        <v>6582</v>
      </c>
      <c r="E66" s="1">
        <v>244638</v>
      </c>
      <c r="F66" s="1">
        <v>15035</v>
      </c>
      <c r="G66" s="1">
        <v>174526</v>
      </c>
      <c r="H66" s="1">
        <v>25631</v>
      </c>
      <c r="I66" s="1">
        <v>142111</v>
      </c>
      <c r="J66" s="1">
        <v>22849</v>
      </c>
    </row>
    <row r="67" spans="1:10" ht="12.75">
      <c r="A67" s="2" t="str">
        <f t="shared" si="0"/>
        <v>CRUSTÁCEOS E MOLUSCOS</v>
      </c>
      <c r="B67" s="1" t="s">
        <v>686</v>
      </c>
      <c r="C67" s="1">
        <v>14364573</v>
      </c>
      <c r="D67" s="1">
        <v>443812</v>
      </c>
      <c r="E67" s="1">
        <v>10701959</v>
      </c>
      <c r="F67" s="1">
        <v>350017</v>
      </c>
      <c r="G67" s="1">
        <v>3965654</v>
      </c>
      <c r="H67" s="1">
        <v>763303</v>
      </c>
      <c r="I67" s="1">
        <v>3636241</v>
      </c>
      <c r="J67" s="1">
        <v>1007460</v>
      </c>
    </row>
    <row r="68" spans="1:10" ht="12.75">
      <c r="A68" s="2" t="str">
        <f t="shared" si="0"/>
        <v>DAMASCOS</v>
      </c>
      <c r="B68" s="1" t="s">
        <v>687</v>
      </c>
      <c r="C68" s="1">
        <v>238</v>
      </c>
      <c r="D68" s="1">
        <v>24</v>
      </c>
      <c r="E68" s="1">
        <v>374</v>
      </c>
      <c r="F68" s="1">
        <v>33</v>
      </c>
      <c r="G68" s="1">
        <v>2212655</v>
      </c>
      <c r="H68" s="1">
        <v>789128</v>
      </c>
      <c r="I68" s="1">
        <v>1792698</v>
      </c>
      <c r="J68" s="1">
        <v>573159</v>
      </c>
    </row>
    <row r="69" spans="1:10" ht="12.75">
      <c r="A69" s="2" t="str">
        <f aca="true" t="shared" si="1" ref="A69:A132">RIGHT(B69,LEN(B69)-11)</f>
        <v>DEMAIS  PRODUTOS LÁCTEOS</v>
      </c>
      <c r="B69" s="1" t="s">
        <v>688</v>
      </c>
      <c r="C69" s="1">
        <v>200628</v>
      </c>
      <c r="D69" s="1">
        <v>104273</v>
      </c>
      <c r="E69" s="1">
        <v>1883947</v>
      </c>
      <c r="F69" s="1">
        <v>473531</v>
      </c>
      <c r="G69" s="1">
        <v>794947</v>
      </c>
      <c r="H69" s="1">
        <v>183096</v>
      </c>
      <c r="I69" s="1">
        <v>3096399</v>
      </c>
      <c r="J69" s="1">
        <v>560558</v>
      </c>
    </row>
    <row r="70" spans="1:10" ht="12.75">
      <c r="A70" s="2" t="str">
        <f t="shared" si="1"/>
        <v>DEMAIS AÇÚCARES</v>
      </c>
      <c r="B70" s="1" t="s">
        <v>689</v>
      </c>
      <c r="C70" s="1">
        <v>822544</v>
      </c>
      <c r="D70" s="1">
        <v>1738259</v>
      </c>
      <c r="E70" s="1">
        <v>889112</v>
      </c>
      <c r="F70" s="1">
        <v>2044032</v>
      </c>
      <c r="G70" s="1">
        <v>3973385</v>
      </c>
      <c r="H70" s="1">
        <v>3715223</v>
      </c>
      <c r="I70" s="1">
        <v>4555929</v>
      </c>
      <c r="J70" s="1">
        <v>4242438</v>
      </c>
    </row>
    <row r="71" spans="1:10" ht="12.75">
      <c r="A71" s="2" t="str">
        <f t="shared" si="1"/>
        <v>DEMAIS ÁLCOOIS</v>
      </c>
      <c r="B71" s="1" t="s">
        <v>690</v>
      </c>
      <c r="C71" s="1">
        <v>856771</v>
      </c>
      <c r="D71" s="1">
        <v>440437</v>
      </c>
      <c r="E71" s="1">
        <v>302696</v>
      </c>
      <c r="F71" s="1">
        <v>195400</v>
      </c>
      <c r="G71" s="1">
        <v>760256</v>
      </c>
      <c r="H71" s="1">
        <v>695509</v>
      </c>
      <c r="I71" s="1">
        <v>513666</v>
      </c>
      <c r="J71" s="1">
        <v>403986</v>
      </c>
    </row>
    <row r="72" spans="1:10" ht="12.75">
      <c r="A72" s="2" t="str">
        <f t="shared" si="1"/>
        <v>DEMAIS CARNES, MIUDEZAS E PREPARAÇÕES</v>
      </c>
      <c r="B72" s="1" t="s">
        <v>691</v>
      </c>
      <c r="C72" s="1">
        <v>33689902</v>
      </c>
      <c r="D72" s="1">
        <v>21974547</v>
      </c>
      <c r="E72" s="1">
        <v>32712702</v>
      </c>
      <c r="F72" s="1">
        <v>22908565</v>
      </c>
      <c r="G72" s="1">
        <v>205462</v>
      </c>
      <c r="H72" s="1">
        <v>25403</v>
      </c>
      <c r="I72" s="1">
        <v>614389</v>
      </c>
      <c r="J72" s="1">
        <v>65509</v>
      </c>
    </row>
    <row r="73" spans="1:10" ht="12.75">
      <c r="A73" s="2" t="str">
        <f t="shared" si="1"/>
        <v>DEMAIS FIBRAS E PRODUTOS TÊXTEIS</v>
      </c>
      <c r="B73" s="1" t="s">
        <v>692</v>
      </c>
      <c r="C73" s="1">
        <v>3160214</v>
      </c>
      <c r="D73" s="1">
        <v>2369464</v>
      </c>
      <c r="E73" s="1">
        <v>3656216</v>
      </c>
      <c r="F73" s="1">
        <v>3079843</v>
      </c>
      <c r="G73" s="1">
        <v>1693768</v>
      </c>
      <c r="H73" s="1">
        <v>1538726</v>
      </c>
      <c r="I73" s="1">
        <v>1296900</v>
      </c>
      <c r="J73" s="1">
        <v>804281</v>
      </c>
    </row>
    <row r="74" spans="1:6" ht="12.75">
      <c r="A74" s="2" t="str">
        <f t="shared" si="1"/>
        <v>DEMAIS PRODUTOS APÍCOLAS</v>
      </c>
      <c r="B74" s="1" t="s">
        <v>693</v>
      </c>
      <c r="C74" s="1">
        <v>240148</v>
      </c>
      <c r="D74" s="1">
        <v>2771</v>
      </c>
      <c r="E74" s="1">
        <v>684588</v>
      </c>
      <c r="F74" s="1">
        <v>4195</v>
      </c>
    </row>
    <row r="75" spans="1:10" ht="12.75">
      <c r="A75" s="2" t="str">
        <f t="shared" si="1"/>
        <v>ENZIMAS E SEUS CONCENTRADOS</v>
      </c>
      <c r="B75" s="1" t="s">
        <v>695</v>
      </c>
      <c r="C75" s="1">
        <v>3484893</v>
      </c>
      <c r="D75" s="1">
        <v>416504</v>
      </c>
      <c r="E75" s="1">
        <v>3616915</v>
      </c>
      <c r="F75" s="1">
        <v>365592</v>
      </c>
      <c r="G75" s="1">
        <v>10460109</v>
      </c>
      <c r="H75" s="1">
        <v>1389059</v>
      </c>
      <c r="I75" s="1">
        <v>13962460</v>
      </c>
      <c r="J75" s="1">
        <v>1444771</v>
      </c>
    </row>
    <row r="76" spans="1:10" ht="12.75">
      <c r="A76" s="2" t="str">
        <f t="shared" si="1"/>
        <v>ESPECIARIAS</v>
      </c>
      <c r="B76" s="1" t="s">
        <v>696</v>
      </c>
      <c r="C76" s="1">
        <v>19101243</v>
      </c>
      <c r="D76" s="1">
        <v>9156876</v>
      </c>
      <c r="E76" s="1">
        <v>24758057</v>
      </c>
      <c r="F76" s="1">
        <v>10016488</v>
      </c>
      <c r="G76" s="1">
        <v>3421839</v>
      </c>
      <c r="H76" s="1">
        <v>1657732</v>
      </c>
      <c r="I76" s="1">
        <v>6612977</v>
      </c>
      <c r="J76" s="1">
        <v>3091301</v>
      </c>
    </row>
    <row r="77" spans="1:10" ht="12.75">
      <c r="A77" s="2" t="str">
        <f t="shared" si="1"/>
        <v>EXTRATOS DE CAFÉ E SUCEDÂNEOS DO CAFÉ</v>
      </c>
      <c r="B77" s="1" t="s">
        <v>697</v>
      </c>
      <c r="C77" s="1">
        <v>49100846</v>
      </c>
      <c r="D77" s="1">
        <v>8576846</v>
      </c>
      <c r="E77" s="1">
        <v>46785135</v>
      </c>
      <c r="F77" s="1">
        <v>8633215</v>
      </c>
      <c r="G77" s="1">
        <v>516726</v>
      </c>
      <c r="H77" s="1">
        <v>32721</v>
      </c>
      <c r="I77" s="1">
        <v>803645</v>
      </c>
      <c r="J77" s="1">
        <v>70666</v>
      </c>
    </row>
    <row r="78" spans="1:10" ht="12.75">
      <c r="A78" s="2" t="str">
        <f t="shared" si="1"/>
        <v>EXTRATOS TANANTES E TINTORIAIS,  TANINOS E SEUS DERIVADOS,  MAT. CORANTES DE ORIG. VEG.</v>
      </c>
      <c r="B78" s="1" t="s">
        <v>698</v>
      </c>
      <c r="C78" s="1">
        <v>4334447</v>
      </c>
      <c r="D78" s="1">
        <v>2364313</v>
      </c>
      <c r="E78" s="1">
        <v>4881290</v>
      </c>
      <c r="F78" s="1">
        <v>2752484</v>
      </c>
      <c r="G78" s="1">
        <v>1461714</v>
      </c>
      <c r="H78" s="1">
        <v>212224</v>
      </c>
      <c r="I78" s="1">
        <v>1734155</v>
      </c>
      <c r="J78" s="1">
        <v>288639</v>
      </c>
    </row>
    <row r="79" spans="1:10" ht="12.75">
      <c r="A79" s="2" t="str">
        <f t="shared" si="1"/>
        <v>FARELO DE SOJA</v>
      </c>
      <c r="B79" s="1" t="s">
        <v>699</v>
      </c>
      <c r="C79" s="1">
        <v>551332555</v>
      </c>
      <c r="D79" s="1">
        <v>1637097194</v>
      </c>
      <c r="E79" s="1">
        <v>388210122</v>
      </c>
      <c r="F79" s="1">
        <v>944860374</v>
      </c>
      <c r="G79" s="1">
        <v>70030</v>
      </c>
      <c r="H79" s="1">
        <v>30580</v>
      </c>
      <c r="I79" s="1">
        <v>317000</v>
      </c>
      <c r="J79" s="1">
        <v>1000000</v>
      </c>
    </row>
    <row r="80" spans="1:10" ht="12.75">
      <c r="A80" s="2" t="str">
        <f t="shared" si="1"/>
        <v>FIGOS</v>
      </c>
      <c r="B80" s="1" t="s">
        <v>700</v>
      </c>
      <c r="C80" s="1">
        <v>2335840</v>
      </c>
      <c r="D80" s="1">
        <v>335317</v>
      </c>
      <c r="E80" s="1">
        <v>1299063</v>
      </c>
      <c r="F80" s="1">
        <v>299486</v>
      </c>
      <c r="G80" s="1">
        <v>256372</v>
      </c>
      <c r="H80" s="1">
        <v>60750</v>
      </c>
      <c r="I80" s="1">
        <v>4109</v>
      </c>
      <c r="J80" s="1">
        <v>1000</v>
      </c>
    </row>
    <row r="81" spans="1:10" ht="12.75">
      <c r="A81" s="2" t="str">
        <f t="shared" si="1"/>
        <v>FUMO NÃO MANUFATURADO E DESPERDÍCIOS DE FUMO</v>
      </c>
      <c r="B81" s="1" t="s">
        <v>701</v>
      </c>
      <c r="C81" s="1">
        <v>107855593</v>
      </c>
      <c r="D81" s="1">
        <v>30556727</v>
      </c>
      <c r="E81" s="1">
        <v>188873009</v>
      </c>
      <c r="F81" s="1">
        <v>57491754</v>
      </c>
      <c r="G81" s="1">
        <v>896697</v>
      </c>
      <c r="H81" s="1">
        <v>97890</v>
      </c>
      <c r="I81" s="1">
        <v>969207</v>
      </c>
      <c r="J81" s="1">
        <v>285467</v>
      </c>
    </row>
    <row r="82" spans="1:10" ht="12.75">
      <c r="A82" s="2" t="str">
        <f t="shared" si="1"/>
        <v>GALOS E GALINHAS VIVOS</v>
      </c>
      <c r="B82" s="1" t="s">
        <v>702</v>
      </c>
      <c r="C82" s="1">
        <v>8084078</v>
      </c>
      <c r="D82" s="1">
        <v>83771</v>
      </c>
      <c r="E82" s="1">
        <v>6014819</v>
      </c>
      <c r="F82" s="1">
        <v>99822</v>
      </c>
      <c r="G82" s="1">
        <v>438621</v>
      </c>
      <c r="H82" s="1">
        <v>290</v>
      </c>
      <c r="I82" s="1">
        <v>0</v>
      </c>
      <c r="J82" s="1">
        <v>0</v>
      </c>
    </row>
    <row r="83" spans="1:6" ht="12.75">
      <c r="A83" s="2" t="str">
        <f t="shared" si="1"/>
        <v>GOIABAS</v>
      </c>
      <c r="B83" s="1" t="s">
        <v>703</v>
      </c>
      <c r="C83" s="1">
        <v>61801</v>
      </c>
      <c r="D83" s="1">
        <v>24963</v>
      </c>
      <c r="E83" s="1">
        <v>97441</v>
      </c>
      <c r="F83" s="1">
        <v>40270</v>
      </c>
    </row>
    <row r="84" spans="1:10" ht="12.75">
      <c r="A84" s="2" t="str">
        <f t="shared" si="1"/>
        <v>GOMAS, RESINAS E DEMAIS SUCOS E EXTRATOS VEGETAIS</v>
      </c>
      <c r="B84" s="1" t="s">
        <v>704</v>
      </c>
      <c r="C84" s="1">
        <v>12611929</v>
      </c>
      <c r="D84" s="1">
        <v>4848360</v>
      </c>
      <c r="E84" s="1">
        <v>10756094</v>
      </c>
      <c r="F84" s="1">
        <v>4014013</v>
      </c>
      <c r="G84" s="1">
        <v>9227750</v>
      </c>
      <c r="H84" s="1">
        <v>863063</v>
      </c>
      <c r="I84" s="1">
        <v>10138537</v>
      </c>
      <c r="J84" s="1">
        <v>1056224</v>
      </c>
    </row>
    <row r="85" spans="1:10" ht="12.75">
      <c r="A85" s="2" t="str">
        <f t="shared" si="1"/>
        <v>GORDURAS e OLEOS DE ORIGEM ANIMAL</v>
      </c>
      <c r="B85" s="1" t="s">
        <v>705</v>
      </c>
      <c r="C85" s="1">
        <v>1460239</v>
      </c>
      <c r="D85" s="1">
        <v>816518</v>
      </c>
      <c r="E85" s="1">
        <v>1693701</v>
      </c>
      <c r="F85" s="1">
        <v>1229438</v>
      </c>
      <c r="G85" s="1">
        <v>5059376</v>
      </c>
      <c r="H85" s="1">
        <v>6485662</v>
      </c>
      <c r="I85" s="1">
        <v>11329599</v>
      </c>
      <c r="J85" s="1">
        <v>13481270</v>
      </c>
    </row>
    <row r="86" spans="1:10" ht="12.75">
      <c r="A86" s="2" t="str">
        <f t="shared" si="1"/>
        <v>IOGURTE E LEITELHO</v>
      </c>
      <c r="B86" s="1" t="s">
        <v>706</v>
      </c>
      <c r="C86" s="1">
        <v>85349</v>
      </c>
      <c r="D86" s="1">
        <v>66829</v>
      </c>
      <c r="E86" s="1">
        <v>82886</v>
      </c>
      <c r="F86" s="1">
        <v>66381</v>
      </c>
      <c r="G86" s="1">
        <v>112080</v>
      </c>
      <c r="H86" s="1">
        <v>24000</v>
      </c>
      <c r="I86" s="1">
        <v>141900</v>
      </c>
      <c r="J86" s="1">
        <v>47500</v>
      </c>
    </row>
    <row r="87" spans="1:10" ht="12.75">
      <c r="A87" s="2" t="str">
        <f t="shared" si="1"/>
        <v>KIWIS</v>
      </c>
      <c r="B87" s="1" t="s">
        <v>707</v>
      </c>
      <c r="C87" s="1">
        <v>12692</v>
      </c>
      <c r="D87" s="1">
        <v>3270</v>
      </c>
      <c r="E87" s="1">
        <v>11065</v>
      </c>
      <c r="F87" s="1">
        <v>3041</v>
      </c>
      <c r="G87" s="1">
        <v>7752593</v>
      </c>
      <c r="H87" s="1">
        <v>4691229</v>
      </c>
      <c r="I87" s="1">
        <v>7228546</v>
      </c>
      <c r="J87" s="1">
        <v>3618912</v>
      </c>
    </row>
    <row r="88" spans="1:10" ht="12.75">
      <c r="A88" s="2" t="str">
        <f t="shared" si="1"/>
        <v>LÃ OU PELOS FINOS E PRODUTOS TÊXTEIS DE LÃ OU PELOS FINOS</v>
      </c>
      <c r="B88" s="1" t="s">
        <v>708</v>
      </c>
      <c r="C88" s="1">
        <v>3847387</v>
      </c>
      <c r="D88" s="1">
        <v>1099272</v>
      </c>
      <c r="E88" s="1">
        <v>2260117</v>
      </c>
      <c r="F88" s="1">
        <v>728286</v>
      </c>
      <c r="G88" s="1">
        <v>1287922</v>
      </c>
      <c r="H88" s="1">
        <v>69789</v>
      </c>
      <c r="I88" s="1">
        <v>1008267</v>
      </c>
      <c r="J88" s="1">
        <v>36134</v>
      </c>
    </row>
    <row r="89" spans="1:10" ht="12.75">
      <c r="A89" s="2" t="str">
        <f t="shared" si="1"/>
        <v>LARANJAS</v>
      </c>
      <c r="B89" s="1" t="s">
        <v>709</v>
      </c>
      <c r="C89" s="1">
        <v>22286</v>
      </c>
      <c r="D89" s="1">
        <v>29225</v>
      </c>
      <c r="E89" s="1">
        <v>49631</v>
      </c>
      <c r="F89" s="1">
        <v>106310</v>
      </c>
      <c r="G89" s="1">
        <v>3094152</v>
      </c>
      <c r="H89" s="1">
        <v>3806267</v>
      </c>
      <c r="I89" s="1">
        <v>3352420</v>
      </c>
      <c r="J89" s="1">
        <v>3207153</v>
      </c>
    </row>
    <row r="90" spans="1:6" ht="12.75">
      <c r="A90" s="2" t="str">
        <f t="shared" si="1"/>
        <v>LEITE CONDENSADO E CREME DE LEITE</v>
      </c>
      <c r="B90" s="1" t="s">
        <v>710</v>
      </c>
      <c r="C90" s="1">
        <v>2414489</v>
      </c>
      <c r="D90" s="1">
        <v>1287859</v>
      </c>
      <c r="E90" s="1">
        <v>3224339</v>
      </c>
      <c r="F90" s="1">
        <v>1705409</v>
      </c>
    </row>
    <row r="91" spans="1:10" ht="12.75">
      <c r="A91" s="2" t="str">
        <f t="shared" si="1"/>
        <v>LEITE FLUIDO E LEITE EM PÓ</v>
      </c>
      <c r="B91" s="1" t="s">
        <v>711</v>
      </c>
      <c r="C91" s="1">
        <v>118257</v>
      </c>
      <c r="D91" s="1">
        <v>171406</v>
      </c>
      <c r="E91" s="1">
        <v>175343</v>
      </c>
      <c r="F91" s="1">
        <v>273274</v>
      </c>
      <c r="G91" s="1">
        <v>19447509</v>
      </c>
      <c r="H91" s="1">
        <v>6765020</v>
      </c>
      <c r="I91" s="1">
        <v>49799601</v>
      </c>
      <c r="J91" s="1">
        <v>16486260</v>
      </c>
    </row>
    <row r="92" spans="1:10" ht="12.75">
      <c r="A92" s="2" t="str">
        <f t="shared" si="1"/>
        <v>LIMÕES E LIMAS</v>
      </c>
      <c r="B92" s="1" t="s">
        <v>712</v>
      </c>
      <c r="C92" s="1">
        <v>7393500</v>
      </c>
      <c r="D92" s="1">
        <v>8226890</v>
      </c>
      <c r="E92" s="1">
        <v>6949980</v>
      </c>
      <c r="F92" s="1">
        <v>8709237</v>
      </c>
      <c r="G92" s="1">
        <v>803268</v>
      </c>
      <c r="H92" s="1">
        <v>664256</v>
      </c>
      <c r="I92" s="1">
        <v>465785</v>
      </c>
      <c r="J92" s="1">
        <v>426269</v>
      </c>
    </row>
    <row r="93" spans="1:10" ht="12.75">
      <c r="A93" s="2" t="str">
        <f t="shared" si="1"/>
        <v>LINHO E PRODUTOS DE LINHO</v>
      </c>
      <c r="B93" s="1" t="s">
        <v>713</v>
      </c>
      <c r="C93" s="1">
        <v>94978</v>
      </c>
      <c r="D93" s="1">
        <v>5998</v>
      </c>
      <c r="E93" s="1">
        <v>235974</v>
      </c>
      <c r="F93" s="1">
        <v>17314</v>
      </c>
      <c r="G93" s="1">
        <v>978643</v>
      </c>
      <c r="H93" s="1">
        <v>129154</v>
      </c>
      <c r="I93" s="1">
        <v>1181656</v>
      </c>
      <c r="J93" s="1">
        <v>165303</v>
      </c>
    </row>
    <row r="94" spans="1:10" ht="12.75">
      <c r="A94" s="2" t="str">
        <f t="shared" si="1"/>
        <v>MAÇÃS</v>
      </c>
      <c r="B94" s="1" t="s">
        <v>714</v>
      </c>
      <c r="C94" s="1">
        <v>64642</v>
      </c>
      <c r="D94" s="1">
        <v>45181</v>
      </c>
      <c r="E94" s="1">
        <v>43691</v>
      </c>
      <c r="F94" s="1">
        <v>22749</v>
      </c>
      <c r="G94" s="1">
        <v>10878124</v>
      </c>
      <c r="H94" s="1">
        <v>12939815</v>
      </c>
      <c r="I94" s="1">
        <v>13271652</v>
      </c>
      <c r="J94" s="1">
        <v>12601767</v>
      </c>
    </row>
    <row r="95" spans="1:10" ht="12.75">
      <c r="A95" s="2" t="str">
        <f t="shared" si="1"/>
        <v>MADEIRA</v>
      </c>
      <c r="B95" s="1" t="s">
        <v>715</v>
      </c>
      <c r="C95" s="1">
        <v>266812292</v>
      </c>
      <c r="D95" s="1">
        <v>616472661</v>
      </c>
      <c r="E95" s="1">
        <v>386802309</v>
      </c>
      <c r="F95" s="1">
        <v>1019733449</v>
      </c>
      <c r="G95" s="1">
        <v>9057977</v>
      </c>
      <c r="H95" s="1">
        <v>7529926</v>
      </c>
      <c r="I95" s="1">
        <v>10665582</v>
      </c>
      <c r="J95" s="1">
        <v>9529858</v>
      </c>
    </row>
    <row r="96" spans="1:6" ht="12.75">
      <c r="A96" s="2" t="str">
        <f t="shared" si="1"/>
        <v>MAMÕES (PAPAIA)</v>
      </c>
      <c r="B96" s="1" t="s">
        <v>716</v>
      </c>
      <c r="C96" s="1">
        <v>4306791</v>
      </c>
      <c r="D96" s="1">
        <v>4311959</v>
      </c>
      <c r="E96" s="1">
        <v>4649268</v>
      </c>
      <c r="F96" s="1">
        <v>4432080</v>
      </c>
    </row>
    <row r="97" spans="1:10" ht="12.75">
      <c r="A97" s="2" t="str">
        <f t="shared" si="1"/>
        <v>MANGAS</v>
      </c>
      <c r="B97" s="1" t="s">
        <v>717</v>
      </c>
      <c r="C97" s="1">
        <v>25551642</v>
      </c>
      <c r="D97" s="1">
        <v>24485184</v>
      </c>
      <c r="E97" s="1">
        <v>32966198</v>
      </c>
      <c r="F97" s="1">
        <v>32560986</v>
      </c>
      <c r="G97" s="1">
        <v>9044</v>
      </c>
      <c r="H97" s="1">
        <v>1500</v>
      </c>
      <c r="I97" s="1">
        <v>0</v>
      </c>
      <c r="J97" s="1">
        <v>0</v>
      </c>
    </row>
    <row r="98" spans="1:6" ht="12.75">
      <c r="A98" s="2" t="str">
        <f t="shared" si="1"/>
        <v>MANGOSTOES</v>
      </c>
      <c r="B98" s="1" t="s">
        <v>718</v>
      </c>
      <c r="C98" s="1">
        <v>152</v>
      </c>
      <c r="D98" s="1">
        <v>307</v>
      </c>
      <c r="E98" s="1">
        <v>270</v>
      </c>
      <c r="F98" s="1">
        <v>410</v>
      </c>
    </row>
    <row r="99" spans="1:10" ht="12.75">
      <c r="A99" s="2" t="str">
        <f t="shared" si="1"/>
        <v>MANTEIGA E DEMAIS GORDURAS LÁCTEAS</v>
      </c>
      <c r="B99" s="1" t="s">
        <v>719</v>
      </c>
      <c r="C99" s="1">
        <v>329769</v>
      </c>
      <c r="D99" s="1">
        <v>77771</v>
      </c>
      <c r="E99" s="1">
        <v>118896</v>
      </c>
      <c r="F99" s="1">
        <v>25583</v>
      </c>
      <c r="G99" s="1">
        <v>746591</v>
      </c>
      <c r="H99" s="1">
        <v>121837</v>
      </c>
      <c r="I99" s="1">
        <v>2363217</v>
      </c>
      <c r="J99" s="1">
        <v>506743</v>
      </c>
    </row>
    <row r="100" spans="1:10" ht="12.75">
      <c r="A100" s="2" t="str">
        <f t="shared" si="1"/>
        <v>MEL NATURAL</v>
      </c>
      <c r="B100" s="1" t="s">
        <v>721</v>
      </c>
      <c r="C100" s="1">
        <v>6561789</v>
      </c>
      <c r="D100" s="1">
        <v>3251750</v>
      </c>
      <c r="E100" s="1">
        <v>9001655</v>
      </c>
      <c r="F100" s="1">
        <v>3048650</v>
      </c>
      <c r="G100" s="1">
        <v>30</v>
      </c>
      <c r="H100" s="1">
        <v>0</v>
      </c>
      <c r="I100" s="1">
        <v>0</v>
      </c>
      <c r="J100" s="1">
        <v>0</v>
      </c>
    </row>
    <row r="101" spans="1:6" ht="12.75">
      <c r="A101" s="2" t="str">
        <f t="shared" si="1"/>
        <v>MELANCIAS</v>
      </c>
      <c r="B101" s="1" t="s">
        <v>722</v>
      </c>
      <c r="C101" s="1">
        <v>7156354</v>
      </c>
      <c r="D101" s="1">
        <v>16146686</v>
      </c>
      <c r="E101" s="1">
        <v>7904911</v>
      </c>
      <c r="F101" s="1">
        <v>16697745</v>
      </c>
    </row>
    <row r="102" spans="1:6" ht="12.75">
      <c r="A102" s="2" t="str">
        <f t="shared" si="1"/>
        <v>MELÕES</v>
      </c>
      <c r="B102" s="1" t="s">
        <v>723</v>
      </c>
      <c r="C102" s="1">
        <v>29918096</v>
      </c>
      <c r="D102" s="1">
        <v>47486878</v>
      </c>
      <c r="E102" s="1">
        <v>28746321</v>
      </c>
      <c r="F102" s="1">
        <v>43687247</v>
      </c>
    </row>
    <row r="103" spans="1:10" ht="12.75">
      <c r="A103" s="2" t="str">
        <f t="shared" si="1"/>
        <v>MORANGOS</v>
      </c>
      <c r="B103" s="1" t="s">
        <v>724</v>
      </c>
      <c r="C103" s="1">
        <v>30135</v>
      </c>
      <c r="D103" s="1">
        <v>16451</v>
      </c>
      <c r="E103" s="1">
        <v>21379</v>
      </c>
      <c r="F103" s="1">
        <v>4082</v>
      </c>
      <c r="G103" s="1">
        <v>1101030</v>
      </c>
      <c r="H103" s="1">
        <v>746242</v>
      </c>
      <c r="I103" s="1">
        <v>862894</v>
      </c>
      <c r="J103" s="1">
        <v>571538</v>
      </c>
    </row>
    <row r="104" spans="1:10" ht="12.75">
      <c r="A104" s="2" t="str">
        <f t="shared" si="1"/>
        <v>NOZES E CASTANHAS</v>
      </c>
      <c r="B104" s="1" t="s">
        <v>725</v>
      </c>
      <c r="C104" s="1">
        <v>15278376</v>
      </c>
      <c r="D104" s="1">
        <v>2473530</v>
      </c>
      <c r="E104" s="1">
        <v>5901446</v>
      </c>
      <c r="F104" s="1">
        <v>1113428</v>
      </c>
      <c r="G104" s="1">
        <v>8748674</v>
      </c>
      <c r="H104" s="1">
        <v>1392212</v>
      </c>
      <c r="I104" s="1">
        <v>8510030</v>
      </c>
      <c r="J104" s="1">
        <v>1502661</v>
      </c>
    </row>
    <row r="105" spans="1:10" ht="12.75">
      <c r="A105" s="2" t="str">
        <f t="shared" si="1"/>
        <v>OLEO DE SOJA</v>
      </c>
      <c r="B105" s="1" t="s">
        <v>726</v>
      </c>
      <c r="C105" s="1">
        <v>29863391</v>
      </c>
      <c r="D105" s="1">
        <v>37520537</v>
      </c>
      <c r="E105" s="1">
        <v>19434103</v>
      </c>
      <c r="F105" s="1">
        <v>21291017</v>
      </c>
      <c r="G105" s="1">
        <v>12366282</v>
      </c>
      <c r="H105" s="1">
        <v>18003420</v>
      </c>
      <c r="I105" s="1">
        <v>32904462</v>
      </c>
      <c r="J105" s="1">
        <v>40099774</v>
      </c>
    </row>
    <row r="106" spans="1:10" ht="12.75">
      <c r="A106" s="2" t="str">
        <f t="shared" si="1"/>
        <v>OLEOS ESSENCIAIS</v>
      </c>
      <c r="B106" s="1" t="s">
        <v>727</v>
      </c>
      <c r="C106" s="1">
        <v>28272655</v>
      </c>
      <c r="D106" s="1">
        <v>8096019</v>
      </c>
      <c r="E106" s="1">
        <v>33403758</v>
      </c>
      <c r="F106" s="1">
        <v>6799802</v>
      </c>
      <c r="G106" s="1">
        <v>3702852</v>
      </c>
      <c r="H106" s="1">
        <v>150052</v>
      </c>
      <c r="I106" s="1">
        <v>8510143</v>
      </c>
      <c r="J106" s="1">
        <v>270998</v>
      </c>
    </row>
    <row r="107" spans="1:10" ht="12.75">
      <c r="A107" s="2" t="str">
        <f t="shared" si="1"/>
        <v>OLEOS VEGETAIS</v>
      </c>
      <c r="B107" s="1" t="s">
        <v>728</v>
      </c>
      <c r="C107" s="1">
        <v>18296417</v>
      </c>
      <c r="D107" s="1">
        <v>49418886</v>
      </c>
      <c r="E107" s="1">
        <v>27403371</v>
      </c>
      <c r="F107" s="1">
        <v>48269514</v>
      </c>
      <c r="G107" s="1">
        <v>62494457</v>
      </c>
      <c r="H107" s="1">
        <v>45063916</v>
      </c>
      <c r="I107" s="1">
        <v>114712307</v>
      </c>
      <c r="J107" s="1">
        <v>89688476</v>
      </c>
    </row>
    <row r="108" spans="1:10" ht="12.75">
      <c r="A108" s="2" t="str">
        <f t="shared" si="1"/>
        <v>OSSOS, OSSEÍNAS, CARAPAÇAS E FARINHAS DE CARNE E MIUDEZAS</v>
      </c>
      <c r="B108" s="1" t="s">
        <v>729</v>
      </c>
      <c r="C108" s="1">
        <v>10053697</v>
      </c>
      <c r="D108" s="1">
        <v>14333113</v>
      </c>
      <c r="E108" s="1">
        <v>11087175</v>
      </c>
      <c r="F108" s="1">
        <v>15548849</v>
      </c>
      <c r="G108" s="1">
        <v>693678</v>
      </c>
      <c r="H108" s="1">
        <v>371530</v>
      </c>
      <c r="I108" s="1">
        <v>1571317</v>
      </c>
      <c r="J108" s="1">
        <v>2309295</v>
      </c>
    </row>
    <row r="109" spans="1:10" ht="12.75">
      <c r="A109" s="2" t="str">
        <f t="shared" si="1"/>
        <v>OUTRAS FRUTAS</v>
      </c>
      <c r="B109" s="1" t="s">
        <v>730</v>
      </c>
      <c r="C109" s="1">
        <v>1728146</v>
      </c>
      <c r="D109" s="1">
        <v>948517</v>
      </c>
      <c r="E109" s="1">
        <v>1452387</v>
      </c>
      <c r="F109" s="1">
        <v>425741</v>
      </c>
      <c r="G109" s="1">
        <v>4800207</v>
      </c>
      <c r="H109" s="1">
        <v>2594615</v>
      </c>
      <c r="I109" s="1">
        <v>3883879</v>
      </c>
      <c r="J109" s="1">
        <v>1717528</v>
      </c>
    </row>
    <row r="110" spans="1:10" ht="12.75">
      <c r="A110" s="2" t="str">
        <f t="shared" si="1"/>
        <v>OUTROS ANIMAIS VIVOS</v>
      </c>
      <c r="B110" s="1" t="s">
        <v>731</v>
      </c>
      <c r="C110" s="1">
        <v>426</v>
      </c>
      <c r="D110" s="1">
        <v>54</v>
      </c>
      <c r="E110" s="1">
        <v>15905</v>
      </c>
      <c r="F110" s="1">
        <v>188</v>
      </c>
      <c r="G110" s="1">
        <v>19479</v>
      </c>
      <c r="H110" s="1">
        <v>8</v>
      </c>
      <c r="I110" s="1">
        <v>10527</v>
      </c>
      <c r="J110" s="1">
        <v>18</v>
      </c>
    </row>
    <row r="111" spans="1:10" ht="12.75">
      <c r="A111" s="2" t="str">
        <f t="shared" si="1"/>
        <v>OUTROS COUROS E PELES</v>
      </c>
      <c r="B111" s="1" t="s">
        <v>732</v>
      </c>
      <c r="C111" s="1">
        <v>771318</v>
      </c>
      <c r="D111" s="1">
        <v>128425</v>
      </c>
      <c r="E111" s="1">
        <v>527247</v>
      </c>
      <c r="F111" s="1">
        <v>86880</v>
      </c>
      <c r="G111" s="1">
        <v>93455</v>
      </c>
      <c r="H111" s="1">
        <v>42735</v>
      </c>
      <c r="I111" s="1">
        <v>35385</v>
      </c>
      <c r="J111" s="1">
        <v>58081</v>
      </c>
    </row>
    <row r="112" spans="1:10" ht="12.75">
      <c r="A112" s="2" t="str">
        <f t="shared" si="1"/>
        <v>OUTROS PRODUTOS ALIMENTÍCIOS</v>
      </c>
      <c r="B112" s="1" t="s">
        <v>733</v>
      </c>
      <c r="C112" s="1">
        <v>29955751</v>
      </c>
      <c r="D112" s="1">
        <v>12128965</v>
      </c>
      <c r="E112" s="1">
        <v>32373522</v>
      </c>
      <c r="F112" s="1">
        <v>14630435</v>
      </c>
      <c r="G112" s="1">
        <v>22145849</v>
      </c>
      <c r="H112" s="1">
        <v>6035670</v>
      </c>
      <c r="I112" s="1">
        <v>22454452</v>
      </c>
      <c r="J112" s="1">
        <v>6922743</v>
      </c>
    </row>
    <row r="113" spans="1:10" ht="12.75">
      <c r="A113" s="2" t="str">
        <f t="shared" si="1"/>
        <v>OUTROS PRODUTOS DE ORIGEM ANIMAL</v>
      </c>
      <c r="B113" s="1" t="s">
        <v>734</v>
      </c>
      <c r="C113" s="1">
        <v>18080696</v>
      </c>
      <c r="D113" s="1">
        <v>6264816</v>
      </c>
      <c r="E113" s="1">
        <v>18541513</v>
      </c>
      <c r="F113" s="1">
        <v>7595603</v>
      </c>
      <c r="G113" s="1">
        <v>936758</v>
      </c>
      <c r="H113" s="1">
        <v>793507</v>
      </c>
      <c r="I113" s="1">
        <v>1289620</v>
      </c>
      <c r="J113" s="1">
        <v>1829095</v>
      </c>
    </row>
    <row r="114" spans="1:10" ht="12.75">
      <c r="A114" s="2" t="str">
        <f t="shared" si="1"/>
        <v>OUTROS PRODUTOS DE ORIGEM VEGETAL</v>
      </c>
      <c r="B114" s="1" t="s">
        <v>735</v>
      </c>
      <c r="C114" s="1">
        <v>20943473</v>
      </c>
      <c r="D114" s="1">
        <v>25068560</v>
      </c>
      <c r="E114" s="1">
        <v>26332983</v>
      </c>
      <c r="F114" s="1">
        <v>52518339</v>
      </c>
      <c r="G114" s="1">
        <v>4201352</v>
      </c>
      <c r="H114" s="1">
        <v>2790397</v>
      </c>
      <c r="I114" s="1">
        <v>5880397</v>
      </c>
      <c r="J114" s="1">
        <v>5021342</v>
      </c>
    </row>
    <row r="115" spans="1:10" ht="12.75">
      <c r="A115" s="2" t="str">
        <f t="shared" si="1"/>
        <v>OUTROS PRODUTOS HORTÍCOLAS, LEGUMINOSAS, RAÍZES E TUBÉRCULOS</v>
      </c>
      <c r="B115" s="1" t="s">
        <v>736</v>
      </c>
      <c r="C115" s="1">
        <v>9250</v>
      </c>
      <c r="D115" s="1">
        <v>7174</v>
      </c>
      <c r="E115" s="1">
        <v>10150</v>
      </c>
      <c r="F115" s="1">
        <v>11609</v>
      </c>
      <c r="G115" s="1">
        <v>1118</v>
      </c>
      <c r="H115" s="1">
        <v>500</v>
      </c>
      <c r="I115" s="1">
        <v>0</v>
      </c>
      <c r="J115" s="1">
        <v>0</v>
      </c>
    </row>
    <row r="116" spans="1:10" ht="12.75">
      <c r="A116" s="2" t="str">
        <f t="shared" si="1"/>
        <v>OUTROS SUCOS</v>
      </c>
      <c r="B116" s="1" t="s">
        <v>737</v>
      </c>
      <c r="C116" s="1">
        <v>1389119</v>
      </c>
      <c r="D116" s="1">
        <v>508223</v>
      </c>
      <c r="E116" s="1">
        <v>241273</v>
      </c>
      <c r="F116" s="1">
        <v>88841</v>
      </c>
      <c r="G116" s="1">
        <v>110406</v>
      </c>
      <c r="H116" s="1">
        <v>52309</v>
      </c>
      <c r="I116" s="1">
        <v>118408</v>
      </c>
      <c r="J116" s="1">
        <v>66206</v>
      </c>
    </row>
    <row r="117" spans="1:10" ht="12.75">
      <c r="A117" s="2" t="str">
        <f t="shared" si="1"/>
        <v>OVINOS E CAPRINOS VIVOS</v>
      </c>
      <c r="B117" s="1" t="s">
        <v>738</v>
      </c>
      <c r="G117" s="1">
        <v>4900</v>
      </c>
      <c r="H117" s="1">
        <v>494</v>
      </c>
      <c r="I117" s="1">
        <v>0</v>
      </c>
      <c r="J117" s="1">
        <v>0</v>
      </c>
    </row>
    <row r="118" spans="1:10" ht="12.75">
      <c r="A118" s="2" t="str">
        <f t="shared" si="1"/>
        <v>OVOS E GEMAS</v>
      </c>
      <c r="B118" s="1" t="s">
        <v>739</v>
      </c>
      <c r="C118" s="1">
        <v>3862836</v>
      </c>
      <c r="D118" s="1">
        <v>1200289</v>
      </c>
      <c r="E118" s="1">
        <v>5704568</v>
      </c>
      <c r="F118" s="1">
        <v>2264899</v>
      </c>
      <c r="G118" s="1">
        <v>3385033</v>
      </c>
      <c r="H118" s="1">
        <v>39137</v>
      </c>
      <c r="I118" s="1">
        <v>2642899</v>
      </c>
      <c r="J118" s="1">
        <v>38107</v>
      </c>
    </row>
    <row r="119" spans="1:10" ht="12.75">
      <c r="A119" s="2" t="str">
        <f t="shared" si="1"/>
        <v>PAPEL</v>
      </c>
      <c r="B119" s="1" t="s">
        <v>740</v>
      </c>
      <c r="C119" s="1">
        <v>155878645</v>
      </c>
      <c r="D119" s="1">
        <v>174005290</v>
      </c>
      <c r="E119" s="1">
        <v>136035454</v>
      </c>
      <c r="F119" s="1">
        <v>166468777</v>
      </c>
      <c r="G119" s="1">
        <v>56396569</v>
      </c>
      <c r="H119" s="1">
        <v>45427766</v>
      </c>
      <c r="I119" s="1">
        <v>65061925</v>
      </c>
      <c r="J119" s="1">
        <v>59672453</v>
      </c>
    </row>
    <row r="120" spans="1:10" ht="12.75">
      <c r="A120" s="2" t="str">
        <f t="shared" si="1"/>
        <v>PATOS VIVOS</v>
      </c>
      <c r="B120" s="1" t="s">
        <v>741</v>
      </c>
      <c r="G120" s="1">
        <v>54922</v>
      </c>
      <c r="H120" s="1">
        <v>802</v>
      </c>
      <c r="I120" s="1">
        <v>43484</v>
      </c>
      <c r="J120" s="1">
        <v>584</v>
      </c>
    </row>
    <row r="121" spans="1:10" ht="12.75">
      <c r="A121" s="2" t="str">
        <f t="shared" si="1"/>
        <v>PEIXES</v>
      </c>
      <c r="B121" s="1" t="s">
        <v>742</v>
      </c>
      <c r="C121" s="1">
        <v>23169991</v>
      </c>
      <c r="D121" s="1">
        <v>4109408</v>
      </c>
      <c r="E121" s="1">
        <v>14163649</v>
      </c>
      <c r="F121" s="1">
        <v>3393898</v>
      </c>
      <c r="G121" s="1">
        <v>112077312</v>
      </c>
      <c r="H121" s="1">
        <v>33959648</v>
      </c>
      <c r="I121" s="1">
        <v>105230899</v>
      </c>
      <c r="J121" s="1">
        <v>38099124</v>
      </c>
    </row>
    <row r="122" spans="1:10" ht="12.75">
      <c r="A122" s="2" t="str">
        <f t="shared" si="1"/>
        <v>PENAS, PELES, CERDAS E PÊLOS ANIMAIS</v>
      </c>
      <c r="B122" s="1" t="s">
        <v>743</v>
      </c>
      <c r="C122" s="1">
        <v>509331</v>
      </c>
      <c r="D122" s="1">
        <v>1125410</v>
      </c>
      <c r="E122" s="1">
        <v>479597</v>
      </c>
      <c r="F122" s="1">
        <v>976743</v>
      </c>
      <c r="G122" s="1">
        <v>166873</v>
      </c>
      <c r="H122" s="1">
        <v>16886</v>
      </c>
      <c r="I122" s="1">
        <v>491673</v>
      </c>
      <c r="J122" s="1">
        <v>183126</v>
      </c>
    </row>
    <row r="123" spans="1:10" ht="12.75">
      <c r="A123" s="2" t="str">
        <f t="shared" si="1"/>
        <v>PÊRAS</v>
      </c>
      <c r="B123" s="1" t="s">
        <v>744</v>
      </c>
      <c r="C123" s="1">
        <v>17625</v>
      </c>
      <c r="D123" s="1">
        <v>7434</v>
      </c>
      <c r="E123" s="1">
        <v>14879</v>
      </c>
      <c r="F123" s="1">
        <v>6359</v>
      </c>
      <c r="G123" s="1">
        <v>11369635</v>
      </c>
      <c r="H123" s="1">
        <v>13366443</v>
      </c>
      <c r="I123" s="1">
        <v>8750298</v>
      </c>
      <c r="J123" s="1">
        <v>9152417</v>
      </c>
    </row>
    <row r="124" spans="1:10" ht="12.75">
      <c r="A124" s="2" t="str">
        <f t="shared" si="1"/>
        <v>PÊSSEGOS</v>
      </c>
      <c r="B124" s="1" t="s">
        <v>746</v>
      </c>
      <c r="C124" s="1">
        <v>304051</v>
      </c>
      <c r="D124" s="1">
        <v>324490</v>
      </c>
      <c r="E124" s="1">
        <v>540706</v>
      </c>
      <c r="F124" s="1">
        <v>567151</v>
      </c>
      <c r="G124" s="1">
        <v>705963</v>
      </c>
      <c r="H124" s="1">
        <v>608721</v>
      </c>
      <c r="I124" s="1">
        <v>884801</v>
      </c>
      <c r="J124" s="1">
        <v>737382</v>
      </c>
    </row>
    <row r="125" spans="1:10" ht="12.75">
      <c r="A125" s="2" t="str">
        <f t="shared" si="1"/>
        <v>PLANTAS E PARTES PARA INDÚSTRIA, MEDICINA OU PERFUMARIA</v>
      </c>
      <c r="B125" s="1" t="s">
        <v>747</v>
      </c>
      <c r="C125" s="1">
        <v>787347</v>
      </c>
      <c r="D125" s="1">
        <v>84552</v>
      </c>
      <c r="E125" s="1">
        <v>688603</v>
      </c>
      <c r="F125" s="1">
        <v>107584</v>
      </c>
      <c r="G125" s="1">
        <v>7828272</v>
      </c>
      <c r="H125" s="1">
        <v>1112372</v>
      </c>
      <c r="I125" s="1">
        <v>5875998</v>
      </c>
      <c r="J125" s="1">
        <v>1947450</v>
      </c>
    </row>
    <row r="126" spans="1:10" ht="12.75">
      <c r="A126" s="2" t="str">
        <f t="shared" si="1"/>
        <v>PLANTAS VIVAS NÃO ORNAMENTAIS</v>
      </c>
      <c r="B126" s="1" t="s">
        <v>748</v>
      </c>
      <c r="C126" s="1">
        <v>132114</v>
      </c>
      <c r="D126" s="1">
        <v>42990</v>
      </c>
      <c r="E126" s="1">
        <v>59864</v>
      </c>
      <c r="F126" s="1">
        <v>31183</v>
      </c>
      <c r="G126" s="1">
        <v>539728</v>
      </c>
      <c r="H126" s="1">
        <v>45931</v>
      </c>
      <c r="I126" s="1">
        <v>1249798</v>
      </c>
      <c r="J126" s="1">
        <v>55598</v>
      </c>
    </row>
    <row r="127" spans="1:10" ht="12.75">
      <c r="A127" s="2" t="str">
        <f t="shared" si="1"/>
        <v>POMELOS</v>
      </c>
      <c r="B127" s="1" t="s">
        <v>749</v>
      </c>
      <c r="C127" s="1">
        <v>4260</v>
      </c>
      <c r="D127" s="1">
        <v>1431</v>
      </c>
      <c r="E127" s="1">
        <v>2247</v>
      </c>
      <c r="F127" s="1">
        <v>893</v>
      </c>
      <c r="G127" s="1">
        <v>84260</v>
      </c>
      <c r="H127" s="1">
        <v>67001</v>
      </c>
      <c r="I127" s="1">
        <v>74067</v>
      </c>
      <c r="J127" s="1">
        <v>60130</v>
      </c>
    </row>
    <row r="128" spans="1:10" ht="12.75">
      <c r="A128" s="2" t="str">
        <f t="shared" si="1"/>
        <v>PREPARAÇÕES A BASE DE CEREAIS</v>
      </c>
      <c r="B128" s="1" t="s">
        <v>750</v>
      </c>
      <c r="C128" s="1">
        <v>20515051</v>
      </c>
      <c r="D128" s="1">
        <v>13693352</v>
      </c>
      <c r="E128" s="1">
        <v>23610978</v>
      </c>
      <c r="F128" s="1">
        <v>15975524</v>
      </c>
      <c r="G128" s="1">
        <v>15003424</v>
      </c>
      <c r="H128" s="1">
        <v>5781918</v>
      </c>
      <c r="I128" s="1">
        <v>14144917</v>
      </c>
      <c r="J128" s="1">
        <v>5359832</v>
      </c>
    </row>
    <row r="129" spans="1:10" ht="12.75">
      <c r="A129" s="2" t="str">
        <f t="shared" si="1"/>
        <v>PREPARAÇÕES E CONSERVAS DE PEIXES, CRUSTÁCEOS E MOLUSCOS</v>
      </c>
      <c r="B129" s="1" t="s">
        <v>751</v>
      </c>
      <c r="C129" s="1">
        <v>474677</v>
      </c>
      <c r="D129" s="1">
        <v>133557</v>
      </c>
      <c r="E129" s="1">
        <v>1359598</v>
      </c>
      <c r="F129" s="1">
        <v>376599</v>
      </c>
      <c r="G129" s="1">
        <v>2831852</v>
      </c>
      <c r="H129" s="1">
        <v>932289</v>
      </c>
      <c r="I129" s="1">
        <v>4493695</v>
      </c>
      <c r="J129" s="1">
        <v>1589897</v>
      </c>
    </row>
    <row r="130" spans="1:10" ht="12.75">
      <c r="A130" s="2" t="str">
        <f t="shared" si="1"/>
        <v>PREPARAÇÕES P/ ELABORAÇÃO DE BEBIDAS</v>
      </c>
      <c r="B130" s="1" t="s">
        <v>752</v>
      </c>
      <c r="C130" s="1">
        <v>19089586</v>
      </c>
      <c r="D130" s="1">
        <v>1816167</v>
      </c>
      <c r="E130" s="1">
        <v>15254777</v>
      </c>
      <c r="F130" s="1">
        <v>1222256</v>
      </c>
      <c r="G130" s="1">
        <v>5732975</v>
      </c>
      <c r="H130" s="1">
        <v>604794</v>
      </c>
      <c r="I130" s="1">
        <v>10218085</v>
      </c>
      <c r="J130" s="1">
        <v>1092847</v>
      </c>
    </row>
    <row r="131" spans="1:10" ht="12.75">
      <c r="A131" s="2" t="str">
        <f t="shared" si="1"/>
        <v>PRODUTOS ANIMAIS PARA PREPARAÇÕES DE PRODUTOS FARMACEUT.</v>
      </c>
      <c r="B131" s="1" t="s">
        <v>753</v>
      </c>
      <c r="C131" s="1">
        <v>7985059</v>
      </c>
      <c r="D131" s="1">
        <v>164762</v>
      </c>
      <c r="E131" s="1">
        <v>6527972</v>
      </c>
      <c r="F131" s="1">
        <v>181905</v>
      </c>
      <c r="G131" s="1">
        <v>3065651</v>
      </c>
      <c r="H131" s="1">
        <v>225997</v>
      </c>
      <c r="I131" s="1">
        <v>1597747</v>
      </c>
      <c r="J131" s="1">
        <v>417323</v>
      </c>
    </row>
    <row r="132" spans="1:10" ht="12.75">
      <c r="A132" s="2" t="str">
        <f t="shared" si="1"/>
        <v>PRODUTOS DE CONFEITARIA</v>
      </c>
      <c r="B132" s="1" t="s">
        <v>754</v>
      </c>
      <c r="C132" s="1">
        <v>14516895</v>
      </c>
      <c r="D132" s="1">
        <v>8046417</v>
      </c>
      <c r="E132" s="1">
        <v>14450412</v>
      </c>
      <c r="F132" s="1">
        <v>9088460</v>
      </c>
      <c r="G132" s="1">
        <v>3834303</v>
      </c>
      <c r="H132" s="1">
        <v>784244</v>
      </c>
      <c r="I132" s="1">
        <v>1965805</v>
      </c>
      <c r="J132" s="1">
        <v>485221</v>
      </c>
    </row>
    <row r="133" spans="1:10" ht="12.75">
      <c r="A133" s="2" t="str">
        <f aca="true" t="shared" si="2" ref="A133:A196">RIGHT(B133,LEN(B133)-11)</f>
        <v>PRODUTOS DE COURO E PELETERIA</v>
      </c>
      <c r="B133" s="1" t="s">
        <v>755</v>
      </c>
      <c r="C133" s="1">
        <v>35027465</v>
      </c>
      <c r="D133" s="1">
        <v>1240792</v>
      </c>
      <c r="E133" s="1">
        <v>27496699</v>
      </c>
      <c r="F133" s="1">
        <v>1146558</v>
      </c>
      <c r="G133" s="1">
        <v>10529309</v>
      </c>
      <c r="H133" s="1">
        <v>253226</v>
      </c>
      <c r="I133" s="1">
        <v>8539132</v>
      </c>
      <c r="J133" s="1">
        <v>171017</v>
      </c>
    </row>
    <row r="134" spans="1:10" ht="12.75">
      <c r="A134" s="2" t="str">
        <f t="shared" si="2"/>
        <v>PRODUTOS DE FLORICULTURA</v>
      </c>
      <c r="B134" s="1" t="s">
        <v>756</v>
      </c>
      <c r="C134" s="1">
        <v>437330</v>
      </c>
      <c r="D134" s="1">
        <v>64883</v>
      </c>
      <c r="E134" s="1">
        <v>718507</v>
      </c>
      <c r="F134" s="1">
        <v>113909</v>
      </c>
      <c r="G134" s="1">
        <v>2999244</v>
      </c>
      <c r="H134" s="1">
        <v>295657</v>
      </c>
      <c r="I134" s="1">
        <v>2059919</v>
      </c>
      <c r="J134" s="1">
        <v>147229</v>
      </c>
    </row>
    <row r="135" spans="1:10" ht="12.75">
      <c r="A135" s="2" t="str">
        <f t="shared" si="2"/>
        <v>PRODUTOS DIVERSOS DA INDÚSTRIA QUÍMICA, DE ORIGEM VEGETAL</v>
      </c>
      <c r="B135" s="1" t="s">
        <v>757</v>
      </c>
      <c r="C135" s="1">
        <v>12772123</v>
      </c>
      <c r="D135" s="1">
        <v>10689419</v>
      </c>
      <c r="E135" s="1">
        <v>16827502</v>
      </c>
      <c r="F135" s="1">
        <v>13597433</v>
      </c>
      <c r="G135" s="1">
        <v>1210326</v>
      </c>
      <c r="H135" s="1">
        <v>549509</v>
      </c>
      <c r="I135" s="1">
        <v>685738</v>
      </c>
      <c r="J135" s="1">
        <v>258250</v>
      </c>
    </row>
    <row r="136" spans="1:10" ht="12.75">
      <c r="A136" s="2" t="str">
        <f t="shared" si="2"/>
        <v>PRODUTOS DO CACAU</v>
      </c>
      <c r="B136" s="1" t="s">
        <v>758</v>
      </c>
      <c r="C136" s="1">
        <v>21624199</v>
      </c>
      <c r="D136" s="1">
        <v>5590497</v>
      </c>
      <c r="E136" s="1">
        <v>26833098</v>
      </c>
      <c r="F136" s="1">
        <v>6895836</v>
      </c>
      <c r="G136" s="1">
        <v>15691065</v>
      </c>
      <c r="H136" s="1">
        <v>3790383</v>
      </c>
      <c r="I136" s="1">
        <v>19735578</v>
      </c>
      <c r="J136" s="1">
        <v>5875309</v>
      </c>
    </row>
    <row r="137" spans="1:10" ht="12.75">
      <c r="A137" s="2" t="str">
        <f t="shared" si="2"/>
        <v>PRODUTOS DO FUMO MANUFATURADOS</v>
      </c>
      <c r="B137" s="1" t="s">
        <v>759</v>
      </c>
      <c r="C137" s="1">
        <v>11240262</v>
      </c>
      <c r="D137" s="1">
        <v>2626702</v>
      </c>
      <c r="E137" s="1">
        <v>9465535</v>
      </c>
      <c r="F137" s="1">
        <v>2506549</v>
      </c>
      <c r="G137" s="1">
        <v>3408373</v>
      </c>
      <c r="H137" s="1">
        <v>482983</v>
      </c>
      <c r="I137" s="1">
        <v>3682049</v>
      </c>
      <c r="J137" s="1">
        <v>389279</v>
      </c>
    </row>
    <row r="138" spans="1:10" ht="12.75">
      <c r="A138" s="2" t="str">
        <f t="shared" si="2"/>
        <v>PRODUTOS E SUBPRODUTOS DA INDÚSTRIA DE MOAGEM</v>
      </c>
      <c r="B138" s="1" t="s">
        <v>760</v>
      </c>
      <c r="C138" s="1">
        <v>9060759</v>
      </c>
      <c r="D138" s="1">
        <v>27153909</v>
      </c>
      <c r="E138" s="1">
        <v>9159399</v>
      </c>
      <c r="F138" s="1">
        <v>20245606</v>
      </c>
      <c r="G138" s="1">
        <v>72936678</v>
      </c>
      <c r="H138" s="1">
        <v>157618598</v>
      </c>
      <c r="I138" s="1">
        <v>66970802</v>
      </c>
      <c r="J138" s="1">
        <v>149030066</v>
      </c>
    </row>
    <row r="139" spans="1:10" ht="12.75">
      <c r="A139" s="2" t="str">
        <f t="shared" si="2"/>
        <v>PRODUTOS HORTÍCOLAS, LEGUMINOSAS, RAÍZES E TUBÉRCULOS CONGELADOS</v>
      </c>
      <c r="B139" s="1" t="s">
        <v>761</v>
      </c>
      <c r="C139" s="1">
        <v>34393</v>
      </c>
      <c r="D139" s="1">
        <v>22258</v>
      </c>
      <c r="E139" s="1">
        <v>32230</v>
      </c>
      <c r="F139" s="1">
        <v>20501</v>
      </c>
      <c r="G139" s="1">
        <v>1635018</v>
      </c>
      <c r="H139" s="1">
        <v>1566388</v>
      </c>
      <c r="I139" s="1">
        <v>2506137</v>
      </c>
      <c r="J139" s="1">
        <v>2389502</v>
      </c>
    </row>
    <row r="140" spans="1:10" ht="12.75">
      <c r="A140" s="2" t="str">
        <f t="shared" si="2"/>
        <v>PRODUTOS HORTÍCOLAS, LEGUMINOSAS, RAÍZES E TUBÉRCULOS FRESCOS OU REFRIGERADOS</v>
      </c>
      <c r="B140" s="1" t="s">
        <v>762</v>
      </c>
      <c r="C140" s="1">
        <v>2039654</v>
      </c>
      <c r="D140" s="1">
        <v>5830538</v>
      </c>
      <c r="E140" s="1">
        <v>2279241</v>
      </c>
      <c r="F140" s="1">
        <v>4090214</v>
      </c>
      <c r="G140" s="1">
        <v>33593410</v>
      </c>
      <c r="H140" s="1">
        <v>20213587</v>
      </c>
      <c r="I140" s="1">
        <v>16589226</v>
      </c>
      <c r="J140" s="1">
        <v>15409162</v>
      </c>
    </row>
    <row r="141" spans="1:10" ht="12.75">
      <c r="A141" s="2" t="str">
        <f t="shared" si="2"/>
        <v>PRODUTOS HORTÍCOLAS, LEGUMINOSAS, RAÍZES E TUBÉRCULOS PREPARADOS OU CONSERVADOS</v>
      </c>
      <c r="B141" s="1" t="s">
        <v>763</v>
      </c>
      <c r="C141" s="1">
        <v>5168858</v>
      </c>
      <c r="D141" s="1">
        <v>4739298</v>
      </c>
      <c r="E141" s="1">
        <v>6824441</v>
      </c>
      <c r="F141" s="1">
        <v>6890893</v>
      </c>
      <c r="G141" s="1">
        <v>46087431</v>
      </c>
      <c r="H141" s="1">
        <v>53292485</v>
      </c>
      <c r="I141" s="1">
        <v>47662018</v>
      </c>
      <c r="J141" s="1">
        <v>57568317</v>
      </c>
    </row>
    <row r="142" spans="1:10" ht="12.75">
      <c r="A142" s="2" t="str">
        <f t="shared" si="2"/>
        <v>PRODUTOS HORTÍCOLAS, LEGUMINOSAS, RAÍZES E TUBÉRCULOS SECOS</v>
      </c>
      <c r="B142" s="1" t="s">
        <v>764</v>
      </c>
      <c r="C142" s="1">
        <v>7667116</v>
      </c>
      <c r="D142" s="1">
        <v>10233966</v>
      </c>
      <c r="E142" s="1">
        <v>14893927</v>
      </c>
      <c r="F142" s="1">
        <v>15414684</v>
      </c>
      <c r="G142" s="1">
        <v>10502489</v>
      </c>
      <c r="H142" s="1">
        <v>14868183</v>
      </c>
      <c r="I142" s="1">
        <v>11702754</v>
      </c>
      <c r="J142" s="1">
        <v>13686436</v>
      </c>
    </row>
    <row r="143" spans="1:10" ht="12.75">
      <c r="A143" s="2" t="str">
        <f t="shared" si="2"/>
        <v>QUEIJOS</v>
      </c>
      <c r="B143" s="1" t="s">
        <v>766</v>
      </c>
      <c r="C143" s="1">
        <v>1172743</v>
      </c>
      <c r="D143" s="1">
        <v>245098</v>
      </c>
      <c r="E143" s="1">
        <v>1841039</v>
      </c>
      <c r="F143" s="1">
        <v>383006</v>
      </c>
      <c r="G143" s="1">
        <v>7380575</v>
      </c>
      <c r="H143" s="1">
        <v>1720443</v>
      </c>
      <c r="I143" s="1">
        <v>14639277</v>
      </c>
      <c r="J143" s="1">
        <v>3529906</v>
      </c>
    </row>
    <row r="144" spans="1:10" ht="12.75">
      <c r="A144" s="2" t="str">
        <f t="shared" si="2"/>
        <v>RAÇÕES PARA ANIMAIS DOMÉSTICOS</v>
      </c>
      <c r="B144" s="1" t="s">
        <v>767</v>
      </c>
      <c r="C144" s="1">
        <v>24978910</v>
      </c>
      <c r="D144" s="1">
        <v>25609373</v>
      </c>
      <c r="E144" s="1">
        <v>35583948</v>
      </c>
      <c r="F144" s="1">
        <v>38313854</v>
      </c>
      <c r="G144" s="1">
        <v>19851644</v>
      </c>
      <c r="H144" s="1">
        <v>11386626</v>
      </c>
      <c r="I144" s="1">
        <v>21581344</v>
      </c>
      <c r="J144" s="1">
        <v>11803645</v>
      </c>
    </row>
    <row r="145" spans="1:6" ht="12.75">
      <c r="A145" s="2" t="str">
        <f t="shared" si="2"/>
        <v>RÉPTEIS VIVOS</v>
      </c>
      <c r="B145" s="1" t="s">
        <v>768</v>
      </c>
      <c r="C145" s="1">
        <v>31000</v>
      </c>
      <c r="D145" s="1">
        <v>85</v>
      </c>
      <c r="E145" s="1">
        <v>0</v>
      </c>
      <c r="F145" s="1">
        <v>0</v>
      </c>
    </row>
    <row r="146" spans="1:10" ht="12.75">
      <c r="A146" s="2" t="str">
        <f t="shared" si="2"/>
        <v>SEDA E PRODUTOS DE SEDA</v>
      </c>
      <c r="B146" s="1" t="s">
        <v>769</v>
      </c>
      <c r="C146" s="1">
        <v>3200478</v>
      </c>
      <c r="D146" s="1">
        <v>49670</v>
      </c>
      <c r="E146" s="1">
        <v>1641988</v>
      </c>
      <c r="F146" s="1">
        <v>70473</v>
      </c>
      <c r="G146" s="1">
        <v>468119</v>
      </c>
      <c r="H146" s="1">
        <v>1429</v>
      </c>
      <c r="I146" s="1">
        <v>620013</v>
      </c>
      <c r="J146" s="1">
        <v>5734</v>
      </c>
    </row>
    <row r="147" spans="1:10" ht="12.75">
      <c r="A147" s="2" t="str">
        <f t="shared" si="2"/>
        <v>SEMEN E EMBRIÕES</v>
      </c>
      <c r="B147" s="1" t="s">
        <v>770</v>
      </c>
      <c r="C147" s="1">
        <v>304316</v>
      </c>
      <c r="D147" s="1">
        <v>74</v>
      </c>
      <c r="E147" s="1">
        <v>771111</v>
      </c>
      <c r="F147" s="1">
        <v>104</v>
      </c>
      <c r="G147" s="1">
        <v>3233621</v>
      </c>
      <c r="H147" s="1">
        <v>844</v>
      </c>
      <c r="I147" s="1">
        <v>2441400</v>
      </c>
      <c r="J147" s="1">
        <v>553</v>
      </c>
    </row>
    <row r="148" spans="1:10" ht="12.75">
      <c r="A148" s="2" t="str">
        <f t="shared" si="2"/>
        <v>SEMENTES</v>
      </c>
      <c r="B148" s="1" t="s">
        <v>771</v>
      </c>
      <c r="C148" s="1">
        <v>21382125</v>
      </c>
      <c r="D148" s="1">
        <v>6097656</v>
      </c>
      <c r="E148" s="1">
        <v>27421834</v>
      </c>
      <c r="F148" s="1">
        <v>18285271</v>
      </c>
      <c r="G148" s="1">
        <v>13213433</v>
      </c>
      <c r="H148" s="1">
        <v>1016272</v>
      </c>
      <c r="I148" s="1">
        <v>14755422</v>
      </c>
      <c r="J148" s="1">
        <v>1060962</v>
      </c>
    </row>
    <row r="149" spans="1:10" ht="12.75">
      <c r="A149" s="2" t="str">
        <f t="shared" si="2"/>
        <v>SEMENTES E FARELOS DE OLEAGINOSAS (EXCLUI SOJA)</v>
      </c>
      <c r="B149" s="1" t="s">
        <v>772</v>
      </c>
      <c r="C149" s="1">
        <v>3005326</v>
      </c>
      <c r="D149" s="1">
        <v>5067567</v>
      </c>
      <c r="E149" s="1">
        <v>12066490</v>
      </c>
      <c r="F149" s="1">
        <v>12558460</v>
      </c>
      <c r="G149" s="1">
        <v>1113350</v>
      </c>
      <c r="H149" s="1">
        <v>953228</v>
      </c>
      <c r="I149" s="1">
        <v>2644985</v>
      </c>
      <c r="J149" s="1">
        <v>2644597</v>
      </c>
    </row>
    <row r="150" spans="1:10" ht="12.75">
      <c r="A150" s="2" t="str">
        <f t="shared" si="2"/>
        <v>SISAL E PRODUTOS DE SISAL</v>
      </c>
      <c r="B150" s="1" t="s">
        <v>773</v>
      </c>
      <c r="C150" s="1">
        <v>3516297</v>
      </c>
      <c r="D150" s="1">
        <v>1979533</v>
      </c>
      <c r="E150" s="1">
        <v>3465401</v>
      </c>
      <c r="F150" s="1">
        <v>2489828</v>
      </c>
      <c r="G150" s="1">
        <v>7621</v>
      </c>
      <c r="H150" s="1">
        <v>1486</v>
      </c>
      <c r="I150" s="1">
        <v>2397</v>
      </c>
      <c r="J150" s="1">
        <v>1813</v>
      </c>
    </row>
    <row r="151" spans="1:10" ht="12.75">
      <c r="A151" s="2" t="str">
        <f t="shared" si="2"/>
        <v>SOJA EM GRÃOS</v>
      </c>
      <c r="B151" s="1" t="s">
        <v>774</v>
      </c>
      <c r="C151" s="1">
        <v>1190634180</v>
      </c>
      <c r="D151" s="1">
        <v>3269143346</v>
      </c>
      <c r="E151" s="1">
        <v>103631827</v>
      </c>
      <c r="F151" s="1">
        <v>274047833</v>
      </c>
      <c r="G151" s="1">
        <v>4264465</v>
      </c>
      <c r="H151" s="1">
        <v>13030000</v>
      </c>
      <c r="I151" s="1">
        <v>28656998</v>
      </c>
      <c r="J151" s="1">
        <v>74006310</v>
      </c>
    </row>
    <row r="152" spans="1:10" ht="12.75">
      <c r="A152" s="2" t="str">
        <f t="shared" si="2"/>
        <v>SORO DE LEITE</v>
      </c>
      <c r="B152" s="1" t="s">
        <v>775</v>
      </c>
      <c r="C152" s="1">
        <v>38169</v>
      </c>
      <c r="D152" s="1">
        <v>50235</v>
      </c>
      <c r="E152" s="1">
        <v>72722</v>
      </c>
      <c r="F152" s="1">
        <v>79083</v>
      </c>
      <c r="G152" s="1">
        <v>2886392</v>
      </c>
      <c r="H152" s="1">
        <v>1530850</v>
      </c>
      <c r="I152" s="1">
        <v>2372910</v>
      </c>
      <c r="J152" s="1">
        <v>1488000</v>
      </c>
    </row>
    <row r="153" spans="1:10" ht="12.75">
      <c r="A153" s="2" t="str">
        <f t="shared" si="2"/>
        <v>SUCOS DE LARANJA</v>
      </c>
      <c r="B153" s="1" t="s">
        <v>776</v>
      </c>
      <c r="C153" s="1">
        <v>187744831</v>
      </c>
      <c r="D153" s="1">
        <v>235070235</v>
      </c>
      <c r="E153" s="1">
        <v>136623732</v>
      </c>
      <c r="F153" s="1">
        <v>195307659</v>
      </c>
      <c r="G153" s="1">
        <v>1553</v>
      </c>
      <c r="H153" s="1">
        <v>1007</v>
      </c>
      <c r="I153" s="1">
        <v>619</v>
      </c>
      <c r="J153" s="1">
        <v>864</v>
      </c>
    </row>
    <row r="154" spans="1:10" ht="12.75">
      <c r="A154" s="2" t="str">
        <f t="shared" si="2"/>
        <v>SUCOS DE OUTRAS FRUTAS</v>
      </c>
      <c r="B154" s="1" t="s">
        <v>777</v>
      </c>
      <c r="C154" s="1">
        <v>16304327</v>
      </c>
      <c r="D154" s="1">
        <v>9858252</v>
      </c>
      <c r="E154" s="1">
        <v>20309877</v>
      </c>
      <c r="F154" s="1">
        <v>15848952</v>
      </c>
      <c r="G154" s="1">
        <v>975941</v>
      </c>
      <c r="H154" s="1">
        <v>361305</v>
      </c>
      <c r="I154" s="1">
        <v>354812</v>
      </c>
      <c r="J154" s="1">
        <v>165184</v>
      </c>
    </row>
    <row r="155" spans="1:6" ht="12.75">
      <c r="A155" s="2" t="str">
        <f t="shared" si="2"/>
        <v>SUÍNOS VIVOS</v>
      </c>
      <c r="B155" s="1" t="s">
        <v>778</v>
      </c>
      <c r="C155" s="1">
        <v>1148761</v>
      </c>
      <c r="D155" s="1">
        <v>111734</v>
      </c>
      <c r="E155" s="1">
        <v>184646</v>
      </c>
      <c r="F155" s="1">
        <v>12100</v>
      </c>
    </row>
    <row r="156" spans="1:10" ht="12.75">
      <c r="A156" s="2" t="str">
        <f t="shared" si="2"/>
        <v>TAMARAS</v>
      </c>
      <c r="B156" s="1" t="s">
        <v>779</v>
      </c>
      <c r="C156" s="1">
        <v>1503</v>
      </c>
      <c r="D156" s="1">
        <v>509</v>
      </c>
      <c r="E156" s="1">
        <v>16430</v>
      </c>
      <c r="F156" s="1">
        <v>2832</v>
      </c>
      <c r="G156" s="1">
        <v>150450</v>
      </c>
      <c r="H156" s="1">
        <v>63000</v>
      </c>
      <c r="I156" s="1">
        <v>308462</v>
      </c>
      <c r="J156" s="1">
        <v>112420</v>
      </c>
    </row>
    <row r="157" spans="1:10" ht="12.75">
      <c r="A157" s="2" t="str">
        <f t="shared" si="2"/>
        <v>TANGERINAS, MANDARINAS E SATOSUMAS</v>
      </c>
      <c r="B157" s="1" t="s">
        <v>780</v>
      </c>
      <c r="C157" s="1">
        <v>6532</v>
      </c>
      <c r="D157" s="1">
        <v>4791</v>
      </c>
      <c r="E157" s="1">
        <v>7274</v>
      </c>
      <c r="F157" s="1">
        <v>5217</v>
      </c>
      <c r="G157" s="1">
        <v>429850</v>
      </c>
      <c r="H157" s="1">
        <v>369495</v>
      </c>
      <c r="I157" s="1">
        <v>233217</v>
      </c>
      <c r="J157" s="1">
        <v>191679</v>
      </c>
    </row>
    <row r="158" spans="1:10" ht="12.75">
      <c r="A158" s="2" t="str">
        <f t="shared" si="2"/>
        <v>UVAS</v>
      </c>
      <c r="B158" s="1" t="s">
        <v>781</v>
      </c>
      <c r="C158" s="1">
        <v>10431313</v>
      </c>
      <c r="D158" s="1">
        <v>4968089</v>
      </c>
      <c r="E158" s="1">
        <v>11875078</v>
      </c>
      <c r="F158" s="1">
        <v>5588634</v>
      </c>
      <c r="G158" s="1">
        <v>4411092</v>
      </c>
      <c r="H158" s="1">
        <v>2245034</v>
      </c>
      <c r="I158" s="1">
        <v>4189122</v>
      </c>
      <c r="J158" s="1">
        <v>2822018</v>
      </c>
    </row>
    <row r="159" spans="1:10" ht="12.75">
      <c r="A159" s="2">
        <f t="shared" si="2"/>
      </c>
      <c r="B159" s="1" t="s">
        <v>782</v>
      </c>
      <c r="C159" s="1">
        <v>7590650678</v>
      </c>
      <c r="D159" s="1">
        <v>14773107210</v>
      </c>
      <c r="E159" s="1">
        <v>7236799480</v>
      </c>
      <c r="F159" s="1">
        <v>14054432522</v>
      </c>
      <c r="G159" s="1">
        <v>1212195116</v>
      </c>
      <c r="H159" s="1">
        <v>1707393370</v>
      </c>
      <c r="I159" s="1">
        <v>1352019528</v>
      </c>
      <c r="J159" s="1">
        <v>1597334745</v>
      </c>
    </row>
    <row r="160" spans="1:10" ht="12.75">
      <c r="A160" s="2" t="str">
        <f t="shared" si="2"/>
        <v>ABACATES FRESCOS OU SECOS</v>
      </c>
      <c r="B160" s="1" t="s">
        <v>236</v>
      </c>
      <c r="C160" s="1">
        <v>55875</v>
      </c>
      <c r="D160" s="1">
        <v>27499</v>
      </c>
      <c r="E160" s="1">
        <v>143427</v>
      </c>
      <c r="F160" s="1">
        <v>73457</v>
      </c>
      <c r="G160" s="1">
        <v>471040</v>
      </c>
      <c r="H160" s="1">
        <v>229430</v>
      </c>
      <c r="I160" s="1">
        <v>137988</v>
      </c>
      <c r="J160" s="1">
        <v>49109</v>
      </c>
    </row>
    <row r="161" spans="1:10" ht="12.75">
      <c r="A161" s="2" t="str">
        <f t="shared" si="2"/>
        <v>ABACAXIS FRESCOS OU SECOS</v>
      </c>
      <c r="B161" s="1" t="s">
        <v>237</v>
      </c>
      <c r="C161" s="1">
        <v>617440</v>
      </c>
      <c r="D161" s="1">
        <v>1542854</v>
      </c>
      <c r="E161" s="1">
        <v>924188</v>
      </c>
      <c r="F161" s="1">
        <v>1890423</v>
      </c>
      <c r="G161" s="1">
        <v>53381</v>
      </c>
      <c r="H161" s="1">
        <v>5990</v>
      </c>
      <c r="I161" s="1">
        <v>0</v>
      </c>
      <c r="J161" s="1">
        <v>0</v>
      </c>
    </row>
    <row r="162" spans="1:6" ht="12.75">
      <c r="A162" s="2" t="str">
        <f t="shared" si="2"/>
        <v>ABACAXIS PREPARADOS OU CONSERVADOS</v>
      </c>
      <c r="B162" s="1" t="s">
        <v>238</v>
      </c>
      <c r="C162" s="1">
        <v>11336</v>
      </c>
      <c r="D162" s="1">
        <v>4880</v>
      </c>
      <c r="E162" s="1">
        <v>56808</v>
      </c>
      <c r="F162" s="1">
        <v>39567</v>
      </c>
    </row>
    <row r="163" spans="1:6" ht="12.75">
      <c r="A163" s="2" t="str">
        <f t="shared" si="2"/>
        <v>ABELHAS VIVAS</v>
      </c>
      <c r="B163" s="1" t="s">
        <v>629</v>
      </c>
      <c r="C163" s="1">
        <v>49</v>
      </c>
      <c r="D163" s="1">
        <v>34</v>
      </c>
      <c r="E163" s="1">
        <v>0</v>
      </c>
      <c r="F163" s="1">
        <v>0</v>
      </c>
    </row>
    <row r="164" spans="1:10" ht="12.75">
      <c r="A164" s="2" t="str">
        <f t="shared" si="2"/>
        <v>AÇÚCAR DE BETERRABA EM BRUTO</v>
      </c>
      <c r="B164" s="1" t="s">
        <v>239</v>
      </c>
      <c r="C164" s="1">
        <v>704</v>
      </c>
      <c r="D164" s="1">
        <v>855</v>
      </c>
      <c r="E164" s="1">
        <v>1061</v>
      </c>
      <c r="F164" s="1">
        <v>1130</v>
      </c>
      <c r="G164" s="1">
        <v>0</v>
      </c>
      <c r="H164" s="1">
        <v>0</v>
      </c>
      <c r="I164" s="1">
        <v>3559</v>
      </c>
      <c r="J164" s="1">
        <v>990</v>
      </c>
    </row>
    <row r="165" spans="1:10" ht="12.75">
      <c r="A165" s="2" t="str">
        <f t="shared" si="2"/>
        <v>AÇÚCAR DE CANA EM BRUTO</v>
      </c>
      <c r="B165" s="1" t="s">
        <v>240</v>
      </c>
      <c r="C165" s="1">
        <v>340604913</v>
      </c>
      <c r="D165" s="1">
        <v>1247595343</v>
      </c>
      <c r="E165" s="1">
        <v>727295322</v>
      </c>
      <c r="F165" s="1">
        <v>2511233197</v>
      </c>
      <c r="G165" s="1">
        <v>58034</v>
      </c>
      <c r="H165" s="1">
        <v>61236</v>
      </c>
      <c r="I165" s="1">
        <v>61538</v>
      </c>
      <c r="J165" s="1">
        <v>63396</v>
      </c>
    </row>
    <row r="166" spans="1:10" ht="12.75">
      <c r="A166" s="2" t="str">
        <f t="shared" si="2"/>
        <v>AÇÚCAR REFINADO</v>
      </c>
      <c r="B166" s="1" t="s">
        <v>241</v>
      </c>
      <c r="C166" s="1">
        <v>72079672</v>
      </c>
      <c r="D166" s="1">
        <v>188136868</v>
      </c>
      <c r="E166" s="1">
        <v>133223076</v>
      </c>
      <c r="F166" s="1">
        <v>367389150</v>
      </c>
      <c r="G166" s="1">
        <v>46293</v>
      </c>
      <c r="H166" s="1">
        <v>47549</v>
      </c>
      <c r="I166" s="1">
        <v>124735</v>
      </c>
      <c r="J166" s="1">
        <v>144307</v>
      </c>
    </row>
    <row r="167" spans="1:10" ht="12.75">
      <c r="A167" s="2" t="str">
        <f t="shared" si="2"/>
        <v>ALBUMINAS</v>
      </c>
      <c r="B167" s="1" t="s">
        <v>242</v>
      </c>
      <c r="C167" s="1">
        <v>2918</v>
      </c>
      <c r="D167" s="1">
        <v>513</v>
      </c>
      <c r="E167" s="1">
        <v>100387</v>
      </c>
      <c r="F167" s="1">
        <v>20646</v>
      </c>
      <c r="G167" s="1">
        <v>3701276</v>
      </c>
      <c r="H167" s="1">
        <v>587899</v>
      </c>
      <c r="I167" s="1">
        <v>4375660</v>
      </c>
      <c r="J167" s="1">
        <v>826766</v>
      </c>
    </row>
    <row r="168" spans="1:10" ht="12.75">
      <c r="A168" s="2" t="str">
        <f t="shared" si="2"/>
        <v>ÁLCOOL ETÍLICO</v>
      </c>
      <c r="B168" s="1" t="s">
        <v>243</v>
      </c>
      <c r="C168" s="1">
        <v>76731404</v>
      </c>
      <c r="D168" s="1">
        <v>117285845</v>
      </c>
      <c r="E168" s="1">
        <v>111395232</v>
      </c>
      <c r="F168" s="1">
        <v>194153588</v>
      </c>
      <c r="G168" s="1">
        <v>77820370</v>
      </c>
      <c r="H168" s="1">
        <v>146066677</v>
      </c>
      <c r="I168" s="1">
        <v>39773549</v>
      </c>
      <c r="J168" s="1">
        <v>75745628</v>
      </c>
    </row>
    <row r="169" spans="1:10" ht="12.75">
      <c r="A169" s="2" t="str">
        <f t="shared" si="2"/>
        <v>ALGODÃO CARDADO OU PENTEADO</v>
      </c>
      <c r="B169" s="1" t="s">
        <v>244</v>
      </c>
      <c r="C169" s="1">
        <v>491460</v>
      </c>
      <c r="D169" s="1">
        <v>318464</v>
      </c>
      <c r="E169" s="1">
        <v>0</v>
      </c>
      <c r="F169" s="1">
        <v>0</v>
      </c>
      <c r="G169" s="1">
        <v>209043</v>
      </c>
      <c r="H169" s="1">
        <v>53766</v>
      </c>
      <c r="I169" s="1">
        <v>2197</v>
      </c>
      <c r="J169" s="1">
        <v>50</v>
      </c>
    </row>
    <row r="170" spans="1:10" ht="12.75">
      <c r="A170" s="2" t="str">
        <f t="shared" si="2"/>
        <v>ALGODÃO NÃO CARDADO NEM PENTEADO</v>
      </c>
      <c r="B170" s="1" t="s">
        <v>245</v>
      </c>
      <c r="C170" s="1">
        <v>443833791</v>
      </c>
      <c r="D170" s="1">
        <v>277871622</v>
      </c>
      <c r="E170" s="1">
        <v>566026240</v>
      </c>
      <c r="F170" s="1">
        <v>370456283</v>
      </c>
      <c r="G170" s="1">
        <v>261094</v>
      </c>
      <c r="H170" s="1">
        <v>71987</v>
      </c>
      <c r="I170" s="1">
        <v>203524</v>
      </c>
      <c r="J170" s="1">
        <v>77624</v>
      </c>
    </row>
    <row r="171" spans="1:10" ht="12.75">
      <c r="A171" s="2" t="str">
        <f t="shared" si="2"/>
        <v>ALHO</v>
      </c>
      <c r="B171" s="1" t="s">
        <v>246</v>
      </c>
      <c r="C171" s="1">
        <v>20599</v>
      </c>
      <c r="D171" s="1">
        <v>4212</v>
      </c>
      <c r="E171" s="1">
        <v>25106</v>
      </c>
      <c r="F171" s="1">
        <v>5740</v>
      </c>
      <c r="G171" s="1">
        <v>32843767</v>
      </c>
      <c r="H171" s="1">
        <v>19193140</v>
      </c>
      <c r="I171" s="1">
        <v>16010318</v>
      </c>
      <c r="J171" s="1">
        <v>14635540</v>
      </c>
    </row>
    <row r="172" spans="1:10" ht="12.75">
      <c r="A172" s="2" t="str">
        <f t="shared" si="2"/>
        <v>ALHO EM PÓ</v>
      </c>
      <c r="B172" s="1" t="s">
        <v>247</v>
      </c>
      <c r="C172" s="1">
        <v>27334</v>
      </c>
      <c r="D172" s="1">
        <v>10500</v>
      </c>
      <c r="E172" s="1">
        <v>2084</v>
      </c>
      <c r="F172" s="1">
        <v>490</v>
      </c>
      <c r="G172" s="1">
        <v>180238</v>
      </c>
      <c r="H172" s="1">
        <v>170249</v>
      </c>
      <c r="I172" s="1">
        <v>223691</v>
      </c>
      <c r="J172" s="1">
        <v>182000</v>
      </c>
    </row>
    <row r="173" spans="1:10" ht="12.75">
      <c r="A173" s="2" t="str">
        <f t="shared" si="2"/>
        <v>ALIMENTOS PARA CAES E GATOS</v>
      </c>
      <c r="B173" s="1" t="s">
        <v>248</v>
      </c>
      <c r="C173" s="1">
        <v>3256505</v>
      </c>
      <c r="D173" s="1">
        <v>3810176</v>
      </c>
      <c r="E173" s="1">
        <v>7613982</v>
      </c>
      <c r="F173" s="1">
        <v>6617512</v>
      </c>
      <c r="G173" s="1">
        <v>421321</v>
      </c>
      <c r="H173" s="1">
        <v>181982</v>
      </c>
      <c r="I173" s="1">
        <v>690923</v>
      </c>
      <c r="J173" s="1">
        <v>382564</v>
      </c>
    </row>
    <row r="174" spans="1:10" ht="12.75">
      <c r="A174" s="2" t="str">
        <f t="shared" si="2"/>
        <v>AMEIXAS SECAS</v>
      </c>
      <c r="B174" s="1" t="s">
        <v>249</v>
      </c>
      <c r="C174" s="1">
        <v>1227</v>
      </c>
      <c r="D174" s="1">
        <v>314</v>
      </c>
      <c r="E174" s="1">
        <v>2656</v>
      </c>
      <c r="F174" s="1">
        <v>548</v>
      </c>
      <c r="G174" s="1">
        <v>1372150</v>
      </c>
      <c r="H174" s="1">
        <v>803704</v>
      </c>
      <c r="I174" s="1">
        <v>2128613</v>
      </c>
      <c r="J174" s="1">
        <v>856890</v>
      </c>
    </row>
    <row r="175" spans="1:10" ht="12.75">
      <c r="A175" s="2" t="str">
        <f t="shared" si="2"/>
        <v>AMÊNDOA</v>
      </c>
      <c r="B175" s="1" t="s">
        <v>250</v>
      </c>
      <c r="C175" s="1">
        <v>75476</v>
      </c>
      <c r="D175" s="1">
        <v>5187</v>
      </c>
      <c r="E175" s="1">
        <v>15439</v>
      </c>
      <c r="F175" s="1">
        <v>859</v>
      </c>
      <c r="G175" s="1">
        <v>2213022</v>
      </c>
      <c r="H175" s="1">
        <v>319908</v>
      </c>
      <c r="I175" s="1">
        <v>2444408</v>
      </c>
      <c r="J175" s="1">
        <v>516889</v>
      </c>
    </row>
    <row r="176" spans="1:10" ht="12.75">
      <c r="A176" s="2" t="str">
        <f t="shared" si="2"/>
        <v>AMENDOIM EM GRÃOS</v>
      </c>
      <c r="B176" s="1" t="s">
        <v>251</v>
      </c>
      <c r="C176" s="1">
        <v>11912787</v>
      </c>
      <c r="D176" s="1">
        <v>9962481</v>
      </c>
      <c r="E176" s="1">
        <v>19195959</v>
      </c>
      <c r="F176" s="1">
        <v>15238631</v>
      </c>
      <c r="G176" s="1">
        <v>334950</v>
      </c>
      <c r="H176" s="1">
        <v>175000</v>
      </c>
      <c r="I176" s="1">
        <v>760902</v>
      </c>
      <c r="J176" s="1">
        <v>563250</v>
      </c>
    </row>
    <row r="177" spans="1:10" ht="12.75">
      <c r="A177" s="2" t="str">
        <f t="shared" si="2"/>
        <v>AMENDOINS PREPARADOS OU CONSERVADOS</v>
      </c>
      <c r="B177" s="1" t="s">
        <v>252</v>
      </c>
      <c r="C177" s="1">
        <v>905222</v>
      </c>
      <c r="D177" s="1">
        <v>423279</v>
      </c>
      <c r="E177" s="1">
        <v>1511332</v>
      </c>
      <c r="F177" s="1">
        <v>669096</v>
      </c>
      <c r="G177" s="1">
        <v>3118</v>
      </c>
      <c r="H177" s="1">
        <v>611</v>
      </c>
      <c r="I177" s="1">
        <v>146</v>
      </c>
      <c r="J177" s="1">
        <v>16</v>
      </c>
    </row>
    <row r="178" spans="1:10" ht="12.75">
      <c r="A178" s="2" t="str">
        <f t="shared" si="2"/>
        <v>AMIDO DE MILHO</v>
      </c>
      <c r="B178" s="1" t="s">
        <v>253</v>
      </c>
      <c r="C178" s="1">
        <v>1752154</v>
      </c>
      <c r="D178" s="1">
        <v>5398426</v>
      </c>
      <c r="E178" s="1">
        <v>1894368</v>
      </c>
      <c r="F178" s="1">
        <v>5152426</v>
      </c>
      <c r="G178" s="1">
        <v>248760</v>
      </c>
      <c r="H178" s="1">
        <v>603649</v>
      </c>
      <c r="I178" s="1">
        <v>19169</v>
      </c>
      <c r="J178" s="1">
        <v>23809</v>
      </c>
    </row>
    <row r="179" spans="1:10" ht="12.75">
      <c r="A179" s="2" t="str">
        <f t="shared" si="2"/>
        <v>AMIDO DE TRIGO</v>
      </c>
      <c r="B179" s="1" t="s">
        <v>254</v>
      </c>
      <c r="G179" s="1">
        <v>47159</v>
      </c>
      <c r="H179" s="1">
        <v>98000</v>
      </c>
      <c r="I179" s="1">
        <v>103932</v>
      </c>
      <c r="J179" s="1">
        <v>248030</v>
      </c>
    </row>
    <row r="180" spans="1:10" ht="12.75">
      <c r="A180" s="2" t="str">
        <f t="shared" si="2"/>
        <v>AMOMOS E CARDAMOMOS</v>
      </c>
      <c r="B180" s="1" t="s">
        <v>255</v>
      </c>
      <c r="C180" s="1">
        <v>45</v>
      </c>
      <c r="D180" s="1">
        <v>1</v>
      </c>
      <c r="E180" s="1">
        <v>156</v>
      </c>
      <c r="F180" s="1">
        <v>3</v>
      </c>
      <c r="G180" s="1">
        <v>19503</v>
      </c>
      <c r="H180" s="1">
        <v>500</v>
      </c>
      <c r="I180" s="1">
        <v>172289</v>
      </c>
      <c r="J180" s="1">
        <v>7720</v>
      </c>
    </row>
    <row r="181" spans="1:10" ht="12.75">
      <c r="A181" s="2" t="str">
        <f t="shared" si="2"/>
        <v>ARROZ</v>
      </c>
      <c r="B181" s="1" t="s">
        <v>256</v>
      </c>
      <c r="C181" s="1">
        <v>60683265</v>
      </c>
      <c r="D181" s="1">
        <v>175160545</v>
      </c>
      <c r="E181" s="1">
        <v>16264563</v>
      </c>
      <c r="F181" s="1">
        <v>34792806</v>
      </c>
      <c r="G181" s="1">
        <v>15856953</v>
      </c>
      <c r="H181" s="1">
        <v>49609581</v>
      </c>
      <c r="I181" s="1">
        <v>72823975</v>
      </c>
      <c r="J181" s="1">
        <v>178611213</v>
      </c>
    </row>
    <row r="182" spans="1:6" ht="12.75">
      <c r="A182" s="2" t="str">
        <f t="shared" si="2"/>
        <v>ASININOS E MUARES VIVOS</v>
      </c>
      <c r="B182" s="1" t="s">
        <v>630</v>
      </c>
      <c r="C182" s="1">
        <v>5253</v>
      </c>
      <c r="D182" s="1">
        <v>444</v>
      </c>
      <c r="E182" s="1">
        <v>0</v>
      </c>
      <c r="F182" s="1">
        <v>0</v>
      </c>
    </row>
    <row r="183" spans="1:10" ht="12.75">
      <c r="A183" s="2" t="str">
        <f t="shared" si="2"/>
        <v>ASPARGOS</v>
      </c>
      <c r="B183" s="1" t="s">
        <v>257</v>
      </c>
      <c r="C183" s="1">
        <v>1704</v>
      </c>
      <c r="D183" s="1">
        <v>245</v>
      </c>
      <c r="E183" s="1">
        <v>1671</v>
      </c>
      <c r="F183" s="1">
        <v>255</v>
      </c>
      <c r="G183" s="1">
        <v>340895</v>
      </c>
      <c r="H183" s="1">
        <v>136254</v>
      </c>
      <c r="I183" s="1">
        <v>133571</v>
      </c>
      <c r="J183" s="1">
        <v>47121</v>
      </c>
    </row>
    <row r="184" spans="1:10" ht="12.75">
      <c r="A184" s="2" t="str">
        <f t="shared" si="2"/>
        <v>ASPARGOS PREPARADOS OU CONSERVADOS</v>
      </c>
      <c r="B184" s="1" t="s">
        <v>258</v>
      </c>
      <c r="C184" s="1">
        <v>285</v>
      </c>
      <c r="D184" s="1">
        <v>43</v>
      </c>
      <c r="E184" s="1">
        <v>264</v>
      </c>
      <c r="F184" s="1">
        <v>31</v>
      </c>
      <c r="G184" s="1">
        <v>44733</v>
      </c>
      <c r="H184" s="1">
        <v>16632</v>
      </c>
      <c r="I184" s="1">
        <v>37493</v>
      </c>
      <c r="J184" s="1">
        <v>11158</v>
      </c>
    </row>
    <row r="185" spans="1:6" ht="12.75">
      <c r="A185" s="2" t="str">
        <f t="shared" si="2"/>
        <v>ATUM CONGELADO</v>
      </c>
      <c r="B185" s="1" t="s">
        <v>259</v>
      </c>
      <c r="C185" s="1">
        <v>490800</v>
      </c>
      <c r="D185" s="1">
        <v>242359</v>
      </c>
      <c r="E185" s="1">
        <v>138994</v>
      </c>
      <c r="F185" s="1">
        <v>64950</v>
      </c>
    </row>
    <row r="186" spans="1:6" ht="12.75">
      <c r="A186" s="2" t="str">
        <f t="shared" si="2"/>
        <v>ATUM, FRESCO OU REFRIGERADO</v>
      </c>
      <c r="B186" s="1" t="s">
        <v>260</v>
      </c>
      <c r="C186" s="1">
        <v>194732</v>
      </c>
      <c r="D186" s="1">
        <v>23470</v>
      </c>
      <c r="E186" s="1">
        <v>192368</v>
      </c>
      <c r="F186" s="1">
        <v>23044</v>
      </c>
    </row>
    <row r="187" spans="1:10" ht="12.75">
      <c r="A187" s="2" t="str">
        <f t="shared" si="2"/>
        <v>AVEIA</v>
      </c>
      <c r="B187" s="1" t="s">
        <v>262</v>
      </c>
      <c r="C187" s="1">
        <v>32294</v>
      </c>
      <c r="D187" s="1">
        <v>261040</v>
      </c>
      <c r="E187" s="1">
        <v>29578</v>
      </c>
      <c r="F187" s="1">
        <v>137037</v>
      </c>
      <c r="G187" s="1">
        <v>0</v>
      </c>
      <c r="H187" s="1">
        <v>0</v>
      </c>
      <c r="I187" s="1">
        <v>15872</v>
      </c>
      <c r="J187" s="1">
        <v>82000</v>
      </c>
    </row>
    <row r="188" spans="1:6" ht="12.75">
      <c r="A188" s="2" t="str">
        <f t="shared" si="2"/>
        <v>AVEIA EM FLOCOS OU ELABORADOS DE OUTRO MODO</v>
      </c>
      <c r="B188" s="1" t="s">
        <v>263</v>
      </c>
      <c r="C188" s="1">
        <v>67383</v>
      </c>
      <c r="D188" s="1">
        <v>43101</v>
      </c>
      <c r="E188" s="1">
        <v>297695</v>
      </c>
      <c r="F188" s="1">
        <v>397693</v>
      </c>
    </row>
    <row r="189" spans="1:10" ht="12.75">
      <c r="A189" s="2" t="str">
        <f t="shared" si="2"/>
        <v>AVELÃS</v>
      </c>
      <c r="B189" s="1" t="s">
        <v>264</v>
      </c>
      <c r="C189" s="1">
        <v>99</v>
      </c>
      <c r="D189" s="1">
        <v>58</v>
      </c>
      <c r="E189" s="1">
        <v>715</v>
      </c>
      <c r="F189" s="1">
        <v>206</v>
      </c>
      <c r="G189" s="1">
        <v>1967737</v>
      </c>
      <c r="H189" s="1">
        <v>301500</v>
      </c>
      <c r="I189" s="1">
        <v>3519521</v>
      </c>
      <c r="J189" s="1">
        <v>439000</v>
      </c>
    </row>
    <row r="190" spans="1:10" ht="12.75">
      <c r="A190" s="2" t="str">
        <f t="shared" si="2"/>
        <v>AZEITE DE OLIVA</v>
      </c>
      <c r="B190" s="1" t="s">
        <v>266</v>
      </c>
      <c r="C190" s="1">
        <v>30248</v>
      </c>
      <c r="D190" s="1">
        <v>5621</v>
      </c>
      <c r="E190" s="1">
        <v>33406</v>
      </c>
      <c r="F190" s="1">
        <v>5239</v>
      </c>
      <c r="G190" s="1">
        <v>31559337</v>
      </c>
      <c r="H190" s="1">
        <v>7845144</v>
      </c>
      <c r="I190" s="1">
        <v>42371869</v>
      </c>
      <c r="J190" s="1">
        <v>10356044</v>
      </c>
    </row>
    <row r="191" spans="1:10" ht="12.75">
      <c r="A191" s="2" t="str">
        <f t="shared" si="2"/>
        <v>AZEITONAS PREPARADAS OU CONSERVADAS</v>
      </c>
      <c r="B191" s="1" t="s">
        <v>267</v>
      </c>
      <c r="C191" s="1">
        <v>61233</v>
      </c>
      <c r="D191" s="1">
        <v>29283</v>
      </c>
      <c r="E191" s="1">
        <v>107173</v>
      </c>
      <c r="F191" s="1">
        <v>58979</v>
      </c>
      <c r="G191" s="1">
        <v>10068059</v>
      </c>
      <c r="H191" s="1">
        <v>11834094</v>
      </c>
      <c r="I191" s="1">
        <v>11910856</v>
      </c>
      <c r="J191" s="1">
        <v>14363305</v>
      </c>
    </row>
    <row r="192" spans="1:10" ht="12.75">
      <c r="A192" s="2" t="str">
        <f t="shared" si="2"/>
        <v>BACALHAU CONGELADO</v>
      </c>
      <c r="B192" s="1" t="s">
        <v>268</v>
      </c>
      <c r="C192" s="1">
        <v>0</v>
      </c>
      <c r="D192" s="1">
        <v>0</v>
      </c>
      <c r="E192" s="1">
        <v>189</v>
      </c>
      <c r="F192" s="1">
        <v>29</v>
      </c>
      <c r="G192" s="1">
        <v>3809356</v>
      </c>
      <c r="H192" s="1">
        <v>343042</v>
      </c>
      <c r="I192" s="1">
        <v>3963364</v>
      </c>
      <c r="J192" s="1">
        <v>359305</v>
      </c>
    </row>
    <row r="193" spans="1:10" ht="12.75">
      <c r="A193" s="2" t="str">
        <f t="shared" si="2"/>
        <v>BACALHAU, SECOS, SALGADOS OU DEFUMADOS</v>
      </c>
      <c r="B193" s="1" t="s">
        <v>270</v>
      </c>
      <c r="C193" s="1">
        <v>632</v>
      </c>
      <c r="D193" s="1">
        <v>39</v>
      </c>
      <c r="E193" s="1">
        <v>1396</v>
      </c>
      <c r="F193" s="1">
        <v>166</v>
      </c>
      <c r="G193" s="1">
        <v>10581416</v>
      </c>
      <c r="H193" s="1">
        <v>1114053</v>
      </c>
      <c r="I193" s="1">
        <v>6853856</v>
      </c>
      <c r="J193" s="1">
        <v>835766</v>
      </c>
    </row>
    <row r="194" spans="1:6" ht="12.75">
      <c r="A194" s="2" t="str">
        <f t="shared" si="2"/>
        <v>BANANAS FRESCAS OU SECAS</v>
      </c>
      <c r="B194" s="1" t="s">
        <v>271</v>
      </c>
      <c r="C194" s="1">
        <v>1762406</v>
      </c>
      <c r="D194" s="1">
        <v>5844037</v>
      </c>
      <c r="E194" s="1">
        <v>2164683</v>
      </c>
      <c r="F194" s="1">
        <v>4795668</v>
      </c>
    </row>
    <row r="195" spans="1:6" ht="12.75">
      <c r="A195" s="2" t="str">
        <f t="shared" si="2"/>
        <v>BATATA-DOCE</v>
      </c>
      <c r="B195" s="1" t="s">
        <v>272</v>
      </c>
      <c r="C195" s="1">
        <v>405845</v>
      </c>
      <c r="D195" s="1">
        <v>927221</v>
      </c>
      <c r="E195" s="1">
        <v>603013</v>
      </c>
      <c r="F195" s="1">
        <v>928928</v>
      </c>
    </row>
    <row r="196" spans="1:6" ht="12.75">
      <c r="A196" s="2" t="str">
        <f t="shared" si="2"/>
        <v>BATATAS</v>
      </c>
      <c r="B196" s="1" t="s">
        <v>273</v>
      </c>
      <c r="C196" s="1">
        <v>50740</v>
      </c>
      <c r="D196" s="1">
        <v>224252</v>
      </c>
      <c r="E196" s="1">
        <v>100770</v>
      </c>
      <c r="F196" s="1">
        <v>184213</v>
      </c>
    </row>
    <row r="197" spans="1:6" ht="12.75">
      <c r="A197" s="2" t="str">
        <f aca="true" t="shared" si="3" ref="A197:A260">RIGHT(B197,LEN(B197)-11)</f>
        <v>BATATAS CONGELADAS</v>
      </c>
      <c r="B197" s="1" t="s">
        <v>274</v>
      </c>
      <c r="C197" s="1">
        <v>8627</v>
      </c>
      <c r="D197" s="1">
        <v>9565</v>
      </c>
      <c r="E197" s="1">
        <v>9508</v>
      </c>
      <c r="F197" s="1">
        <v>8782</v>
      </c>
    </row>
    <row r="198" spans="1:10" ht="12.75">
      <c r="A198" s="2" t="str">
        <f t="shared" si="3"/>
        <v>BATATAS PREPARADAS OU CONSERVADAS</v>
      </c>
      <c r="B198" s="1" t="s">
        <v>275</v>
      </c>
      <c r="C198" s="1">
        <v>111805</v>
      </c>
      <c r="D198" s="1">
        <v>26479</v>
      </c>
      <c r="E198" s="1">
        <v>521875</v>
      </c>
      <c r="F198" s="1">
        <v>460113</v>
      </c>
      <c r="G198" s="1">
        <v>28163538</v>
      </c>
      <c r="H198" s="1">
        <v>33690005</v>
      </c>
      <c r="I198" s="1">
        <v>26305132</v>
      </c>
      <c r="J198" s="1">
        <v>34302000</v>
      </c>
    </row>
    <row r="199" spans="1:10" ht="12.75">
      <c r="A199" s="2" t="str">
        <f t="shared" si="3"/>
        <v>BORRACHA NATURAL</v>
      </c>
      <c r="B199" s="1" t="s">
        <v>276</v>
      </c>
      <c r="C199" s="1">
        <v>55903</v>
      </c>
      <c r="D199" s="1">
        <v>46971</v>
      </c>
      <c r="E199" s="1">
        <v>89530</v>
      </c>
      <c r="F199" s="1">
        <v>118629</v>
      </c>
      <c r="G199" s="1">
        <v>25901419</v>
      </c>
      <c r="H199" s="1">
        <v>18228680</v>
      </c>
      <c r="I199" s="1">
        <v>28634174</v>
      </c>
      <c r="J199" s="1">
        <v>18569814</v>
      </c>
    </row>
    <row r="200" spans="1:10" ht="12.75">
      <c r="A200" s="2" t="str">
        <f t="shared" si="3"/>
        <v>BOVINOS VIVOS</v>
      </c>
      <c r="B200" s="1" t="s">
        <v>277</v>
      </c>
      <c r="C200" s="1">
        <v>13325047</v>
      </c>
      <c r="D200" s="1">
        <v>6616560</v>
      </c>
      <c r="E200" s="1">
        <v>7425236</v>
      </c>
      <c r="F200" s="1">
        <v>3498789</v>
      </c>
      <c r="G200" s="1">
        <v>14000</v>
      </c>
      <c r="H200" s="1">
        <v>2950</v>
      </c>
      <c r="I200" s="1">
        <v>0</v>
      </c>
      <c r="J200" s="1">
        <v>0</v>
      </c>
    </row>
    <row r="201" spans="1:10" ht="12.75">
      <c r="A201" s="2" t="str">
        <f t="shared" si="3"/>
        <v>BULBOS,  TUBÉRCULOS, RIZOMAS E SIMILARES</v>
      </c>
      <c r="B201" s="1" t="s">
        <v>278</v>
      </c>
      <c r="C201" s="1">
        <v>21729</v>
      </c>
      <c r="D201" s="1">
        <v>314</v>
      </c>
      <c r="E201" s="1">
        <v>73518</v>
      </c>
      <c r="F201" s="1">
        <v>31695</v>
      </c>
      <c r="G201" s="1">
        <v>410439</v>
      </c>
      <c r="H201" s="1">
        <v>135508</v>
      </c>
      <c r="I201" s="1">
        <v>254364</v>
      </c>
      <c r="J201" s="1">
        <v>53148</v>
      </c>
    </row>
    <row r="202" spans="1:10" ht="12.75">
      <c r="A202" s="2" t="str">
        <f t="shared" si="3"/>
        <v>CACAU EM PÓ</v>
      </c>
      <c r="B202" s="1" t="s">
        <v>279</v>
      </c>
      <c r="C202" s="1">
        <v>4204381</v>
      </c>
      <c r="D202" s="1">
        <v>1616906</v>
      </c>
      <c r="E202" s="1">
        <v>3977162</v>
      </c>
      <c r="F202" s="1">
        <v>1594646</v>
      </c>
      <c r="G202" s="1">
        <v>2271480</v>
      </c>
      <c r="H202" s="1">
        <v>1270334</v>
      </c>
      <c r="I202" s="1">
        <v>6013445</v>
      </c>
      <c r="J202" s="1">
        <v>2634136</v>
      </c>
    </row>
    <row r="203" spans="1:10" ht="12.75">
      <c r="A203" s="2" t="str">
        <f t="shared" si="3"/>
        <v>CACAU INTEIRO OU PARTIDO</v>
      </c>
      <c r="B203" s="1" t="s">
        <v>280</v>
      </c>
      <c r="C203" s="1">
        <v>82178</v>
      </c>
      <c r="D203" s="1">
        <v>25471</v>
      </c>
      <c r="E203" s="1">
        <v>299515</v>
      </c>
      <c r="F203" s="1">
        <v>75000</v>
      </c>
      <c r="G203" s="1">
        <v>37137913</v>
      </c>
      <c r="H203" s="1">
        <v>15015768</v>
      </c>
      <c r="I203" s="1">
        <v>34255985</v>
      </c>
      <c r="J203" s="1">
        <v>12700000</v>
      </c>
    </row>
    <row r="204" spans="1:10" ht="12.75">
      <c r="A204" s="2" t="str">
        <f t="shared" si="3"/>
        <v>CACHAÇA</v>
      </c>
      <c r="B204" s="1" t="s">
        <v>281</v>
      </c>
      <c r="C204" s="1">
        <v>1206087</v>
      </c>
      <c r="D204" s="1">
        <v>656563</v>
      </c>
      <c r="E204" s="1">
        <v>744602</v>
      </c>
      <c r="F204" s="1">
        <v>333722</v>
      </c>
      <c r="G204" s="1">
        <v>264387</v>
      </c>
      <c r="H204" s="1">
        <v>38151</v>
      </c>
      <c r="I204" s="1">
        <v>5841</v>
      </c>
      <c r="J204" s="1">
        <v>663</v>
      </c>
    </row>
    <row r="205" spans="1:10" ht="12.75">
      <c r="A205" s="2" t="str">
        <f t="shared" si="3"/>
        <v>CAFÉ SOLÚVEL</v>
      </c>
      <c r="B205" s="1" t="s">
        <v>282</v>
      </c>
      <c r="C205" s="1">
        <v>46316522</v>
      </c>
      <c r="D205" s="1">
        <v>7882842</v>
      </c>
      <c r="E205" s="1">
        <v>43455292</v>
      </c>
      <c r="F205" s="1">
        <v>7798990</v>
      </c>
      <c r="G205" s="1">
        <v>266243</v>
      </c>
      <c r="H205" s="1">
        <v>13944</v>
      </c>
      <c r="I205" s="1">
        <v>514123</v>
      </c>
      <c r="J205" s="1">
        <v>27401</v>
      </c>
    </row>
    <row r="206" spans="1:10" ht="12.75">
      <c r="A206" s="2" t="str">
        <f t="shared" si="3"/>
        <v>CAFÉ TORRADO</v>
      </c>
      <c r="B206" s="1" t="s">
        <v>283</v>
      </c>
      <c r="C206" s="1">
        <v>778486</v>
      </c>
      <c r="D206" s="1">
        <v>178651</v>
      </c>
      <c r="E206" s="1">
        <v>2124010</v>
      </c>
      <c r="F206" s="1">
        <v>537927</v>
      </c>
      <c r="G206" s="1">
        <v>3320463</v>
      </c>
      <c r="H206" s="1">
        <v>170687</v>
      </c>
      <c r="I206" s="1">
        <v>5522488</v>
      </c>
      <c r="J206" s="1">
        <v>367786</v>
      </c>
    </row>
    <row r="207" spans="1:10" ht="12.75">
      <c r="A207" s="2" t="str">
        <f t="shared" si="3"/>
        <v>CAFÉ VERDE</v>
      </c>
      <c r="B207" s="1" t="s">
        <v>284</v>
      </c>
      <c r="C207" s="1">
        <v>398472250</v>
      </c>
      <c r="D207" s="1">
        <v>189831703</v>
      </c>
      <c r="E207" s="1">
        <v>539804643</v>
      </c>
      <c r="F207" s="1">
        <v>254552472</v>
      </c>
      <c r="G207" s="1">
        <v>0</v>
      </c>
      <c r="H207" s="1">
        <v>0</v>
      </c>
      <c r="I207" s="1">
        <v>189609</v>
      </c>
      <c r="J207" s="1">
        <v>99914</v>
      </c>
    </row>
    <row r="208" spans="1:10" ht="12.75">
      <c r="A208" s="2" t="str">
        <f t="shared" si="3"/>
        <v>CALÇADOS DE COURO</v>
      </c>
      <c r="B208" s="1" t="s">
        <v>285</v>
      </c>
      <c r="C208" s="1">
        <v>30751337</v>
      </c>
      <c r="D208" s="1">
        <v>983423</v>
      </c>
      <c r="E208" s="1">
        <v>21691298</v>
      </c>
      <c r="F208" s="1">
        <v>799336</v>
      </c>
      <c r="G208" s="1">
        <v>4863455</v>
      </c>
      <c r="H208" s="1">
        <v>149944</v>
      </c>
      <c r="I208" s="1">
        <v>3489364</v>
      </c>
      <c r="J208" s="1">
        <v>100667</v>
      </c>
    </row>
    <row r="209" spans="1:10" ht="12.75">
      <c r="A209" s="2" t="str">
        <f t="shared" si="3"/>
        <v>CALDOS E SOPAS E PREPARAÇÕES P/ CALDOS E SOPAS</v>
      </c>
      <c r="B209" s="1" t="s">
        <v>286</v>
      </c>
      <c r="C209" s="1">
        <v>158783</v>
      </c>
      <c r="D209" s="1">
        <v>66320</v>
      </c>
      <c r="E209" s="1">
        <v>396821</v>
      </c>
      <c r="F209" s="1">
        <v>222216</v>
      </c>
      <c r="G209" s="1">
        <v>63022</v>
      </c>
      <c r="H209" s="1">
        <v>17525</v>
      </c>
      <c r="I209" s="1">
        <v>164080</v>
      </c>
      <c r="J209" s="1">
        <v>36557</v>
      </c>
    </row>
    <row r="210" spans="1:10" ht="12.75">
      <c r="A210" s="2" t="str">
        <f t="shared" si="3"/>
        <v>CAMARÕES, CONGELADOS</v>
      </c>
      <c r="B210" s="1" t="s">
        <v>287</v>
      </c>
      <c r="C210" s="1">
        <v>266943</v>
      </c>
      <c r="D210" s="1">
        <v>17485</v>
      </c>
      <c r="E210" s="1">
        <v>296462</v>
      </c>
      <c r="F210" s="1">
        <v>18967</v>
      </c>
      <c r="G210" s="1">
        <v>466541</v>
      </c>
      <c r="H210" s="1">
        <v>46640</v>
      </c>
      <c r="I210" s="1">
        <v>304355</v>
      </c>
      <c r="J210" s="1">
        <v>40340</v>
      </c>
    </row>
    <row r="211" spans="1:6" ht="12.75">
      <c r="A211" s="2" t="str">
        <f t="shared" si="3"/>
        <v>CAMARÕES, NÃO CONGELADOS</v>
      </c>
      <c r="B211" s="1" t="s">
        <v>288</v>
      </c>
      <c r="C211" s="1">
        <v>0</v>
      </c>
      <c r="D211" s="1">
        <v>0</v>
      </c>
      <c r="E211" s="1">
        <v>117</v>
      </c>
      <c r="F211" s="1">
        <v>10</v>
      </c>
    </row>
    <row r="212" spans="1:10" ht="12.75">
      <c r="A212" s="2" t="str">
        <f t="shared" si="3"/>
        <v>CANELA</v>
      </c>
      <c r="B212" s="1" t="s">
        <v>289</v>
      </c>
      <c r="C212" s="1">
        <v>459</v>
      </c>
      <c r="D212" s="1">
        <v>56</v>
      </c>
      <c r="E212" s="1">
        <v>2319</v>
      </c>
      <c r="F212" s="1">
        <v>134</v>
      </c>
      <c r="G212" s="1">
        <v>739822</v>
      </c>
      <c r="H212" s="1">
        <v>234769</v>
      </c>
      <c r="I212" s="1">
        <v>2106624</v>
      </c>
      <c r="J212" s="1">
        <v>611607</v>
      </c>
    </row>
    <row r="213" spans="1:10" ht="12.75">
      <c r="A213" s="2" t="str">
        <f t="shared" si="3"/>
        <v>CAQUIS FRESCOS</v>
      </c>
      <c r="B213" s="1" t="s">
        <v>290</v>
      </c>
      <c r="C213" s="1">
        <v>143</v>
      </c>
      <c r="D213" s="1">
        <v>45</v>
      </c>
      <c r="E213" s="1">
        <v>141</v>
      </c>
      <c r="F213" s="1">
        <v>43</v>
      </c>
      <c r="G213" s="1">
        <v>876216</v>
      </c>
      <c r="H213" s="1">
        <v>836926</v>
      </c>
      <c r="I213" s="1">
        <v>893046</v>
      </c>
      <c r="J213" s="1">
        <v>649473</v>
      </c>
    </row>
    <row r="214" spans="1:10" ht="12.75">
      <c r="A214" s="2" t="str">
        <f t="shared" si="3"/>
        <v>CARANGUEJOS, CONGELADOS</v>
      </c>
      <c r="B214" s="1" t="s">
        <v>291</v>
      </c>
      <c r="C214" s="1">
        <v>806</v>
      </c>
      <c r="D214" s="1">
        <v>88</v>
      </c>
      <c r="E214" s="1">
        <v>1199</v>
      </c>
      <c r="F214" s="1">
        <v>184</v>
      </c>
      <c r="G214" s="1">
        <v>168147</v>
      </c>
      <c r="H214" s="1">
        <v>7534</v>
      </c>
      <c r="I214" s="1">
        <v>80000</v>
      </c>
      <c r="J214" s="1">
        <v>4000</v>
      </c>
    </row>
    <row r="215" spans="1:10" ht="12.75">
      <c r="A215" s="2" t="str">
        <f t="shared" si="3"/>
        <v>CARANGUEJOS, NÃO CONGELADOS</v>
      </c>
      <c r="B215" s="1" t="s">
        <v>292</v>
      </c>
      <c r="G215" s="1">
        <v>1145</v>
      </c>
      <c r="H215" s="1">
        <v>8</v>
      </c>
      <c r="I215" s="1">
        <v>0</v>
      </c>
      <c r="J215" s="1">
        <v>0</v>
      </c>
    </row>
    <row r="216" spans="1:10" ht="12.75">
      <c r="A216" s="2" t="str">
        <f t="shared" si="3"/>
        <v>CARNE BOVINA in natura</v>
      </c>
      <c r="B216" s="1" t="s">
        <v>293</v>
      </c>
      <c r="C216" s="1">
        <v>744306602</v>
      </c>
      <c r="D216" s="1">
        <v>148767325</v>
      </c>
      <c r="E216" s="1">
        <v>642233204</v>
      </c>
      <c r="F216" s="1">
        <v>142524166</v>
      </c>
      <c r="G216" s="1">
        <v>23795998</v>
      </c>
      <c r="H216" s="1">
        <v>3285431</v>
      </c>
      <c r="I216" s="1">
        <v>31168723</v>
      </c>
      <c r="J216" s="1">
        <v>5522845</v>
      </c>
    </row>
    <row r="217" spans="1:10" ht="12.75">
      <c r="A217" s="2" t="str">
        <f t="shared" si="3"/>
        <v>CARNE BOVINA INDUSTRIALIZADA</v>
      </c>
      <c r="B217" s="1" t="s">
        <v>294</v>
      </c>
      <c r="C217" s="1">
        <v>51606859</v>
      </c>
      <c r="D217" s="1">
        <v>9039039</v>
      </c>
      <c r="E217" s="1">
        <v>60735137</v>
      </c>
      <c r="F217" s="1">
        <v>9672713</v>
      </c>
      <c r="G217" s="1">
        <v>30800</v>
      </c>
      <c r="H217" s="1">
        <v>44000</v>
      </c>
      <c r="I217" s="1">
        <v>1472805</v>
      </c>
      <c r="J217" s="1">
        <v>350939</v>
      </c>
    </row>
    <row r="218" spans="1:10" ht="12.75">
      <c r="A218" s="2" t="str">
        <f t="shared" si="3"/>
        <v>CARNE DE FRANGO in natura</v>
      </c>
      <c r="B218" s="1" t="s">
        <v>295</v>
      </c>
      <c r="C218" s="1">
        <v>604540216</v>
      </c>
      <c r="D218" s="1">
        <v>373456169</v>
      </c>
      <c r="E218" s="1">
        <v>511261390</v>
      </c>
      <c r="F218" s="1">
        <v>358900081</v>
      </c>
      <c r="G218" s="1">
        <v>1018674</v>
      </c>
      <c r="H218" s="1">
        <v>465438</v>
      </c>
      <c r="I218" s="1">
        <v>911005</v>
      </c>
      <c r="J218" s="1">
        <v>417126</v>
      </c>
    </row>
    <row r="219" spans="1:6" ht="12.75">
      <c r="A219" s="2" t="str">
        <f t="shared" si="3"/>
        <v>CARNE DE FRANGO INDUSTRIALIZADA</v>
      </c>
      <c r="B219" s="1" t="s">
        <v>296</v>
      </c>
      <c r="C219" s="1">
        <v>20780827</v>
      </c>
      <c r="D219" s="1">
        <v>7584269</v>
      </c>
      <c r="E219" s="1">
        <v>28819263</v>
      </c>
      <c r="F219" s="1">
        <v>10224417</v>
      </c>
    </row>
    <row r="220" spans="1:10" ht="12.75">
      <c r="A220" s="2" t="str">
        <f t="shared" si="3"/>
        <v>CARNE DE OVINO in natura</v>
      </c>
      <c r="B220" s="1" t="s">
        <v>297</v>
      </c>
      <c r="C220" s="1">
        <v>37745</v>
      </c>
      <c r="D220" s="1">
        <v>3559</v>
      </c>
      <c r="E220" s="1">
        <v>42680</v>
      </c>
      <c r="F220" s="1">
        <v>4135</v>
      </c>
      <c r="G220" s="1">
        <v>3466673</v>
      </c>
      <c r="H220" s="1">
        <v>482730</v>
      </c>
      <c r="I220" s="1">
        <v>1839923</v>
      </c>
      <c r="J220" s="1">
        <v>262829</v>
      </c>
    </row>
    <row r="221" spans="1:10" ht="12.75">
      <c r="A221" s="2" t="str">
        <f t="shared" si="3"/>
        <v>CARNE DE PATO in natura</v>
      </c>
      <c r="B221" s="1" t="s">
        <v>298</v>
      </c>
      <c r="C221" s="1">
        <v>638240</v>
      </c>
      <c r="D221" s="1">
        <v>239040</v>
      </c>
      <c r="E221" s="1">
        <v>831901</v>
      </c>
      <c r="F221" s="1">
        <v>304540</v>
      </c>
      <c r="G221" s="1">
        <v>135387</v>
      </c>
      <c r="H221" s="1">
        <v>7223</v>
      </c>
      <c r="I221" s="1">
        <v>197247</v>
      </c>
      <c r="J221" s="1">
        <v>6804</v>
      </c>
    </row>
    <row r="222" spans="1:6" ht="12.75">
      <c r="A222" s="2" t="str">
        <f t="shared" si="3"/>
        <v>CARNE DE PERU in natura</v>
      </c>
      <c r="B222" s="1" t="s">
        <v>299</v>
      </c>
      <c r="C222" s="1">
        <v>6115727</v>
      </c>
      <c r="D222" s="1">
        <v>3035825</v>
      </c>
      <c r="E222" s="1">
        <v>3675731</v>
      </c>
      <c r="F222" s="1">
        <v>2853008</v>
      </c>
    </row>
    <row r="223" spans="1:6" ht="12.75">
      <c r="A223" s="2" t="str">
        <f t="shared" si="3"/>
        <v>CARNE DE PERU INDUSTRIALIZADA</v>
      </c>
      <c r="B223" s="1" t="s">
        <v>300</v>
      </c>
      <c r="C223" s="1">
        <v>1437061</v>
      </c>
      <c r="D223" s="1">
        <v>452150</v>
      </c>
      <c r="E223" s="1">
        <v>1080295</v>
      </c>
      <c r="F223" s="1">
        <v>339359</v>
      </c>
    </row>
    <row r="224" spans="1:10" ht="12.75">
      <c r="A224" s="2" t="str">
        <f t="shared" si="3"/>
        <v>CARNE SUÍNA in natura</v>
      </c>
      <c r="B224" s="1" t="s">
        <v>301</v>
      </c>
      <c r="C224" s="1">
        <v>171197606</v>
      </c>
      <c r="D224" s="1">
        <v>65927310</v>
      </c>
      <c r="E224" s="1">
        <v>174493951</v>
      </c>
      <c r="F224" s="1">
        <v>72248439</v>
      </c>
      <c r="G224" s="1">
        <v>0</v>
      </c>
      <c r="H224" s="1">
        <v>0</v>
      </c>
      <c r="I224" s="1">
        <v>340382</v>
      </c>
      <c r="J224" s="1">
        <v>100705</v>
      </c>
    </row>
    <row r="225" spans="1:10" ht="12.75">
      <c r="A225" s="2" t="str">
        <f t="shared" si="3"/>
        <v>CARNE SUÍNA INDUSTRIALIZADA</v>
      </c>
      <c r="B225" s="1" t="s">
        <v>302</v>
      </c>
      <c r="C225" s="1">
        <v>2203968</v>
      </c>
      <c r="D225" s="1">
        <v>965994</v>
      </c>
      <c r="E225" s="1">
        <v>1880958</v>
      </c>
      <c r="F225" s="1">
        <v>962033</v>
      </c>
      <c r="G225" s="1">
        <v>2502</v>
      </c>
      <c r="H225" s="1">
        <v>600</v>
      </c>
      <c r="I225" s="1">
        <v>8713</v>
      </c>
      <c r="J225" s="1">
        <v>675</v>
      </c>
    </row>
    <row r="226" spans="1:6" ht="12.75">
      <c r="A226" s="2" t="str">
        <f t="shared" si="3"/>
        <v>CARNES DE CAPRINO in natura</v>
      </c>
      <c r="B226" s="1" t="s">
        <v>303</v>
      </c>
      <c r="C226" s="1">
        <v>4338</v>
      </c>
      <c r="D226" s="1">
        <v>349</v>
      </c>
      <c r="E226" s="1">
        <v>1537</v>
      </c>
      <c r="F226" s="1">
        <v>129</v>
      </c>
    </row>
    <row r="227" spans="1:6" ht="12.75">
      <c r="A227" s="2" t="str">
        <f t="shared" si="3"/>
        <v>CARNES DE CAVALO, ASININO E MUAR</v>
      </c>
      <c r="B227" s="1" t="s">
        <v>304</v>
      </c>
      <c r="C227" s="1">
        <v>426129</v>
      </c>
      <c r="D227" s="1">
        <v>158312</v>
      </c>
      <c r="E227" s="1">
        <v>1062482</v>
      </c>
      <c r="F227" s="1">
        <v>443924</v>
      </c>
    </row>
    <row r="228" spans="1:10" ht="12.75">
      <c r="A228" s="2" t="str">
        <f t="shared" si="3"/>
        <v>CASEINAS E CASEINATOS</v>
      </c>
      <c r="B228" s="1" t="s">
        <v>305</v>
      </c>
      <c r="C228" s="1">
        <v>1821</v>
      </c>
      <c r="D228" s="1">
        <v>201</v>
      </c>
      <c r="E228" s="1">
        <v>0</v>
      </c>
      <c r="F228" s="1">
        <v>0</v>
      </c>
      <c r="G228" s="1">
        <v>2670680</v>
      </c>
      <c r="H228" s="1">
        <v>361110</v>
      </c>
      <c r="I228" s="1">
        <v>5093810</v>
      </c>
      <c r="J228" s="1">
        <v>604335</v>
      </c>
    </row>
    <row r="229" spans="1:6" ht="12.75">
      <c r="A229" s="2" t="str">
        <f t="shared" si="3"/>
        <v>CASTANHA DE CAJÚ</v>
      </c>
      <c r="B229" s="1" t="s">
        <v>306</v>
      </c>
      <c r="C229" s="1">
        <v>12133496</v>
      </c>
      <c r="D229" s="1">
        <v>1883456</v>
      </c>
      <c r="E229" s="1">
        <v>4940659</v>
      </c>
      <c r="F229" s="1">
        <v>864618</v>
      </c>
    </row>
    <row r="230" spans="1:10" ht="12.75">
      <c r="A230" s="2" t="str">
        <f t="shared" si="3"/>
        <v>CASTANHA DO PARÁ</v>
      </c>
      <c r="B230" s="1" t="s">
        <v>307</v>
      </c>
      <c r="C230" s="1">
        <v>1651981</v>
      </c>
      <c r="D230" s="1">
        <v>402249</v>
      </c>
      <c r="E230" s="1">
        <v>815299</v>
      </c>
      <c r="F230" s="1">
        <v>239198</v>
      </c>
      <c r="G230" s="1">
        <v>45750</v>
      </c>
      <c r="H230" s="1">
        <v>20000</v>
      </c>
      <c r="I230" s="1">
        <v>0</v>
      </c>
      <c r="J230" s="1">
        <v>0</v>
      </c>
    </row>
    <row r="231" spans="1:10" ht="12.75">
      <c r="A231" s="2" t="str">
        <f t="shared" si="3"/>
        <v>CASULOS DE BICHO-DA-SEDA E SEDA CRUA</v>
      </c>
      <c r="B231" s="1" t="s">
        <v>308</v>
      </c>
      <c r="C231" s="1">
        <v>0</v>
      </c>
      <c r="D231" s="1">
        <v>0</v>
      </c>
      <c r="E231" s="1">
        <v>128897</v>
      </c>
      <c r="F231" s="1">
        <v>20910</v>
      </c>
      <c r="G231" s="1">
        <v>0</v>
      </c>
      <c r="H231" s="1">
        <v>0</v>
      </c>
      <c r="I231" s="1">
        <v>180584</v>
      </c>
      <c r="J231" s="1">
        <v>3633</v>
      </c>
    </row>
    <row r="232" spans="1:10" ht="12.75">
      <c r="A232" s="2" t="str">
        <f t="shared" si="3"/>
        <v>CAVALOS VIVOS</v>
      </c>
      <c r="B232" s="1" t="s">
        <v>309</v>
      </c>
      <c r="C232" s="1">
        <v>148016</v>
      </c>
      <c r="D232" s="1">
        <v>3645</v>
      </c>
      <c r="E232" s="1">
        <v>187767</v>
      </c>
      <c r="F232" s="1">
        <v>15337</v>
      </c>
      <c r="G232" s="1">
        <v>943858</v>
      </c>
      <c r="H232" s="1">
        <v>10200</v>
      </c>
      <c r="I232" s="1">
        <v>426238</v>
      </c>
      <c r="J232" s="1">
        <v>10050</v>
      </c>
    </row>
    <row r="233" spans="1:10" ht="12.75">
      <c r="A233" s="2" t="str">
        <f t="shared" si="3"/>
        <v>CEBOLAS</v>
      </c>
      <c r="B233" s="1" t="s">
        <v>310</v>
      </c>
      <c r="C233" s="1">
        <v>391222</v>
      </c>
      <c r="D233" s="1">
        <v>2995835</v>
      </c>
      <c r="E233" s="1">
        <v>161614</v>
      </c>
      <c r="F233" s="1">
        <v>1028921</v>
      </c>
      <c r="G233" s="1">
        <v>311952</v>
      </c>
      <c r="H233" s="1">
        <v>773354</v>
      </c>
      <c r="I233" s="1">
        <v>290792</v>
      </c>
      <c r="J233" s="1">
        <v>640516</v>
      </c>
    </row>
    <row r="234" spans="1:10" ht="12.75">
      <c r="A234" s="2" t="str">
        <f t="shared" si="3"/>
        <v>CEBOLAS SECAS</v>
      </c>
      <c r="B234" s="1" t="s">
        <v>311</v>
      </c>
      <c r="C234" s="1">
        <v>11921</v>
      </c>
      <c r="D234" s="1">
        <v>7771</v>
      </c>
      <c r="E234" s="1">
        <v>11684</v>
      </c>
      <c r="F234" s="1">
        <v>9525</v>
      </c>
      <c r="G234" s="1">
        <v>991270</v>
      </c>
      <c r="H234" s="1">
        <v>560104</v>
      </c>
      <c r="I234" s="1">
        <v>1523508</v>
      </c>
      <c r="J234" s="1">
        <v>773648</v>
      </c>
    </row>
    <row r="235" spans="1:10" ht="12.75">
      <c r="A235" s="2" t="str">
        <f t="shared" si="3"/>
        <v>CELULOSE</v>
      </c>
      <c r="B235" s="1" t="s">
        <v>312</v>
      </c>
      <c r="C235" s="1">
        <v>470414570</v>
      </c>
      <c r="D235" s="1">
        <v>1205815950</v>
      </c>
      <c r="E235" s="1">
        <v>400620922</v>
      </c>
      <c r="F235" s="1">
        <v>1276170278</v>
      </c>
      <c r="G235" s="1">
        <v>9572418</v>
      </c>
      <c r="H235" s="1">
        <v>14499621</v>
      </c>
      <c r="I235" s="1">
        <v>10295610</v>
      </c>
      <c r="J235" s="1">
        <v>14184163</v>
      </c>
    </row>
    <row r="236" spans="1:10" ht="12.75">
      <c r="A236" s="2" t="str">
        <f t="shared" si="3"/>
        <v>CENOURAS E NABOS</v>
      </c>
      <c r="B236" s="1" t="s">
        <v>313</v>
      </c>
      <c r="C236" s="1">
        <v>115341</v>
      </c>
      <c r="D236" s="1">
        <v>593723</v>
      </c>
      <c r="E236" s="1">
        <v>74976</v>
      </c>
      <c r="F236" s="1">
        <v>165562</v>
      </c>
      <c r="G236" s="1">
        <v>60413</v>
      </c>
      <c r="H236" s="1">
        <v>30130</v>
      </c>
      <c r="I236" s="1">
        <v>0</v>
      </c>
      <c r="J236" s="1">
        <v>0</v>
      </c>
    </row>
    <row r="237" spans="1:6" ht="12.75">
      <c r="A237" s="2" t="str">
        <f t="shared" si="3"/>
        <v>CENTEIO</v>
      </c>
      <c r="B237" s="1" t="s">
        <v>314</v>
      </c>
      <c r="C237" s="1">
        <v>115</v>
      </c>
      <c r="D237" s="1">
        <v>59</v>
      </c>
      <c r="E237" s="1">
        <v>0</v>
      </c>
      <c r="F237" s="1">
        <v>0</v>
      </c>
    </row>
    <row r="238" spans="1:6" ht="12.75">
      <c r="A238" s="2" t="str">
        <f t="shared" si="3"/>
        <v>CERAS DE ABELHA</v>
      </c>
      <c r="B238" s="1" t="s">
        <v>315</v>
      </c>
      <c r="C238" s="1">
        <v>240148</v>
      </c>
      <c r="D238" s="1">
        <v>2771</v>
      </c>
      <c r="E238" s="1">
        <v>684588</v>
      </c>
      <c r="F238" s="1">
        <v>4195</v>
      </c>
    </row>
    <row r="239" spans="1:10" ht="12.75">
      <c r="A239" s="2" t="str">
        <f t="shared" si="3"/>
        <v>CERDAS E PÊLOS DE ANIMAIS</v>
      </c>
      <c r="B239" s="1" t="s">
        <v>316</v>
      </c>
      <c r="C239" s="1">
        <v>161790</v>
      </c>
      <c r="D239" s="1">
        <v>26204</v>
      </c>
      <c r="E239" s="1">
        <v>181885</v>
      </c>
      <c r="F239" s="1">
        <v>26215</v>
      </c>
      <c r="G239" s="1">
        <v>150510</v>
      </c>
      <c r="H239" s="1">
        <v>15486</v>
      </c>
      <c r="I239" s="1">
        <v>290828</v>
      </c>
      <c r="J239" s="1">
        <v>29126</v>
      </c>
    </row>
    <row r="240" spans="1:10" ht="12.75">
      <c r="A240" s="2" t="str">
        <f t="shared" si="3"/>
        <v>CEREJAS FRESCAS</v>
      </c>
      <c r="B240" s="1" t="s">
        <v>317</v>
      </c>
      <c r="C240" s="1">
        <v>0</v>
      </c>
      <c r="D240" s="1">
        <v>0</v>
      </c>
      <c r="E240" s="1">
        <v>60</v>
      </c>
      <c r="F240" s="1">
        <v>24</v>
      </c>
      <c r="G240" s="1">
        <v>8950526</v>
      </c>
      <c r="H240" s="1">
        <v>2140149</v>
      </c>
      <c r="I240" s="1">
        <v>7923018</v>
      </c>
      <c r="J240" s="1">
        <v>1741408</v>
      </c>
    </row>
    <row r="241" spans="1:10" ht="12.75">
      <c r="A241" s="2" t="str">
        <f t="shared" si="3"/>
        <v>CEREJAS PREPARADAS OU CONSERVADAS</v>
      </c>
      <c r="B241" s="1" t="s">
        <v>318</v>
      </c>
      <c r="C241" s="1">
        <v>4842</v>
      </c>
      <c r="D241" s="1">
        <v>647</v>
      </c>
      <c r="E241" s="1">
        <v>14840</v>
      </c>
      <c r="F241" s="1">
        <v>1666</v>
      </c>
      <c r="G241" s="1">
        <v>858350</v>
      </c>
      <c r="H241" s="1">
        <v>341935</v>
      </c>
      <c r="I241" s="1">
        <v>715220</v>
      </c>
      <c r="J241" s="1">
        <v>297897</v>
      </c>
    </row>
    <row r="242" spans="1:10" ht="12.75">
      <c r="A242" s="2" t="str">
        <f t="shared" si="3"/>
        <v>CERVEJA</v>
      </c>
      <c r="B242" s="1" t="s">
        <v>319</v>
      </c>
      <c r="C242" s="1">
        <v>10148356</v>
      </c>
      <c r="D242" s="1">
        <v>19037057</v>
      </c>
      <c r="E242" s="1">
        <v>13554624</v>
      </c>
      <c r="F242" s="1">
        <v>24264058</v>
      </c>
      <c r="G242" s="1">
        <v>1564233</v>
      </c>
      <c r="H242" s="1">
        <v>1502798</v>
      </c>
      <c r="I242" s="1">
        <v>1889574</v>
      </c>
      <c r="J242" s="1">
        <v>2097404</v>
      </c>
    </row>
    <row r="243" spans="1:10" ht="12.75">
      <c r="A243" s="2" t="str">
        <f t="shared" si="3"/>
        <v>CEVADA</v>
      </c>
      <c r="B243" s="1" t="s">
        <v>320</v>
      </c>
      <c r="C243" s="1">
        <v>4</v>
      </c>
      <c r="D243" s="1">
        <v>3</v>
      </c>
      <c r="E243" s="1">
        <v>2546</v>
      </c>
      <c r="F243" s="1">
        <v>30983</v>
      </c>
      <c r="G243" s="1">
        <v>17550794</v>
      </c>
      <c r="H243" s="1">
        <v>62563401</v>
      </c>
      <c r="I243" s="1">
        <v>3845345</v>
      </c>
      <c r="J243" s="1">
        <v>16377340</v>
      </c>
    </row>
    <row r="244" spans="1:10" ht="12.75">
      <c r="A244" s="2" t="str">
        <f t="shared" si="3"/>
        <v>CHÁ PRETO</v>
      </c>
      <c r="B244" s="1" t="s">
        <v>321</v>
      </c>
      <c r="C244" s="1">
        <v>4290</v>
      </c>
      <c r="D244" s="1">
        <v>1814</v>
      </c>
      <c r="E244" s="1">
        <v>4100</v>
      </c>
      <c r="F244" s="1">
        <v>821</v>
      </c>
      <c r="G244" s="1">
        <v>136648</v>
      </c>
      <c r="H244" s="1">
        <v>14003</v>
      </c>
      <c r="I244" s="1">
        <v>94373</v>
      </c>
      <c r="J244" s="1">
        <v>10064</v>
      </c>
    </row>
    <row r="245" spans="1:10" ht="12.75">
      <c r="A245" s="2" t="str">
        <f t="shared" si="3"/>
        <v>CHÁ VERDE</v>
      </c>
      <c r="B245" s="1" t="s">
        <v>322</v>
      </c>
      <c r="C245" s="1">
        <v>120204</v>
      </c>
      <c r="D245" s="1">
        <v>18246</v>
      </c>
      <c r="E245" s="1">
        <v>104749</v>
      </c>
      <c r="F245" s="1">
        <v>21369</v>
      </c>
      <c r="G245" s="1">
        <v>83986</v>
      </c>
      <c r="H245" s="1">
        <v>9338</v>
      </c>
      <c r="I245" s="1">
        <v>189487</v>
      </c>
      <c r="J245" s="1">
        <v>53401</v>
      </c>
    </row>
    <row r="246" spans="1:10" ht="12.75">
      <c r="A246" s="2" t="str">
        <f t="shared" si="3"/>
        <v>CHARUTOS E CIGARRILHAS</v>
      </c>
      <c r="B246" s="1" t="s">
        <v>323</v>
      </c>
      <c r="C246" s="1">
        <v>71482</v>
      </c>
      <c r="D246" s="1">
        <v>1255</v>
      </c>
      <c r="E246" s="1">
        <v>73263</v>
      </c>
      <c r="F246" s="1">
        <v>2189</v>
      </c>
      <c r="G246" s="1">
        <v>303681</v>
      </c>
      <c r="H246" s="1">
        <v>4782</v>
      </c>
      <c r="I246" s="1">
        <v>567554</v>
      </c>
      <c r="J246" s="1">
        <v>6944</v>
      </c>
    </row>
    <row r="247" spans="1:10" ht="12.75">
      <c r="A247" s="2" t="str">
        <f t="shared" si="3"/>
        <v>CHICÓRIA</v>
      </c>
      <c r="B247" s="1" t="s">
        <v>324</v>
      </c>
      <c r="C247" s="1">
        <v>4232</v>
      </c>
      <c r="D247" s="1">
        <v>2418</v>
      </c>
      <c r="E247" s="1">
        <v>4055</v>
      </c>
      <c r="F247" s="1">
        <v>3014</v>
      </c>
      <c r="G247" s="1">
        <v>0</v>
      </c>
      <c r="H247" s="1">
        <v>0</v>
      </c>
      <c r="I247" s="1">
        <v>25649</v>
      </c>
      <c r="J247" s="1">
        <v>16012</v>
      </c>
    </row>
    <row r="248" spans="1:10" ht="12.75">
      <c r="A248" s="2" t="str">
        <f t="shared" si="3"/>
        <v>CHOCOLATE E PREPARAÇÕES ALIM. CONT. CACAU</v>
      </c>
      <c r="B248" s="1" t="s">
        <v>325</v>
      </c>
      <c r="C248" s="1">
        <v>8327537</v>
      </c>
      <c r="D248" s="1">
        <v>2094500</v>
      </c>
      <c r="E248" s="1">
        <v>9564133</v>
      </c>
      <c r="F248" s="1">
        <v>2509423</v>
      </c>
      <c r="G248" s="1">
        <v>11985014</v>
      </c>
      <c r="H248" s="1">
        <v>1484182</v>
      </c>
      <c r="I248" s="1">
        <v>10428952</v>
      </c>
      <c r="J248" s="1">
        <v>1374381</v>
      </c>
    </row>
    <row r="249" spans="1:10" ht="12.75">
      <c r="A249" s="2" t="str">
        <f t="shared" si="3"/>
        <v>CIGARROS</v>
      </c>
      <c r="B249" s="1" t="s">
        <v>326</v>
      </c>
      <c r="C249" s="1">
        <v>2204346</v>
      </c>
      <c r="D249" s="1">
        <v>241132</v>
      </c>
      <c r="E249" s="1">
        <v>2257574</v>
      </c>
      <c r="F249" s="1">
        <v>317439</v>
      </c>
      <c r="G249" s="1">
        <v>1407928</v>
      </c>
      <c r="H249" s="1">
        <v>66754</v>
      </c>
      <c r="I249" s="1">
        <v>613092</v>
      </c>
      <c r="J249" s="1">
        <v>38383</v>
      </c>
    </row>
    <row r="250" spans="1:10" ht="12.75">
      <c r="A250" s="2" t="str">
        <f t="shared" si="3"/>
        <v>CLEMENTINAS</v>
      </c>
      <c r="B250" s="1" t="s">
        <v>633</v>
      </c>
      <c r="G250" s="1">
        <v>232907</v>
      </c>
      <c r="H250" s="1">
        <v>185285</v>
      </c>
      <c r="I250" s="1">
        <v>695676</v>
      </c>
      <c r="J250" s="1">
        <v>574118</v>
      </c>
    </row>
    <row r="251" spans="1:6" ht="12.75">
      <c r="A251" s="2" t="str">
        <f t="shared" si="3"/>
        <v>COCOS (ENDOCARPO)</v>
      </c>
      <c r="B251" s="1" t="s">
        <v>327</v>
      </c>
      <c r="C251" s="1">
        <v>15361</v>
      </c>
      <c r="D251" s="1">
        <v>17156</v>
      </c>
      <c r="E251" s="1">
        <v>18959</v>
      </c>
      <c r="F251" s="1">
        <v>24631</v>
      </c>
    </row>
    <row r="252" spans="1:10" ht="12.75">
      <c r="A252" s="2" t="str">
        <f t="shared" si="3"/>
        <v>COCOS FRESCOS OU SECOS</v>
      </c>
      <c r="B252" s="1" t="s">
        <v>328</v>
      </c>
      <c r="C252" s="1">
        <v>17993</v>
      </c>
      <c r="D252" s="1">
        <v>27507</v>
      </c>
      <c r="E252" s="1">
        <v>66832</v>
      </c>
      <c r="F252" s="1">
        <v>85671</v>
      </c>
      <c r="G252" s="1">
        <v>1080415</v>
      </c>
      <c r="H252" s="1">
        <v>946212</v>
      </c>
      <c r="I252" s="1">
        <v>1789224</v>
      </c>
      <c r="J252" s="1">
        <v>1456134</v>
      </c>
    </row>
    <row r="253" spans="1:10" ht="12.75">
      <c r="A253" s="2" t="str">
        <f t="shared" si="3"/>
        <v>COGUMELOS</v>
      </c>
      <c r="B253" s="1" t="s">
        <v>329</v>
      </c>
      <c r="C253" s="1">
        <v>9823</v>
      </c>
      <c r="D253" s="1">
        <v>2539</v>
      </c>
      <c r="E253" s="1">
        <v>4216</v>
      </c>
      <c r="F253" s="1">
        <v>1277</v>
      </c>
      <c r="G253" s="1">
        <v>24713</v>
      </c>
      <c r="H253" s="1">
        <v>9</v>
      </c>
      <c r="I253" s="1">
        <v>39282</v>
      </c>
      <c r="J253" s="1">
        <v>21</v>
      </c>
    </row>
    <row r="254" spans="1:10" ht="12.75">
      <c r="A254" s="2" t="str">
        <f t="shared" si="3"/>
        <v>COGUMELOS E TRUFAS PREPARADOS OU CONSERVADOS</v>
      </c>
      <c r="B254" s="1" t="s">
        <v>330</v>
      </c>
      <c r="C254" s="1">
        <v>37231</v>
      </c>
      <c r="D254" s="1">
        <v>8014</v>
      </c>
      <c r="E254" s="1">
        <v>24293</v>
      </c>
      <c r="F254" s="1">
        <v>5202</v>
      </c>
      <c r="G254" s="1">
        <v>1880922</v>
      </c>
      <c r="H254" s="1">
        <v>1168145</v>
      </c>
      <c r="I254" s="1">
        <v>1351140</v>
      </c>
      <c r="J254" s="1">
        <v>923947</v>
      </c>
    </row>
    <row r="255" spans="1:10" ht="12.75">
      <c r="A255" s="2" t="str">
        <f t="shared" si="3"/>
        <v>COGUMELOS E TRUFAS SECOS</v>
      </c>
      <c r="B255" s="1" t="s">
        <v>331</v>
      </c>
      <c r="C255" s="1">
        <v>29697</v>
      </c>
      <c r="D255" s="1">
        <v>313</v>
      </c>
      <c r="E255" s="1">
        <v>1299</v>
      </c>
      <c r="F255" s="1">
        <v>55</v>
      </c>
      <c r="G255" s="1">
        <v>144254</v>
      </c>
      <c r="H255" s="1">
        <v>21242</v>
      </c>
      <c r="I255" s="1">
        <v>173945</v>
      </c>
      <c r="J255" s="1">
        <v>23011</v>
      </c>
    </row>
    <row r="256" spans="1:10" ht="12.75">
      <c r="A256" s="2" t="str">
        <f t="shared" si="3"/>
        <v>COLOFONIAS, ÁCIDOS RESÍNICOS E SEUS DERIVADOS</v>
      </c>
      <c r="B256" s="1" t="s">
        <v>332</v>
      </c>
      <c r="C256" s="1">
        <v>7339849</v>
      </c>
      <c r="D256" s="1">
        <v>7908325</v>
      </c>
      <c r="E256" s="1">
        <v>10404704</v>
      </c>
      <c r="F256" s="1">
        <v>10600806</v>
      </c>
      <c r="G256" s="1">
        <v>379627</v>
      </c>
      <c r="H256" s="1">
        <v>117549</v>
      </c>
      <c r="I256" s="1">
        <v>338905</v>
      </c>
      <c r="J256" s="1">
        <v>135812</v>
      </c>
    </row>
    <row r="257" spans="1:10" ht="12.75">
      <c r="A257" s="2" t="str">
        <f t="shared" si="3"/>
        <v>CONDIMENTOS E TEMPEROS</v>
      </c>
      <c r="B257" s="1" t="s">
        <v>333</v>
      </c>
      <c r="C257" s="1">
        <v>508279</v>
      </c>
      <c r="D257" s="1">
        <v>189958</v>
      </c>
      <c r="E257" s="1">
        <v>683298</v>
      </c>
      <c r="F257" s="1">
        <v>223387</v>
      </c>
      <c r="G257" s="1">
        <v>1219852</v>
      </c>
      <c r="H257" s="1">
        <v>250836</v>
      </c>
      <c r="I257" s="1">
        <v>2150821</v>
      </c>
      <c r="J257" s="1">
        <v>411614</v>
      </c>
    </row>
    <row r="258" spans="1:10" ht="12.75">
      <c r="A258" s="2" t="str">
        <f t="shared" si="3"/>
        <v>CONES DE LÚPULO E LUPULINA</v>
      </c>
      <c r="B258" s="1" t="s">
        <v>335</v>
      </c>
      <c r="C258" s="1">
        <v>320732</v>
      </c>
      <c r="D258" s="1">
        <v>14800</v>
      </c>
      <c r="E258" s="1">
        <v>0</v>
      </c>
      <c r="F258" s="1">
        <v>0</v>
      </c>
      <c r="G258" s="1">
        <v>6441145</v>
      </c>
      <c r="H258" s="1">
        <v>425878</v>
      </c>
      <c r="I258" s="1">
        <v>2765417</v>
      </c>
      <c r="J258" s="1">
        <v>179505</v>
      </c>
    </row>
    <row r="259" spans="1:10" ht="12.75">
      <c r="A259" s="2" t="str">
        <f t="shared" si="3"/>
        <v>CORDÉIS E DEMAIS PRODUTOS DO SISAL OU OUTRAS FIBRAS 'AGAVE'</v>
      </c>
      <c r="B259" s="1" t="s">
        <v>336</v>
      </c>
      <c r="C259" s="1">
        <v>3516297</v>
      </c>
      <c r="D259" s="1">
        <v>1979533</v>
      </c>
      <c r="E259" s="1">
        <v>3465401</v>
      </c>
      <c r="F259" s="1">
        <v>2489828</v>
      </c>
      <c r="G259" s="1">
        <v>7621</v>
      </c>
      <c r="H259" s="1">
        <v>1486</v>
      </c>
      <c r="I259" s="1">
        <v>2397</v>
      </c>
      <c r="J259" s="1">
        <v>1813</v>
      </c>
    </row>
    <row r="260" spans="1:10" ht="12.75">
      <c r="A260" s="2" t="str">
        <f t="shared" si="3"/>
        <v>CORTIÇA</v>
      </c>
      <c r="B260" s="1" t="s">
        <v>337</v>
      </c>
      <c r="C260" s="1">
        <v>14882</v>
      </c>
      <c r="D260" s="1">
        <v>694</v>
      </c>
      <c r="E260" s="1">
        <v>12700</v>
      </c>
      <c r="F260" s="1">
        <v>2510</v>
      </c>
      <c r="G260" s="1">
        <v>454454</v>
      </c>
      <c r="H260" s="1">
        <v>64522</v>
      </c>
      <c r="I260" s="1">
        <v>1022454</v>
      </c>
      <c r="J260" s="1">
        <v>162875</v>
      </c>
    </row>
    <row r="261" spans="1:10" ht="12.75">
      <c r="A261" s="2" t="str">
        <f aca="true" t="shared" si="4" ref="A261:A324">RIGHT(B261,LEN(B261)-11)</f>
        <v>COUROS/PELES ACAMURÇADOS</v>
      </c>
      <c r="B261" s="1" t="s">
        <v>338</v>
      </c>
      <c r="C261" s="1">
        <v>320103</v>
      </c>
      <c r="D261" s="1">
        <v>38540</v>
      </c>
      <c r="E261" s="1">
        <v>367122</v>
      </c>
      <c r="F261" s="1">
        <v>50889</v>
      </c>
      <c r="G261" s="1">
        <v>9834</v>
      </c>
      <c r="H261" s="1">
        <v>320</v>
      </c>
      <c r="I261" s="1">
        <v>0</v>
      </c>
      <c r="J261" s="1">
        <v>0</v>
      </c>
    </row>
    <row r="262" spans="1:10" ht="12.75">
      <c r="A262" s="2" t="str">
        <f t="shared" si="4"/>
        <v>COUROS/PELES DE BOVINOS OU EQUÍDEOS, EM BRUTO</v>
      </c>
      <c r="B262" s="1" t="s">
        <v>339</v>
      </c>
      <c r="C262" s="1">
        <v>209059</v>
      </c>
      <c r="D262" s="1">
        <v>521141</v>
      </c>
      <c r="E262" s="1">
        <v>502674</v>
      </c>
      <c r="F262" s="1">
        <v>1055501</v>
      </c>
      <c r="G262" s="1">
        <v>1624518</v>
      </c>
      <c r="H262" s="1">
        <v>2318970</v>
      </c>
      <c r="I262" s="1">
        <v>1122067</v>
      </c>
      <c r="J262" s="1">
        <v>2183156</v>
      </c>
    </row>
    <row r="263" spans="1:10" ht="12.75">
      <c r="A263" s="2" t="str">
        <f t="shared" si="4"/>
        <v>COUROS/PELES DE BOVINOS, CRUST</v>
      </c>
      <c r="B263" s="1" t="s">
        <v>340</v>
      </c>
      <c r="C263" s="1">
        <v>8168480</v>
      </c>
      <c r="D263" s="1">
        <v>814659</v>
      </c>
      <c r="E263" s="1">
        <v>10524519</v>
      </c>
      <c r="F263" s="1">
        <v>1080238</v>
      </c>
      <c r="G263" s="1">
        <v>198693</v>
      </c>
      <c r="H263" s="1">
        <v>30288</v>
      </c>
      <c r="I263" s="1">
        <v>345620</v>
      </c>
      <c r="J263" s="1">
        <v>52901</v>
      </c>
    </row>
    <row r="264" spans="1:6" ht="12.75">
      <c r="A264" s="2" t="str">
        <f t="shared" si="4"/>
        <v>COUROS/PELES DE BOVINOS, CURTIDO, WET BLUE</v>
      </c>
      <c r="B264" s="1" t="s">
        <v>341</v>
      </c>
      <c r="C264" s="1">
        <v>1690</v>
      </c>
      <c r="D264" s="1">
        <v>17335</v>
      </c>
      <c r="E264" s="1">
        <v>4780</v>
      </c>
      <c r="F264" s="1">
        <v>198</v>
      </c>
    </row>
    <row r="265" spans="1:10" ht="12.75">
      <c r="A265" s="2" t="str">
        <f t="shared" si="4"/>
        <v>COUROS/PELES DE BOVINOS, PREPARADOS</v>
      </c>
      <c r="B265" s="1" t="s">
        <v>342</v>
      </c>
      <c r="C265" s="1">
        <v>49598608</v>
      </c>
      <c r="D265" s="1">
        <v>4200133</v>
      </c>
      <c r="E265" s="1">
        <v>60715900</v>
      </c>
      <c r="F265" s="1">
        <v>5508630</v>
      </c>
      <c r="G265" s="1">
        <v>66948</v>
      </c>
      <c r="H265" s="1">
        <v>43140</v>
      </c>
      <c r="I265" s="1">
        <v>365713</v>
      </c>
      <c r="J265" s="1">
        <v>57383</v>
      </c>
    </row>
    <row r="266" spans="1:10" ht="12.75">
      <c r="A266" s="2" t="str">
        <f t="shared" si="4"/>
        <v>COUROS/PELES DE CAPRINOS, CRUST</v>
      </c>
      <c r="B266" s="1" t="s">
        <v>343</v>
      </c>
      <c r="G266" s="1">
        <v>8279</v>
      </c>
      <c r="H266" s="1">
        <v>556</v>
      </c>
      <c r="I266" s="1">
        <v>0</v>
      </c>
      <c r="J266" s="1">
        <v>0</v>
      </c>
    </row>
    <row r="267" spans="1:6" ht="12.75">
      <c r="A267" s="2" t="str">
        <f t="shared" si="4"/>
        <v>COUROS/PELES DE CAPRINOS, CURTIDOS, WET BLUE</v>
      </c>
      <c r="B267" s="1" t="s">
        <v>344</v>
      </c>
      <c r="C267" s="1">
        <v>120084</v>
      </c>
      <c r="D267" s="1">
        <v>16758</v>
      </c>
      <c r="E267" s="1">
        <v>0</v>
      </c>
      <c r="F267" s="1">
        <v>0</v>
      </c>
    </row>
    <row r="268" spans="1:10" ht="12.75">
      <c r="A268" s="2" t="str">
        <f t="shared" si="4"/>
        <v>COUROS/PELES DE CAPRINOS, PREPARADOS</v>
      </c>
      <c r="B268" s="1" t="s">
        <v>345</v>
      </c>
      <c r="C268" s="1">
        <v>7876</v>
      </c>
      <c r="D268" s="1">
        <v>318</v>
      </c>
      <c r="E268" s="1">
        <v>58577</v>
      </c>
      <c r="F268" s="1">
        <v>2480</v>
      </c>
      <c r="G268" s="1">
        <v>0</v>
      </c>
      <c r="H268" s="1">
        <v>0</v>
      </c>
      <c r="I268" s="1">
        <v>29104</v>
      </c>
      <c r="J268" s="1">
        <v>268</v>
      </c>
    </row>
    <row r="269" spans="1:6" ht="12.75">
      <c r="A269" s="2" t="str">
        <f t="shared" si="4"/>
        <v>COUROS/PELES DE EQUÍDEOS, CRUST</v>
      </c>
      <c r="B269" s="1" t="s">
        <v>346</v>
      </c>
      <c r="C269" s="1">
        <v>356</v>
      </c>
      <c r="D269" s="1">
        <v>1434</v>
      </c>
      <c r="E269" s="1">
        <v>971</v>
      </c>
      <c r="F269" s="1">
        <v>771</v>
      </c>
    </row>
    <row r="270" spans="1:6" ht="12.75">
      <c r="A270" s="2" t="str">
        <f t="shared" si="4"/>
        <v>COUROS/PELES DE EQUÍDEOS, CURTIDO</v>
      </c>
      <c r="B270" s="1" t="s">
        <v>634</v>
      </c>
      <c r="C270" s="1">
        <v>19786</v>
      </c>
      <c r="D270" s="1">
        <v>44120</v>
      </c>
      <c r="E270" s="1">
        <v>0</v>
      </c>
      <c r="F270" s="1">
        <v>0</v>
      </c>
    </row>
    <row r="271" spans="1:10" ht="12.75">
      <c r="A271" s="2" t="str">
        <f t="shared" si="4"/>
        <v>COUROS/PELES DE EQUÍDEOS, PREPARADOS</v>
      </c>
      <c r="B271" s="1" t="s">
        <v>347</v>
      </c>
      <c r="C271" s="1">
        <v>0</v>
      </c>
      <c r="D271" s="1">
        <v>0</v>
      </c>
      <c r="E271" s="1">
        <v>6797</v>
      </c>
      <c r="F271" s="1">
        <v>414</v>
      </c>
      <c r="G271" s="1">
        <v>0</v>
      </c>
      <c r="H271" s="1">
        <v>0</v>
      </c>
      <c r="I271" s="1">
        <v>428</v>
      </c>
      <c r="J271" s="1">
        <v>16</v>
      </c>
    </row>
    <row r="272" spans="1:10" ht="12.75">
      <c r="A272" s="2" t="str">
        <f t="shared" si="4"/>
        <v>COUROS/PELES DE OUTROS ANIMAIS, EM BRUTO</v>
      </c>
      <c r="B272" s="1" t="s">
        <v>635</v>
      </c>
      <c r="G272" s="1">
        <v>0</v>
      </c>
      <c r="H272" s="1">
        <v>0</v>
      </c>
      <c r="I272" s="1">
        <v>49190</v>
      </c>
      <c r="J272" s="1">
        <v>4184</v>
      </c>
    </row>
    <row r="273" spans="1:10" ht="12.75">
      <c r="A273" s="2" t="str">
        <f t="shared" si="4"/>
        <v>COUROS/PELES DE OUTROS ANIMAIS, PREPARADOS</v>
      </c>
      <c r="B273" s="1" t="s">
        <v>348</v>
      </c>
      <c r="C273" s="1">
        <v>384849</v>
      </c>
      <c r="D273" s="1">
        <v>1791</v>
      </c>
      <c r="E273" s="1">
        <v>259521</v>
      </c>
      <c r="F273" s="1">
        <v>1329</v>
      </c>
      <c r="G273" s="1">
        <v>2500</v>
      </c>
      <c r="H273" s="1">
        <v>23</v>
      </c>
      <c r="I273" s="1">
        <v>0</v>
      </c>
      <c r="J273" s="1">
        <v>0</v>
      </c>
    </row>
    <row r="274" spans="1:6" ht="12.75">
      <c r="A274" s="2" t="str">
        <f t="shared" si="4"/>
        <v>COUROS/PELES DE OVINOS, CRUST</v>
      </c>
      <c r="B274" s="1" t="s">
        <v>349</v>
      </c>
      <c r="C274" s="1">
        <v>183848</v>
      </c>
      <c r="D274" s="1">
        <v>5777</v>
      </c>
      <c r="E274" s="1">
        <v>32187</v>
      </c>
      <c r="F274" s="1">
        <v>1008</v>
      </c>
    </row>
    <row r="275" spans="1:10" ht="12.75">
      <c r="A275" s="2" t="str">
        <f t="shared" si="4"/>
        <v>COUROS/PELES DE OVINOS, CURTIDO, WET BLUE</v>
      </c>
      <c r="B275" s="1" t="s">
        <v>350</v>
      </c>
      <c r="C275" s="1">
        <v>0</v>
      </c>
      <c r="D275" s="1">
        <v>0</v>
      </c>
      <c r="E275" s="1">
        <v>107687</v>
      </c>
      <c r="F275" s="1">
        <v>9363</v>
      </c>
      <c r="G275" s="1">
        <v>156896</v>
      </c>
      <c r="H275" s="1">
        <v>24886</v>
      </c>
      <c r="I275" s="1">
        <v>134139</v>
      </c>
      <c r="J275" s="1">
        <v>22021</v>
      </c>
    </row>
    <row r="276" spans="1:10" ht="12.75">
      <c r="A276" s="2" t="str">
        <f t="shared" si="4"/>
        <v>COUROS/PELES DE OVINOS, PREPARADOS</v>
      </c>
      <c r="B276" s="1" t="s">
        <v>352</v>
      </c>
      <c r="C276" s="1">
        <v>12286</v>
      </c>
      <c r="D276" s="1">
        <v>415</v>
      </c>
      <c r="E276" s="1">
        <v>104764</v>
      </c>
      <c r="F276" s="1">
        <v>4664</v>
      </c>
      <c r="G276" s="1">
        <v>17630</v>
      </c>
      <c r="H276" s="1">
        <v>745</v>
      </c>
      <c r="I276" s="1">
        <v>7972</v>
      </c>
      <c r="J276" s="1">
        <v>828</v>
      </c>
    </row>
    <row r="277" spans="1:10" ht="12.75">
      <c r="A277" s="2" t="str">
        <f t="shared" si="4"/>
        <v>COUROS/PELES ENVERNIZADOS OU REVESTIDOS</v>
      </c>
      <c r="B277" s="1" t="s">
        <v>357</v>
      </c>
      <c r="C277" s="1">
        <v>301755</v>
      </c>
      <c r="D277" s="1">
        <v>16236</v>
      </c>
      <c r="E277" s="1">
        <v>23677</v>
      </c>
      <c r="F277" s="1">
        <v>732</v>
      </c>
      <c r="G277" s="1">
        <v>14618</v>
      </c>
      <c r="H277" s="1">
        <v>404</v>
      </c>
      <c r="I277" s="1">
        <v>0</v>
      </c>
      <c r="J277" s="1">
        <v>0</v>
      </c>
    </row>
    <row r="278" spans="1:10" ht="12.75">
      <c r="A278" s="2" t="str">
        <f t="shared" si="4"/>
        <v>COUROS/PELES METALIZADOS</v>
      </c>
      <c r="B278" s="1" t="s">
        <v>358</v>
      </c>
      <c r="C278" s="1">
        <v>85265</v>
      </c>
      <c r="D278" s="1">
        <v>2541</v>
      </c>
      <c r="E278" s="1">
        <v>48533</v>
      </c>
      <c r="F278" s="1">
        <v>1352</v>
      </c>
      <c r="G278" s="1">
        <v>9715</v>
      </c>
      <c r="H278" s="1">
        <v>170</v>
      </c>
      <c r="I278" s="1">
        <v>0</v>
      </c>
      <c r="J278" s="1">
        <v>0</v>
      </c>
    </row>
    <row r="279" spans="1:10" ht="12.75">
      <c r="A279" s="2" t="str">
        <f t="shared" si="4"/>
        <v>COUROS/PELES RECONSTITUÍDOS</v>
      </c>
      <c r="B279" s="1" t="s">
        <v>359</v>
      </c>
      <c r="C279" s="1">
        <v>37380</v>
      </c>
      <c r="D279" s="1">
        <v>9643</v>
      </c>
      <c r="E279" s="1">
        <v>66374</v>
      </c>
      <c r="F279" s="1">
        <v>15872</v>
      </c>
      <c r="G279" s="1">
        <v>52299</v>
      </c>
      <c r="H279" s="1">
        <v>16881</v>
      </c>
      <c r="I279" s="1">
        <v>20920</v>
      </c>
      <c r="J279" s="1">
        <v>6421</v>
      </c>
    </row>
    <row r="280" spans="1:10" ht="12.75">
      <c r="A280" s="2" t="str">
        <f t="shared" si="4"/>
        <v>CRAVO-DA-ÍNDIA</v>
      </c>
      <c r="B280" s="1" t="s">
        <v>360</v>
      </c>
      <c r="C280" s="1">
        <v>2911378</v>
      </c>
      <c r="D280" s="1">
        <v>676024</v>
      </c>
      <c r="E280" s="1">
        <v>909767</v>
      </c>
      <c r="F280" s="1">
        <v>207935</v>
      </c>
      <c r="G280" s="1">
        <v>0</v>
      </c>
      <c r="H280" s="1">
        <v>0</v>
      </c>
      <c r="I280" s="1">
        <v>181</v>
      </c>
      <c r="J280" s="1">
        <v>7</v>
      </c>
    </row>
    <row r="281" spans="1:6" ht="12.75">
      <c r="A281" s="2" t="str">
        <f t="shared" si="4"/>
        <v>CREME DE LEITE</v>
      </c>
      <c r="B281" s="1" t="s">
        <v>361</v>
      </c>
      <c r="C281" s="1">
        <v>1093776</v>
      </c>
      <c r="D281" s="1">
        <v>493869</v>
      </c>
      <c r="E281" s="1">
        <v>1524850</v>
      </c>
      <c r="F281" s="1">
        <v>684712</v>
      </c>
    </row>
    <row r="282" spans="1:10" ht="12.75">
      <c r="A282" s="2" t="str">
        <f t="shared" si="4"/>
        <v>DAMASCOS FRESCOS</v>
      </c>
      <c r="B282" s="1" t="s">
        <v>362</v>
      </c>
      <c r="C282" s="1">
        <v>112</v>
      </c>
      <c r="D282" s="1">
        <v>10</v>
      </c>
      <c r="E282" s="1">
        <v>202</v>
      </c>
      <c r="F282" s="1">
        <v>20</v>
      </c>
      <c r="G282" s="1">
        <v>203630</v>
      </c>
      <c r="H282" s="1">
        <v>87249</v>
      </c>
      <c r="I282" s="1">
        <v>226392</v>
      </c>
      <c r="J282" s="1">
        <v>102783</v>
      </c>
    </row>
    <row r="283" spans="1:10" ht="12.75">
      <c r="A283" s="2" t="str">
        <f t="shared" si="4"/>
        <v>DAMASCOS PREPARADOS OU CONSERVADOS</v>
      </c>
      <c r="B283" s="1" t="s">
        <v>363</v>
      </c>
      <c r="G283" s="1">
        <v>44066</v>
      </c>
      <c r="H283" s="1">
        <v>30216</v>
      </c>
      <c r="I283" s="1">
        <v>2412</v>
      </c>
      <c r="J283" s="1">
        <v>976</v>
      </c>
    </row>
    <row r="284" spans="1:10" ht="12.75">
      <c r="A284" s="2" t="str">
        <f t="shared" si="4"/>
        <v>DAMASCOS SECOS</v>
      </c>
      <c r="B284" s="1" t="s">
        <v>364</v>
      </c>
      <c r="C284" s="1">
        <v>126</v>
      </c>
      <c r="D284" s="1">
        <v>14</v>
      </c>
      <c r="E284" s="1">
        <v>172</v>
      </c>
      <c r="F284" s="1">
        <v>13</v>
      </c>
      <c r="G284" s="1">
        <v>1964959</v>
      </c>
      <c r="H284" s="1">
        <v>671663</v>
      </c>
      <c r="I284" s="1">
        <v>1563894</v>
      </c>
      <c r="J284" s="1">
        <v>469400</v>
      </c>
    </row>
    <row r="285" spans="1:10" ht="12.75">
      <c r="A285" s="2" t="str">
        <f t="shared" si="4"/>
        <v>DEMAIS  PRODUTOS LÁCTEOS</v>
      </c>
      <c r="B285" s="1" t="s">
        <v>365</v>
      </c>
      <c r="C285" s="1">
        <v>72252</v>
      </c>
      <c r="D285" s="1">
        <v>63598</v>
      </c>
      <c r="E285" s="1">
        <v>11829</v>
      </c>
      <c r="F285" s="1">
        <v>2632</v>
      </c>
      <c r="G285" s="1">
        <v>416633</v>
      </c>
      <c r="H285" s="1">
        <v>73180</v>
      </c>
      <c r="I285" s="1">
        <v>2063829</v>
      </c>
      <c r="J285" s="1">
        <v>378060</v>
      </c>
    </row>
    <row r="286" spans="1:10" ht="12.75">
      <c r="A286" s="2" t="str">
        <f t="shared" si="4"/>
        <v>DEMAIS AÇÚCARES</v>
      </c>
      <c r="B286" s="1" t="s">
        <v>366</v>
      </c>
      <c r="C286" s="1">
        <v>820394</v>
      </c>
      <c r="D286" s="1">
        <v>1736548</v>
      </c>
      <c r="E286" s="1">
        <v>887695</v>
      </c>
      <c r="F286" s="1">
        <v>2043679</v>
      </c>
      <c r="G286" s="1">
        <v>3903409</v>
      </c>
      <c r="H286" s="1">
        <v>3169063</v>
      </c>
      <c r="I286" s="1">
        <v>4479089</v>
      </c>
      <c r="J286" s="1">
        <v>3715859</v>
      </c>
    </row>
    <row r="287" spans="1:10" ht="12.75">
      <c r="A287" s="2" t="str">
        <f t="shared" si="4"/>
        <v>DEMAIS ÁLCOOIS</v>
      </c>
      <c r="B287" s="1" t="s">
        <v>367</v>
      </c>
      <c r="C287" s="1">
        <v>856771</v>
      </c>
      <c r="D287" s="1">
        <v>440437</v>
      </c>
      <c r="E287" s="1">
        <v>302696</v>
      </c>
      <c r="F287" s="1">
        <v>195400</v>
      </c>
      <c r="G287" s="1">
        <v>760256</v>
      </c>
      <c r="H287" s="1">
        <v>695509</v>
      </c>
      <c r="I287" s="1">
        <v>513666</v>
      </c>
      <c r="J287" s="1">
        <v>403986</v>
      </c>
    </row>
    <row r="288" spans="1:6" ht="12.75">
      <c r="A288" s="2" t="str">
        <f t="shared" si="4"/>
        <v>DEMAIS CARNES E MIUDEZAS</v>
      </c>
      <c r="B288" s="1" t="s">
        <v>368</v>
      </c>
      <c r="C288" s="1">
        <v>21596482</v>
      </c>
      <c r="D288" s="1">
        <v>9447528</v>
      </c>
      <c r="E288" s="1">
        <v>17992174</v>
      </c>
      <c r="F288" s="1">
        <v>8857592</v>
      </c>
    </row>
    <row r="289" spans="1:10" ht="12.75">
      <c r="A289" s="2" t="str">
        <f t="shared" si="4"/>
        <v>DEMAIS CEREAIS</v>
      </c>
      <c r="B289" s="1" t="s">
        <v>369</v>
      </c>
      <c r="C289" s="1">
        <v>382</v>
      </c>
      <c r="D289" s="1">
        <v>325</v>
      </c>
      <c r="E289" s="1">
        <v>21990</v>
      </c>
      <c r="F289" s="1">
        <v>11488</v>
      </c>
      <c r="G289" s="1">
        <v>159619</v>
      </c>
      <c r="H289" s="1">
        <v>40700</v>
      </c>
      <c r="I289" s="1">
        <v>172624</v>
      </c>
      <c r="J289" s="1">
        <v>85500</v>
      </c>
    </row>
    <row r="290" spans="1:10" ht="12.75">
      <c r="A290" s="2" t="str">
        <f t="shared" si="4"/>
        <v>DEMAIS CRUSTÁCEOS E MOLUSCOS</v>
      </c>
      <c r="B290" s="1" t="s">
        <v>370</v>
      </c>
      <c r="C290" s="1">
        <v>50013</v>
      </c>
      <c r="D290" s="1">
        <v>3468</v>
      </c>
      <c r="E290" s="1">
        <v>28160</v>
      </c>
      <c r="F290" s="1">
        <v>3720</v>
      </c>
      <c r="G290" s="1">
        <v>2469941</v>
      </c>
      <c r="H290" s="1">
        <v>605352</v>
      </c>
      <c r="I290" s="1">
        <v>2873771</v>
      </c>
      <c r="J290" s="1">
        <v>918410</v>
      </c>
    </row>
    <row r="291" spans="1:10" ht="12.75">
      <c r="A291" s="2" t="str">
        <f t="shared" si="4"/>
        <v>DEMAIS ESPECIARIAS</v>
      </c>
      <c r="B291" s="1" t="s">
        <v>371</v>
      </c>
      <c r="C291" s="1">
        <v>427073</v>
      </c>
      <c r="D291" s="1">
        <v>71276</v>
      </c>
      <c r="E291" s="1">
        <v>374285</v>
      </c>
      <c r="F291" s="1">
        <v>36168</v>
      </c>
      <c r="G291" s="1">
        <v>394364</v>
      </c>
      <c r="H291" s="1">
        <v>299699</v>
      </c>
      <c r="I291" s="1">
        <v>987821</v>
      </c>
      <c r="J291" s="1">
        <v>620256</v>
      </c>
    </row>
    <row r="292" spans="1:10" ht="12.75">
      <c r="A292" s="2" t="str">
        <f t="shared" si="4"/>
        <v>DEMAIS FIBRAS E PRODUTOS TÊXTEIS</v>
      </c>
      <c r="B292" s="1" t="s">
        <v>372</v>
      </c>
      <c r="C292" s="1">
        <v>3160214</v>
      </c>
      <c r="D292" s="1">
        <v>2369464</v>
      </c>
      <c r="E292" s="1">
        <v>3656216</v>
      </c>
      <c r="F292" s="1">
        <v>3079843</v>
      </c>
      <c r="G292" s="1">
        <v>1693768</v>
      </c>
      <c r="H292" s="1">
        <v>1538726</v>
      </c>
      <c r="I292" s="1">
        <v>1296900</v>
      </c>
      <c r="J292" s="1">
        <v>804281</v>
      </c>
    </row>
    <row r="293" spans="1:10" ht="12.75">
      <c r="A293" s="2" t="str">
        <f t="shared" si="4"/>
        <v>DEMAIS GORDURAS LÁCTEAS</v>
      </c>
      <c r="B293" s="1" t="s">
        <v>373</v>
      </c>
      <c r="C293" s="1">
        <v>293</v>
      </c>
      <c r="D293" s="1">
        <v>42</v>
      </c>
      <c r="E293" s="1">
        <v>588</v>
      </c>
      <c r="F293" s="1">
        <v>73</v>
      </c>
      <c r="G293" s="1">
        <v>187423</v>
      </c>
      <c r="H293" s="1">
        <v>33600</v>
      </c>
      <c r="I293" s="1">
        <v>1956010</v>
      </c>
      <c r="J293" s="1">
        <v>426600</v>
      </c>
    </row>
    <row r="294" spans="1:10" ht="12.75">
      <c r="A294" s="2" t="str">
        <f t="shared" si="4"/>
        <v>DEMAIS MADEIRAS E MANUFATURAS DE MADEIRAS</v>
      </c>
      <c r="B294" s="1" t="s">
        <v>374</v>
      </c>
      <c r="C294" s="1">
        <v>16671794</v>
      </c>
      <c r="D294" s="1">
        <v>37874697</v>
      </c>
      <c r="E294" s="1">
        <v>19254953</v>
      </c>
      <c r="F294" s="1">
        <v>42974232</v>
      </c>
      <c r="G294" s="1">
        <v>4579084</v>
      </c>
      <c r="H294" s="1">
        <v>3907832</v>
      </c>
      <c r="I294" s="1">
        <v>4402179</v>
      </c>
      <c r="J294" s="1">
        <v>3789896</v>
      </c>
    </row>
    <row r="295" spans="1:10" ht="12.75">
      <c r="A295" s="2" t="str">
        <f t="shared" si="4"/>
        <v>DEMAIS NOZES E CASTANHAS</v>
      </c>
      <c r="B295" s="1" t="s">
        <v>375</v>
      </c>
      <c r="C295" s="1">
        <v>1052673</v>
      </c>
      <c r="D295" s="1">
        <v>157121</v>
      </c>
      <c r="E295" s="1">
        <v>125964</v>
      </c>
      <c r="F295" s="1">
        <v>8351</v>
      </c>
      <c r="G295" s="1">
        <v>1389299</v>
      </c>
      <c r="H295" s="1">
        <v>296971</v>
      </c>
      <c r="I295" s="1">
        <v>911131</v>
      </c>
      <c r="J295" s="1">
        <v>233642</v>
      </c>
    </row>
    <row r="296" spans="1:10" ht="12.75">
      <c r="A296" s="2" t="str">
        <f t="shared" si="4"/>
        <v>DEMAIS OLEOS DE SOJA</v>
      </c>
      <c r="B296" s="1" t="s">
        <v>376</v>
      </c>
      <c r="C296" s="1">
        <v>35886</v>
      </c>
      <c r="D296" s="1">
        <v>26358</v>
      </c>
      <c r="E296" s="1">
        <v>5178</v>
      </c>
      <c r="F296" s="1">
        <v>3600</v>
      </c>
      <c r="G296" s="1">
        <v>11871</v>
      </c>
      <c r="H296" s="1">
        <v>3420</v>
      </c>
      <c r="I296" s="1">
        <v>0</v>
      </c>
      <c r="J296" s="1">
        <v>0</v>
      </c>
    </row>
    <row r="297" spans="1:10" ht="12.75">
      <c r="A297" s="2" t="str">
        <f t="shared" si="4"/>
        <v>DEMAIS OLEOS ESSENCIAIS</v>
      </c>
      <c r="B297" s="1" t="s">
        <v>377</v>
      </c>
      <c r="C297" s="1">
        <v>15604883</v>
      </c>
      <c r="D297" s="1">
        <v>5518455</v>
      </c>
      <c r="E297" s="1">
        <v>14318706</v>
      </c>
      <c r="F297" s="1">
        <v>3154901</v>
      </c>
      <c r="G297" s="1">
        <v>3606538</v>
      </c>
      <c r="H297" s="1">
        <v>146893</v>
      </c>
      <c r="I297" s="1">
        <v>8157376</v>
      </c>
      <c r="J297" s="1">
        <v>230200</v>
      </c>
    </row>
    <row r="298" spans="1:10" ht="12.75">
      <c r="A298" s="2" t="str">
        <f t="shared" si="4"/>
        <v>DEMAIS OLEOS VEGETAIS</v>
      </c>
      <c r="B298" s="1" t="s">
        <v>378</v>
      </c>
      <c r="C298" s="1">
        <v>9893139</v>
      </c>
      <c r="D298" s="1">
        <v>38290805</v>
      </c>
      <c r="E298" s="1">
        <v>13918855</v>
      </c>
      <c r="F298" s="1">
        <v>34060583</v>
      </c>
      <c r="G298" s="1">
        <v>10737977</v>
      </c>
      <c r="H298" s="1">
        <v>5932204</v>
      </c>
      <c r="I298" s="1">
        <v>16042156</v>
      </c>
      <c r="J298" s="1">
        <v>8372330</v>
      </c>
    </row>
    <row r="299" spans="1:10" ht="12.75">
      <c r="A299" s="2" t="str">
        <f t="shared" si="4"/>
        <v>DEMAIS PEIXES</v>
      </c>
      <c r="B299" s="1" t="s">
        <v>379</v>
      </c>
      <c r="C299" s="1">
        <v>48537</v>
      </c>
      <c r="D299" s="1">
        <v>8356</v>
      </c>
      <c r="E299" s="1">
        <v>29711</v>
      </c>
      <c r="F299" s="1">
        <v>5922</v>
      </c>
      <c r="G299" s="1">
        <v>261317</v>
      </c>
      <c r="H299" s="1">
        <v>46355</v>
      </c>
      <c r="I299" s="1">
        <v>216986</v>
      </c>
      <c r="J299" s="1">
        <v>57353</v>
      </c>
    </row>
    <row r="300" spans="1:10" ht="12.75">
      <c r="A300" s="2" t="str">
        <f t="shared" si="4"/>
        <v>DEMAIS PREPARAÇÕES DE CARNES</v>
      </c>
      <c r="B300" s="1" t="s">
        <v>380</v>
      </c>
      <c r="C300" s="1">
        <v>12093420</v>
      </c>
      <c r="D300" s="1">
        <v>12527019</v>
      </c>
      <c r="E300" s="1">
        <v>14720528</v>
      </c>
      <c r="F300" s="1">
        <v>14050973</v>
      </c>
      <c r="G300" s="1">
        <v>205462</v>
      </c>
      <c r="H300" s="1">
        <v>25403</v>
      </c>
      <c r="I300" s="1">
        <v>614389</v>
      </c>
      <c r="J300" s="1">
        <v>65509</v>
      </c>
    </row>
    <row r="301" spans="1:10" ht="12.75">
      <c r="A301" s="2" t="str">
        <f t="shared" si="4"/>
        <v>DEMAIS PRODUTOS DA INDÚSTRIA QUÍMICA , DE ORIGEM VEGETAL</v>
      </c>
      <c r="B301" s="1" t="s">
        <v>381</v>
      </c>
      <c r="C301" s="1">
        <v>122972</v>
      </c>
      <c r="D301" s="1">
        <v>9900</v>
      </c>
      <c r="E301" s="1">
        <v>7862</v>
      </c>
      <c r="F301" s="1">
        <v>6106</v>
      </c>
      <c r="G301" s="1">
        <v>621446</v>
      </c>
      <c r="H301" s="1">
        <v>374334</v>
      </c>
      <c r="I301" s="1">
        <v>230502</v>
      </c>
      <c r="J301" s="1">
        <v>104784</v>
      </c>
    </row>
    <row r="302" spans="1:10" ht="12.75">
      <c r="A302" s="2" t="str">
        <f t="shared" si="4"/>
        <v>DEMAIS PRODUTOS DE COURO</v>
      </c>
      <c r="B302" s="1" t="s">
        <v>382</v>
      </c>
      <c r="C302" s="1">
        <v>894065</v>
      </c>
      <c r="D302" s="1">
        <v>65275</v>
      </c>
      <c r="E302" s="1">
        <v>1612578</v>
      </c>
      <c r="F302" s="1">
        <v>79292</v>
      </c>
      <c r="G302" s="1">
        <v>5456042</v>
      </c>
      <c r="H302" s="1">
        <v>84958</v>
      </c>
      <c r="I302" s="1">
        <v>4834191</v>
      </c>
      <c r="J302" s="1">
        <v>49882</v>
      </c>
    </row>
    <row r="303" spans="1:10" ht="12.75">
      <c r="A303" s="2" t="str">
        <f t="shared" si="4"/>
        <v>DEMAIS PRODUTOS E SUBPRODUTOS DA INDÚSTRIA DE MOAGEM</v>
      </c>
      <c r="B303" s="1" t="s">
        <v>383</v>
      </c>
      <c r="C303" s="1">
        <v>827334</v>
      </c>
      <c r="D303" s="1">
        <v>2842777</v>
      </c>
      <c r="E303" s="1">
        <v>783620</v>
      </c>
      <c r="F303" s="1">
        <v>1479413</v>
      </c>
      <c r="G303" s="1">
        <v>265628</v>
      </c>
      <c r="H303" s="1">
        <v>127674</v>
      </c>
      <c r="I303" s="1">
        <v>286606</v>
      </c>
      <c r="J303" s="1">
        <v>238209</v>
      </c>
    </row>
    <row r="304" spans="1:10" ht="12.75">
      <c r="A304" s="2" t="str">
        <f t="shared" si="4"/>
        <v>DEMAIS PRODUTOS HORTÍCOLAS CONGELADOS</v>
      </c>
      <c r="B304" s="1" t="s">
        <v>384</v>
      </c>
      <c r="C304" s="1">
        <v>19590</v>
      </c>
      <c r="D304" s="1">
        <v>9299</v>
      </c>
      <c r="E304" s="1">
        <v>16196</v>
      </c>
      <c r="F304" s="1">
        <v>8933</v>
      </c>
      <c r="G304" s="1">
        <v>1025534</v>
      </c>
      <c r="H304" s="1">
        <v>925969</v>
      </c>
      <c r="I304" s="1">
        <v>1105442</v>
      </c>
      <c r="J304" s="1">
        <v>987050</v>
      </c>
    </row>
    <row r="305" spans="1:10" ht="12.75">
      <c r="A305" s="2" t="str">
        <f t="shared" si="4"/>
        <v>DEMAIS PRODUTOS HORTÍCOLAS, LEGUMINOSAS, RAÍZES E TUBÉRCULOS</v>
      </c>
      <c r="B305" s="1" t="s">
        <v>385</v>
      </c>
      <c r="C305" s="1">
        <v>246</v>
      </c>
      <c r="D305" s="1">
        <v>267</v>
      </c>
      <c r="E305" s="1">
        <v>312</v>
      </c>
      <c r="F305" s="1">
        <v>305</v>
      </c>
      <c r="G305" s="1">
        <v>1118</v>
      </c>
      <c r="H305" s="1">
        <v>500</v>
      </c>
      <c r="I305" s="1">
        <v>0</v>
      </c>
      <c r="J305" s="1">
        <v>0</v>
      </c>
    </row>
    <row r="306" spans="1:10" ht="12.75">
      <c r="A306" s="2" t="str">
        <f t="shared" si="4"/>
        <v>DEMAIS PRODUTOS HORTÍCOLAS, LEGUMINOSAS, RAÍZES E TUBÉRCULOS FRESCOS</v>
      </c>
      <c r="B306" s="1" t="s">
        <v>386</v>
      </c>
      <c r="C306" s="1">
        <v>194256</v>
      </c>
      <c r="D306" s="1">
        <v>154556</v>
      </c>
      <c r="E306" s="1">
        <v>691185</v>
      </c>
      <c r="F306" s="1">
        <v>1168326</v>
      </c>
      <c r="G306" s="1">
        <v>11670</v>
      </c>
      <c r="H306" s="1">
        <v>80700</v>
      </c>
      <c r="I306" s="1">
        <v>82354</v>
      </c>
      <c r="J306" s="1">
        <v>46720</v>
      </c>
    </row>
    <row r="307" spans="1:10" ht="12.75">
      <c r="A307" s="2" t="str">
        <f t="shared" si="4"/>
        <v>DEMAIS PRODUTOS HORTÍCOLAS, LEGUMINOSAS, RAÍZES E TUBÉRCULOS PREPARADOS OU CONSERVADOS</v>
      </c>
      <c r="B307" s="1" t="s">
        <v>387</v>
      </c>
      <c r="C307" s="1">
        <v>1387479</v>
      </c>
      <c r="D307" s="1">
        <v>1286181</v>
      </c>
      <c r="E307" s="1">
        <v>2376938</v>
      </c>
      <c r="F307" s="1">
        <v>2125699</v>
      </c>
      <c r="G307" s="1">
        <v>1948529</v>
      </c>
      <c r="H307" s="1">
        <v>1719935</v>
      </c>
      <c r="I307" s="1">
        <v>3717750</v>
      </c>
      <c r="J307" s="1">
        <v>3338769</v>
      </c>
    </row>
    <row r="308" spans="1:10" ht="12.75">
      <c r="A308" s="2" t="str">
        <f t="shared" si="4"/>
        <v>DEMAIS PRODUTOS HORTÍCOLAS, LEGUMINOSAS, RAÍZES E TUBÉRCULOS SECOS</v>
      </c>
      <c r="B308" s="1" t="s">
        <v>388</v>
      </c>
      <c r="C308" s="1">
        <v>5978</v>
      </c>
      <c r="D308" s="1">
        <v>2830</v>
      </c>
      <c r="E308" s="1">
        <v>5942</v>
      </c>
      <c r="F308" s="1">
        <v>2980</v>
      </c>
      <c r="G308" s="1">
        <v>2033662</v>
      </c>
      <c r="H308" s="1">
        <v>1007002</v>
      </c>
      <c r="I308" s="1">
        <v>1623654</v>
      </c>
      <c r="J308" s="1">
        <v>895061</v>
      </c>
    </row>
    <row r="309" spans="1:10" ht="12.75">
      <c r="A309" s="2" t="str">
        <f t="shared" si="4"/>
        <v>DEMAIS SEMENTES</v>
      </c>
      <c r="B309" s="1" t="s">
        <v>389</v>
      </c>
      <c r="C309" s="1">
        <v>3432639</v>
      </c>
      <c r="D309" s="1">
        <v>773212</v>
      </c>
      <c r="E309" s="1">
        <v>3908853</v>
      </c>
      <c r="F309" s="1">
        <v>898908</v>
      </c>
      <c r="G309" s="1">
        <v>2169228</v>
      </c>
      <c r="H309" s="1">
        <v>620785</v>
      </c>
      <c r="I309" s="1">
        <v>3026472</v>
      </c>
      <c r="J309" s="1">
        <v>743881</v>
      </c>
    </row>
    <row r="310" spans="1:10" ht="12.75">
      <c r="A310" s="2" t="str">
        <f t="shared" si="4"/>
        <v>DEMAIS SUCOS DE FRUTA</v>
      </c>
      <c r="B310" s="1" t="s">
        <v>390</v>
      </c>
      <c r="C310" s="1">
        <v>9904300</v>
      </c>
      <c r="D310" s="1">
        <v>5469691</v>
      </c>
      <c r="E310" s="1">
        <v>11212850</v>
      </c>
      <c r="F310" s="1">
        <v>6419024</v>
      </c>
      <c r="G310" s="1">
        <v>896465</v>
      </c>
      <c r="H310" s="1">
        <v>306680</v>
      </c>
      <c r="I310" s="1">
        <v>264683</v>
      </c>
      <c r="J310" s="1">
        <v>79566</v>
      </c>
    </row>
    <row r="311" spans="1:10" ht="12.75">
      <c r="A311" s="2" t="str">
        <f t="shared" si="4"/>
        <v>DESPERDÍCIOS DE CACAU</v>
      </c>
      <c r="B311" s="1" t="s">
        <v>391</v>
      </c>
      <c r="C311" s="1">
        <v>121</v>
      </c>
      <c r="D311" s="1">
        <v>30</v>
      </c>
      <c r="E311" s="1">
        <v>61</v>
      </c>
      <c r="F311" s="1">
        <v>12</v>
      </c>
      <c r="G311" s="1">
        <v>6676</v>
      </c>
      <c r="H311" s="1">
        <v>52208</v>
      </c>
      <c r="I311" s="1">
        <v>36006</v>
      </c>
      <c r="J311" s="1">
        <v>196560</v>
      </c>
    </row>
    <row r="312" spans="1:10" ht="12.75">
      <c r="A312" s="2" t="str">
        <f t="shared" si="4"/>
        <v>DESPERDÍCIOS DE COUROS/PELES</v>
      </c>
      <c r="B312" s="1" t="s">
        <v>392</v>
      </c>
      <c r="C312" s="1">
        <v>26815</v>
      </c>
      <c r="D312" s="1">
        <v>61465</v>
      </c>
      <c r="E312" s="1">
        <v>21541</v>
      </c>
      <c r="F312" s="1">
        <v>18035</v>
      </c>
      <c r="G312" s="1">
        <v>6989</v>
      </c>
      <c r="H312" s="1">
        <v>24960</v>
      </c>
      <c r="I312" s="1">
        <v>14465</v>
      </c>
      <c r="J312" s="1">
        <v>51660</v>
      </c>
    </row>
    <row r="313" spans="1:10" ht="12.75">
      <c r="A313" s="2" t="str">
        <f t="shared" si="4"/>
        <v>DESPERDÍCIOS DE FUMO</v>
      </c>
      <c r="B313" s="1" t="s">
        <v>393</v>
      </c>
      <c r="C313" s="1">
        <v>3616918</v>
      </c>
      <c r="D313" s="1">
        <v>9831987</v>
      </c>
      <c r="E313" s="1">
        <v>4194437</v>
      </c>
      <c r="F313" s="1">
        <v>12932020</v>
      </c>
      <c r="G313" s="1">
        <v>0</v>
      </c>
      <c r="H313" s="1">
        <v>0</v>
      </c>
      <c r="I313" s="1">
        <v>128218</v>
      </c>
      <c r="J313" s="1">
        <v>172520</v>
      </c>
    </row>
    <row r="314" spans="1:10" ht="12.75">
      <c r="A314" s="2" t="str">
        <f t="shared" si="4"/>
        <v>DOCE DE LEITE</v>
      </c>
      <c r="B314" s="1" t="s">
        <v>394</v>
      </c>
      <c r="C314" s="1">
        <v>105489</v>
      </c>
      <c r="D314" s="1">
        <v>37256</v>
      </c>
      <c r="E314" s="1">
        <v>191694</v>
      </c>
      <c r="F314" s="1">
        <v>76930</v>
      </c>
      <c r="G314" s="1">
        <v>194404</v>
      </c>
      <c r="H314" s="1">
        <v>89285</v>
      </c>
      <c r="I314" s="1">
        <v>364014</v>
      </c>
      <c r="J314" s="1">
        <v>146011</v>
      </c>
    </row>
    <row r="315" spans="1:10" ht="12.75">
      <c r="A315" s="2" t="str">
        <f t="shared" si="4"/>
        <v>ENZIMAS E SEUS CONCENTRADOS</v>
      </c>
      <c r="B315" s="1" t="s">
        <v>395</v>
      </c>
      <c r="C315" s="1">
        <v>3484893</v>
      </c>
      <c r="D315" s="1">
        <v>416504</v>
      </c>
      <c r="E315" s="1">
        <v>3616915</v>
      </c>
      <c r="F315" s="1">
        <v>365592</v>
      </c>
      <c r="G315" s="1">
        <v>10460109</v>
      </c>
      <c r="H315" s="1">
        <v>1389059</v>
      </c>
      <c r="I315" s="1">
        <v>13962460</v>
      </c>
      <c r="J315" s="1">
        <v>1444771</v>
      </c>
    </row>
    <row r="316" spans="1:6" ht="12.75">
      <c r="A316" s="2" t="str">
        <f t="shared" si="4"/>
        <v>ERVILHAS</v>
      </c>
      <c r="B316" s="1" t="s">
        <v>396</v>
      </c>
      <c r="C316" s="1">
        <v>1469</v>
      </c>
      <c r="D316" s="1">
        <v>495</v>
      </c>
      <c r="E316" s="1">
        <v>1470</v>
      </c>
      <c r="F316" s="1">
        <v>746</v>
      </c>
    </row>
    <row r="317" spans="1:10" ht="12.75">
      <c r="A317" s="2" t="str">
        <f t="shared" si="4"/>
        <v>ERVILHAS CONGELADAS</v>
      </c>
      <c r="B317" s="1" t="s">
        <v>397</v>
      </c>
      <c r="C317" s="1">
        <v>2325</v>
      </c>
      <c r="D317" s="1">
        <v>1603</v>
      </c>
      <c r="E317" s="1">
        <v>3264</v>
      </c>
      <c r="F317" s="1">
        <v>1326</v>
      </c>
      <c r="G317" s="1">
        <v>576890</v>
      </c>
      <c r="H317" s="1">
        <v>605679</v>
      </c>
      <c r="I317" s="1">
        <v>1306088</v>
      </c>
      <c r="J317" s="1">
        <v>1300732</v>
      </c>
    </row>
    <row r="318" spans="1:10" ht="12.75">
      <c r="A318" s="2" t="str">
        <f t="shared" si="4"/>
        <v>ERVILHAS PREPARADAS OU CONSERVADAS</v>
      </c>
      <c r="B318" s="1" t="s">
        <v>398</v>
      </c>
      <c r="C318" s="1">
        <v>424904</v>
      </c>
      <c r="D318" s="1">
        <v>664481</v>
      </c>
      <c r="E318" s="1">
        <v>283410</v>
      </c>
      <c r="F318" s="1">
        <v>399544</v>
      </c>
      <c r="G318" s="1">
        <v>20569</v>
      </c>
      <c r="H318" s="1">
        <v>12760</v>
      </c>
      <c r="I318" s="1">
        <v>3283</v>
      </c>
      <c r="J318" s="1">
        <v>978</v>
      </c>
    </row>
    <row r="319" spans="1:10" ht="12.75">
      <c r="A319" s="2" t="str">
        <f t="shared" si="4"/>
        <v>ERVILHAS SECAS</v>
      </c>
      <c r="B319" s="1" t="s">
        <v>399</v>
      </c>
      <c r="C319" s="1">
        <v>968</v>
      </c>
      <c r="D319" s="1">
        <v>198</v>
      </c>
      <c r="E319" s="1">
        <v>1491</v>
      </c>
      <c r="F319" s="1">
        <v>362</v>
      </c>
      <c r="G319" s="1">
        <v>766326</v>
      </c>
      <c r="H319" s="1">
        <v>1778679</v>
      </c>
      <c r="I319" s="1">
        <v>924889</v>
      </c>
      <c r="J319" s="1">
        <v>2002984</v>
      </c>
    </row>
    <row r="320" spans="1:10" ht="12.75">
      <c r="A320" s="2" t="str">
        <f t="shared" si="4"/>
        <v>ESPINAFRES CONGELADOS</v>
      </c>
      <c r="B320" s="1" t="s">
        <v>400</v>
      </c>
      <c r="C320" s="1">
        <v>3851</v>
      </c>
      <c r="D320" s="1">
        <v>1791</v>
      </c>
      <c r="E320" s="1">
        <v>3262</v>
      </c>
      <c r="F320" s="1">
        <v>1460</v>
      </c>
      <c r="G320" s="1">
        <v>32594</v>
      </c>
      <c r="H320" s="1">
        <v>34740</v>
      </c>
      <c r="I320" s="1">
        <v>94607</v>
      </c>
      <c r="J320" s="1">
        <v>101720</v>
      </c>
    </row>
    <row r="321" spans="1:10" ht="12.75">
      <c r="A321" s="2" t="str">
        <f t="shared" si="4"/>
        <v>ESSÊNCIAS DERIVADAS DE MADEIRA</v>
      </c>
      <c r="B321" s="1" t="s">
        <v>401</v>
      </c>
      <c r="C321" s="1">
        <v>5309302</v>
      </c>
      <c r="D321" s="1">
        <v>2771194</v>
      </c>
      <c r="E321" s="1">
        <v>6414936</v>
      </c>
      <c r="F321" s="1">
        <v>2990521</v>
      </c>
      <c r="G321" s="1">
        <v>209253</v>
      </c>
      <c r="H321" s="1">
        <v>57626</v>
      </c>
      <c r="I321" s="1">
        <v>116331</v>
      </c>
      <c r="J321" s="1">
        <v>17654</v>
      </c>
    </row>
    <row r="322" spans="1:10" ht="12.75">
      <c r="A322" s="2" t="str">
        <f t="shared" si="4"/>
        <v>EXTRATO DE MALTE</v>
      </c>
      <c r="B322" s="1" t="s">
        <v>402</v>
      </c>
      <c r="C322" s="1">
        <v>125743</v>
      </c>
      <c r="D322" s="1">
        <v>68984</v>
      </c>
      <c r="E322" s="1">
        <v>228000</v>
      </c>
      <c r="F322" s="1">
        <v>127731</v>
      </c>
      <c r="G322" s="1">
        <v>81844</v>
      </c>
      <c r="H322" s="1">
        <v>32215</v>
      </c>
      <c r="I322" s="1">
        <v>392363</v>
      </c>
      <c r="J322" s="1">
        <v>106610</v>
      </c>
    </row>
    <row r="323" spans="1:10" ht="12.75">
      <c r="A323" s="2" t="str">
        <f t="shared" si="4"/>
        <v>EXTRATOS TANANTES DE ORIGEM VEGETAL, TANINOS E SEUS DERIVADOS</v>
      </c>
      <c r="B323" s="1" t="s">
        <v>403</v>
      </c>
      <c r="C323" s="1">
        <v>3800618</v>
      </c>
      <c r="D323" s="1">
        <v>2294285</v>
      </c>
      <c r="E323" s="1">
        <v>4495496</v>
      </c>
      <c r="F323" s="1">
        <v>2680885</v>
      </c>
      <c r="G323" s="1">
        <v>529580</v>
      </c>
      <c r="H323" s="1">
        <v>154027</v>
      </c>
      <c r="I323" s="1">
        <v>299518</v>
      </c>
      <c r="J323" s="1">
        <v>226496</v>
      </c>
    </row>
    <row r="324" spans="1:10" ht="12.75">
      <c r="A324" s="2" t="str">
        <f t="shared" si="4"/>
        <v>EXTRATOS, ESSÊNCIAS E CONCENTRADOS DE CAFÉ</v>
      </c>
      <c r="B324" s="1" t="s">
        <v>404</v>
      </c>
      <c r="C324" s="1">
        <v>2780971</v>
      </c>
      <c r="D324" s="1">
        <v>693578</v>
      </c>
      <c r="E324" s="1">
        <v>3327232</v>
      </c>
      <c r="F324" s="1">
        <v>833876</v>
      </c>
      <c r="G324" s="1">
        <v>250483</v>
      </c>
      <c r="H324" s="1">
        <v>18777</v>
      </c>
      <c r="I324" s="1">
        <v>289522</v>
      </c>
      <c r="J324" s="1">
        <v>43265</v>
      </c>
    </row>
    <row r="325" spans="1:10" ht="12.75">
      <c r="A325" s="2" t="str">
        <f aca="true" t="shared" si="5" ref="A325:A388">RIGHT(B325,LEN(B325)-11)</f>
        <v>EXTRATOS, ESSÊNCIAS E PREPARAÇÕES DE CHÁS E MATE</v>
      </c>
      <c r="B325" s="1" t="s">
        <v>405</v>
      </c>
      <c r="C325" s="1">
        <v>152140</v>
      </c>
      <c r="D325" s="1">
        <v>6095</v>
      </c>
      <c r="E325" s="1">
        <v>356517</v>
      </c>
      <c r="F325" s="1">
        <v>23524</v>
      </c>
      <c r="G325" s="1">
        <v>206646</v>
      </c>
      <c r="H325" s="1">
        <v>28300</v>
      </c>
      <c r="I325" s="1">
        <v>423102</v>
      </c>
      <c r="J325" s="1">
        <v>45433</v>
      </c>
    </row>
    <row r="326" spans="1:10" ht="12.75">
      <c r="A326" s="2" t="str">
        <f t="shared" si="5"/>
        <v>FARELO DE SOJA</v>
      </c>
      <c r="B326" s="1" t="s">
        <v>406</v>
      </c>
      <c r="C326" s="1">
        <v>551332555</v>
      </c>
      <c r="D326" s="1">
        <v>1637097194</v>
      </c>
      <c r="E326" s="1">
        <v>388210122</v>
      </c>
      <c r="F326" s="1">
        <v>944860374</v>
      </c>
      <c r="G326" s="1">
        <v>70030</v>
      </c>
      <c r="H326" s="1">
        <v>30580</v>
      </c>
      <c r="I326" s="1">
        <v>317000</v>
      </c>
      <c r="J326" s="1">
        <v>1000000</v>
      </c>
    </row>
    <row r="327" spans="1:10" ht="12.75">
      <c r="A327" s="2" t="str">
        <f t="shared" si="5"/>
        <v>FARELO, SÊMEAS E OUTROS RESÍDUOS  DE TRIGO</v>
      </c>
      <c r="B327" s="1" t="s">
        <v>407</v>
      </c>
      <c r="C327" s="1">
        <v>36090</v>
      </c>
      <c r="D327" s="1">
        <v>94452</v>
      </c>
      <c r="E327" s="1">
        <v>0</v>
      </c>
      <c r="F327" s="1">
        <v>0</v>
      </c>
      <c r="G327" s="1">
        <v>0</v>
      </c>
      <c r="H327" s="1">
        <v>0</v>
      </c>
      <c r="I327" s="1">
        <v>13441</v>
      </c>
      <c r="J327" s="1">
        <v>8640</v>
      </c>
    </row>
    <row r="328" spans="1:10" ht="12.75">
      <c r="A328" s="2" t="str">
        <f t="shared" si="5"/>
        <v>FARELOS DE OLEAGINOSAS</v>
      </c>
      <c r="B328" s="1" t="s">
        <v>408</v>
      </c>
      <c r="C328" s="1">
        <v>325830</v>
      </c>
      <c r="D328" s="1">
        <v>120554</v>
      </c>
      <c r="E328" s="1">
        <v>194874</v>
      </c>
      <c r="F328" s="1">
        <v>44354</v>
      </c>
      <c r="G328" s="1">
        <v>94361</v>
      </c>
      <c r="H328" s="1">
        <v>36222</v>
      </c>
      <c r="I328" s="1">
        <v>41916</v>
      </c>
      <c r="J328" s="1">
        <v>25125</v>
      </c>
    </row>
    <row r="329" spans="1:10" ht="12.75">
      <c r="A329" s="2" t="str">
        <f t="shared" si="5"/>
        <v>FARINHA DE BATATA</v>
      </c>
      <c r="B329" s="1" t="s">
        <v>409</v>
      </c>
      <c r="C329" s="1">
        <v>5977</v>
      </c>
      <c r="D329" s="1">
        <v>2635</v>
      </c>
      <c r="E329" s="1">
        <v>31712</v>
      </c>
      <c r="F329" s="1">
        <v>25675</v>
      </c>
      <c r="G329" s="1">
        <v>648189</v>
      </c>
      <c r="H329" s="1">
        <v>534680</v>
      </c>
      <c r="I329" s="1">
        <v>596951</v>
      </c>
      <c r="J329" s="1">
        <v>453248</v>
      </c>
    </row>
    <row r="330" spans="1:10" ht="12.75">
      <c r="A330" s="2" t="str">
        <f t="shared" si="5"/>
        <v>FARINHA DE MILHO</v>
      </c>
      <c r="B330" s="1" t="s">
        <v>410</v>
      </c>
      <c r="C330" s="1">
        <v>5003995</v>
      </c>
      <c r="D330" s="1">
        <v>16846190</v>
      </c>
      <c r="E330" s="1">
        <v>4308252</v>
      </c>
      <c r="F330" s="1">
        <v>9897688</v>
      </c>
      <c r="G330" s="1">
        <v>2770</v>
      </c>
      <c r="H330" s="1">
        <v>2000</v>
      </c>
      <c r="I330" s="1">
        <v>45569</v>
      </c>
      <c r="J330" s="1">
        <v>43300</v>
      </c>
    </row>
    <row r="331" spans="1:10" ht="12.75">
      <c r="A331" s="2" t="str">
        <f t="shared" si="5"/>
        <v>FARINHA DE TRIGO</v>
      </c>
      <c r="B331" s="1" t="s">
        <v>411</v>
      </c>
      <c r="C331" s="1">
        <v>1177866</v>
      </c>
      <c r="D331" s="1">
        <v>1734729</v>
      </c>
      <c r="E331" s="1">
        <v>1460120</v>
      </c>
      <c r="F331" s="1">
        <v>2940885</v>
      </c>
      <c r="G331" s="1">
        <v>9626112</v>
      </c>
      <c r="H331" s="1">
        <v>29288557</v>
      </c>
      <c r="I331" s="1">
        <v>7768982</v>
      </c>
      <c r="J331" s="1">
        <v>22138830</v>
      </c>
    </row>
    <row r="332" spans="1:10" ht="12.75">
      <c r="A332" s="2" t="str">
        <f t="shared" si="5"/>
        <v>FARINHAS DE CARNE, EXTRATOS E MIUDEZAS</v>
      </c>
      <c r="B332" s="1" t="s">
        <v>412</v>
      </c>
      <c r="C332" s="1">
        <v>9440045</v>
      </c>
      <c r="D332" s="1">
        <v>13333476</v>
      </c>
      <c r="E332" s="1">
        <v>10564462</v>
      </c>
      <c r="F332" s="1">
        <v>14610083</v>
      </c>
      <c r="G332" s="1">
        <v>693678</v>
      </c>
      <c r="H332" s="1">
        <v>371530</v>
      </c>
      <c r="I332" s="1">
        <v>1571317</v>
      </c>
      <c r="J332" s="1">
        <v>2309295</v>
      </c>
    </row>
    <row r="333" spans="1:10" ht="12.75">
      <c r="A333" s="2" t="str">
        <f t="shared" si="5"/>
        <v>FÉCULA DE BATATA</v>
      </c>
      <c r="B333" s="1" t="s">
        <v>413</v>
      </c>
      <c r="C333" s="1">
        <v>68067</v>
      </c>
      <c r="D333" s="1">
        <v>84044</v>
      </c>
      <c r="E333" s="1">
        <v>1</v>
      </c>
      <c r="F333" s="1">
        <v>1</v>
      </c>
      <c r="G333" s="1">
        <v>52071</v>
      </c>
      <c r="H333" s="1">
        <v>35500</v>
      </c>
      <c r="I333" s="1">
        <v>102010</v>
      </c>
      <c r="J333" s="1">
        <v>126275</v>
      </c>
    </row>
    <row r="334" spans="1:10" ht="12.75">
      <c r="A334" s="2" t="str">
        <f t="shared" si="5"/>
        <v>FÉCULA DE MANDIOCA</v>
      </c>
      <c r="B334" s="1" t="s">
        <v>414</v>
      </c>
      <c r="C334" s="1">
        <v>1149076</v>
      </c>
      <c r="D334" s="1">
        <v>785728</v>
      </c>
      <c r="E334" s="1">
        <v>996721</v>
      </c>
      <c r="F334" s="1">
        <v>1355378</v>
      </c>
      <c r="G334" s="1">
        <v>123600</v>
      </c>
      <c r="H334" s="1">
        <v>300000</v>
      </c>
      <c r="I334" s="1">
        <v>14241</v>
      </c>
      <c r="J334" s="1">
        <v>28000</v>
      </c>
    </row>
    <row r="335" spans="1:6" ht="12.75">
      <c r="A335" s="2" t="str">
        <f t="shared" si="5"/>
        <v>FEIJÃO</v>
      </c>
      <c r="B335" s="1" t="s">
        <v>415</v>
      </c>
      <c r="C335" s="1">
        <v>1012</v>
      </c>
      <c r="D335" s="1">
        <v>470</v>
      </c>
      <c r="E335" s="1">
        <v>1121</v>
      </c>
      <c r="F335" s="1">
        <v>467</v>
      </c>
    </row>
    <row r="336" spans="1:10" ht="12.75">
      <c r="A336" s="2" t="str">
        <f t="shared" si="5"/>
        <v>FEIJÕES PREPARADOS OU CONSERVADOS</v>
      </c>
      <c r="B336" s="1" t="s">
        <v>416</v>
      </c>
      <c r="C336" s="1">
        <v>23515</v>
      </c>
      <c r="D336" s="1">
        <v>23803</v>
      </c>
      <c r="E336" s="1">
        <v>151287</v>
      </c>
      <c r="F336" s="1">
        <v>85325</v>
      </c>
      <c r="G336" s="1">
        <v>19865</v>
      </c>
      <c r="H336" s="1">
        <v>6860</v>
      </c>
      <c r="I336" s="1">
        <v>6223</v>
      </c>
      <c r="J336" s="1">
        <v>4864</v>
      </c>
    </row>
    <row r="337" spans="1:10" ht="12.75">
      <c r="A337" s="2" t="str">
        <f t="shared" si="5"/>
        <v>FEIJÕES SECOS</v>
      </c>
      <c r="B337" s="1" t="s">
        <v>417</v>
      </c>
      <c r="C337" s="1">
        <v>7585211</v>
      </c>
      <c r="D337" s="1">
        <v>10209129</v>
      </c>
      <c r="E337" s="1">
        <v>14851030</v>
      </c>
      <c r="F337" s="1">
        <v>15389644</v>
      </c>
      <c r="G337" s="1">
        <v>5424033</v>
      </c>
      <c r="H337" s="1">
        <v>9745490</v>
      </c>
      <c r="I337" s="1">
        <v>5850676</v>
      </c>
      <c r="J337" s="1">
        <v>7746090</v>
      </c>
    </row>
    <row r="338" spans="1:10" ht="12.75">
      <c r="A338" s="2" t="str">
        <f t="shared" si="5"/>
        <v>FIAPOS E DESPERDÍCIOS DE ALGODÃO</v>
      </c>
      <c r="B338" s="1" t="s">
        <v>418</v>
      </c>
      <c r="C338" s="1">
        <v>289658</v>
      </c>
      <c r="D338" s="1">
        <v>364802</v>
      </c>
      <c r="E338" s="1">
        <v>901527</v>
      </c>
      <c r="F338" s="1">
        <v>1806847</v>
      </c>
      <c r="G338" s="1">
        <v>369639</v>
      </c>
      <c r="H338" s="1">
        <v>813495</v>
      </c>
      <c r="I338" s="1">
        <v>554505</v>
      </c>
      <c r="J338" s="1">
        <v>923778</v>
      </c>
    </row>
    <row r="339" spans="1:10" ht="12.75">
      <c r="A339" s="2" t="str">
        <f t="shared" si="5"/>
        <v>FIAPOS E DESPERDÍCIOS DE LÃ OU PELOS FINOS</v>
      </c>
      <c r="B339" s="1" t="s">
        <v>419</v>
      </c>
      <c r="G339" s="1">
        <v>0</v>
      </c>
      <c r="H339" s="1">
        <v>0</v>
      </c>
      <c r="I339" s="1">
        <v>54725</v>
      </c>
      <c r="J339" s="1">
        <v>20290</v>
      </c>
    </row>
    <row r="340" spans="1:6" ht="12.75">
      <c r="A340" s="2" t="str">
        <f t="shared" si="5"/>
        <v>FIGOS FRESCOS</v>
      </c>
      <c r="B340" s="1" t="s">
        <v>420</v>
      </c>
      <c r="C340" s="1">
        <v>2335840</v>
      </c>
      <c r="D340" s="1">
        <v>335317</v>
      </c>
      <c r="E340" s="1">
        <v>1298931</v>
      </c>
      <c r="F340" s="1">
        <v>299478</v>
      </c>
    </row>
    <row r="341" spans="1:10" ht="12.75">
      <c r="A341" s="2" t="str">
        <f t="shared" si="5"/>
        <v>FIGOS SECOS</v>
      </c>
      <c r="B341" s="1" t="s">
        <v>421</v>
      </c>
      <c r="C341" s="1">
        <v>0</v>
      </c>
      <c r="D341" s="1">
        <v>0</v>
      </c>
      <c r="E341" s="1">
        <v>132</v>
      </c>
      <c r="F341" s="1">
        <v>8</v>
      </c>
      <c r="G341" s="1">
        <v>256372</v>
      </c>
      <c r="H341" s="1">
        <v>60750</v>
      </c>
      <c r="I341" s="1">
        <v>4109</v>
      </c>
      <c r="J341" s="1">
        <v>1000</v>
      </c>
    </row>
    <row r="342" spans="1:6" ht="12.75">
      <c r="A342" s="2" t="str">
        <f t="shared" si="5"/>
        <v>FILES DE PARGOS, CONGELADOS</v>
      </c>
      <c r="B342" s="1" t="s">
        <v>422</v>
      </c>
      <c r="C342" s="1">
        <v>131353</v>
      </c>
      <c r="D342" s="1">
        <v>10090</v>
      </c>
      <c r="E342" s="1">
        <v>285840</v>
      </c>
      <c r="F342" s="1">
        <v>25773</v>
      </c>
    </row>
    <row r="343" spans="1:6" ht="12.75">
      <c r="A343" s="2" t="str">
        <f t="shared" si="5"/>
        <v>FILES DE TILÁPIA, CONGELADOS</v>
      </c>
      <c r="B343" s="1" t="s">
        <v>423</v>
      </c>
      <c r="C343" s="1">
        <v>118545</v>
      </c>
      <c r="D343" s="1">
        <v>21284</v>
      </c>
      <c r="E343" s="1">
        <v>1761</v>
      </c>
      <c r="F343" s="1">
        <v>495</v>
      </c>
    </row>
    <row r="344" spans="1:10" ht="12.75">
      <c r="A344" s="2" t="str">
        <f t="shared" si="5"/>
        <v>FIOS E DESPERDÍCIOS DE SEDA</v>
      </c>
      <c r="B344" s="1" t="s">
        <v>424</v>
      </c>
      <c r="C344" s="1">
        <v>3168365</v>
      </c>
      <c r="D344" s="1">
        <v>49386</v>
      </c>
      <c r="E344" s="1">
        <v>1484743</v>
      </c>
      <c r="F344" s="1">
        <v>49127</v>
      </c>
      <c r="G344" s="1">
        <v>78683</v>
      </c>
      <c r="H344" s="1">
        <v>232</v>
      </c>
      <c r="I344" s="1">
        <v>82139</v>
      </c>
      <c r="J344" s="1">
        <v>479</v>
      </c>
    </row>
    <row r="345" spans="1:10" ht="12.75">
      <c r="A345" s="2" t="str">
        <f t="shared" si="5"/>
        <v>FIOS E TECIDOS DE LÃ OU DE PELOS FINOS</v>
      </c>
      <c r="B345" s="1" t="s">
        <v>425</v>
      </c>
      <c r="C345" s="1">
        <v>66641</v>
      </c>
      <c r="D345" s="1">
        <v>3834</v>
      </c>
      <c r="E345" s="1">
        <v>82853</v>
      </c>
      <c r="F345" s="1">
        <v>4932</v>
      </c>
      <c r="G345" s="1">
        <v>115295</v>
      </c>
      <c r="H345" s="1">
        <v>2259</v>
      </c>
      <c r="I345" s="1">
        <v>146415</v>
      </c>
      <c r="J345" s="1">
        <v>1669</v>
      </c>
    </row>
    <row r="346" spans="1:10" ht="12.75">
      <c r="A346" s="2" t="str">
        <f t="shared" si="5"/>
        <v>FIOS, LINHAS E TECIDOS DE ALGODÃO</v>
      </c>
      <c r="B346" s="1" t="s">
        <v>426</v>
      </c>
      <c r="C346" s="1">
        <v>9851471</v>
      </c>
      <c r="D346" s="1">
        <v>1791778</v>
      </c>
      <c r="E346" s="1">
        <v>8875842</v>
      </c>
      <c r="F346" s="1">
        <v>1603400</v>
      </c>
      <c r="G346" s="1">
        <v>7266062</v>
      </c>
      <c r="H346" s="1">
        <v>1654607</v>
      </c>
      <c r="I346" s="1">
        <v>15292122</v>
      </c>
      <c r="J346" s="1">
        <v>5313244</v>
      </c>
    </row>
    <row r="347" spans="1:10" ht="12.75">
      <c r="A347" s="2" t="str">
        <f t="shared" si="5"/>
        <v>FLORES  DE CORTES FRESCAS</v>
      </c>
      <c r="B347" s="1" t="s">
        <v>427</v>
      </c>
      <c r="C347" s="1">
        <v>38994</v>
      </c>
      <c r="D347" s="1">
        <v>3568</v>
      </c>
      <c r="E347" s="1">
        <v>89980</v>
      </c>
      <c r="F347" s="1">
        <v>10030</v>
      </c>
      <c r="G347" s="1">
        <v>324332</v>
      </c>
      <c r="H347" s="1">
        <v>63710</v>
      </c>
      <c r="I347" s="1">
        <v>105489</v>
      </c>
      <c r="J347" s="1">
        <v>13621</v>
      </c>
    </row>
    <row r="348" spans="1:10" ht="12.75">
      <c r="A348" s="2" t="str">
        <f t="shared" si="5"/>
        <v>FOLHAGENS, FOLHAS E RAMOS DE PLANTAS CORTADAS FRESCAS</v>
      </c>
      <c r="B348" s="1" t="s">
        <v>428</v>
      </c>
      <c r="C348" s="1">
        <v>166065</v>
      </c>
      <c r="D348" s="1">
        <v>33382</v>
      </c>
      <c r="E348" s="1">
        <v>237572</v>
      </c>
      <c r="F348" s="1">
        <v>25434</v>
      </c>
      <c r="G348" s="1">
        <v>6144</v>
      </c>
      <c r="H348" s="1">
        <v>3090</v>
      </c>
      <c r="I348" s="1">
        <v>9215</v>
      </c>
      <c r="J348" s="1">
        <v>174</v>
      </c>
    </row>
    <row r="349" spans="1:10" ht="12.75">
      <c r="A349" s="2" t="str">
        <f t="shared" si="5"/>
        <v>FUMO MANUFATURADO</v>
      </c>
      <c r="B349" s="1" t="s">
        <v>429</v>
      </c>
      <c r="C349" s="1">
        <v>8964434</v>
      </c>
      <c r="D349" s="1">
        <v>2384315</v>
      </c>
      <c r="E349" s="1">
        <v>7134698</v>
      </c>
      <c r="F349" s="1">
        <v>2186921</v>
      </c>
      <c r="G349" s="1">
        <v>1696764</v>
      </c>
      <c r="H349" s="1">
        <v>411447</v>
      </c>
      <c r="I349" s="1">
        <v>2501403</v>
      </c>
      <c r="J349" s="1">
        <v>343952</v>
      </c>
    </row>
    <row r="350" spans="1:10" ht="12.75">
      <c r="A350" s="2" t="str">
        <f t="shared" si="5"/>
        <v>FUMO NÃO MANUFATURADO</v>
      </c>
      <c r="B350" s="1" t="s">
        <v>430</v>
      </c>
      <c r="C350" s="1">
        <v>104238675</v>
      </c>
      <c r="D350" s="1">
        <v>20724740</v>
      </c>
      <c r="E350" s="1">
        <v>184678572</v>
      </c>
      <c r="F350" s="1">
        <v>44559734</v>
      </c>
      <c r="G350" s="1">
        <v>896697</v>
      </c>
      <c r="H350" s="1">
        <v>97890</v>
      </c>
      <c r="I350" s="1">
        <v>840989</v>
      </c>
      <c r="J350" s="1">
        <v>112947</v>
      </c>
    </row>
    <row r="351" spans="1:10" ht="12.75">
      <c r="A351" s="2" t="str">
        <f t="shared" si="5"/>
        <v>GALOS E GALINHAS VIVOS</v>
      </c>
      <c r="B351" s="1" t="s">
        <v>431</v>
      </c>
      <c r="C351" s="1">
        <v>8084078</v>
      </c>
      <c r="D351" s="1">
        <v>83771</v>
      </c>
      <c r="E351" s="1">
        <v>6014819</v>
      </c>
      <c r="F351" s="1">
        <v>99822</v>
      </c>
      <c r="G351" s="1">
        <v>438621</v>
      </c>
      <c r="H351" s="1">
        <v>290</v>
      </c>
      <c r="I351" s="1">
        <v>0</v>
      </c>
      <c r="J351" s="1">
        <v>0</v>
      </c>
    </row>
    <row r="352" spans="1:10" ht="12.75">
      <c r="A352" s="2" t="str">
        <f t="shared" si="5"/>
        <v>GELATINAS</v>
      </c>
      <c r="B352" s="1" t="s">
        <v>432</v>
      </c>
      <c r="C352" s="1">
        <v>23980128</v>
      </c>
      <c r="D352" s="1">
        <v>4075682</v>
      </c>
      <c r="E352" s="1">
        <v>24967401</v>
      </c>
      <c r="F352" s="1">
        <v>4110186</v>
      </c>
      <c r="G352" s="1">
        <v>349446</v>
      </c>
      <c r="H352" s="1">
        <v>65024</v>
      </c>
      <c r="I352" s="1">
        <v>482058</v>
      </c>
      <c r="J352" s="1">
        <v>80668</v>
      </c>
    </row>
    <row r="353" spans="1:6" ht="12.75">
      <c r="A353" s="2" t="str">
        <f t="shared" si="5"/>
        <v>GEMAS DE OVOS</v>
      </c>
      <c r="B353" s="1" t="s">
        <v>433</v>
      </c>
      <c r="C353" s="1">
        <v>83971</v>
      </c>
      <c r="D353" s="1">
        <v>48143</v>
      </c>
      <c r="E353" s="1">
        <v>39220</v>
      </c>
      <c r="F353" s="1">
        <v>8295</v>
      </c>
    </row>
    <row r="354" spans="1:10" ht="12.75">
      <c r="A354" s="2" t="str">
        <f t="shared" si="5"/>
        <v>GENGIBRE</v>
      </c>
      <c r="B354" s="1" t="s">
        <v>434</v>
      </c>
      <c r="C354" s="1">
        <v>1812919</v>
      </c>
      <c r="D354" s="1">
        <v>1527432</v>
      </c>
      <c r="E354" s="1">
        <v>4354720</v>
      </c>
      <c r="F354" s="1">
        <v>1794915</v>
      </c>
      <c r="G354" s="1">
        <v>89029</v>
      </c>
      <c r="H354" s="1">
        <v>32175</v>
      </c>
      <c r="I354" s="1">
        <v>277401</v>
      </c>
      <c r="J354" s="1">
        <v>110354</v>
      </c>
    </row>
    <row r="355" spans="1:10" ht="12.75">
      <c r="A355" s="2" t="str">
        <f t="shared" si="5"/>
        <v>GLUTEN DE TRIGO</v>
      </c>
      <c r="B355" s="1" t="s">
        <v>435</v>
      </c>
      <c r="G355" s="1">
        <v>3143841</v>
      </c>
      <c r="H355" s="1">
        <v>2041800</v>
      </c>
      <c r="I355" s="1">
        <v>3054637</v>
      </c>
      <c r="J355" s="1">
        <v>2036675</v>
      </c>
    </row>
    <row r="356" spans="1:6" ht="12.75">
      <c r="A356" s="2" t="str">
        <f t="shared" si="5"/>
        <v>GOIABAS FRESCAS OU SECAS</v>
      </c>
      <c r="B356" s="1" t="s">
        <v>436</v>
      </c>
      <c r="C356" s="1">
        <v>61801</v>
      </c>
      <c r="D356" s="1">
        <v>24963</v>
      </c>
      <c r="E356" s="1">
        <v>97441</v>
      </c>
      <c r="F356" s="1">
        <v>40270</v>
      </c>
    </row>
    <row r="357" spans="1:10" ht="12.75">
      <c r="A357" s="2" t="str">
        <f t="shared" si="5"/>
        <v>GOMAS E RESINAS</v>
      </c>
      <c r="B357" s="1" t="s">
        <v>438</v>
      </c>
      <c r="C357" s="1">
        <v>4177888</v>
      </c>
      <c r="D357" s="1">
        <v>3978621</v>
      </c>
      <c r="E357" s="1">
        <v>2008782</v>
      </c>
      <c r="F357" s="1">
        <v>2674045</v>
      </c>
      <c r="G357" s="1">
        <v>593870</v>
      </c>
      <c r="H357" s="1">
        <v>148329</v>
      </c>
      <c r="I357" s="1">
        <v>520186</v>
      </c>
      <c r="J357" s="1">
        <v>185524</v>
      </c>
    </row>
    <row r="358" spans="1:10" ht="12.75">
      <c r="A358" s="2" t="str">
        <f t="shared" si="5"/>
        <v>GORDURAS DE PORCO</v>
      </c>
      <c r="B358" s="1" t="s">
        <v>439</v>
      </c>
      <c r="C358" s="1">
        <v>336204</v>
      </c>
      <c r="D358" s="1">
        <v>275328</v>
      </c>
      <c r="E358" s="1">
        <v>251624</v>
      </c>
      <c r="F358" s="1">
        <v>192738</v>
      </c>
      <c r="G358" s="1">
        <v>234474</v>
      </c>
      <c r="H358" s="1">
        <v>163799</v>
      </c>
      <c r="I358" s="1">
        <v>305495</v>
      </c>
      <c r="J358" s="1">
        <v>205799</v>
      </c>
    </row>
    <row r="359" spans="1:10" ht="12.75">
      <c r="A359" s="2" t="str">
        <f t="shared" si="5"/>
        <v>GRÃOS-DE-BICO SECOS</v>
      </c>
      <c r="B359" s="1" t="s">
        <v>440</v>
      </c>
      <c r="C359" s="1">
        <v>2519</v>
      </c>
      <c r="D359" s="1">
        <v>1352</v>
      </c>
      <c r="E359" s="1">
        <v>7265</v>
      </c>
      <c r="F359" s="1">
        <v>4112</v>
      </c>
      <c r="G359" s="1">
        <v>456135</v>
      </c>
      <c r="H359" s="1">
        <v>688680</v>
      </c>
      <c r="I359" s="1">
        <v>855368</v>
      </c>
      <c r="J359" s="1">
        <v>1282900</v>
      </c>
    </row>
    <row r="360" spans="1:6" ht="12.75">
      <c r="A360" s="2" t="str">
        <f t="shared" si="5"/>
        <v>INHAME</v>
      </c>
      <c r="B360" s="1" t="s">
        <v>441</v>
      </c>
      <c r="C360" s="1">
        <v>691123</v>
      </c>
      <c r="D360" s="1">
        <v>592023</v>
      </c>
      <c r="E360" s="1">
        <v>540964</v>
      </c>
      <c r="F360" s="1">
        <v>557098</v>
      </c>
    </row>
    <row r="361" spans="1:6" ht="12.75">
      <c r="A361" s="2" t="str">
        <f t="shared" si="5"/>
        <v>IOGURTE</v>
      </c>
      <c r="B361" s="1" t="s">
        <v>442</v>
      </c>
      <c r="C361" s="1">
        <v>39148</v>
      </c>
      <c r="D361" s="1">
        <v>24597</v>
      </c>
      <c r="E361" s="1">
        <v>47567</v>
      </c>
      <c r="F361" s="1">
        <v>31211</v>
      </c>
    </row>
    <row r="362" spans="1:10" ht="12.75">
      <c r="A362" s="2" t="str">
        <f t="shared" si="5"/>
        <v>KIWIS FRESCOS</v>
      </c>
      <c r="B362" s="1" t="s">
        <v>443</v>
      </c>
      <c r="C362" s="1">
        <v>12692</v>
      </c>
      <c r="D362" s="1">
        <v>3270</v>
      </c>
      <c r="E362" s="1">
        <v>11065</v>
      </c>
      <c r="F362" s="1">
        <v>3041</v>
      </c>
      <c r="G362" s="1">
        <v>7752593</v>
      </c>
      <c r="H362" s="1">
        <v>4691229</v>
      </c>
      <c r="I362" s="1">
        <v>7228546</v>
      </c>
      <c r="J362" s="1">
        <v>3618912</v>
      </c>
    </row>
    <row r="363" spans="1:10" ht="12.75">
      <c r="A363" s="2" t="str">
        <f t="shared" si="5"/>
        <v>LÃ  OU PELOS FINOS NÃO CARDADOS NEM PENTEADOS</v>
      </c>
      <c r="B363" s="1" t="s">
        <v>444</v>
      </c>
      <c r="C363" s="1">
        <v>3576298</v>
      </c>
      <c r="D363" s="1">
        <v>1064785</v>
      </c>
      <c r="E363" s="1">
        <v>1964748</v>
      </c>
      <c r="F363" s="1">
        <v>698066</v>
      </c>
      <c r="G363" s="1">
        <v>50000</v>
      </c>
      <c r="H363" s="1">
        <v>40000</v>
      </c>
      <c r="I363" s="1">
        <v>0</v>
      </c>
      <c r="J363" s="1">
        <v>0</v>
      </c>
    </row>
    <row r="364" spans="1:10" ht="12.75">
      <c r="A364" s="2" t="str">
        <f t="shared" si="5"/>
        <v>LÃ OU PELOS FINOS CARDADOS OU PENTEADOS</v>
      </c>
      <c r="B364" s="1" t="s">
        <v>445</v>
      </c>
      <c r="C364" s="1">
        <v>147496</v>
      </c>
      <c r="D364" s="1">
        <v>28746</v>
      </c>
      <c r="E364" s="1">
        <v>105079</v>
      </c>
      <c r="F364" s="1">
        <v>22526</v>
      </c>
      <c r="G364" s="1">
        <v>46169</v>
      </c>
      <c r="H364" s="1">
        <v>6042</v>
      </c>
      <c r="I364" s="1">
        <v>14508</v>
      </c>
      <c r="J364" s="1">
        <v>1096</v>
      </c>
    </row>
    <row r="365" spans="1:6" ht="12.75">
      <c r="A365" s="2" t="str">
        <f t="shared" si="5"/>
        <v>LAGOSTAS, CONGELADAS</v>
      </c>
      <c r="B365" s="1" t="s">
        <v>446</v>
      </c>
      <c r="C365" s="1">
        <v>13851160</v>
      </c>
      <c r="D365" s="1">
        <v>413257</v>
      </c>
      <c r="E365" s="1">
        <v>10165343</v>
      </c>
      <c r="F365" s="1">
        <v>316289</v>
      </c>
    </row>
    <row r="366" spans="1:6" ht="12.75">
      <c r="A366" s="2" t="str">
        <f t="shared" si="5"/>
        <v>LAGOSTAS, NÃO CONGELADAS</v>
      </c>
      <c r="B366" s="1" t="s">
        <v>447</v>
      </c>
      <c r="C366" s="1">
        <v>183572</v>
      </c>
      <c r="D366" s="1">
        <v>8333</v>
      </c>
      <c r="E366" s="1">
        <v>205352</v>
      </c>
      <c r="F366" s="1">
        <v>10371</v>
      </c>
    </row>
    <row r="367" spans="1:10" ht="12.75">
      <c r="A367" s="2" t="str">
        <f t="shared" si="5"/>
        <v>LARANJAS FRESCAS OU SECAS</v>
      </c>
      <c r="B367" s="1" t="s">
        <v>448</v>
      </c>
      <c r="C367" s="1">
        <v>22286</v>
      </c>
      <c r="D367" s="1">
        <v>29225</v>
      </c>
      <c r="E367" s="1">
        <v>49631</v>
      </c>
      <c r="F367" s="1">
        <v>106310</v>
      </c>
      <c r="G367" s="1">
        <v>3094152</v>
      </c>
      <c r="H367" s="1">
        <v>3806267</v>
      </c>
      <c r="I367" s="1">
        <v>3352420</v>
      </c>
      <c r="J367" s="1">
        <v>3207153</v>
      </c>
    </row>
    <row r="368" spans="1:6" ht="12.75">
      <c r="A368" s="2" t="str">
        <f t="shared" si="5"/>
        <v>LEITE CONDENSADO</v>
      </c>
      <c r="B368" s="1" t="s">
        <v>449</v>
      </c>
      <c r="C368" s="1">
        <v>1320713</v>
      </c>
      <c r="D368" s="1">
        <v>793990</v>
      </c>
      <c r="E368" s="1">
        <v>1699489</v>
      </c>
      <c r="F368" s="1">
        <v>1020697</v>
      </c>
    </row>
    <row r="369" spans="1:10" ht="12.75">
      <c r="A369" s="2" t="str">
        <f t="shared" si="5"/>
        <v>LEITE EM PÓ</v>
      </c>
      <c r="B369" s="1" t="s">
        <v>450</v>
      </c>
      <c r="C369" s="1">
        <v>15262</v>
      </c>
      <c r="D369" s="1">
        <v>11205</v>
      </c>
      <c r="E369" s="1">
        <v>37657</v>
      </c>
      <c r="F369" s="1">
        <v>13078</v>
      </c>
      <c r="G369" s="1">
        <v>19447509</v>
      </c>
      <c r="H369" s="1">
        <v>6765020</v>
      </c>
      <c r="I369" s="1">
        <v>49799601</v>
      </c>
      <c r="J369" s="1">
        <v>16486260</v>
      </c>
    </row>
    <row r="370" spans="1:6" ht="12.75">
      <c r="A370" s="2" t="str">
        <f t="shared" si="5"/>
        <v>LEITE FLUIDO</v>
      </c>
      <c r="B370" s="1" t="s">
        <v>451</v>
      </c>
      <c r="C370" s="1">
        <v>102995</v>
      </c>
      <c r="D370" s="1">
        <v>160201</v>
      </c>
      <c r="E370" s="1">
        <v>137686</v>
      </c>
      <c r="F370" s="1">
        <v>260196</v>
      </c>
    </row>
    <row r="371" spans="1:10" ht="12.75">
      <c r="A371" s="2" t="str">
        <f t="shared" si="5"/>
        <v>LEITE MODIFICADO</v>
      </c>
      <c r="B371" s="1" t="s">
        <v>452</v>
      </c>
      <c r="C371" s="1">
        <v>22887</v>
      </c>
      <c r="D371" s="1">
        <v>3419</v>
      </c>
      <c r="E371" s="1">
        <v>1680424</v>
      </c>
      <c r="F371" s="1">
        <v>393969</v>
      </c>
      <c r="G371" s="1">
        <v>183910</v>
      </c>
      <c r="H371" s="1">
        <v>20631</v>
      </c>
      <c r="I371" s="1">
        <v>668556</v>
      </c>
      <c r="J371" s="1">
        <v>36487</v>
      </c>
    </row>
    <row r="372" spans="1:10" ht="12.75">
      <c r="A372" s="2" t="str">
        <f t="shared" si="5"/>
        <v>LEITELHO</v>
      </c>
      <c r="B372" s="1" t="s">
        <v>453</v>
      </c>
      <c r="C372" s="1">
        <v>46201</v>
      </c>
      <c r="D372" s="1">
        <v>42232</v>
      </c>
      <c r="E372" s="1">
        <v>35319</v>
      </c>
      <c r="F372" s="1">
        <v>35170</v>
      </c>
      <c r="G372" s="1">
        <v>112080</v>
      </c>
      <c r="H372" s="1">
        <v>24000</v>
      </c>
      <c r="I372" s="1">
        <v>141900</v>
      </c>
      <c r="J372" s="1">
        <v>47500</v>
      </c>
    </row>
    <row r="373" spans="1:10" ht="12.75">
      <c r="A373" s="2" t="str">
        <f t="shared" si="5"/>
        <v>LENTILHAS SECAS</v>
      </c>
      <c r="B373" s="1" t="s">
        <v>454</v>
      </c>
      <c r="C373" s="1">
        <v>3488</v>
      </c>
      <c r="D373" s="1">
        <v>1873</v>
      </c>
      <c r="E373" s="1">
        <v>13132</v>
      </c>
      <c r="F373" s="1">
        <v>7516</v>
      </c>
      <c r="G373" s="1">
        <v>506571</v>
      </c>
      <c r="H373" s="1">
        <v>896737</v>
      </c>
      <c r="I373" s="1">
        <v>527023</v>
      </c>
      <c r="J373" s="1">
        <v>780742</v>
      </c>
    </row>
    <row r="374" spans="1:10" ht="12.75">
      <c r="A374" s="2" t="str">
        <f t="shared" si="5"/>
        <v>LEVEDURAS E PÓS PARA LEVEDAR</v>
      </c>
      <c r="B374" s="1" t="s">
        <v>455</v>
      </c>
      <c r="C374" s="1">
        <v>7739086</v>
      </c>
      <c r="D374" s="1">
        <v>4356092</v>
      </c>
      <c r="E374" s="1">
        <v>10586931</v>
      </c>
      <c r="F374" s="1">
        <v>5909248</v>
      </c>
      <c r="G374" s="1">
        <v>4265496</v>
      </c>
      <c r="H374" s="1">
        <v>2269055</v>
      </c>
      <c r="I374" s="1">
        <v>5071584</v>
      </c>
      <c r="J374" s="1">
        <v>2733720</v>
      </c>
    </row>
    <row r="375" spans="1:10" ht="12.75">
      <c r="A375" s="2" t="str">
        <f t="shared" si="5"/>
        <v>LIMÕES E LIMAS FRESCOS OU SECOS</v>
      </c>
      <c r="B375" s="1" t="s">
        <v>456</v>
      </c>
      <c r="C375" s="1">
        <v>7393500</v>
      </c>
      <c r="D375" s="1">
        <v>8226890</v>
      </c>
      <c r="E375" s="1">
        <v>6949980</v>
      </c>
      <c r="F375" s="1">
        <v>8709237</v>
      </c>
      <c r="G375" s="1">
        <v>803268</v>
      </c>
      <c r="H375" s="1">
        <v>664256</v>
      </c>
      <c r="I375" s="1">
        <v>465785</v>
      </c>
      <c r="J375" s="1">
        <v>426269</v>
      </c>
    </row>
    <row r="376" spans="1:10" ht="12.75">
      <c r="A376" s="2" t="str">
        <f t="shared" si="5"/>
        <v>LINHO EM BRUTO, PENTEADO OU TRABALHADO DE OUTRA FORMA</v>
      </c>
      <c r="B376" s="1" t="s">
        <v>457</v>
      </c>
      <c r="G376" s="1">
        <v>157206</v>
      </c>
      <c r="H376" s="1">
        <v>43324</v>
      </c>
      <c r="I376" s="1">
        <v>257655</v>
      </c>
      <c r="J376" s="1">
        <v>66673</v>
      </c>
    </row>
    <row r="377" spans="1:10" ht="12.75">
      <c r="A377" s="2" t="str">
        <f t="shared" si="5"/>
        <v>LINTERES DE ALGODÃO</v>
      </c>
      <c r="B377" s="1" t="s">
        <v>458</v>
      </c>
      <c r="C377" s="1">
        <v>1170124</v>
      </c>
      <c r="D377" s="1">
        <v>3207108</v>
      </c>
      <c r="E377" s="1">
        <v>798801</v>
      </c>
      <c r="F377" s="1">
        <v>2775979</v>
      </c>
      <c r="G377" s="1">
        <v>14</v>
      </c>
      <c r="H377" s="1">
        <v>1</v>
      </c>
      <c r="I377" s="1">
        <v>0</v>
      </c>
      <c r="J377" s="1">
        <v>0</v>
      </c>
    </row>
    <row r="378" spans="1:10" ht="12.75">
      <c r="A378" s="2" t="str">
        <f t="shared" si="5"/>
        <v>MAÇÃS FRESCAS</v>
      </c>
      <c r="B378" s="1" t="s">
        <v>459</v>
      </c>
      <c r="C378" s="1">
        <v>64064</v>
      </c>
      <c r="D378" s="1">
        <v>44761</v>
      </c>
      <c r="E378" s="1">
        <v>43060</v>
      </c>
      <c r="F378" s="1">
        <v>22201</v>
      </c>
      <c r="G378" s="1">
        <v>10837133</v>
      </c>
      <c r="H378" s="1">
        <v>12934815</v>
      </c>
      <c r="I378" s="1">
        <v>13271652</v>
      </c>
      <c r="J378" s="1">
        <v>12601767</v>
      </c>
    </row>
    <row r="379" spans="1:10" ht="12.75">
      <c r="A379" s="2" t="str">
        <f t="shared" si="5"/>
        <v>MAÇÃS SECAS</v>
      </c>
      <c r="B379" s="1" t="s">
        <v>460</v>
      </c>
      <c r="C379" s="1">
        <v>578</v>
      </c>
      <c r="D379" s="1">
        <v>420</v>
      </c>
      <c r="E379" s="1">
        <v>631</v>
      </c>
      <c r="F379" s="1">
        <v>548</v>
      </c>
      <c r="G379" s="1">
        <v>40991</v>
      </c>
      <c r="H379" s="1">
        <v>5000</v>
      </c>
      <c r="I379" s="1">
        <v>0</v>
      </c>
      <c r="J379" s="1">
        <v>0</v>
      </c>
    </row>
    <row r="380" spans="1:10" ht="12.75">
      <c r="A380" s="2" t="str">
        <f t="shared" si="5"/>
        <v>MADEIRA COMPENSADA OU CONTRAPLACADA</v>
      </c>
      <c r="B380" s="1" t="s">
        <v>461</v>
      </c>
      <c r="C380" s="1">
        <v>39736864</v>
      </c>
      <c r="D380" s="1">
        <v>97514431</v>
      </c>
      <c r="E380" s="1">
        <v>70805195</v>
      </c>
      <c r="F380" s="1">
        <v>133136876</v>
      </c>
      <c r="G380" s="1">
        <v>139698</v>
      </c>
      <c r="H380" s="1">
        <v>76598</v>
      </c>
      <c r="I380" s="1">
        <v>107381</v>
      </c>
      <c r="J380" s="1">
        <v>49883</v>
      </c>
    </row>
    <row r="381" spans="1:10" ht="12.75">
      <c r="A381" s="2" t="str">
        <f t="shared" si="5"/>
        <v>MADEIRA EM BRUTO</v>
      </c>
      <c r="B381" s="1" t="s">
        <v>462</v>
      </c>
      <c r="C381" s="1">
        <v>7536815</v>
      </c>
      <c r="D381" s="1">
        <v>91519198</v>
      </c>
      <c r="E381" s="1">
        <v>22226617</v>
      </c>
      <c r="F381" s="1">
        <v>265299952</v>
      </c>
      <c r="G381" s="1">
        <v>59340</v>
      </c>
      <c r="H381" s="1">
        <v>1227973</v>
      </c>
      <c r="I381" s="1">
        <v>69675</v>
      </c>
      <c r="J381" s="1">
        <v>1451015</v>
      </c>
    </row>
    <row r="382" spans="1:10" ht="12.75">
      <c r="A382" s="2" t="str">
        <f t="shared" si="5"/>
        <v>MADEIRA EM ESTILHAS OU EM PARTÍCULAS</v>
      </c>
      <c r="B382" s="1" t="s">
        <v>463</v>
      </c>
      <c r="C382" s="1">
        <v>10576149</v>
      </c>
      <c r="D382" s="1">
        <v>107068780</v>
      </c>
      <c r="E382" s="1">
        <v>17161316</v>
      </c>
      <c r="F382" s="1">
        <v>203448000</v>
      </c>
      <c r="G382" s="1">
        <v>43032</v>
      </c>
      <c r="H382" s="1">
        <v>62645</v>
      </c>
      <c r="I382" s="1">
        <v>206222</v>
      </c>
      <c r="J382" s="1">
        <v>78158</v>
      </c>
    </row>
    <row r="383" spans="1:10" ht="12.75">
      <c r="A383" s="2" t="str">
        <f t="shared" si="5"/>
        <v>MADEIRA LAMINADA</v>
      </c>
      <c r="B383" s="1" t="s">
        <v>464</v>
      </c>
      <c r="C383" s="1">
        <v>3228194</v>
      </c>
      <c r="D383" s="1">
        <v>9407476</v>
      </c>
      <c r="E383" s="1">
        <v>3189111</v>
      </c>
      <c r="F383" s="1">
        <v>10373078</v>
      </c>
      <c r="G383" s="1">
        <v>261502</v>
      </c>
      <c r="H383" s="1">
        <v>156300</v>
      </c>
      <c r="I383" s="1">
        <v>243333</v>
      </c>
      <c r="J383" s="1">
        <v>174188</v>
      </c>
    </row>
    <row r="384" spans="1:10" ht="12.75">
      <c r="A384" s="2" t="str">
        <f t="shared" si="5"/>
        <v>MADEIRA PERFILADA</v>
      </c>
      <c r="B384" s="1" t="s">
        <v>465</v>
      </c>
      <c r="C384" s="1">
        <v>43798166</v>
      </c>
      <c r="D384" s="1">
        <v>27829617</v>
      </c>
      <c r="E384" s="1">
        <v>54862270</v>
      </c>
      <c r="F384" s="1">
        <v>33760768</v>
      </c>
      <c r="G384" s="1">
        <v>89278</v>
      </c>
      <c r="H384" s="1">
        <v>15231</v>
      </c>
      <c r="I384" s="1">
        <v>31994</v>
      </c>
      <c r="J384" s="1">
        <v>56760</v>
      </c>
    </row>
    <row r="385" spans="1:10" ht="12.75">
      <c r="A385" s="2" t="str">
        <f t="shared" si="5"/>
        <v>MADEIRA SERRADA</v>
      </c>
      <c r="B385" s="1" t="s">
        <v>466</v>
      </c>
      <c r="C385" s="1">
        <v>50282015</v>
      </c>
      <c r="D385" s="1">
        <v>124753693</v>
      </c>
      <c r="E385" s="1">
        <v>69913986</v>
      </c>
      <c r="F385" s="1">
        <v>171097416</v>
      </c>
      <c r="G385" s="1">
        <v>1962995</v>
      </c>
      <c r="H385" s="1">
        <v>1215584</v>
      </c>
      <c r="I385" s="1">
        <v>2540940</v>
      </c>
      <c r="J385" s="1">
        <v>1130955</v>
      </c>
    </row>
    <row r="386" spans="1:10" ht="12.75">
      <c r="A386" s="2" t="str">
        <f t="shared" si="5"/>
        <v>MAIONESE</v>
      </c>
      <c r="B386" s="1" t="s">
        <v>467</v>
      </c>
      <c r="C386" s="1">
        <v>150472</v>
      </c>
      <c r="D386" s="1">
        <v>118177</v>
      </c>
      <c r="E386" s="1">
        <v>440241</v>
      </c>
      <c r="F386" s="1">
        <v>289669</v>
      </c>
      <c r="G386" s="1">
        <v>14763</v>
      </c>
      <c r="H386" s="1">
        <v>2944</v>
      </c>
      <c r="I386" s="1">
        <v>121101</v>
      </c>
      <c r="J386" s="1">
        <v>53052</v>
      </c>
    </row>
    <row r="387" spans="1:10" ht="12.75">
      <c r="A387" s="2" t="str">
        <f t="shared" si="5"/>
        <v>MALTE</v>
      </c>
      <c r="B387" s="1" t="s">
        <v>468</v>
      </c>
      <c r="G387" s="1">
        <v>58896303</v>
      </c>
      <c r="H387" s="1">
        <v>120799077</v>
      </c>
      <c r="I387" s="1">
        <v>54588964</v>
      </c>
      <c r="J387" s="1">
        <v>119672963</v>
      </c>
    </row>
    <row r="388" spans="1:6" ht="12.75">
      <c r="A388" s="2" t="str">
        <f t="shared" si="5"/>
        <v>MAMÕES (PAPAIA) FRESCOS</v>
      </c>
      <c r="B388" s="1" t="s">
        <v>469</v>
      </c>
      <c r="C388" s="1">
        <v>4306791</v>
      </c>
      <c r="D388" s="1">
        <v>4311959</v>
      </c>
      <c r="E388" s="1">
        <v>4649268</v>
      </c>
      <c r="F388" s="1">
        <v>4432080</v>
      </c>
    </row>
    <row r="389" spans="1:10" ht="12.75">
      <c r="A389" s="2" t="str">
        <f aca="true" t="shared" si="6" ref="A389:A452">RIGHT(B389,LEN(B389)-11)</f>
        <v>MANDARINAS</v>
      </c>
      <c r="B389" s="1" t="s">
        <v>470</v>
      </c>
      <c r="C389" s="1">
        <v>6102</v>
      </c>
      <c r="D389" s="1">
        <v>4441</v>
      </c>
      <c r="E389" s="1">
        <v>7196</v>
      </c>
      <c r="F389" s="1">
        <v>5132</v>
      </c>
      <c r="G389" s="1">
        <v>398794</v>
      </c>
      <c r="H389" s="1">
        <v>325495</v>
      </c>
      <c r="I389" s="1">
        <v>233217</v>
      </c>
      <c r="J389" s="1">
        <v>191679</v>
      </c>
    </row>
    <row r="390" spans="1:6" ht="12.75">
      <c r="A390" s="2" t="str">
        <f t="shared" si="6"/>
        <v>MANDIOCA</v>
      </c>
      <c r="B390" s="1" t="s">
        <v>471</v>
      </c>
      <c r="C390" s="1">
        <v>9004</v>
      </c>
      <c r="D390" s="1">
        <v>6907</v>
      </c>
      <c r="E390" s="1">
        <v>9838</v>
      </c>
      <c r="F390" s="1">
        <v>11304</v>
      </c>
    </row>
    <row r="391" spans="1:10" ht="12.75">
      <c r="A391" s="2" t="str">
        <f t="shared" si="6"/>
        <v>MANGAS FRESCAS OU SECAS</v>
      </c>
      <c r="B391" s="1" t="s">
        <v>472</v>
      </c>
      <c r="C391" s="1">
        <v>25551642</v>
      </c>
      <c r="D391" s="1">
        <v>24485184</v>
      </c>
      <c r="E391" s="1">
        <v>32966198</v>
      </c>
      <c r="F391" s="1">
        <v>32560986</v>
      </c>
      <c r="G391" s="1">
        <v>9044</v>
      </c>
      <c r="H391" s="1">
        <v>1500</v>
      </c>
      <c r="I391" s="1">
        <v>0</v>
      </c>
      <c r="J391" s="1">
        <v>0</v>
      </c>
    </row>
    <row r="392" spans="1:6" ht="12.75">
      <c r="A392" s="2" t="str">
        <f t="shared" si="6"/>
        <v>MANGOSTOES FRESCOS OU SECOS</v>
      </c>
      <c r="B392" s="1" t="s">
        <v>473</v>
      </c>
      <c r="C392" s="1">
        <v>152</v>
      </c>
      <c r="D392" s="1">
        <v>307</v>
      </c>
      <c r="E392" s="1">
        <v>270</v>
      </c>
      <c r="F392" s="1">
        <v>410</v>
      </c>
    </row>
    <row r="393" spans="1:10" ht="12.75">
      <c r="A393" s="2" t="str">
        <f t="shared" si="6"/>
        <v>MANTEIGA</v>
      </c>
      <c r="B393" s="1" t="s">
        <v>474</v>
      </c>
      <c r="C393" s="1">
        <v>329476</v>
      </c>
      <c r="D393" s="1">
        <v>77729</v>
      </c>
      <c r="E393" s="1">
        <v>118308</v>
      </c>
      <c r="F393" s="1">
        <v>25510</v>
      </c>
      <c r="G393" s="1">
        <v>559168</v>
      </c>
      <c r="H393" s="1">
        <v>88237</v>
      </c>
      <c r="I393" s="1">
        <v>407207</v>
      </c>
      <c r="J393" s="1">
        <v>80143</v>
      </c>
    </row>
    <row r="394" spans="1:10" ht="12.75">
      <c r="A394" s="2" t="str">
        <f t="shared" si="6"/>
        <v>MANTEIGA, GORDURA E OLEO DE CACAU</v>
      </c>
      <c r="B394" s="1" t="s">
        <v>475</v>
      </c>
      <c r="C394" s="1">
        <v>7654080</v>
      </c>
      <c r="D394" s="1">
        <v>1271061</v>
      </c>
      <c r="E394" s="1">
        <v>11781085</v>
      </c>
      <c r="F394" s="1">
        <v>2361500</v>
      </c>
      <c r="G394" s="1">
        <v>10115</v>
      </c>
      <c r="H394" s="1">
        <v>1072</v>
      </c>
      <c r="I394" s="1">
        <v>238973</v>
      </c>
      <c r="J394" s="1">
        <v>46045</v>
      </c>
    </row>
    <row r="395" spans="1:10" ht="12.75">
      <c r="A395" s="2" t="str">
        <f t="shared" si="6"/>
        <v>MARGARINA</v>
      </c>
      <c r="B395" s="1" t="s">
        <v>476</v>
      </c>
      <c r="C395" s="1">
        <v>1827202</v>
      </c>
      <c r="D395" s="1">
        <v>1406788</v>
      </c>
      <c r="E395" s="1">
        <v>3238070</v>
      </c>
      <c r="F395" s="1">
        <v>2618588</v>
      </c>
      <c r="G395" s="1">
        <v>51086</v>
      </c>
      <c r="H395" s="1">
        <v>43450</v>
      </c>
      <c r="I395" s="1">
        <v>27813</v>
      </c>
      <c r="J395" s="1">
        <v>25500</v>
      </c>
    </row>
    <row r="396" spans="1:10" ht="12.75">
      <c r="A396" s="2" t="str">
        <f t="shared" si="6"/>
        <v>MASSAS ALIMENTÍCIAS</v>
      </c>
      <c r="B396" s="1" t="s">
        <v>478</v>
      </c>
      <c r="C396" s="1">
        <v>1227501</v>
      </c>
      <c r="D396" s="1">
        <v>1390413</v>
      </c>
      <c r="E396" s="1">
        <v>1516980</v>
      </c>
      <c r="F396" s="1">
        <v>1455181</v>
      </c>
      <c r="G396" s="1">
        <v>2690167</v>
      </c>
      <c r="H396" s="1">
        <v>2147189</v>
      </c>
      <c r="I396" s="1">
        <v>3502312</v>
      </c>
      <c r="J396" s="1">
        <v>2458601</v>
      </c>
    </row>
    <row r="397" spans="1:10" ht="12.75">
      <c r="A397" s="2" t="str">
        <f t="shared" si="6"/>
        <v>MATE</v>
      </c>
      <c r="B397" s="1" t="s">
        <v>479</v>
      </c>
      <c r="C397" s="1">
        <v>6373101</v>
      </c>
      <c r="D397" s="1">
        <v>3108723</v>
      </c>
      <c r="E397" s="1">
        <v>7166965</v>
      </c>
      <c r="F397" s="1">
        <v>4026091</v>
      </c>
      <c r="G397" s="1">
        <v>0</v>
      </c>
      <c r="H397" s="1">
        <v>0</v>
      </c>
      <c r="I397" s="1">
        <v>137886</v>
      </c>
      <c r="J397" s="1">
        <v>74135</v>
      </c>
    </row>
    <row r="398" spans="1:10" ht="12.75">
      <c r="A398" s="2" t="str">
        <f t="shared" si="6"/>
        <v>MATERIAS CORANTES DE ORIGEM VEGETAL</v>
      </c>
      <c r="B398" s="1" t="s">
        <v>480</v>
      </c>
      <c r="C398" s="1">
        <v>533829</v>
      </c>
      <c r="D398" s="1">
        <v>70028</v>
      </c>
      <c r="E398" s="1">
        <v>385794</v>
      </c>
      <c r="F398" s="1">
        <v>71599</v>
      </c>
      <c r="G398" s="1">
        <v>932134</v>
      </c>
      <c r="H398" s="1">
        <v>58197</v>
      </c>
      <c r="I398" s="1">
        <v>1434637</v>
      </c>
      <c r="J398" s="1">
        <v>62143</v>
      </c>
    </row>
    <row r="399" spans="1:10" ht="12.75">
      <c r="A399" s="2" t="str">
        <f t="shared" si="6"/>
        <v>MATÉRIAS PÉCTICAS, PECTINATOS E PECTATOS</v>
      </c>
      <c r="B399" s="1" t="s">
        <v>481</v>
      </c>
      <c r="C399" s="1">
        <v>0</v>
      </c>
      <c r="D399" s="1">
        <v>0</v>
      </c>
      <c r="E399" s="1">
        <v>1136</v>
      </c>
      <c r="F399" s="1">
        <v>100</v>
      </c>
      <c r="G399" s="1">
        <v>0</v>
      </c>
      <c r="H399" s="1">
        <v>0</v>
      </c>
      <c r="I399" s="1">
        <v>53188</v>
      </c>
      <c r="J399" s="1">
        <v>8100</v>
      </c>
    </row>
    <row r="400" spans="1:10" ht="12.75">
      <c r="A400" s="2" t="str">
        <f t="shared" si="6"/>
        <v>MEL NATURAL</v>
      </c>
      <c r="B400" s="1" t="s">
        <v>482</v>
      </c>
      <c r="C400" s="1">
        <v>6561789</v>
      </c>
      <c r="D400" s="1">
        <v>3251750</v>
      </c>
      <c r="E400" s="1">
        <v>9001655</v>
      </c>
      <c r="F400" s="1">
        <v>3048650</v>
      </c>
      <c r="G400" s="1">
        <v>30</v>
      </c>
      <c r="H400" s="1">
        <v>0</v>
      </c>
      <c r="I400" s="1">
        <v>0</v>
      </c>
      <c r="J400" s="1">
        <v>0</v>
      </c>
    </row>
    <row r="401" spans="1:10" ht="12.75">
      <c r="A401" s="2" t="str">
        <f t="shared" si="6"/>
        <v>MELAÇOS</v>
      </c>
      <c r="B401" s="1" t="s">
        <v>483</v>
      </c>
      <c r="C401" s="1">
        <v>2150</v>
      </c>
      <c r="D401" s="1">
        <v>1711</v>
      </c>
      <c r="E401" s="1">
        <v>1417</v>
      </c>
      <c r="F401" s="1">
        <v>353</v>
      </c>
      <c r="G401" s="1">
        <v>69976</v>
      </c>
      <c r="H401" s="1">
        <v>546160</v>
      </c>
      <c r="I401" s="1">
        <v>76840</v>
      </c>
      <c r="J401" s="1">
        <v>526579</v>
      </c>
    </row>
    <row r="402" spans="1:6" ht="12.75">
      <c r="A402" s="2" t="str">
        <f t="shared" si="6"/>
        <v>MELANCIAS FRESCAS</v>
      </c>
      <c r="B402" s="1" t="s">
        <v>484</v>
      </c>
      <c r="C402" s="1">
        <v>7156354</v>
      </c>
      <c r="D402" s="1">
        <v>16146686</v>
      </c>
      <c r="E402" s="1">
        <v>7904911</v>
      </c>
      <c r="F402" s="1">
        <v>16697745</v>
      </c>
    </row>
    <row r="403" spans="1:6" ht="12.75">
      <c r="A403" s="2" t="str">
        <f t="shared" si="6"/>
        <v>MELÕES FRESCOS</v>
      </c>
      <c r="B403" s="1" t="s">
        <v>485</v>
      </c>
      <c r="C403" s="1">
        <v>29918096</v>
      </c>
      <c r="D403" s="1">
        <v>47486878</v>
      </c>
      <c r="E403" s="1">
        <v>28746321</v>
      </c>
      <c r="F403" s="1">
        <v>43687247</v>
      </c>
    </row>
    <row r="404" spans="1:10" ht="12.75">
      <c r="A404" s="2" t="str">
        <f t="shared" si="6"/>
        <v>MILHO</v>
      </c>
      <c r="B404" s="1" t="s">
        <v>486</v>
      </c>
      <c r="C404" s="1">
        <v>708101893</v>
      </c>
      <c r="D404" s="1">
        <v>4159992438</v>
      </c>
      <c r="E404" s="1">
        <v>907495914</v>
      </c>
      <c r="F404" s="1">
        <v>4849671581</v>
      </c>
      <c r="G404" s="1">
        <v>24317440</v>
      </c>
      <c r="H404" s="1">
        <v>187269000</v>
      </c>
      <c r="I404" s="1">
        <v>37758932</v>
      </c>
      <c r="J404" s="1">
        <v>246358480</v>
      </c>
    </row>
    <row r="405" spans="1:10" ht="12.75">
      <c r="A405" s="2" t="str">
        <f t="shared" si="6"/>
        <v>MILHO DOCE PREPARADO</v>
      </c>
      <c r="B405" s="1" t="s">
        <v>487</v>
      </c>
      <c r="C405" s="1">
        <v>1206950</v>
      </c>
      <c r="D405" s="1">
        <v>1388943</v>
      </c>
      <c r="E405" s="1">
        <v>1569312</v>
      </c>
      <c r="F405" s="1">
        <v>1825156</v>
      </c>
      <c r="G405" s="1">
        <v>46355</v>
      </c>
      <c r="H405" s="1">
        <v>29606</v>
      </c>
      <c r="I405" s="1">
        <v>13749</v>
      </c>
      <c r="J405" s="1">
        <v>7456</v>
      </c>
    </row>
    <row r="406" spans="1:10" ht="12.75">
      <c r="A406" s="2" t="str">
        <f t="shared" si="6"/>
        <v>MIUDEZAS DE CARNE BOVINA</v>
      </c>
      <c r="B406" s="1" t="s">
        <v>488</v>
      </c>
      <c r="C406" s="1">
        <v>40891342</v>
      </c>
      <c r="D406" s="1">
        <v>15831057</v>
      </c>
      <c r="E406" s="1">
        <v>37372671</v>
      </c>
      <c r="F406" s="1">
        <v>15352287</v>
      </c>
      <c r="G406" s="1">
        <v>544478</v>
      </c>
      <c r="H406" s="1">
        <v>559614</v>
      </c>
      <c r="I406" s="1">
        <v>1517696</v>
      </c>
      <c r="J406" s="1">
        <v>1282536</v>
      </c>
    </row>
    <row r="407" spans="1:10" ht="12.75">
      <c r="A407" s="2" t="str">
        <f t="shared" si="6"/>
        <v>MIUDEZAS DE CARNE DE OVINO</v>
      </c>
      <c r="B407" s="1" t="s">
        <v>489</v>
      </c>
      <c r="G407" s="1">
        <v>973428</v>
      </c>
      <c r="H407" s="1">
        <v>107060</v>
      </c>
      <c r="I407" s="1">
        <v>460778</v>
      </c>
      <c r="J407" s="1">
        <v>81704</v>
      </c>
    </row>
    <row r="408" spans="1:10" ht="12.75">
      <c r="A408" s="2" t="str">
        <f t="shared" si="6"/>
        <v>MIUDEZAS DE CARNE SUÍNA</v>
      </c>
      <c r="B408" s="1" t="s">
        <v>490</v>
      </c>
      <c r="C408" s="1">
        <v>8697494</v>
      </c>
      <c r="D408" s="1">
        <v>7626323</v>
      </c>
      <c r="E408" s="1">
        <v>11786324</v>
      </c>
      <c r="F408" s="1">
        <v>8822806</v>
      </c>
      <c r="G408" s="1">
        <v>13920466</v>
      </c>
      <c r="H408" s="1">
        <v>1339068</v>
      </c>
      <c r="I408" s="1">
        <v>18222220</v>
      </c>
      <c r="J408" s="1">
        <v>2054093</v>
      </c>
    </row>
    <row r="409" spans="1:10" ht="12.75">
      <c r="A409" s="2" t="str">
        <f t="shared" si="6"/>
        <v>MOLHOS E PREPARAÇÕES PARA MOLHOS</v>
      </c>
      <c r="B409" s="1" t="s">
        <v>491</v>
      </c>
      <c r="C409" s="1">
        <v>584888</v>
      </c>
      <c r="D409" s="1">
        <v>535130</v>
      </c>
      <c r="E409" s="1">
        <v>694221</v>
      </c>
      <c r="F409" s="1">
        <v>601093</v>
      </c>
      <c r="G409" s="1">
        <v>945149</v>
      </c>
      <c r="H409" s="1">
        <v>498605</v>
      </c>
      <c r="I409" s="1">
        <v>1395297</v>
      </c>
      <c r="J409" s="1">
        <v>544902</v>
      </c>
    </row>
    <row r="410" spans="1:10" ht="12.75">
      <c r="A410" s="2" t="str">
        <f t="shared" si="6"/>
        <v>MORANGOS CONGELADOS</v>
      </c>
      <c r="B410" s="1" t="s">
        <v>492</v>
      </c>
      <c r="C410" s="1">
        <v>917</v>
      </c>
      <c r="D410" s="1">
        <v>333</v>
      </c>
      <c r="E410" s="1">
        <v>20</v>
      </c>
      <c r="F410" s="1">
        <v>3</v>
      </c>
      <c r="G410" s="1">
        <v>1087917</v>
      </c>
      <c r="H410" s="1">
        <v>744776</v>
      </c>
      <c r="I410" s="1">
        <v>862894</v>
      </c>
      <c r="J410" s="1">
        <v>571538</v>
      </c>
    </row>
    <row r="411" spans="1:6" ht="12.75">
      <c r="A411" s="2" t="str">
        <f t="shared" si="6"/>
        <v>MORANGOS FRESCOS</v>
      </c>
      <c r="B411" s="1" t="s">
        <v>493</v>
      </c>
      <c r="C411" s="1">
        <v>19866</v>
      </c>
      <c r="D411" s="1">
        <v>13310</v>
      </c>
      <c r="E411" s="1">
        <v>2672</v>
      </c>
      <c r="F411" s="1">
        <v>625</v>
      </c>
    </row>
    <row r="412" spans="1:10" ht="12.75">
      <c r="A412" s="2" t="str">
        <f t="shared" si="6"/>
        <v>MORANGOS PREPARADOS OU CONSERVADOS</v>
      </c>
      <c r="B412" s="1" t="s">
        <v>494</v>
      </c>
      <c r="C412" s="1">
        <v>9352</v>
      </c>
      <c r="D412" s="1">
        <v>2808</v>
      </c>
      <c r="E412" s="1">
        <v>18687</v>
      </c>
      <c r="F412" s="1">
        <v>3454</v>
      </c>
      <c r="G412" s="1">
        <v>13113</v>
      </c>
      <c r="H412" s="1">
        <v>1466</v>
      </c>
      <c r="I412" s="1">
        <v>0</v>
      </c>
      <c r="J412" s="1">
        <v>0</v>
      </c>
    </row>
    <row r="413" spans="1:10" ht="12.75">
      <c r="A413" s="2" t="str">
        <f t="shared" si="6"/>
        <v>MÓVEIS DE MADEIRA</v>
      </c>
      <c r="B413" s="1" t="s">
        <v>495</v>
      </c>
      <c r="C413" s="1">
        <v>42072111</v>
      </c>
      <c r="D413" s="1">
        <v>24585633</v>
      </c>
      <c r="E413" s="1">
        <v>57384790</v>
      </c>
      <c r="F413" s="1">
        <v>35794775</v>
      </c>
      <c r="G413" s="1">
        <v>1095995</v>
      </c>
      <c r="H413" s="1">
        <v>415956</v>
      </c>
      <c r="I413" s="1">
        <v>913159</v>
      </c>
      <c r="J413" s="1">
        <v>219213</v>
      </c>
    </row>
    <row r="414" spans="1:10" ht="12.75">
      <c r="A414" s="2" t="str">
        <f t="shared" si="6"/>
        <v>MUDAS DE PLANTAS NÃO ORNAMENTAIS</v>
      </c>
      <c r="B414" s="1" t="s">
        <v>496</v>
      </c>
      <c r="C414" s="1">
        <v>20759</v>
      </c>
      <c r="D414" s="1">
        <v>12054</v>
      </c>
      <c r="E414" s="1">
        <v>336</v>
      </c>
      <c r="F414" s="1">
        <v>123</v>
      </c>
      <c r="G414" s="1">
        <v>539728</v>
      </c>
      <c r="H414" s="1">
        <v>45931</v>
      </c>
      <c r="I414" s="1">
        <v>1249798</v>
      </c>
      <c r="J414" s="1">
        <v>55598</v>
      </c>
    </row>
    <row r="415" spans="1:10" ht="12.75">
      <c r="A415" s="2" t="str">
        <f t="shared" si="6"/>
        <v>MUDAS DE PLANTAS ORNAMENTAIS</v>
      </c>
      <c r="B415" s="1" t="s">
        <v>497</v>
      </c>
      <c r="C415" s="1">
        <v>208365</v>
      </c>
      <c r="D415" s="1">
        <v>26806</v>
      </c>
      <c r="E415" s="1">
        <v>310708</v>
      </c>
      <c r="F415" s="1">
        <v>45073</v>
      </c>
      <c r="G415" s="1">
        <v>2258329</v>
      </c>
      <c r="H415" s="1">
        <v>93349</v>
      </c>
      <c r="I415" s="1">
        <v>1690851</v>
      </c>
      <c r="J415" s="1">
        <v>80286</v>
      </c>
    </row>
    <row r="416" spans="1:10" ht="12.75">
      <c r="A416" s="2" t="str">
        <f t="shared" si="6"/>
        <v>NOZ-MOSCADA</v>
      </c>
      <c r="B416" s="1" t="s">
        <v>498</v>
      </c>
      <c r="C416" s="1">
        <v>475</v>
      </c>
      <c r="D416" s="1">
        <v>50</v>
      </c>
      <c r="E416" s="1">
        <v>6346</v>
      </c>
      <c r="F416" s="1">
        <v>1268</v>
      </c>
      <c r="G416" s="1">
        <v>96778</v>
      </c>
      <c r="H416" s="1">
        <v>27925</v>
      </c>
      <c r="I416" s="1">
        <v>270389</v>
      </c>
      <c r="J416" s="1">
        <v>54009</v>
      </c>
    </row>
    <row r="417" spans="1:10" ht="12.75">
      <c r="A417" s="2" t="str">
        <f t="shared" si="6"/>
        <v>NOZES</v>
      </c>
      <c r="B417" s="1" t="s">
        <v>499</v>
      </c>
      <c r="C417" s="1">
        <v>364651</v>
      </c>
      <c r="D417" s="1">
        <v>25459</v>
      </c>
      <c r="E417" s="1">
        <v>3370</v>
      </c>
      <c r="F417" s="1">
        <v>196</v>
      </c>
      <c r="G417" s="1">
        <v>3132866</v>
      </c>
      <c r="H417" s="1">
        <v>453833</v>
      </c>
      <c r="I417" s="1">
        <v>1634970</v>
      </c>
      <c r="J417" s="1">
        <v>313130</v>
      </c>
    </row>
    <row r="418" spans="1:10" ht="12.75">
      <c r="A418" s="2" t="str">
        <f t="shared" si="6"/>
        <v>OBRAS DE MARCENARIA OU CARPINTARIA</v>
      </c>
      <c r="B418" s="1" t="s">
        <v>500</v>
      </c>
      <c r="C418" s="1">
        <v>28765289</v>
      </c>
      <c r="D418" s="1">
        <v>17454978</v>
      </c>
      <c r="E418" s="1">
        <v>41240725</v>
      </c>
      <c r="F418" s="1">
        <v>23370763</v>
      </c>
      <c r="G418" s="1">
        <v>84621</v>
      </c>
      <c r="H418" s="1">
        <v>31478</v>
      </c>
      <c r="I418" s="1">
        <v>150471</v>
      </c>
      <c r="J418" s="1">
        <v>104919</v>
      </c>
    </row>
    <row r="419" spans="1:10" ht="12.75">
      <c r="A419" s="2" t="str">
        <f t="shared" si="6"/>
        <v>OLEO DE ALGODÃO</v>
      </c>
      <c r="B419" s="1" t="s">
        <v>501</v>
      </c>
      <c r="C419" s="1">
        <v>49137</v>
      </c>
      <c r="D419" s="1">
        <v>31320</v>
      </c>
      <c r="E419" s="1">
        <v>68029</v>
      </c>
      <c r="F419" s="1">
        <v>38394</v>
      </c>
      <c r="G419" s="1">
        <v>688</v>
      </c>
      <c r="H419" s="1">
        <v>50</v>
      </c>
      <c r="I419" s="1">
        <v>868867</v>
      </c>
      <c r="J419" s="1">
        <v>1010943</v>
      </c>
    </row>
    <row r="420" spans="1:10" ht="12.75">
      <c r="A420" s="2" t="str">
        <f t="shared" si="6"/>
        <v>ÒLEO DE AMENDOIM</v>
      </c>
      <c r="B420" s="1" t="s">
        <v>502</v>
      </c>
      <c r="C420" s="1">
        <v>3600055</v>
      </c>
      <c r="D420" s="1">
        <v>2676445</v>
      </c>
      <c r="E420" s="1">
        <v>6586649</v>
      </c>
      <c r="F420" s="1">
        <v>3507060</v>
      </c>
      <c r="G420" s="1">
        <v>0</v>
      </c>
      <c r="H420" s="1">
        <v>0</v>
      </c>
      <c r="I420" s="1">
        <v>374</v>
      </c>
      <c r="J420" s="1">
        <v>25</v>
      </c>
    </row>
    <row r="421" spans="1:6" ht="12.75">
      <c r="A421" s="2" t="str">
        <f t="shared" si="6"/>
        <v>OLEO DE BABAÇU</v>
      </c>
      <c r="B421" s="1" t="s">
        <v>503</v>
      </c>
      <c r="C421" s="1">
        <v>111876</v>
      </c>
      <c r="D421" s="1">
        <v>30135</v>
      </c>
      <c r="E421" s="1">
        <v>162153</v>
      </c>
      <c r="F421" s="1">
        <v>22267</v>
      </c>
    </row>
    <row r="422" spans="1:10" ht="12.75">
      <c r="A422" s="2" t="str">
        <f t="shared" si="6"/>
        <v>OLEO DE COCO</v>
      </c>
      <c r="B422" s="1" t="s">
        <v>504</v>
      </c>
      <c r="C422" s="1">
        <v>11242</v>
      </c>
      <c r="D422" s="1">
        <v>1193</v>
      </c>
      <c r="E422" s="1">
        <v>53617</v>
      </c>
      <c r="F422" s="1">
        <v>6988</v>
      </c>
      <c r="G422" s="1">
        <v>813114</v>
      </c>
      <c r="H422" s="1">
        <v>408481</v>
      </c>
      <c r="I422" s="1">
        <v>1382612</v>
      </c>
      <c r="J422" s="1">
        <v>580925</v>
      </c>
    </row>
    <row r="423" spans="1:10" ht="12.75">
      <c r="A423" s="2" t="str">
        <f t="shared" si="6"/>
        <v>OLEO DE DENDÊ OU DE PALMA</v>
      </c>
      <c r="B423" s="1" t="s">
        <v>505</v>
      </c>
      <c r="C423" s="1">
        <v>3897524</v>
      </c>
      <c r="D423" s="1">
        <v>7375592</v>
      </c>
      <c r="E423" s="1">
        <v>3588619</v>
      </c>
      <c r="F423" s="1">
        <v>7531873</v>
      </c>
      <c r="G423" s="1">
        <v>14739935</v>
      </c>
      <c r="H423" s="1">
        <v>23608101</v>
      </c>
      <c r="I423" s="1">
        <v>48904477</v>
      </c>
      <c r="J423" s="1">
        <v>62952791</v>
      </c>
    </row>
    <row r="424" spans="1:10" ht="12.75">
      <c r="A424" s="2" t="str">
        <f t="shared" si="6"/>
        <v>OLEO DE GIRASSOL</v>
      </c>
      <c r="B424" s="1" t="s">
        <v>506</v>
      </c>
      <c r="C424" s="1">
        <v>12847</v>
      </c>
      <c r="D424" s="1">
        <v>5657</v>
      </c>
      <c r="E424" s="1">
        <v>16038</v>
      </c>
      <c r="F424" s="1">
        <v>5911</v>
      </c>
      <c r="G424" s="1">
        <v>3620472</v>
      </c>
      <c r="H424" s="1">
        <v>5008716</v>
      </c>
      <c r="I424" s="1">
        <v>4315864</v>
      </c>
      <c r="J424" s="1">
        <v>4891558</v>
      </c>
    </row>
    <row r="425" spans="1:10" ht="12.75">
      <c r="A425" s="2" t="str">
        <f t="shared" si="6"/>
        <v>OLEO DE MILHO</v>
      </c>
      <c r="B425" s="1" t="s">
        <v>507</v>
      </c>
      <c r="C425" s="1">
        <v>690349</v>
      </c>
      <c r="D425" s="1">
        <v>1002118</v>
      </c>
      <c r="E425" s="1">
        <v>2976005</v>
      </c>
      <c r="F425" s="1">
        <v>3091199</v>
      </c>
      <c r="G425" s="1">
        <v>1022934</v>
      </c>
      <c r="H425" s="1">
        <v>2261220</v>
      </c>
      <c r="I425" s="1">
        <v>826088</v>
      </c>
      <c r="J425" s="1">
        <v>1523860</v>
      </c>
    </row>
    <row r="426" spans="1:10" ht="12.75">
      <c r="A426" s="2" t="str">
        <f t="shared" si="6"/>
        <v>OLEO DE SOJA EM BRUTO</v>
      </c>
      <c r="B426" s="1" t="s">
        <v>508</v>
      </c>
      <c r="C426" s="1">
        <v>20724916</v>
      </c>
      <c r="D426" s="1">
        <v>29146332</v>
      </c>
      <c r="E426" s="1">
        <v>8973088</v>
      </c>
      <c r="F426" s="1">
        <v>13264878</v>
      </c>
      <c r="G426" s="1">
        <v>12354411</v>
      </c>
      <c r="H426" s="1">
        <v>18000000</v>
      </c>
      <c r="I426" s="1">
        <v>31826012</v>
      </c>
      <c r="J426" s="1">
        <v>39095452</v>
      </c>
    </row>
    <row r="427" spans="1:10" ht="12.75">
      <c r="A427" s="2" t="str">
        <f t="shared" si="6"/>
        <v>OLEO DE SOJA REFINADO</v>
      </c>
      <c r="B427" s="1" t="s">
        <v>509</v>
      </c>
      <c r="C427" s="1">
        <v>9102589</v>
      </c>
      <c r="D427" s="1">
        <v>8347847</v>
      </c>
      <c r="E427" s="1">
        <v>10455837</v>
      </c>
      <c r="F427" s="1">
        <v>8022539</v>
      </c>
      <c r="G427" s="1">
        <v>0</v>
      </c>
      <c r="H427" s="1">
        <v>0</v>
      </c>
      <c r="I427" s="1">
        <v>1078450</v>
      </c>
      <c r="J427" s="1">
        <v>1004322</v>
      </c>
    </row>
    <row r="428" spans="1:10" ht="12.75">
      <c r="A428" s="2" t="str">
        <f t="shared" si="6"/>
        <v>OLEO ESSENCIAL DE LARANJA</v>
      </c>
      <c r="B428" s="1" t="s">
        <v>510</v>
      </c>
      <c r="C428" s="1">
        <v>12667772</v>
      </c>
      <c r="D428" s="1">
        <v>2577564</v>
      </c>
      <c r="E428" s="1">
        <v>19085052</v>
      </c>
      <c r="F428" s="1">
        <v>3644901</v>
      </c>
      <c r="G428" s="1">
        <v>96314</v>
      </c>
      <c r="H428" s="1">
        <v>3159</v>
      </c>
      <c r="I428" s="1">
        <v>352767</v>
      </c>
      <c r="J428" s="1">
        <v>40798</v>
      </c>
    </row>
    <row r="429" spans="1:6" ht="12.75">
      <c r="A429" s="2" t="str">
        <f t="shared" si="6"/>
        <v>OSSOS E OSSEÍNA</v>
      </c>
      <c r="B429" s="1" t="s">
        <v>511</v>
      </c>
      <c r="C429" s="1">
        <v>613652</v>
      </c>
      <c r="D429" s="1">
        <v>999637</v>
      </c>
      <c r="E429" s="1">
        <v>522713</v>
      </c>
      <c r="F429" s="1">
        <v>938766</v>
      </c>
    </row>
    <row r="430" spans="1:10" ht="12.75">
      <c r="A430" s="2" t="str">
        <f t="shared" si="6"/>
        <v>OUTRAS BEBIDAS ALCÓOLICAS</v>
      </c>
      <c r="B430" s="1" t="s">
        <v>512</v>
      </c>
      <c r="C430" s="1">
        <v>2232820</v>
      </c>
      <c r="D430" s="1">
        <v>2234169</v>
      </c>
      <c r="E430" s="1">
        <v>2995698</v>
      </c>
      <c r="F430" s="1">
        <v>3258144</v>
      </c>
      <c r="G430" s="1">
        <v>3167017</v>
      </c>
      <c r="H430" s="1">
        <v>983916</v>
      </c>
      <c r="I430" s="1">
        <v>2646049</v>
      </c>
      <c r="J430" s="1">
        <v>1103636</v>
      </c>
    </row>
    <row r="431" spans="1:10" ht="12.75">
      <c r="A431" s="2" t="str">
        <f t="shared" si="6"/>
        <v>OUTRAS BEBIDAS NÃO ALCOÓLICAS</v>
      </c>
      <c r="B431" s="1" t="s">
        <v>513</v>
      </c>
      <c r="C431" s="1">
        <v>451825</v>
      </c>
      <c r="D431" s="1">
        <v>1165326</v>
      </c>
      <c r="E431" s="1">
        <v>793968</v>
      </c>
      <c r="F431" s="1">
        <v>1384483</v>
      </c>
      <c r="G431" s="1">
        <v>4487886</v>
      </c>
      <c r="H431" s="1">
        <v>4293286</v>
      </c>
      <c r="I431" s="1">
        <v>7073975</v>
      </c>
      <c r="J431" s="1">
        <v>9334702</v>
      </c>
    </row>
    <row r="432" spans="1:10" ht="12.75">
      <c r="A432" s="2" t="str">
        <f t="shared" si="6"/>
        <v>OUTRAS FRUTAS CONGELADAS</v>
      </c>
      <c r="B432" s="1" t="s">
        <v>514</v>
      </c>
      <c r="C432" s="1">
        <v>1167419</v>
      </c>
      <c r="D432" s="1">
        <v>450674</v>
      </c>
      <c r="E432" s="1">
        <v>634772</v>
      </c>
      <c r="F432" s="1">
        <v>296848</v>
      </c>
      <c r="G432" s="1">
        <v>732666</v>
      </c>
      <c r="H432" s="1">
        <v>288063</v>
      </c>
      <c r="I432" s="1">
        <v>1259651</v>
      </c>
      <c r="J432" s="1">
        <v>397806</v>
      </c>
    </row>
    <row r="433" spans="1:10" ht="12.75">
      <c r="A433" s="2" t="str">
        <f t="shared" si="6"/>
        <v>OUTRAS FRUTAS PREPARADAS OU CONSERVADAS</v>
      </c>
      <c r="B433" s="1" t="s">
        <v>515</v>
      </c>
      <c r="C433" s="1">
        <v>6961081</v>
      </c>
      <c r="D433" s="1">
        <v>3969557</v>
      </c>
      <c r="E433" s="1">
        <v>6483913</v>
      </c>
      <c r="F433" s="1">
        <v>3768948</v>
      </c>
      <c r="G433" s="1">
        <v>3402522</v>
      </c>
      <c r="H433" s="1">
        <v>1233924</v>
      </c>
      <c r="I433" s="1">
        <v>4762974</v>
      </c>
      <c r="J433" s="1">
        <v>1703082</v>
      </c>
    </row>
    <row r="434" spans="1:10" ht="12.75">
      <c r="A434" s="2" t="str">
        <f t="shared" si="6"/>
        <v>OUTRAS FRUTAS SECAS OU FRESCAS</v>
      </c>
      <c r="B434" s="1" t="s">
        <v>516</v>
      </c>
      <c r="C434" s="1">
        <v>560727</v>
      </c>
      <c r="D434" s="1">
        <v>497843</v>
      </c>
      <c r="E434" s="1">
        <v>817615</v>
      </c>
      <c r="F434" s="1">
        <v>128893</v>
      </c>
      <c r="G434" s="1">
        <v>4067541</v>
      </c>
      <c r="H434" s="1">
        <v>2306552</v>
      </c>
      <c r="I434" s="1">
        <v>2624228</v>
      </c>
      <c r="J434" s="1">
        <v>1319722</v>
      </c>
    </row>
    <row r="435" spans="1:10" ht="12.75">
      <c r="A435" s="2" t="str">
        <f t="shared" si="6"/>
        <v>OUTRAS GORDURAS E OLEOS DE ORIGEM ANIMAL</v>
      </c>
      <c r="B435" s="1" t="s">
        <v>517</v>
      </c>
      <c r="C435" s="1">
        <v>361999</v>
      </c>
      <c r="D435" s="1">
        <v>183557</v>
      </c>
      <c r="E435" s="1">
        <v>522509</v>
      </c>
      <c r="F435" s="1">
        <v>429075</v>
      </c>
      <c r="G435" s="1">
        <v>1463589</v>
      </c>
      <c r="H435" s="1">
        <v>299634</v>
      </c>
      <c r="I435" s="1">
        <v>1388267</v>
      </c>
      <c r="J435" s="1">
        <v>523623</v>
      </c>
    </row>
    <row r="436" spans="1:6" ht="12.75">
      <c r="A436" s="2" t="str">
        <f t="shared" si="6"/>
        <v>OUTRAS LAGOSTAS</v>
      </c>
      <c r="B436" s="1" t="s">
        <v>639</v>
      </c>
      <c r="C436" s="1">
        <v>0</v>
      </c>
      <c r="D436" s="1">
        <v>0</v>
      </c>
      <c r="E436" s="1">
        <v>175</v>
      </c>
      <c r="F436" s="1">
        <v>17</v>
      </c>
    </row>
    <row r="437" spans="1:6" ht="12.75">
      <c r="A437" s="2" t="str">
        <f t="shared" si="6"/>
        <v>OUTRAS PLANTAS VIVAS, ESTACAS E ENXERTOS</v>
      </c>
      <c r="B437" s="1" t="s">
        <v>518</v>
      </c>
      <c r="C437" s="1">
        <v>111355</v>
      </c>
      <c r="D437" s="1">
        <v>30936</v>
      </c>
      <c r="E437" s="1">
        <v>59528</v>
      </c>
      <c r="F437" s="1">
        <v>31060</v>
      </c>
    </row>
    <row r="438" spans="1:10" ht="12.75">
      <c r="A438" s="2" t="str">
        <f t="shared" si="6"/>
        <v>OUTRAS PREPARAÇÕES ALIMENTÍCIAS</v>
      </c>
      <c r="B438" s="1" t="s">
        <v>519</v>
      </c>
      <c r="C438" s="1">
        <v>17925495</v>
      </c>
      <c r="D438" s="1">
        <v>4932547</v>
      </c>
      <c r="E438" s="1">
        <v>14591664</v>
      </c>
      <c r="F438" s="1">
        <v>4031791</v>
      </c>
      <c r="G438" s="1">
        <v>14119835</v>
      </c>
      <c r="H438" s="1">
        <v>2539262</v>
      </c>
      <c r="I438" s="1">
        <v>12361878</v>
      </c>
      <c r="J438" s="1">
        <v>2800307</v>
      </c>
    </row>
    <row r="439" spans="1:10" ht="12.75">
      <c r="A439" s="2" t="str">
        <f t="shared" si="6"/>
        <v>OUTRAS PREPARAÇÕES ALIMENTÍCIAS A BASE DE CEREAIS</v>
      </c>
      <c r="B439" s="1" t="s">
        <v>520</v>
      </c>
      <c r="C439" s="1">
        <v>7301439</v>
      </c>
      <c r="D439" s="1">
        <v>6527313</v>
      </c>
      <c r="E439" s="1">
        <v>9160197</v>
      </c>
      <c r="F439" s="1">
        <v>7116965</v>
      </c>
      <c r="G439" s="1">
        <v>3974117</v>
      </c>
      <c r="H439" s="1">
        <v>1900411</v>
      </c>
      <c r="I439" s="1">
        <v>3270625</v>
      </c>
      <c r="J439" s="1">
        <v>1477808</v>
      </c>
    </row>
    <row r="440" spans="1:10" ht="12.75">
      <c r="A440" s="2" t="str">
        <f t="shared" si="6"/>
        <v>OUTRAS RAÇÕES PARA ANIMAIS DOMÉSTICOS</v>
      </c>
      <c r="B440" s="1" t="s">
        <v>521</v>
      </c>
      <c r="C440" s="1">
        <v>21722405</v>
      </c>
      <c r="D440" s="1">
        <v>21799197</v>
      </c>
      <c r="E440" s="1">
        <v>27969966</v>
      </c>
      <c r="F440" s="1">
        <v>31696342</v>
      </c>
      <c r="G440" s="1">
        <v>19430323</v>
      </c>
      <c r="H440" s="1">
        <v>11204644</v>
      </c>
      <c r="I440" s="1">
        <v>20890421</v>
      </c>
      <c r="J440" s="1">
        <v>11421081</v>
      </c>
    </row>
    <row r="441" spans="1:10" ht="12.75">
      <c r="A441" s="2" t="str">
        <f t="shared" si="6"/>
        <v>OUTRAS SUBSTÂNCIAS PROTEICAS</v>
      </c>
      <c r="B441" s="1" t="s">
        <v>522</v>
      </c>
      <c r="C441" s="1">
        <v>12106772</v>
      </c>
      <c r="D441" s="1">
        <v>3469442</v>
      </c>
      <c r="E441" s="1">
        <v>14658893</v>
      </c>
      <c r="F441" s="1">
        <v>3937304</v>
      </c>
      <c r="G441" s="1">
        <v>1044046</v>
      </c>
      <c r="H441" s="1">
        <v>172234</v>
      </c>
      <c r="I441" s="1">
        <v>2086201</v>
      </c>
      <c r="J441" s="1">
        <v>293404</v>
      </c>
    </row>
    <row r="442" spans="1:10" ht="12.75">
      <c r="A442" s="2" t="str">
        <f t="shared" si="6"/>
        <v>OUTROS ANIMAIS VIVOS</v>
      </c>
      <c r="B442" s="1" t="s">
        <v>523</v>
      </c>
      <c r="C442" s="1">
        <v>426</v>
      </c>
      <c r="D442" s="1">
        <v>54</v>
      </c>
      <c r="E442" s="1">
        <v>15905</v>
      </c>
      <c r="F442" s="1">
        <v>188</v>
      </c>
      <c r="G442" s="1">
        <v>19479</v>
      </c>
      <c r="H442" s="1">
        <v>8</v>
      </c>
      <c r="I442" s="1">
        <v>10527</v>
      </c>
      <c r="J442" s="1">
        <v>18</v>
      </c>
    </row>
    <row r="443" spans="1:6" ht="12.75">
      <c r="A443" s="2" t="str">
        <f t="shared" si="6"/>
        <v>OUTROS CAMARÕES</v>
      </c>
      <c r="B443" s="1" t="s">
        <v>524</v>
      </c>
      <c r="C443" s="1">
        <v>1631</v>
      </c>
      <c r="D443" s="1">
        <v>146</v>
      </c>
      <c r="E443" s="1">
        <v>3195</v>
      </c>
      <c r="F443" s="1">
        <v>296</v>
      </c>
    </row>
    <row r="444" spans="1:10" ht="12.75">
      <c r="A444" s="2" t="str">
        <f t="shared" si="6"/>
        <v>OUTROS COUROS/PELES DE BOVINOS, CURTIDO</v>
      </c>
      <c r="B444" s="1" t="s">
        <v>525</v>
      </c>
      <c r="C444" s="1">
        <v>23123715</v>
      </c>
      <c r="D444" s="1">
        <v>30147226</v>
      </c>
      <c r="E444" s="1">
        <v>30484118</v>
      </c>
      <c r="F444" s="1">
        <v>32758824</v>
      </c>
      <c r="G444" s="1">
        <v>278991</v>
      </c>
      <c r="H444" s="1">
        <v>171779</v>
      </c>
      <c r="I444" s="1">
        <v>1463197</v>
      </c>
      <c r="J444" s="1">
        <v>1062633</v>
      </c>
    </row>
    <row r="445" spans="1:6" ht="12.75">
      <c r="A445" s="2" t="str">
        <f t="shared" si="6"/>
        <v>OUTROS COUROS/PELES DE OVINOS, CURTIDAS</v>
      </c>
      <c r="B445" s="1" t="s">
        <v>640</v>
      </c>
      <c r="C445" s="1">
        <v>15361</v>
      </c>
      <c r="D445" s="1">
        <v>390</v>
      </c>
      <c r="E445" s="1">
        <v>0</v>
      </c>
      <c r="F445" s="1">
        <v>0</v>
      </c>
    </row>
    <row r="446" spans="1:10" ht="12.75">
      <c r="A446" s="2" t="str">
        <f t="shared" si="6"/>
        <v>OUTROS FILES DE PEIXE SECOS, SALGADOS OU DEFUMADOS</v>
      </c>
      <c r="B446" s="1" t="s">
        <v>526</v>
      </c>
      <c r="C446" s="1">
        <v>687</v>
      </c>
      <c r="D446" s="1">
        <v>40</v>
      </c>
      <c r="E446" s="1">
        <v>1052</v>
      </c>
      <c r="F446" s="1">
        <v>145</v>
      </c>
      <c r="G446" s="1">
        <v>1889808</v>
      </c>
      <c r="H446" s="1">
        <v>440920</v>
      </c>
      <c r="I446" s="1">
        <v>388621</v>
      </c>
      <c r="J446" s="1">
        <v>114420</v>
      </c>
    </row>
    <row r="447" spans="1:10" ht="12.75">
      <c r="A447" s="2" t="str">
        <f t="shared" si="6"/>
        <v>OUTROS FILES DE PEIXE, CONGELADOS</v>
      </c>
      <c r="B447" s="1" t="s">
        <v>527</v>
      </c>
      <c r="C447" s="1">
        <v>197065</v>
      </c>
      <c r="D447" s="1">
        <v>29432</v>
      </c>
      <c r="E447" s="1">
        <v>108992</v>
      </c>
      <c r="F447" s="1">
        <v>13715</v>
      </c>
      <c r="G447" s="1">
        <v>23798225</v>
      </c>
      <c r="H447" s="1">
        <v>7237022</v>
      </c>
      <c r="I447" s="1">
        <v>22218007</v>
      </c>
      <c r="J447" s="1">
        <v>8189264</v>
      </c>
    </row>
    <row r="448" spans="1:10" ht="12.75">
      <c r="A448" s="2" t="str">
        <f t="shared" si="6"/>
        <v>OUTROS FILES DE PEIXE, FRESCOS OU REFRIGERADOS</v>
      </c>
      <c r="B448" s="1" t="s">
        <v>528</v>
      </c>
      <c r="C448" s="1">
        <v>511759</v>
      </c>
      <c r="D448" s="1">
        <v>71621</v>
      </c>
      <c r="E448" s="1">
        <v>471555</v>
      </c>
      <c r="F448" s="1">
        <v>119430</v>
      </c>
      <c r="G448" s="1">
        <v>878319</v>
      </c>
      <c r="H448" s="1">
        <v>106195</v>
      </c>
      <c r="I448" s="1">
        <v>592829</v>
      </c>
      <c r="J448" s="1">
        <v>90490</v>
      </c>
    </row>
    <row r="449" spans="1:10" ht="12.75">
      <c r="A449" s="2" t="str">
        <f t="shared" si="6"/>
        <v>OUTROS PEIXES CONGELADOS</v>
      </c>
      <c r="B449" s="1" t="s">
        <v>529</v>
      </c>
      <c r="C449" s="1">
        <v>9012070</v>
      </c>
      <c r="D449" s="1">
        <v>2367245</v>
      </c>
      <c r="E449" s="1">
        <v>4574652</v>
      </c>
      <c r="F449" s="1">
        <v>2055276</v>
      </c>
      <c r="G449" s="1">
        <v>6139450</v>
      </c>
      <c r="H449" s="1">
        <v>3126391</v>
      </c>
      <c r="I449" s="1">
        <v>5343292</v>
      </c>
      <c r="J449" s="1">
        <v>4166364</v>
      </c>
    </row>
    <row r="450" spans="1:10" ht="12.75">
      <c r="A450" s="2" t="str">
        <f t="shared" si="6"/>
        <v>OUTROS PEIXES FRESCOS OU REFRIGERADOS</v>
      </c>
      <c r="B450" s="1" t="s">
        <v>530</v>
      </c>
      <c r="C450" s="1">
        <v>3249180</v>
      </c>
      <c r="D450" s="1">
        <v>526916</v>
      </c>
      <c r="E450" s="1">
        <v>2094335</v>
      </c>
      <c r="F450" s="1">
        <v>405432</v>
      </c>
      <c r="G450" s="1">
        <v>62367</v>
      </c>
      <c r="H450" s="1">
        <v>2770</v>
      </c>
      <c r="I450" s="1">
        <v>51286</v>
      </c>
      <c r="J450" s="1">
        <v>2343</v>
      </c>
    </row>
    <row r="451" spans="1:10" ht="12.75">
      <c r="A451" s="2" t="str">
        <f t="shared" si="6"/>
        <v>OUTROS PEIXES SECOS, SALGADOS OU DEFUMADOS</v>
      </c>
      <c r="B451" s="1" t="s">
        <v>531</v>
      </c>
      <c r="C451" s="1">
        <v>3814332</v>
      </c>
      <c r="D451" s="1">
        <v>81003</v>
      </c>
      <c r="E451" s="1">
        <v>2025270</v>
      </c>
      <c r="F451" s="1">
        <v>79665</v>
      </c>
      <c r="G451" s="1">
        <v>5279958</v>
      </c>
      <c r="H451" s="1">
        <v>1228830</v>
      </c>
      <c r="I451" s="1">
        <v>831983</v>
      </c>
      <c r="J451" s="1">
        <v>236917</v>
      </c>
    </row>
    <row r="452" spans="1:10" ht="12.75">
      <c r="A452" s="2" t="str">
        <f t="shared" si="6"/>
        <v>OUTROS PRODUTOS DE ORIGEM ANIMAL</v>
      </c>
      <c r="B452" s="1" t="s">
        <v>532</v>
      </c>
      <c r="C452" s="1">
        <v>18080696</v>
      </c>
      <c r="D452" s="1">
        <v>6264816</v>
      </c>
      <c r="E452" s="1">
        <v>18541513</v>
      </c>
      <c r="F452" s="1">
        <v>7595603</v>
      </c>
      <c r="G452" s="1">
        <v>936758</v>
      </c>
      <c r="H452" s="1">
        <v>793507</v>
      </c>
      <c r="I452" s="1">
        <v>1289620</v>
      </c>
      <c r="J452" s="1">
        <v>1829095</v>
      </c>
    </row>
    <row r="453" spans="1:10" ht="12.75">
      <c r="A453" s="2" t="str">
        <f aca="true" t="shared" si="7" ref="A453:A516">RIGHT(B453,LEN(B453)-11)</f>
        <v>OUTROS PRODUTOS DE ORIGEM VEGETAL</v>
      </c>
      <c r="B453" s="1" t="s">
        <v>533</v>
      </c>
      <c r="C453" s="1">
        <v>20943473</v>
      </c>
      <c r="D453" s="1">
        <v>25068560</v>
      </c>
      <c r="E453" s="1">
        <v>26332983</v>
      </c>
      <c r="F453" s="1">
        <v>52518339</v>
      </c>
      <c r="G453" s="1">
        <v>4201352</v>
      </c>
      <c r="H453" s="1">
        <v>2790397</v>
      </c>
      <c r="I453" s="1">
        <v>5880397</v>
      </c>
      <c r="J453" s="1">
        <v>5021342</v>
      </c>
    </row>
    <row r="454" spans="1:10" ht="12.75">
      <c r="A454" s="2" t="str">
        <f t="shared" si="7"/>
        <v>OUTROS SUCOS</v>
      </c>
      <c r="B454" s="1" t="s">
        <v>534</v>
      </c>
      <c r="C454" s="1">
        <v>1389119</v>
      </c>
      <c r="D454" s="1">
        <v>508223</v>
      </c>
      <c r="E454" s="1">
        <v>241273</v>
      </c>
      <c r="F454" s="1">
        <v>88841</v>
      </c>
      <c r="G454" s="1">
        <v>110406</v>
      </c>
      <c r="H454" s="1">
        <v>52309</v>
      </c>
      <c r="I454" s="1">
        <v>118408</v>
      </c>
      <c r="J454" s="1">
        <v>66206</v>
      </c>
    </row>
    <row r="455" spans="1:10" ht="12.75">
      <c r="A455" s="2" t="str">
        <f t="shared" si="7"/>
        <v>OVINOS VIVOS</v>
      </c>
      <c r="B455" s="1" t="s">
        <v>535</v>
      </c>
      <c r="G455" s="1">
        <v>4900</v>
      </c>
      <c r="H455" s="1">
        <v>494</v>
      </c>
      <c r="I455" s="1">
        <v>0</v>
      </c>
      <c r="J455" s="1">
        <v>0</v>
      </c>
    </row>
    <row r="456" spans="1:10" ht="12.75">
      <c r="A456" s="2" t="str">
        <f t="shared" si="7"/>
        <v>OVOS</v>
      </c>
      <c r="B456" s="1" t="s">
        <v>536</v>
      </c>
      <c r="C456" s="1">
        <v>3778865</v>
      </c>
      <c r="D456" s="1">
        <v>1152146</v>
      </c>
      <c r="E456" s="1">
        <v>5665348</v>
      </c>
      <c r="F456" s="1">
        <v>2256604</v>
      </c>
      <c r="G456" s="1">
        <v>3385033</v>
      </c>
      <c r="H456" s="1">
        <v>39137</v>
      </c>
      <c r="I456" s="1">
        <v>2642899</v>
      </c>
      <c r="J456" s="1">
        <v>38107</v>
      </c>
    </row>
    <row r="457" spans="1:10" ht="12.75">
      <c r="A457" s="2" t="str">
        <f t="shared" si="7"/>
        <v>PÃES, BISCOITOS E PRODUTOS DE PASTELARIA</v>
      </c>
      <c r="B457" s="1" t="s">
        <v>537</v>
      </c>
      <c r="C457" s="1">
        <v>5950317</v>
      </c>
      <c r="D457" s="1">
        <v>3292861</v>
      </c>
      <c r="E457" s="1">
        <v>6919735</v>
      </c>
      <c r="F457" s="1">
        <v>4826834</v>
      </c>
      <c r="G457" s="1">
        <v>3963118</v>
      </c>
      <c r="H457" s="1">
        <v>1029725</v>
      </c>
      <c r="I457" s="1">
        <v>2824319</v>
      </c>
      <c r="J457" s="1">
        <v>748464</v>
      </c>
    </row>
    <row r="458" spans="1:10" ht="12.75">
      <c r="A458" s="2" t="str">
        <f t="shared" si="7"/>
        <v>PAINÇO</v>
      </c>
      <c r="B458" s="1" t="s">
        <v>538</v>
      </c>
      <c r="G458" s="1">
        <v>11546</v>
      </c>
      <c r="H458" s="1">
        <v>23000</v>
      </c>
      <c r="I458" s="1">
        <v>397095</v>
      </c>
      <c r="J458" s="1">
        <v>1161310</v>
      </c>
    </row>
    <row r="459" spans="1:10" ht="12.75">
      <c r="A459" s="2" t="str">
        <f t="shared" si="7"/>
        <v>PAINÉIS DE FIBRAS OU DE PARTÍCULAS DE MADEIRA</v>
      </c>
      <c r="B459" s="1" t="s">
        <v>539</v>
      </c>
      <c r="C459" s="1">
        <v>24130013</v>
      </c>
      <c r="D459" s="1">
        <v>78463464</v>
      </c>
      <c r="E459" s="1">
        <v>30750646</v>
      </c>
      <c r="F459" s="1">
        <v>100475079</v>
      </c>
      <c r="G459" s="1">
        <v>287978</v>
      </c>
      <c r="H459" s="1">
        <v>355807</v>
      </c>
      <c r="I459" s="1">
        <v>977774</v>
      </c>
      <c r="J459" s="1">
        <v>2311996</v>
      </c>
    </row>
    <row r="460" spans="1:10" ht="12.75">
      <c r="A460" s="2" t="str">
        <f t="shared" si="7"/>
        <v>PALMITOS PREPARADOS OU CONSERVADOS</v>
      </c>
      <c r="B460" s="1" t="s">
        <v>540</v>
      </c>
      <c r="C460" s="1">
        <v>60547</v>
      </c>
      <c r="D460" s="1">
        <v>8433</v>
      </c>
      <c r="E460" s="1">
        <v>82546</v>
      </c>
      <c r="F460" s="1">
        <v>22369</v>
      </c>
      <c r="G460" s="1">
        <v>15385</v>
      </c>
      <c r="H460" s="1">
        <v>2298</v>
      </c>
      <c r="I460" s="1">
        <v>0</v>
      </c>
      <c r="J460" s="1">
        <v>0</v>
      </c>
    </row>
    <row r="461" spans="1:10" ht="12.75">
      <c r="A461" s="2" t="str">
        <f t="shared" si="7"/>
        <v>PAPEL</v>
      </c>
      <c r="B461" s="1" t="s">
        <v>541</v>
      </c>
      <c r="C461" s="1">
        <v>155878645</v>
      </c>
      <c r="D461" s="1">
        <v>174005290</v>
      </c>
      <c r="E461" s="1">
        <v>136035454</v>
      </c>
      <c r="F461" s="1">
        <v>166468777</v>
      </c>
      <c r="G461" s="1">
        <v>56396569</v>
      </c>
      <c r="H461" s="1">
        <v>45427766</v>
      </c>
      <c r="I461" s="1">
        <v>65061925</v>
      </c>
      <c r="J461" s="1">
        <v>59672453</v>
      </c>
    </row>
    <row r="462" spans="1:6" ht="12.75">
      <c r="A462" s="2" t="str">
        <f t="shared" si="7"/>
        <v>PARGOS CONGELADOS</v>
      </c>
      <c r="B462" s="1" t="s">
        <v>542</v>
      </c>
      <c r="C462" s="1">
        <v>4672212</v>
      </c>
      <c r="D462" s="1">
        <v>687651</v>
      </c>
      <c r="E462" s="1">
        <v>3301642</v>
      </c>
      <c r="F462" s="1">
        <v>505194</v>
      </c>
    </row>
    <row r="463" spans="1:10" ht="12.75">
      <c r="A463" s="2" t="str">
        <f t="shared" si="7"/>
        <v>PASTA DE CACAU</v>
      </c>
      <c r="B463" s="1" t="s">
        <v>543</v>
      </c>
      <c r="C463" s="1">
        <v>1438080</v>
      </c>
      <c r="D463" s="1">
        <v>608000</v>
      </c>
      <c r="E463" s="1">
        <v>1510657</v>
      </c>
      <c r="F463" s="1">
        <v>430255</v>
      </c>
      <c r="G463" s="1">
        <v>1417780</v>
      </c>
      <c r="H463" s="1">
        <v>982587</v>
      </c>
      <c r="I463" s="1">
        <v>3018202</v>
      </c>
      <c r="J463" s="1">
        <v>1624187</v>
      </c>
    </row>
    <row r="464" spans="1:10" ht="12.75">
      <c r="A464" s="2" t="str">
        <f t="shared" si="7"/>
        <v>PATOS VIVOS</v>
      </c>
      <c r="B464" s="1" t="s">
        <v>641</v>
      </c>
      <c r="G464" s="1">
        <v>54922</v>
      </c>
      <c r="H464" s="1">
        <v>802</v>
      </c>
      <c r="I464" s="1">
        <v>43484</v>
      </c>
      <c r="J464" s="1">
        <v>584</v>
      </c>
    </row>
    <row r="465" spans="1:10" ht="12.75">
      <c r="A465" s="2" t="str">
        <f t="shared" si="7"/>
        <v>PEIXES ORNAMENTAIS VIVOS</v>
      </c>
      <c r="B465" s="1" t="s">
        <v>544</v>
      </c>
      <c r="C465" s="1">
        <v>644948</v>
      </c>
      <c r="D465" s="1">
        <v>5452</v>
      </c>
      <c r="E465" s="1">
        <v>759710</v>
      </c>
      <c r="F465" s="1">
        <v>6026</v>
      </c>
      <c r="G465" s="1">
        <v>15429</v>
      </c>
      <c r="H465" s="1">
        <v>1679</v>
      </c>
      <c r="I465" s="1">
        <v>10599</v>
      </c>
      <c r="J465" s="1">
        <v>1367</v>
      </c>
    </row>
    <row r="466" spans="1:10" ht="12.75">
      <c r="A466" s="2" t="str">
        <f t="shared" si="7"/>
        <v>PEIXES SECOS, SALGADOS OU DEFUMADOS</v>
      </c>
      <c r="B466" s="1" t="s">
        <v>545</v>
      </c>
      <c r="C466" s="1">
        <v>4194</v>
      </c>
      <c r="D466" s="1">
        <v>167</v>
      </c>
      <c r="E466" s="1">
        <v>5486</v>
      </c>
      <c r="F466" s="1">
        <v>147</v>
      </c>
      <c r="G466" s="1">
        <v>4231989</v>
      </c>
      <c r="H466" s="1">
        <v>1092700</v>
      </c>
      <c r="I466" s="1">
        <v>6492217</v>
      </c>
      <c r="J466" s="1">
        <v>1742180</v>
      </c>
    </row>
    <row r="467" spans="1:10" ht="12.75">
      <c r="A467" s="2" t="str">
        <f t="shared" si="7"/>
        <v>PEIXES VIVOS</v>
      </c>
      <c r="B467" s="1" t="s">
        <v>642</v>
      </c>
      <c r="G467" s="1">
        <v>7155</v>
      </c>
      <c r="H467" s="1">
        <v>18</v>
      </c>
      <c r="I467" s="1">
        <v>19627</v>
      </c>
      <c r="J467" s="1">
        <v>200</v>
      </c>
    </row>
    <row r="468" spans="1:10" ht="12.75">
      <c r="A468" s="2" t="str">
        <f t="shared" si="7"/>
        <v>PELETERIA</v>
      </c>
      <c r="B468" s="1" t="s">
        <v>546</v>
      </c>
      <c r="C468" s="1">
        <v>3382063</v>
      </c>
      <c r="D468" s="1">
        <v>192094</v>
      </c>
      <c r="E468" s="1">
        <v>4192823</v>
      </c>
      <c r="F468" s="1">
        <v>267930</v>
      </c>
      <c r="G468" s="1">
        <v>209812</v>
      </c>
      <c r="H468" s="1">
        <v>18324</v>
      </c>
      <c r="I468" s="1">
        <v>215577</v>
      </c>
      <c r="J468" s="1">
        <v>20468</v>
      </c>
    </row>
    <row r="469" spans="1:10" ht="12.75">
      <c r="A469" s="2" t="str">
        <f t="shared" si="7"/>
        <v>PENAS E PELES DE AVES</v>
      </c>
      <c r="B469" s="1" t="s">
        <v>547</v>
      </c>
      <c r="C469" s="1">
        <v>347541</v>
      </c>
      <c r="D469" s="1">
        <v>1099206</v>
      </c>
      <c r="E469" s="1">
        <v>297712</v>
      </c>
      <c r="F469" s="1">
        <v>950528</v>
      </c>
      <c r="G469" s="1">
        <v>16363</v>
      </c>
      <c r="H469" s="1">
        <v>1400</v>
      </c>
      <c r="I469" s="1">
        <v>200845</v>
      </c>
      <c r="J469" s="1">
        <v>154000</v>
      </c>
    </row>
    <row r="470" spans="1:10" ht="12.75">
      <c r="A470" s="2" t="str">
        <f t="shared" si="7"/>
        <v>PEPINOS PREPARADOS OU CONSERVADOS</v>
      </c>
      <c r="B470" s="1" t="s">
        <v>548</v>
      </c>
      <c r="C470" s="1">
        <v>54157</v>
      </c>
      <c r="D470" s="1">
        <v>27249</v>
      </c>
      <c r="E470" s="1">
        <v>76281</v>
      </c>
      <c r="F470" s="1">
        <v>47830</v>
      </c>
      <c r="G470" s="1">
        <v>217284</v>
      </c>
      <c r="H470" s="1">
        <v>213510</v>
      </c>
      <c r="I470" s="1">
        <v>264300</v>
      </c>
      <c r="J470" s="1">
        <v>244155</v>
      </c>
    </row>
    <row r="471" spans="1:10" ht="12.75">
      <c r="A471" s="2" t="str">
        <f t="shared" si="7"/>
        <v>PEPTONAS E SEUS DERIVADOS</v>
      </c>
      <c r="B471" s="1" t="s">
        <v>549</v>
      </c>
      <c r="C471" s="1">
        <v>1512244</v>
      </c>
      <c r="D471" s="1">
        <v>201383</v>
      </c>
      <c r="E471" s="1">
        <v>844154</v>
      </c>
      <c r="F471" s="1">
        <v>103068</v>
      </c>
      <c r="G471" s="1">
        <v>45250</v>
      </c>
      <c r="H471" s="1">
        <v>729</v>
      </c>
      <c r="I471" s="1">
        <v>105093</v>
      </c>
      <c r="J471" s="1">
        <v>1870</v>
      </c>
    </row>
    <row r="472" spans="1:10" ht="12.75">
      <c r="A472" s="2" t="str">
        <f t="shared" si="7"/>
        <v>PÊRAS FRESCAS</v>
      </c>
      <c r="B472" s="1" t="s">
        <v>550</v>
      </c>
      <c r="C472" s="1">
        <v>17536</v>
      </c>
      <c r="D472" s="1">
        <v>7422</v>
      </c>
      <c r="E472" s="1">
        <v>14794</v>
      </c>
      <c r="F472" s="1">
        <v>6337</v>
      </c>
      <c r="G472" s="1">
        <v>11327302</v>
      </c>
      <c r="H472" s="1">
        <v>13347051</v>
      </c>
      <c r="I472" s="1">
        <v>8741084</v>
      </c>
      <c r="J472" s="1">
        <v>9147527</v>
      </c>
    </row>
    <row r="473" spans="1:10" ht="12.75">
      <c r="A473" s="2" t="str">
        <f t="shared" si="7"/>
        <v>PÊRAS PREPARADAS OU CONSERVADAS</v>
      </c>
      <c r="B473" s="1" t="s">
        <v>551</v>
      </c>
      <c r="C473" s="1">
        <v>89</v>
      </c>
      <c r="D473" s="1">
        <v>12</v>
      </c>
      <c r="E473" s="1">
        <v>85</v>
      </c>
      <c r="F473" s="1">
        <v>22</v>
      </c>
      <c r="G473" s="1">
        <v>9911</v>
      </c>
      <c r="H473" s="1">
        <v>14992</v>
      </c>
      <c r="I473" s="1">
        <v>9214</v>
      </c>
      <c r="J473" s="1">
        <v>4890</v>
      </c>
    </row>
    <row r="474" spans="1:10" ht="12.75">
      <c r="A474" s="2" t="str">
        <f t="shared" si="7"/>
        <v>PÊRAS SECAS</v>
      </c>
      <c r="B474" s="1" t="s">
        <v>643</v>
      </c>
      <c r="G474" s="1">
        <v>32422</v>
      </c>
      <c r="H474" s="1">
        <v>4400</v>
      </c>
      <c r="I474" s="1">
        <v>0</v>
      </c>
      <c r="J474" s="1">
        <v>0</v>
      </c>
    </row>
    <row r="475" spans="1:10" ht="12.75">
      <c r="A475" s="2" t="str">
        <f t="shared" si="7"/>
        <v>PÊSSEGOS FRESCOS</v>
      </c>
      <c r="B475" s="1" t="s">
        <v>552</v>
      </c>
      <c r="C475" s="1">
        <v>22458</v>
      </c>
      <c r="D475" s="1">
        <v>10066</v>
      </c>
      <c r="E475" s="1">
        <v>44665</v>
      </c>
      <c r="F475" s="1">
        <v>18246</v>
      </c>
      <c r="G475" s="1">
        <v>347735</v>
      </c>
      <c r="H475" s="1">
        <v>245532</v>
      </c>
      <c r="I475" s="1">
        <v>546356</v>
      </c>
      <c r="J475" s="1">
        <v>426933</v>
      </c>
    </row>
    <row r="476" spans="1:10" ht="12.75">
      <c r="A476" s="2" t="str">
        <f t="shared" si="7"/>
        <v>PÊSSEGOS PREPARADOS OU CONSERVADOS</v>
      </c>
      <c r="B476" s="1" t="s">
        <v>553</v>
      </c>
      <c r="C476" s="1">
        <v>281593</v>
      </c>
      <c r="D476" s="1">
        <v>314424</v>
      </c>
      <c r="E476" s="1">
        <v>496041</v>
      </c>
      <c r="F476" s="1">
        <v>548905</v>
      </c>
      <c r="G476" s="1">
        <v>358228</v>
      </c>
      <c r="H476" s="1">
        <v>363189</v>
      </c>
      <c r="I476" s="1">
        <v>338445</v>
      </c>
      <c r="J476" s="1">
        <v>310449</v>
      </c>
    </row>
    <row r="477" spans="1:10" ht="12.75">
      <c r="A477" s="2" t="str">
        <f t="shared" si="7"/>
        <v>PIMENTA PIPER SECA, TRITURADA OU EM PÓ</v>
      </c>
      <c r="B477" s="1" t="s">
        <v>554</v>
      </c>
      <c r="C477" s="1">
        <v>13723741</v>
      </c>
      <c r="D477" s="1">
        <v>6753550</v>
      </c>
      <c r="E477" s="1">
        <v>18605263</v>
      </c>
      <c r="F477" s="1">
        <v>7713477</v>
      </c>
      <c r="G477" s="1">
        <v>19002</v>
      </c>
      <c r="H477" s="1">
        <v>6083</v>
      </c>
      <c r="I477" s="1">
        <v>44341</v>
      </c>
      <c r="J477" s="1">
        <v>8564</v>
      </c>
    </row>
    <row r="478" spans="1:6" ht="12.75">
      <c r="A478" s="2" t="str">
        <f t="shared" si="7"/>
        <v>PIMENTÕES E PIMENTAS</v>
      </c>
      <c r="B478" s="1" t="s">
        <v>555</v>
      </c>
      <c r="C478" s="1">
        <v>78849</v>
      </c>
      <c r="D478" s="1">
        <v>40824</v>
      </c>
      <c r="E478" s="1">
        <v>35071</v>
      </c>
      <c r="F478" s="1">
        <v>20355</v>
      </c>
    </row>
    <row r="479" spans="1:10" ht="12.75">
      <c r="A479" s="2" t="str">
        <f t="shared" si="7"/>
        <v>PIMENTÕES E PIMENTAS SECOS, PÓ</v>
      </c>
      <c r="B479" s="1" t="s">
        <v>556</v>
      </c>
      <c r="C479" s="1">
        <v>220458</v>
      </c>
      <c r="D479" s="1">
        <v>128151</v>
      </c>
      <c r="E479" s="1">
        <v>492640</v>
      </c>
      <c r="F479" s="1">
        <v>261078</v>
      </c>
      <c r="G479" s="1">
        <v>310929</v>
      </c>
      <c r="H479" s="1">
        <v>138271</v>
      </c>
      <c r="I479" s="1">
        <v>755367</v>
      </c>
      <c r="J479" s="1">
        <v>326943</v>
      </c>
    </row>
    <row r="480" spans="1:6" ht="12.75">
      <c r="A480" s="2" t="str">
        <f t="shared" si="7"/>
        <v>PLANTAS ORNAMENTAIS</v>
      </c>
      <c r="B480" s="1" t="s">
        <v>557</v>
      </c>
      <c r="C480" s="1">
        <v>2177</v>
      </c>
      <c r="D480" s="1">
        <v>813</v>
      </c>
      <c r="E480" s="1">
        <v>6729</v>
      </c>
      <c r="F480" s="1">
        <v>1677</v>
      </c>
    </row>
    <row r="481" spans="1:10" ht="12.75">
      <c r="A481" s="2" t="str">
        <f t="shared" si="7"/>
        <v>PLANTAS PARA MEDICINA OU PERFUMARIA</v>
      </c>
      <c r="B481" s="1" t="s">
        <v>558</v>
      </c>
      <c r="C481" s="1">
        <v>466615</v>
      </c>
      <c r="D481" s="1">
        <v>69752</v>
      </c>
      <c r="E481" s="1">
        <v>688603</v>
      </c>
      <c r="F481" s="1">
        <v>107584</v>
      </c>
      <c r="G481" s="1">
        <v>1387127</v>
      </c>
      <c r="H481" s="1">
        <v>686494</v>
      </c>
      <c r="I481" s="1">
        <v>3110581</v>
      </c>
      <c r="J481" s="1">
        <v>1767945</v>
      </c>
    </row>
    <row r="482" spans="1:10" ht="12.75">
      <c r="A482" s="2" t="str">
        <f t="shared" si="7"/>
        <v>POLVOS</v>
      </c>
      <c r="B482" s="1" t="s">
        <v>559</v>
      </c>
      <c r="C482" s="1">
        <v>10448</v>
      </c>
      <c r="D482" s="1">
        <v>1035</v>
      </c>
      <c r="E482" s="1">
        <v>1956</v>
      </c>
      <c r="F482" s="1">
        <v>163</v>
      </c>
      <c r="G482" s="1">
        <v>859880</v>
      </c>
      <c r="H482" s="1">
        <v>103769</v>
      </c>
      <c r="I482" s="1">
        <v>378115</v>
      </c>
      <c r="J482" s="1">
        <v>44710</v>
      </c>
    </row>
    <row r="483" spans="1:10" ht="12.75">
      <c r="A483" s="2" t="str">
        <f t="shared" si="7"/>
        <v>POMELOS</v>
      </c>
      <c r="B483" s="1" t="s">
        <v>560</v>
      </c>
      <c r="C483" s="1">
        <v>4260</v>
      </c>
      <c r="D483" s="1">
        <v>1431</v>
      </c>
      <c r="E483" s="1">
        <v>2247</v>
      </c>
      <c r="F483" s="1">
        <v>893</v>
      </c>
      <c r="G483" s="1">
        <v>84260</v>
      </c>
      <c r="H483" s="1">
        <v>67001</v>
      </c>
      <c r="I483" s="1">
        <v>74067</v>
      </c>
      <c r="J483" s="1">
        <v>60130</v>
      </c>
    </row>
    <row r="484" spans="1:10" ht="12.75">
      <c r="A484" s="2" t="str">
        <f t="shared" si="7"/>
        <v>PREPARAÇÕES ALIMENTÍCIAS HOMOGENEIZADAS</v>
      </c>
      <c r="B484" s="1" t="s">
        <v>561</v>
      </c>
      <c r="C484" s="1">
        <v>47</v>
      </c>
      <c r="D484" s="1">
        <v>3</v>
      </c>
      <c r="E484" s="1">
        <v>489</v>
      </c>
      <c r="F484" s="1">
        <v>101</v>
      </c>
      <c r="G484" s="1">
        <v>7570</v>
      </c>
      <c r="H484" s="1">
        <v>18395</v>
      </c>
      <c r="I484" s="1">
        <v>0</v>
      </c>
      <c r="J484" s="1">
        <v>0</v>
      </c>
    </row>
    <row r="485" spans="1:10" ht="12.75">
      <c r="A485" s="2" t="str">
        <f t="shared" si="7"/>
        <v>PREPARAÇÕES DE CRUSTÁCEOS E MOLUSCOS</v>
      </c>
      <c r="B485" s="1" t="s">
        <v>562</v>
      </c>
      <c r="C485" s="1">
        <v>9830</v>
      </c>
      <c r="D485" s="1">
        <v>1814</v>
      </c>
      <c r="E485" s="1">
        <v>7841</v>
      </c>
      <c r="F485" s="1">
        <v>1534</v>
      </c>
      <c r="G485" s="1">
        <v>137447</v>
      </c>
      <c r="H485" s="1">
        <v>47145</v>
      </c>
      <c r="I485" s="1">
        <v>11019</v>
      </c>
      <c r="J485" s="1">
        <v>777</v>
      </c>
    </row>
    <row r="486" spans="1:10" ht="12.75">
      <c r="A486" s="2" t="str">
        <f t="shared" si="7"/>
        <v>PREPARAÇÕES E CONSERVAS DE ATUNS</v>
      </c>
      <c r="B486" s="1" t="s">
        <v>563</v>
      </c>
      <c r="C486" s="1">
        <v>375479</v>
      </c>
      <c r="D486" s="1">
        <v>104119</v>
      </c>
      <c r="E486" s="1">
        <v>1183079</v>
      </c>
      <c r="F486" s="1">
        <v>322742</v>
      </c>
      <c r="G486" s="1">
        <v>799460</v>
      </c>
      <c r="H486" s="1">
        <v>270417</v>
      </c>
      <c r="I486" s="1">
        <v>534824</v>
      </c>
      <c r="J486" s="1">
        <v>243677</v>
      </c>
    </row>
    <row r="487" spans="1:10" ht="12.75">
      <c r="A487" s="2" t="str">
        <f t="shared" si="7"/>
        <v>PREPARAÇÕES E CONSERVAS DE DEMAIS PEIXES</v>
      </c>
      <c r="B487" s="1" t="s">
        <v>564</v>
      </c>
      <c r="C487" s="1">
        <v>7566</v>
      </c>
      <c r="D487" s="1">
        <v>1707</v>
      </c>
      <c r="E487" s="1">
        <v>6095</v>
      </c>
      <c r="F487" s="1">
        <v>1005</v>
      </c>
      <c r="G487" s="1">
        <v>1894945</v>
      </c>
      <c r="H487" s="1">
        <v>614727</v>
      </c>
      <c r="I487" s="1">
        <v>3946210</v>
      </c>
      <c r="J487" s="1">
        <v>1345193</v>
      </c>
    </row>
    <row r="488" spans="1:10" ht="12.75">
      <c r="A488" s="2" t="str">
        <f t="shared" si="7"/>
        <v>PREPARAÇÕES E CONSERVAS DE SARDINHAS</v>
      </c>
      <c r="B488" s="1" t="s">
        <v>565</v>
      </c>
      <c r="C488" s="1">
        <v>81802</v>
      </c>
      <c r="D488" s="1">
        <v>25917</v>
      </c>
      <c r="E488" s="1">
        <v>162583</v>
      </c>
      <c r="F488" s="1">
        <v>51318</v>
      </c>
      <c r="G488" s="1">
        <v>0</v>
      </c>
      <c r="H488" s="1">
        <v>0</v>
      </c>
      <c r="I488" s="1">
        <v>1642</v>
      </c>
      <c r="J488" s="1">
        <v>250</v>
      </c>
    </row>
    <row r="489" spans="1:10" ht="12.75">
      <c r="A489" s="2" t="str">
        <f t="shared" si="7"/>
        <v>PREPARAÇÕES P/ ELABORAÇÃO DE BEBIDAS</v>
      </c>
      <c r="B489" s="1" t="s">
        <v>566</v>
      </c>
      <c r="C489" s="1">
        <v>19089586</v>
      </c>
      <c r="D489" s="1">
        <v>1816167</v>
      </c>
      <c r="E489" s="1">
        <v>15254777</v>
      </c>
      <c r="F489" s="1">
        <v>1222256</v>
      </c>
      <c r="G489" s="1">
        <v>5732975</v>
      </c>
      <c r="H489" s="1">
        <v>604794</v>
      </c>
      <c r="I489" s="1">
        <v>10218085</v>
      </c>
      <c r="J489" s="1">
        <v>1092847</v>
      </c>
    </row>
    <row r="490" spans="1:10" ht="12.75">
      <c r="A490" s="2" t="str">
        <f t="shared" si="7"/>
        <v>PREPARAÇÕES PARA ALIMENTAÇÃO INFANTIL</v>
      </c>
      <c r="B490" s="1" t="s">
        <v>567</v>
      </c>
      <c r="C490" s="1">
        <v>1732130</v>
      </c>
      <c r="D490" s="1">
        <v>637757</v>
      </c>
      <c r="E490" s="1">
        <v>1275885</v>
      </c>
      <c r="F490" s="1">
        <v>478934</v>
      </c>
      <c r="G490" s="1">
        <v>2241276</v>
      </c>
      <c r="H490" s="1">
        <v>269590</v>
      </c>
      <c r="I490" s="1">
        <v>2119935</v>
      </c>
      <c r="J490" s="1">
        <v>289920</v>
      </c>
    </row>
    <row r="491" spans="1:10" ht="12.75">
      <c r="A491" s="2" t="str">
        <f t="shared" si="7"/>
        <v>PRODUTOS DE CONFEITARIA</v>
      </c>
      <c r="B491" s="1" t="s">
        <v>568</v>
      </c>
      <c r="C491" s="1">
        <v>14516895</v>
      </c>
      <c r="D491" s="1">
        <v>8046417</v>
      </c>
      <c r="E491" s="1">
        <v>14450412</v>
      </c>
      <c r="F491" s="1">
        <v>9088460</v>
      </c>
      <c r="G491" s="1">
        <v>3834303</v>
      </c>
      <c r="H491" s="1">
        <v>784244</v>
      </c>
      <c r="I491" s="1">
        <v>1965805</v>
      </c>
      <c r="J491" s="1">
        <v>485221</v>
      </c>
    </row>
    <row r="492" spans="1:10" ht="12.75">
      <c r="A492" s="2" t="str">
        <f t="shared" si="7"/>
        <v>PRODUTOS DE LINHO</v>
      </c>
      <c r="B492" s="1" t="s">
        <v>569</v>
      </c>
      <c r="C492" s="1">
        <v>94978</v>
      </c>
      <c r="D492" s="1">
        <v>5998</v>
      </c>
      <c r="E492" s="1">
        <v>235974</v>
      </c>
      <c r="F492" s="1">
        <v>17314</v>
      </c>
      <c r="G492" s="1">
        <v>821437</v>
      </c>
      <c r="H492" s="1">
        <v>85830</v>
      </c>
      <c r="I492" s="1">
        <v>924001</v>
      </c>
      <c r="J492" s="1">
        <v>98630</v>
      </c>
    </row>
    <row r="493" spans="1:6" ht="12.75">
      <c r="A493" s="2" t="str">
        <f t="shared" si="7"/>
        <v>PRODUTOS HORTÍCOLAS HOMOGENEIZADOS PREPARADOS OU CONSERVADOS</v>
      </c>
      <c r="B493" s="1" t="s">
        <v>570</v>
      </c>
      <c r="C493" s="1">
        <v>1856</v>
      </c>
      <c r="D493" s="1">
        <v>138</v>
      </c>
      <c r="E493" s="1">
        <v>3251</v>
      </c>
      <c r="F493" s="1">
        <v>282</v>
      </c>
    </row>
    <row r="494" spans="1:10" ht="12.75">
      <c r="A494" s="2" t="str">
        <f t="shared" si="7"/>
        <v>PRODUTOS MUCILAGINOSOS E ESPESSANTES</v>
      </c>
      <c r="B494" s="1" t="s">
        <v>571</v>
      </c>
      <c r="C494" s="1">
        <v>22989</v>
      </c>
      <c r="D494" s="1">
        <v>3427</v>
      </c>
      <c r="E494" s="1">
        <v>51898</v>
      </c>
      <c r="F494" s="1">
        <v>5480</v>
      </c>
      <c r="G494" s="1">
        <v>3437304</v>
      </c>
      <c r="H494" s="1">
        <v>541097</v>
      </c>
      <c r="I494" s="1">
        <v>3207573</v>
      </c>
      <c r="J494" s="1">
        <v>596156</v>
      </c>
    </row>
    <row r="495" spans="1:10" ht="12.75">
      <c r="A495" s="2" t="str">
        <f t="shared" si="7"/>
        <v>QUEIJOS</v>
      </c>
      <c r="B495" s="1" t="s">
        <v>573</v>
      </c>
      <c r="C495" s="1">
        <v>1172743</v>
      </c>
      <c r="D495" s="1">
        <v>245098</v>
      </c>
      <c r="E495" s="1">
        <v>1841039</v>
      </c>
      <c r="F495" s="1">
        <v>383006</v>
      </c>
      <c r="G495" s="1">
        <v>7380575</v>
      </c>
      <c r="H495" s="1">
        <v>1720443</v>
      </c>
      <c r="I495" s="1">
        <v>14639277</v>
      </c>
      <c r="J495" s="1">
        <v>3529906</v>
      </c>
    </row>
    <row r="496" spans="1:10" ht="12.75">
      <c r="A496" s="2" t="str">
        <f t="shared" si="7"/>
        <v>REFRIGERANTE</v>
      </c>
      <c r="B496" s="1" t="s">
        <v>574</v>
      </c>
      <c r="C496" s="1">
        <v>1225942</v>
      </c>
      <c r="D496" s="1">
        <v>3396513</v>
      </c>
      <c r="E496" s="1">
        <v>1369643</v>
      </c>
      <c r="F496" s="1">
        <v>3827179</v>
      </c>
      <c r="G496" s="1">
        <v>16914</v>
      </c>
      <c r="H496" s="1">
        <v>9677</v>
      </c>
      <c r="I496" s="1">
        <v>102709</v>
      </c>
      <c r="J496" s="1">
        <v>105953</v>
      </c>
    </row>
    <row r="497" spans="1:6" ht="12.75">
      <c r="A497" s="2" t="str">
        <f t="shared" si="7"/>
        <v>RÉPTEIS VIVOS</v>
      </c>
      <c r="B497" s="1" t="s">
        <v>575</v>
      </c>
      <c r="C497" s="1">
        <v>31000</v>
      </c>
      <c r="D497" s="1">
        <v>85</v>
      </c>
      <c r="E497" s="1">
        <v>0</v>
      </c>
      <c r="F497" s="1">
        <v>0</v>
      </c>
    </row>
    <row r="498" spans="1:6" ht="12.75">
      <c r="A498" s="2" t="str">
        <f t="shared" si="7"/>
        <v>RESÍDUOS DO CAFÉ</v>
      </c>
      <c r="B498" s="1" t="s">
        <v>576</v>
      </c>
      <c r="C498" s="1">
        <v>3353</v>
      </c>
      <c r="D498" s="1">
        <v>426</v>
      </c>
      <c r="E498" s="1">
        <v>2611</v>
      </c>
      <c r="F498" s="1">
        <v>349</v>
      </c>
    </row>
    <row r="499" spans="1:10" ht="12.75">
      <c r="A499" s="2" t="str">
        <f t="shared" si="7"/>
        <v>SALMÕES CONGELADOS</v>
      </c>
      <c r="B499" s="1" t="s">
        <v>577</v>
      </c>
      <c r="C499" s="1">
        <v>7895</v>
      </c>
      <c r="D499" s="1">
        <v>859</v>
      </c>
      <c r="E499" s="1">
        <v>10204</v>
      </c>
      <c r="F499" s="1">
        <v>1375</v>
      </c>
      <c r="G499" s="1">
        <v>2730336</v>
      </c>
      <c r="H499" s="1">
        <v>643659</v>
      </c>
      <c r="I499" s="1">
        <v>2306720</v>
      </c>
      <c r="J499" s="1">
        <v>911851</v>
      </c>
    </row>
    <row r="500" spans="1:10" ht="12.75">
      <c r="A500" s="2" t="str">
        <f t="shared" si="7"/>
        <v>SALMÕES, FRESCOS OU REFRIGERADOS</v>
      </c>
      <c r="B500" s="1" t="s">
        <v>578</v>
      </c>
      <c r="C500" s="1">
        <v>3381</v>
      </c>
      <c r="D500" s="1">
        <v>1244</v>
      </c>
      <c r="E500" s="1">
        <v>2800</v>
      </c>
      <c r="F500" s="1">
        <v>650</v>
      </c>
      <c r="G500" s="1">
        <v>43069094</v>
      </c>
      <c r="H500" s="1">
        <v>8130955</v>
      </c>
      <c r="I500" s="1">
        <v>46829061</v>
      </c>
      <c r="J500" s="1">
        <v>10685700</v>
      </c>
    </row>
    <row r="501" spans="1:10" ht="12.75">
      <c r="A501" s="2" t="str">
        <f t="shared" si="7"/>
        <v>SALMÕES, SECOS, SALGADOS OU DEFUMDOS</v>
      </c>
      <c r="B501" s="1" t="s">
        <v>579</v>
      </c>
      <c r="C501" s="1">
        <v>2069</v>
      </c>
      <c r="D501" s="1">
        <v>155</v>
      </c>
      <c r="E501" s="1">
        <v>5123</v>
      </c>
      <c r="F501" s="1">
        <v>275</v>
      </c>
      <c r="G501" s="1">
        <v>38111</v>
      </c>
      <c r="H501" s="1">
        <v>2094</v>
      </c>
      <c r="I501" s="1">
        <v>0</v>
      </c>
      <c r="J501" s="1">
        <v>0</v>
      </c>
    </row>
    <row r="502" spans="1:10" ht="12.75">
      <c r="A502" s="2" t="str">
        <f t="shared" si="7"/>
        <v>SARDINHAS CONGELADAS</v>
      </c>
      <c r="B502" s="1" t="s">
        <v>580</v>
      </c>
      <c r="C502" s="1">
        <v>4323</v>
      </c>
      <c r="D502" s="1">
        <v>1009</v>
      </c>
      <c r="E502" s="1">
        <v>3272</v>
      </c>
      <c r="F502" s="1">
        <v>866</v>
      </c>
      <c r="G502" s="1">
        <v>9124872</v>
      </c>
      <c r="H502" s="1">
        <v>10410364</v>
      </c>
      <c r="I502" s="1">
        <v>9088908</v>
      </c>
      <c r="J502" s="1">
        <v>10697756</v>
      </c>
    </row>
    <row r="503" spans="1:10" ht="12.75">
      <c r="A503" s="2" t="str">
        <f t="shared" si="7"/>
        <v>SEBO BOVINO</v>
      </c>
      <c r="B503" s="1" t="s">
        <v>581</v>
      </c>
      <c r="C503" s="1">
        <v>762036</v>
      </c>
      <c r="D503" s="1">
        <v>357633</v>
      </c>
      <c r="E503" s="1">
        <v>919568</v>
      </c>
      <c r="F503" s="1">
        <v>607625</v>
      </c>
      <c r="G503" s="1">
        <v>3361313</v>
      </c>
      <c r="H503" s="1">
        <v>6022229</v>
      </c>
      <c r="I503" s="1">
        <v>9635837</v>
      </c>
      <c r="J503" s="1">
        <v>12751848</v>
      </c>
    </row>
    <row r="504" spans="1:10" ht="12.75">
      <c r="A504" s="2" t="str">
        <f t="shared" si="7"/>
        <v>SEMEAS, FARELOS E OUTROS RESÍDUOS DE MILHO</v>
      </c>
      <c r="B504" s="1" t="s">
        <v>582</v>
      </c>
      <c r="C504" s="1">
        <v>70194</v>
      </c>
      <c r="D504" s="1">
        <v>125250</v>
      </c>
      <c r="E504" s="1">
        <v>187344</v>
      </c>
      <c r="F504" s="1">
        <v>249770</v>
      </c>
      <c r="G504" s="1">
        <v>624261</v>
      </c>
      <c r="H504" s="1">
        <v>4625626</v>
      </c>
      <c r="I504" s="1">
        <v>697139</v>
      </c>
      <c r="J504" s="1">
        <v>4513000</v>
      </c>
    </row>
    <row r="505" spans="1:10" ht="12.75">
      <c r="A505" s="2" t="str">
        <f t="shared" si="7"/>
        <v>SÊMEN DE BOVINO</v>
      </c>
      <c r="B505" s="1" t="s">
        <v>583</v>
      </c>
      <c r="C505" s="1">
        <v>304316</v>
      </c>
      <c r="D505" s="1">
        <v>74</v>
      </c>
      <c r="E505" s="1">
        <v>513392</v>
      </c>
      <c r="F505" s="1">
        <v>100</v>
      </c>
      <c r="G505" s="1">
        <v>2988428</v>
      </c>
      <c r="H505" s="1">
        <v>837</v>
      </c>
      <c r="I505" s="1">
        <v>2234989</v>
      </c>
      <c r="J505" s="1">
        <v>530</v>
      </c>
    </row>
    <row r="506" spans="1:10" ht="12.75">
      <c r="A506" s="2" t="str">
        <f t="shared" si="7"/>
        <v>SÊMEN E EMBRIÕES DE OUTROS ANIMAIS</v>
      </c>
      <c r="B506" s="1" t="s">
        <v>584</v>
      </c>
      <c r="C506" s="1">
        <v>0</v>
      </c>
      <c r="D506" s="1">
        <v>0</v>
      </c>
      <c r="E506" s="1">
        <v>257719</v>
      </c>
      <c r="F506" s="1">
        <v>4</v>
      </c>
      <c r="G506" s="1">
        <v>245193</v>
      </c>
      <c r="H506" s="1">
        <v>7</v>
      </c>
      <c r="I506" s="1">
        <v>206411</v>
      </c>
      <c r="J506" s="1">
        <v>23</v>
      </c>
    </row>
    <row r="507" spans="1:10" ht="12.75">
      <c r="A507" s="2" t="str">
        <f t="shared" si="7"/>
        <v>SEMENTES DE ANIS E BADIANA</v>
      </c>
      <c r="B507" s="1" t="s">
        <v>585</v>
      </c>
      <c r="C507" s="1">
        <v>3868</v>
      </c>
      <c r="D507" s="1">
        <v>166</v>
      </c>
      <c r="E507" s="1">
        <v>5772</v>
      </c>
      <c r="F507" s="1">
        <v>252</v>
      </c>
      <c r="G507" s="1">
        <v>665553</v>
      </c>
      <c r="H507" s="1">
        <v>197160</v>
      </c>
      <c r="I507" s="1">
        <v>835511</v>
      </c>
      <c r="J507" s="1">
        <v>295801</v>
      </c>
    </row>
    <row r="508" spans="1:10" ht="12.75">
      <c r="A508" s="2" t="str">
        <f t="shared" si="7"/>
        <v>SEMENTES DE CEREAIS</v>
      </c>
      <c r="B508" s="1" t="s">
        <v>586</v>
      </c>
      <c r="C508" s="1">
        <v>16619077</v>
      </c>
      <c r="D508" s="1">
        <v>4813858</v>
      </c>
      <c r="E508" s="1">
        <v>21558499</v>
      </c>
      <c r="F508" s="1">
        <v>17333550</v>
      </c>
      <c r="G508" s="1">
        <v>1125170</v>
      </c>
      <c r="H508" s="1">
        <v>120287</v>
      </c>
      <c r="I508" s="1">
        <v>850312</v>
      </c>
      <c r="J508" s="1">
        <v>78006</v>
      </c>
    </row>
    <row r="509" spans="1:10" ht="12.75">
      <c r="A509" s="2" t="str">
        <f t="shared" si="7"/>
        <v>SEMENTES DE COENTRO</v>
      </c>
      <c r="B509" s="1" t="s">
        <v>587</v>
      </c>
      <c r="C509" s="1">
        <v>379</v>
      </c>
      <c r="D509" s="1">
        <v>73</v>
      </c>
      <c r="E509" s="1">
        <v>5869</v>
      </c>
      <c r="F509" s="1">
        <v>1135</v>
      </c>
      <c r="G509" s="1">
        <v>49240</v>
      </c>
      <c r="H509" s="1">
        <v>61000</v>
      </c>
      <c r="I509" s="1">
        <v>132412</v>
      </c>
      <c r="J509" s="1">
        <v>190014</v>
      </c>
    </row>
    <row r="510" spans="1:10" ht="12.75">
      <c r="A510" s="2" t="str">
        <f t="shared" si="7"/>
        <v>SEMENTES DE COMINHO</v>
      </c>
      <c r="B510" s="1" t="s">
        <v>588</v>
      </c>
      <c r="C510" s="1">
        <v>448</v>
      </c>
      <c r="D510" s="1">
        <v>97</v>
      </c>
      <c r="E510" s="1">
        <v>920</v>
      </c>
      <c r="F510" s="1">
        <v>123</v>
      </c>
      <c r="G510" s="1">
        <v>1037619</v>
      </c>
      <c r="H510" s="1">
        <v>660150</v>
      </c>
      <c r="I510" s="1">
        <v>1030641</v>
      </c>
      <c r="J510" s="1">
        <v>866026</v>
      </c>
    </row>
    <row r="511" spans="1:10" ht="12.75">
      <c r="A511" s="2" t="str">
        <f t="shared" si="7"/>
        <v>SEMENTES DE HORTÍCOLAS, LEGUMINOSAS, RAÍZES E TUBÉRCULOS</v>
      </c>
      <c r="B511" s="1" t="s">
        <v>589</v>
      </c>
      <c r="C511" s="1">
        <v>1000232</v>
      </c>
      <c r="D511" s="1">
        <v>17136</v>
      </c>
      <c r="E511" s="1">
        <v>1905835</v>
      </c>
      <c r="F511" s="1">
        <v>18030</v>
      </c>
      <c r="G511" s="1">
        <v>9232896</v>
      </c>
      <c r="H511" s="1">
        <v>152810</v>
      </c>
      <c r="I511" s="1">
        <v>10595175</v>
      </c>
      <c r="J511" s="1">
        <v>220936</v>
      </c>
    </row>
    <row r="512" spans="1:10" ht="12.75">
      <c r="A512" s="2" t="str">
        <f t="shared" si="7"/>
        <v>SEMENTES DE OLEAGINOSAS (EXCLUI SOJA)</v>
      </c>
      <c r="B512" s="1" t="s">
        <v>590</v>
      </c>
      <c r="C512" s="1">
        <v>2679496</v>
      </c>
      <c r="D512" s="1">
        <v>4947013</v>
      </c>
      <c r="E512" s="1">
        <v>11871616</v>
      </c>
      <c r="F512" s="1">
        <v>12514106</v>
      </c>
      <c r="G512" s="1">
        <v>1018989</v>
      </c>
      <c r="H512" s="1">
        <v>917006</v>
      </c>
      <c r="I512" s="1">
        <v>2603069</v>
      </c>
      <c r="J512" s="1">
        <v>2619472</v>
      </c>
    </row>
    <row r="513" spans="1:10" ht="12.75">
      <c r="A513" s="2" t="str">
        <f t="shared" si="7"/>
        <v>SEMENTES DE OLEAGINOSAS PARA SEMEADURA</v>
      </c>
      <c r="B513" s="1" t="s">
        <v>591</v>
      </c>
      <c r="C513" s="1">
        <v>330177</v>
      </c>
      <c r="D513" s="1">
        <v>493450</v>
      </c>
      <c r="E513" s="1">
        <v>48647</v>
      </c>
      <c r="F513" s="1">
        <v>34783</v>
      </c>
      <c r="G513" s="1">
        <v>686139</v>
      </c>
      <c r="H513" s="1">
        <v>122390</v>
      </c>
      <c r="I513" s="1">
        <v>283463</v>
      </c>
      <c r="J513" s="1">
        <v>18139</v>
      </c>
    </row>
    <row r="514" spans="1:10" ht="12.75">
      <c r="A514" s="2" t="str">
        <f t="shared" si="7"/>
        <v>SOJA EM GRÃOS</v>
      </c>
      <c r="B514" s="1" t="s">
        <v>592</v>
      </c>
      <c r="C514" s="1">
        <v>1190634180</v>
      </c>
      <c r="D514" s="1">
        <v>3269143346</v>
      </c>
      <c r="E514" s="1">
        <v>103631827</v>
      </c>
      <c r="F514" s="1">
        <v>274047833</v>
      </c>
      <c r="G514" s="1">
        <v>4264465</v>
      </c>
      <c r="H514" s="1">
        <v>13030000</v>
      </c>
      <c r="I514" s="1">
        <v>28656998</v>
      </c>
      <c r="J514" s="1">
        <v>74006310</v>
      </c>
    </row>
    <row r="515" spans="1:10" ht="12.75">
      <c r="A515" s="2" t="str">
        <f t="shared" si="7"/>
        <v>SORO DE LEITE</v>
      </c>
      <c r="B515" s="1" t="s">
        <v>594</v>
      </c>
      <c r="C515" s="1">
        <v>38169</v>
      </c>
      <c r="D515" s="1">
        <v>50235</v>
      </c>
      <c r="E515" s="1">
        <v>72722</v>
      </c>
      <c r="F515" s="1">
        <v>79083</v>
      </c>
      <c r="G515" s="1">
        <v>2886392</v>
      </c>
      <c r="H515" s="1">
        <v>1530850</v>
      </c>
      <c r="I515" s="1">
        <v>2372910</v>
      </c>
      <c r="J515" s="1">
        <v>1488000</v>
      </c>
    </row>
    <row r="516" spans="1:10" ht="12.75">
      <c r="A516" s="2" t="str">
        <f t="shared" si="7"/>
        <v>SORVETES E PREPARAÇÕES P/ SORVETES, CREMES, ETC.</v>
      </c>
      <c r="B516" s="1" t="s">
        <v>595</v>
      </c>
      <c r="C516" s="1">
        <v>967780</v>
      </c>
      <c r="D516" s="1">
        <v>240614</v>
      </c>
      <c r="E516" s="1">
        <v>1654760</v>
      </c>
      <c r="F516" s="1">
        <v>423111</v>
      </c>
      <c r="G516" s="1">
        <v>1262125</v>
      </c>
      <c r="H516" s="1">
        <v>313425</v>
      </c>
      <c r="I516" s="1">
        <v>1058344</v>
      </c>
      <c r="J516" s="1">
        <v>273525</v>
      </c>
    </row>
    <row r="517" spans="1:10" ht="12.75">
      <c r="A517" s="2" t="str">
        <f aca="true" t="shared" si="8" ref="A517:A560">RIGHT(B517,LEN(B517)-11)</f>
        <v>SUBSTÂNCIAS ANIMAIS  PARA PREPARAÇÕES FARMACEUT.</v>
      </c>
      <c r="B517" s="1" t="s">
        <v>596</v>
      </c>
      <c r="C517" s="1">
        <v>7985059</v>
      </c>
      <c r="D517" s="1">
        <v>164762</v>
      </c>
      <c r="E517" s="1">
        <v>6527972</v>
      </c>
      <c r="F517" s="1">
        <v>181905</v>
      </c>
      <c r="G517" s="1">
        <v>3065651</v>
      </c>
      <c r="H517" s="1">
        <v>225997</v>
      </c>
      <c r="I517" s="1">
        <v>1597747</v>
      </c>
      <c r="J517" s="1">
        <v>417323</v>
      </c>
    </row>
    <row r="518" spans="1:10" ht="12.75">
      <c r="A518" s="2" t="str">
        <f t="shared" si="8"/>
        <v>SUCO DE TOMATE</v>
      </c>
      <c r="B518" s="1" t="s">
        <v>597</v>
      </c>
      <c r="C518" s="1">
        <v>8066</v>
      </c>
      <c r="D518" s="1">
        <v>3223</v>
      </c>
      <c r="E518" s="1">
        <v>4149</v>
      </c>
      <c r="F518" s="1">
        <v>2790</v>
      </c>
      <c r="G518" s="1">
        <v>17679</v>
      </c>
      <c r="H518" s="1">
        <v>18813</v>
      </c>
      <c r="I518" s="1">
        <v>56224</v>
      </c>
      <c r="J518" s="1">
        <v>68316</v>
      </c>
    </row>
    <row r="519" spans="1:10" ht="12.75">
      <c r="A519" s="2" t="str">
        <f t="shared" si="8"/>
        <v>SUCOS DE ABACAXI</v>
      </c>
      <c r="B519" s="1" t="s">
        <v>598</v>
      </c>
      <c r="C519" s="1">
        <v>1189391</v>
      </c>
      <c r="D519" s="1">
        <v>1015176</v>
      </c>
      <c r="E519" s="1">
        <v>892698</v>
      </c>
      <c r="F519" s="1">
        <v>536470</v>
      </c>
      <c r="G519" s="1">
        <v>0</v>
      </c>
      <c r="H519" s="1">
        <v>0</v>
      </c>
      <c r="I519" s="1">
        <v>6000</v>
      </c>
      <c r="J519" s="1">
        <v>1000</v>
      </c>
    </row>
    <row r="520" spans="1:10" ht="12.75">
      <c r="A520" s="2" t="str">
        <f t="shared" si="8"/>
        <v>SUCOS DE LARANJA</v>
      </c>
      <c r="B520" s="1" t="s">
        <v>599</v>
      </c>
      <c r="C520" s="1">
        <v>187744831</v>
      </c>
      <c r="D520" s="1">
        <v>235070235</v>
      </c>
      <c r="E520" s="1">
        <v>136623732</v>
      </c>
      <c r="F520" s="1">
        <v>195307659</v>
      </c>
      <c r="G520" s="1">
        <v>1553</v>
      </c>
      <c r="H520" s="1">
        <v>1007</v>
      </c>
      <c r="I520" s="1">
        <v>619</v>
      </c>
      <c r="J520" s="1">
        <v>864</v>
      </c>
    </row>
    <row r="521" spans="1:10" ht="12.75">
      <c r="A521" s="2" t="str">
        <f t="shared" si="8"/>
        <v>SUCOS DE MAÇÃ</v>
      </c>
      <c r="B521" s="1" t="s">
        <v>600</v>
      </c>
      <c r="C521" s="1">
        <v>2793667</v>
      </c>
      <c r="D521" s="1">
        <v>2243846</v>
      </c>
      <c r="E521" s="1">
        <v>614753</v>
      </c>
      <c r="F521" s="1">
        <v>610723</v>
      </c>
      <c r="G521" s="1">
        <v>6306</v>
      </c>
      <c r="H521" s="1">
        <v>9188</v>
      </c>
      <c r="I521" s="1">
        <v>6211</v>
      </c>
      <c r="J521" s="1">
        <v>8322</v>
      </c>
    </row>
    <row r="522" spans="1:10" ht="12.75">
      <c r="A522" s="2" t="str">
        <f t="shared" si="8"/>
        <v>SUCOS DE OUTROS CÍTRICOS</v>
      </c>
      <c r="B522" s="1" t="s">
        <v>601</v>
      </c>
      <c r="C522" s="1">
        <v>1512726</v>
      </c>
      <c r="D522" s="1">
        <v>738310</v>
      </c>
      <c r="E522" s="1">
        <v>6929767</v>
      </c>
      <c r="F522" s="1">
        <v>7933361</v>
      </c>
      <c r="G522" s="1">
        <v>33834</v>
      </c>
      <c r="H522" s="1">
        <v>9920</v>
      </c>
      <c r="I522" s="1">
        <v>21694</v>
      </c>
      <c r="J522" s="1">
        <v>7980</v>
      </c>
    </row>
    <row r="523" spans="1:10" ht="12.75">
      <c r="A523" s="2" t="str">
        <f t="shared" si="8"/>
        <v>SUCOS DE UVA</v>
      </c>
      <c r="B523" s="1" t="s">
        <v>602</v>
      </c>
      <c r="C523" s="1">
        <v>898705</v>
      </c>
      <c r="D523" s="1">
        <v>389845</v>
      </c>
      <c r="E523" s="1">
        <v>657677</v>
      </c>
      <c r="F523" s="1">
        <v>348842</v>
      </c>
      <c r="G523" s="1">
        <v>21657</v>
      </c>
      <c r="H523" s="1">
        <v>16704</v>
      </c>
      <c r="I523" s="1">
        <v>0</v>
      </c>
      <c r="J523" s="1">
        <v>0</v>
      </c>
    </row>
    <row r="524" spans="1:10" ht="12.75">
      <c r="A524" s="2" t="str">
        <f t="shared" si="8"/>
        <v>SUCOS E EXTRATOS VEGETAIS</v>
      </c>
      <c r="B524" s="1" t="s">
        <v>603</v>
      </c>
      <c r="C524" s="1">
        <v>8411052</v>
      </c>
      <c r="D524" s="1">
        <v>866312</v>
      </c>
      <c r="E524" s="1">
        <v>8694278</v>
      </c>
      <c r="F524" s="1">
        <v>1334388</v>
      </c>
      <c r="G524" s="1">
        <v>5196576</v>
      </c>
      <c r="H524" s="1">
        <v>173637</v>
      </c>
      <c r="I524" s="1">
        <v>6357590</v>
      </c>
      <c r="J524" s="1">
        <v>266444</v>
      </c>
    </row>
    <row r="525" spans="1:6" ht="12.75">
      <c r="A525" s="2" t="str">
        <f t="shared" si="8"/>
        <v>SUÍNOS VIVOS</v>
      </c>
      <c r="B525" s="1" t="s">
        <v>604</v>
      </c>
      <c r="C525" s="1">
        <v>1148761</v>
      </c>
      <c r="D525" s="1">
        <v>111734</v>
      </c>
      <c r="E525" s="1">
        <v>184646</v>
      </c>
      <c r="F525" s="1">
        <v>12100</v>
      </c>
    </row>
    <row r="526" spans="1:6" ht="12.75">
      <c r="A526" s="2" t="str">
        <f t="shared" si="8"/>
        <v>SURUBINS, FRESCOS OU REFRIGERADOS</v>
      </c>
      <c r="B526" s="1" t="s">
        <v>605</v>
      </c>
      <c r="C526" s="1">
        <v>5020</v>
      </c>
      <c r="D526" s="1">
        <v>1632</v>
      </c>
      <c r="E526" s="1">
        <v>11658</v>
      </c>
      <c r="F526" s="1">
        <v>2997</v>
      </c>
    </row>
    <row r="527" spans="1:6" ht="12.75">
      <c r="A527" s="2" t="str">
        <f t="shared" si="8"/>
        <v>TAMARAS FRESCAS</v>
      </c>
      <c r="B527" s="1" t="s">
        <v>606</v>
      </c>
      <c r="C527" s="1">
        <v>637</v>
      </c>
      <c r="D527" s="1">
        <v>462</v>
      </c>
      <c r="E527" s="1">
        <v>15997</v>
      </c>
      <c r="F527" s="1">
        <v>2787</v>
      </c>
    </row>
    <row r="528" spans="1:10" ht="12.75">
      <c r="A528" s="2" t="str">
        <f t="shared" si="8"/>
        <v>TAMARAS SECAS</v>
      </c>
      <c r="B528" s="1" t="s">
        <v>607</v>
      </c>
      <c r="C528" s="1">
        <v>866</v>
      </c>
      <c r="D528" s="1">
        <v>47</v>
      </c>
      <c r="E528" s="1">
        <v>433</v>
      </c>
      <c r="F528" s="1">
        <v>45</v>
      </c>
      <c r="G528" s="1">
        <v>150450</v>
      </c>
      <c r="H528" s="1">
        <v>63000</v>
      </c>
      <c r="I528" s="1">
        <v>308462</v>
      </c>
      <c r="J528" s="1">
        <v>112420</v>
      </c>
    </row>
    <row r="529" spans="1:10" ht="12.75">
      <c r="A529" s="2" t="str">
        <f t="shared" si="8"/>
        <v>TANGERINAS, MANDARINAS E SATOSUMAS FRESCAS OU SECAS</v>
      </c>
      <c r="B529" s="1" t="s">
        <v>608</v>
      </c>
      <c r="C529" s="1">
        <v>430</v>
      </c>
      <c r="D529" s="1">
        <v>350</v>
      </c>
      <c r="E529" s="1">
        <v>78</v>
      </c>
      <c r="F529" s="1">
        <v>85</v>
      </c>
      <c r="G529" s="1">
        <v>31056</v>
      </c>
      <c r="H529" s="1">
        <v>44000</v>
      </c>
      <c r="I529" s="1">
        <v>0</v>
      </c>
      <c r="J529" s="1">
        <v>0</v>
      </c>
    </row>
    <row r="530" spans="1:10" ht="12.75">
      <c r="A530" s="2" t="str">
        <f t="shared" si="8"/>
        <v>TAPIOCA E SEUS SUCEDÂNEOS</v>
      </c>
      <c r="B530" s="1" t="s">
        <v>609</v>
      </c>
      <c r="C530" s="1">
        <v>316475</v>
      </c>
      <c r="D530" s="1">
        <v>202805</v>
      </c>
      <c r="E530" s="1">
        <v>417193</v>
      </c>
      <c r="F530" s="1">
        <v>289154</v>
      </c>
      <c r="G530" s="1">
        <v>2770</v>
      </c>
      <c r="H530" s="1">
        <v>5490</v>
      </c>
      <c r="I530" s="1">
        <v>4971</v>
      </c>
      <c r="J530" s="1">
        <v>3600</v>
      </c>
    </row>
    <row r="531" spans="1:10" ht="12.75">
      <c r="A531" s="2" t="str">
        <f t="shared" si="8"/>
        <v>TECIDOS E OUTROS PRODUTOS TÊXTEIS DE SEDA</v>
      </c>
      <c r="B531" s="1" t="s">
        <v>610</v>
      </c>
      <c r="C531" s="1">
        <v>32113</v>
      </c>
      <c r="D531" s="1">
        <v>284</v>
      </c>
      <c r="E531" s="1">
        <v>28348</v>
      </c>
      <c r="F531" s="1">
        <v>436</v>
      </c>
      <c r="G531" s="1">
        <v>389436</v>
      </c>
      <c r="H531" s="1">
        <v>1197</v>
      </c>
      <c r="I531" s="1">
        <v>357290</v>
      </c>
      <c r="J531" s="1">
        <v>1622</v>
      </c>
    </row>
    <row r="532" spans="1:6" ht="12.75">
      <c r="A532" s="2" t="str">
        <f t="shared" si="8"/>
        <v>TILÁPIAS CONGELADAS</v>
      </c>
      <c r="B532" s="1" t="s">
        <v>611</v>
      </c>
      <c r="C532" s="1">
        <v>53891</v>
      </c>
      <c r="D532" s="1">
        <v>28770</v>
      </c>
      <c r="E532" s="1">
        <v>136314</v>
      </c>
      <c r="F532" s="1">
        <v>81938</v>
      </c>
    </row>
    <row r="533" spans="1:6" ht="12.75">
      <c r="A533" s="2" t="str">
        <f t="shared" si="8"/>
        <v>TILÁPIAS, FRESCAS OU REFRIGERADAS</v>
      </c>
      <c r="B533" s="1" t="s">
        <v>612</v>
      </c>
      <c r="C533" s="1">
        <v>969</v>
      </c>
      <c r="D533" s="1">
        <v>253</v>
      </c>
      <c r="E533" s="1">
        <v>604</v>
      </c>
      <c r="F533" s="1">
        <v>166</v>
      </c>
    </row>
    <row r="534" spans="1:6" ht="12.75">
      <c r="A534" s="2" t="str">
        <f t="shared" si="8"/>
        <v>TILÁPIAS, VIVAS</v>
      </c>
      <c r="B534" s="1" t="s">
        <v>613</v>
      </c>
      <c r="C534" s="1">
        <v>789</v>
      </c>
      <c r="D534" s="1">
        <v>239</v>
      </c>
      <c r="E534" s="1">
        <v>625</v>
      </c>
      <c r="F534" s="1">
        <v>212</v>
      </c>
    </row>
    <row r="535" spans="1:10" ht="12.75">
      <c r="A535" s="2" t="str">
        <f t="shared" si="8"/>
        <v>TOMATES</v>
      </c>
      <c r="B535" s="1" t="s">
        <v>614</v>
      </c>
      <c r="C535" s="1">
        <v>73439</v>
      </c>
      <c r="D535" s="1">
        <v>291725</v>
      </c>
      <c r="E535" s="1">
        <v>34009</v>
      </c>
      <c r="F535" s="1">
        <v>25312</v>
      </c>
      <c r="G535" s="1">
        <v>0</v>
      </c>
      <c r="H535" s="1">
        <v>0</v>
      </c>
      <c r="I535" s="1">
        <v>7260</v>
      </c>
      <c r="J535" s="1">
        <v>23232</v>
      </c>
    </row>
    <row r="536" spans="1:10" ht="12.75">
      <c r="A536" s="2" t="str">
        <f t="shared" si="8"/>
        <v>TOMATES PREPARADOS OU CONSERVADOS</v>
      </c>
      <c r="B536" s="1" t="s">
        <v>615</v>
      </c>
      <c r="C536" s="1">
        <v>256773</v>
      </c>
      <c r="D536" s="1">
        <v>199200</v>
      </c>
      <c r="E536" s="1">
        <v>180167</v>
      </c>
      <c r="F536" s="1">
        <v>187897</v>
      </c>
      <c r="G536" s="1">
        <v>2835562</v>
      </c>
      <c r="H536" s="1">
        <v>3722970</v>
      </c>
      <c r="I536" s="1">
        <v>3333919</v>
      </c>
      <c r="J536" s="1">
        <v>3760562</v>
      </c>
    </row>
    <row r="537" spans="1:10" ht="12.75">
      <c r="A537" s="2" t="str">
        <f t="shared" si="8"/>
        <v>TRIGO</v>
      </c>
      <c r="B537" s="1" t="s">
        <v>616</v>
      </c>
      <c r="C537" s="1">
        <v>6963002</v>
      </c>
      <c r="D537" s="1">
        <v>36698000</v>
      </c>
      <c r="E537" s="1">
        <v>50613641</v>
      </c>
      <c r="F537" s="1">
        <v>255314065</v>
      </c>
      <c r="G537" s="1">
        <v>126102904</v>
      </c>
      <c r="H537" s="1">
        <v>650267113</v>
      </c>
      <c r="I537" s="1">
        <v>66929104</v>
      </c>
      <c r="J537" s="1">
        <v>283622288</v>
      </c>
    </row>
    <row r="538" spans="1:6" ht="12.75">
      <c r="A538" s="2" t="str">
        <f t="shared" si="8"/>
        <v>TRIGO MOURISCO</v>
      </c>
      <c r="B538" s="1" t="s">
        <v>617</v>
      </c>
      <c r="C538" s="1">
        <v>869</v>
      </c>
      <c r="D538" s="1">
        <v>485</v>
      </c>
      <c r="E538" s="1">
        <v>1216</v>
      </c>
      <c r="F538" s="1">
        <v>201</v>
      </c>
    </row>
    <row r="539" spans="1:10" ht="12.75">
      <c r="A539" s="2" t="str">
        <f t="shared" si="8"/>
        <v>TRUTAS CONGELADAS</v>
      </c>
      <c r="B539" s="1" t="s">
        <v>618</v>
      </c>
      <c r="C539" s="1">
        <v>288</v>
      </c>
      <c r="D539" s="1">
        <v>32</v>
      </c>
      <c r="E539" s="1">
        <v>96</v>
      </c>
      <c r="F539" s="1">
        <v>10</v>
      </c>
      <c r="G539" s="1">
        <v>33594</v>
      </c>
      <c r="H539" s="1">
        <v>7999</v>
      </c>
      <c r="I539" s="1">
        <v>23543</v>
      </c>
      <c r="J539" s="1">
        <v>7848</v>
      </c>
    </row>
    <row r="540" spans="1:10" ht="12.75">
      <c r="A540" s="2" t="str">
        <f t="shared" si="8"/>
        <v>TRUTAS, VIVAS</v>
      </c>
      <c r="B540" s="1" t="s">
        <v>619</v>
      </c>
      <c r="C540" s="1">
        <v>320</v>
      </c>
      <c r="D540" s="1">
        <v>90</v>
      </c>
      <c r="E540" s="1">
        <v>0</v>
      </c>
      <c r="F540" s="1">
        <v>0</v>
      </c>
      <c r="G540" s="1">
        <v>126516</v>
      </c>
      <c r="H540" s="1">
        <v>24602</v>
      </c>
      <c r="I540" s="1">
        <v>0</v>
      </c>
      <c r="J540" s="1">
        <v>0</v>
      </c>
    </row>
    <row r="541" spans="1:10" ht="12.75">
      <c r="A541" s="2" t="str">
        <f t="shared" si="8"/>
        <v>UÍSQUE</v>
      </c>
      <c r="B541" s="1" t="s">
        <v>620</v>
      </c>
      <c r="C541" s="1">
        <v>98003</v>
      </c>
      <c r="D541" s="1">
        <v>35441</v>
      </c>
      <c r="E541" s="1">
        <v>256876</v>
      </c>
      <c r="F541" s="1">
        <v>65776</v>
      </c>
      <c r="G541" s="1">
        <v>11363871</v>
      </c>
      <c r="H541" s="1">
        <v>2977753</v>
      </c>
      <c r="I541" s="1">
        <v>9042346</v>
      </c>
      <c r="J541" s="1">
        <v>3652334</v>
      </c>
    </row>
    <row r="542" spans="1:10" ht="12.75">
      <c r="A542" s="2" t="str">
        <f t="shared" si="8"/>
        <v>UVAS FRESCAS</v>
      </c>
      <c r="B542" s="1" t="s">
        <v>621</v>
      </c>
      <c r="C542" s="1">
        <v>10429317</v>
      </c>
      <c r="D542" s="1">
        <v>4967725</v>
      </c>
      <c r="E542" s="1">
        <v>11787507</v>
      </c>
      <c r="F542" s="1">
        <v>5522873</v>
      </c>
      <c r="G542" s="1">
        <v>865668</v>
      </c>
      <c r="H542" s="1">
        <v>497442</v>
      </c>
      <c r="I542" s="1">
        <v>461293</v>
      </c>
      <c r="J542" s="1">
        <v>262728</v>
      </c>
    </row>
    <row r="543" spans="1:10" ht="12.75">
      <c r="A543" s="2" t="str">
        <f t="shared" si="8"/>
        <v>UVAS SECAS</v>
      </c>
      <c r="B543" s="1" t="s">
        <v>622</v>
      </c>
      <c r="C543" s="1">
        <v>1996</v>
      </c>
      <c r="D543" s="1">
        <v>364</v>
      </c>
      <c r="E543" s="1">
        <v>87571</v>
      </c>
      <c r="F543" s="1">
        <v>65761</v>
      </c>
      <c r="G543" s="1">
        <v>3545424</v>
      </c>
      <c r="H543" s="1">
        <v>1747592</v>
      </c>
      <c r="I543" s="1">
        <v>3727829</v>
      </c>
      <c r="J543" s="1">
        <v>2559290</v>
      </c>
    </row>
    <row r="544" spans="1:10" ht="12.75">
      <c r="A544" s="2" t="str">
        <f t="shared" si="8"/>
        <v>VESTUÁRIO E OUTROS PRODUTOS TÊXTEIS DE ALGODÃO</v>
      </c>
      <c r="B544" s="1" t="s">
        <v>623</v>
      </c>
      <c r="C544" s="1">
        <v>10622025</v>
      </c>
      <c r="D544" s="1">
        <v>847861</v>
      </c>
      <c r="E544" s="1">
        <v>9016369</v>
      </c>
      <c r="F544" s="1">
        <v>825066</v>
      </c>
      <c r="G544" s="1">
        <v>41755679</v>
      </c>
      <c r="H544" s="1">
        <v>2396690</v>
      </c>
      <c r="I544" s="1">
        <v>31816953</v>
      </c>
      <c r="J544" s="1">
        <v>2071015</v>
      </c>
    </row>
    <row r="545" spans="1:10" ht="12.75">
      <c r="A545" s="2" t="str">
        <f t="shared" si="8"/>
        <v>VESTUÁRIOS E PRODUTOS TÊXTEIS DE LÃ</v>
      </c>
      <c r="B545" s="1" t="s">
        <v>624</v>
      </c>
      <c r="C545" s="1">
        <v>56952</v>
      </c>
      <c r="D545" s="1">
        <v>1907</v>
      </c>
      <c r="E545" s="1">
        <v>107437</v>
      </c>
      <c r="F545" s="1">
        <v>2762</v>
      </c>
      <c r="G545" s="1">
        <v>1076458</v>
      </c>
      <c r="H545" s="1">
        <v>21488</v>
      </c>
      <c r="I545" s="1">
        <v>792619</v>
      </c>
      <c r="J545" s="1">
        <v>13079</v>
      </c>
    </row>
    <row r="546" spans="1:10" ht="12.75">
      <c r="A546" s="2" t="str">
        <f t="shared" si="8"/>
        <v>VINAGRE</v>
      </c>
      <c r="B546" s="1" t="s">
        <v>625</v>
      </c>
      <c r="C546" s="1">
        <v>93719</v>
      </c>
      <c r="D546" s="1">
        <v>283336</v>
      </c>
      <c r="E546" s="1">
        <v>87027</v>
      </c>
      <c r="F546" s="1">
        <v>311231</v>
      </c>
      <c r="G546" s="1">
        <v>196951</v>
      </c>
      <c r="H546" s="1">
        <v>82173</v>
      </c>
      <c r="I546" s="1">
        <v>103534</v>
      </c>
      <c r="J546" s="1">
        <v>43566</v>
      </c>
    </row>
    <row r="547" spans="1:10" ht="12.75">
      <c r="A547" s="2" t="str">
        <f t="shared" si="8"/>
        <v>VINHO</v>
      </c>
      <c r="B547" s="1" t="s">
        <v>626</v>
      </c>
      <c r="C547" s="1">
        <v>449766</v>
      </c>
      <c r="D547" s="1">
        <v>224411</v>
      </c>
      <c r="E547" s="1">
        <v>833312</v>
      </c>
      <c r="F547" s="1">
        <v>495498</v>
      </c>
      <c r="G547" s="1">
        <v>27937620</v>
      </c>
      <c r="H547" s="1">
        <v>9421367</v>
      </c>
      <c r="I547" s="1">
        <v>42249856</v>
      </c>
      <c r="J547" s="1">
        <v>14317940</v>
      </c>
    </row>
    <row r="548" spans="1:10" ht="12.75">
      <c r="A548" s="2" t="str">
        <f t="shared" si="8"/>
        <v>VODKA</v>
      </c>
      <c r="B548" s="1" t="s">
        <v>627</v>
      </c>
      <c r="C548" s="1">
        <v>167363</v>
      </c>
      <c r="D548" s="1">
        <v>106857</v>
      </c>
      <c r="E548" s="1">
        <v>145647</v>
      </c>
      <c r="F548" s="1">
        <v>86839</v>
      </c>
      <c r="G548" s="1">
        <v>1539207</v>
      </c>
      <c r="H548" s="1">
        <v>373633</v>
      </c>
      <c r="I548" s="1">
        <v>197266</v>
      </c>
      <c r="J548" s="1">
        <v>96998</v>
      </c>
    </row>
    <row r="549" spans="1:10" ht="12.75">
      <c r="A549" s="2" t="str">
        <f t="shared" si="8"/>
        <v>WAFFLES E 'WAFERS'</v>
      </c>
      <c r="B549" s="1" t="s">
        <v>628</v>
      </c>
      <c r="C549" s="1">
        <v>4303664</v>
      </c>
      <c r="D549" s="1">
        <v>1845008</v>
      </c>
      <c r="E549" s="1">
        <v>4738181</v>
      </c>
      <c r="F549" s="1">
        <v>2097610</v>
      </c>
      <c r="G549" s="1">
        <v>2134746</v>
      </c>
      <c r="H549" s="1">
        <v>435003</v>
      </c>
      <c r="I549" s="1">
        <v>2427726</v>
      </c>
      <c r="J549" s="1">
        <v>385039</v>
      </c>
    </row>
    <row r="550" ht="12.75">
      <c r="A550" s="2" t="e">
        <f t="shared" si="8"/>
        <v>#VALUE!</v>
      </c>
    </row>
    <row r="551" ht="12.75">
      <c r="A551" s="2" t="e">
        <f t="shared" si="8"/>
        <v>#VALUE!</v>
      </c>
    </row>
    <row r="552" ht="12.75">
      <c r="A552" s="2" t="e">
        <f t="shared" si="8"/>
        <v>#VALUE!</v>
      </c>
    </row>
    <row r="553" ht="12.75">
      <c r="A553" s="2" t="e">
        <f t="shared" si="8"/>
        <v>#VALUE!</v>
      </c>
    </row>
    <row r="554" ht="12.75">
      <c r="A554" s="2" t="e">
        <f t="shared" si="8"/>
        <v>#VALUE!</v>
      </c>
    </row>
    <row r="555" ht="12.75">
      <c r="A555" s="2" t="e">
        <f t="shared" si="8"/>
        <v>#VALUE!</v>
      </c>
    </row>
    <row r="556" ht="12.75">
      <c r="A556" s="2" t="e">
        <f t="shared" si="8"/>
        <v>#VALUE!</v>
      </c>
    </row>
    <row r="557" ht="12.75">
      <c r="A557" s="2" t="e">
        <f t="shared" si="8"/>
        <v>#VALUE!</v>
      </c>
    </row>
    <row r="558" ht="12.75">
      <c r="A558" s="2" t="e">
        <f t="shared" si="8"/>
        <v>#VALUE!</v>
      </c>
    </row>
    <row r="559" ht="12.75">
      <c r="A559" s="2" t="e">
        <f t="shared" si="8"/>
        <v>#VALUE!</v>
      </c>
    </row>
    <row r="560" ht="12.75">
      <c r="A560" s="2" t="e">
        <f t="shared" si="8"/>
        <v>#VALUE!</v>
      </c>
    </row>
  </sheetData>
  <sheetProtection/>
  <mergeCells count="2">
    <mergeCell ref="L1:L2"/>
    <mergeCell ref="M1:M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6"/>
  <sheetViews>
    <sheetView zoomScalePageLayoutView="0" workbookViewId="0" topLeftCell="A1">
      <selection activeCell="B4" sqref="B4:J580"/>
    </sheetView>
  </sheetViews>
  <sheetFormatPr defaultColWidth="9.140625" defaultRowHeight="12.75"/>
  <cols>
    <col min="1" max="1" width="34.28125" style="0" bestFit="1" customWidth="1"/>
    <col min="2" max="2" width="41.28125" style="1" bestFit="1" customWidth="1"/>
    <col min="3" max="3" width="17.8515625" style="1" bestFit="1" customWidth="1"/>
    <col min="4" max="4" width="11.57421875" style="1" bestFit="1" customWidth="1"/>
    <col min="5" max="5" width="17.8515625" style="1" bestFit="1" customWidth="1"/>
    <col min="6" max="6" width="11.57421875" style="1" bestFit="1" customWidth="1"/>
    <col min="7" max="7" width="18.28125" style="1" bestFit="1" customWidth="1"/>
    <col min="8" max="8" width="11.57421875" style="1" bestFit="1" customWidth="1"/>
    <col min="9" max="9" width="18.28125" style="1" bestFit="1" customWidth="1"/>
    <col min="10" max="10" width="11.57421875" style="1" bestFit="1" customWidth="1"/>
    <col min="12" max="12" width="32.421875" style="0" bestFit="1" customWidth="1"/>
    <col min="13" max="13" width="9.140625" style="0" bestFit="1" customWidth="1"/>
    <col min="14" max="14" width="8.7109375" style="0" bestFit="1" customWidth="1"/>
    <col min="15" max="15" width="9.57421875" style="0" bestFit="1" customWidth="1"/>
    <col min="16" max="16" width="8.7109375" style="0" bestFit="1" customWidth="1"/>
  </cols>
  <sheetData>
    <row r="1" spans="3:9" ht="12.75">
      <c r="C1" s="9" t="str">
        <f>"Janeiro"&amp;" - "&amp;(PROPER(Mês!M1))&amp;"/"&amp;Mês!M3-1</f>
        <v>Janeiro - Dezembro/2019</v>
      </c>
      <c r="D1" s="8"/>
      <c r="E1" s="9" t="str">
        <f>"Janeiro"&amp;" - "&amp;(PROPER(Mês!M1))&amp;"/"&amp;Mês!M3</f>
        <v>Janeiro - Dezembro/2020</v>
      </c>
      <c r="G1" s="9" t="str">
        <f>C1</f>
        <v>Janeiro - Dezembro/2019</v>
      </c>
      <c r="H1" s="8"/>
      <c r="I1" s="9" t="str">
        <f>E1</f>
        <v>Janeiro - Dezembro/2020</v>
      </c>
    </row>
    <row r="2" spans="2:10" ht="12.75">
      <c r="B2" s="8" t="s">
        <v>102</v>
      </c>
      <c r="C2" s="8" t="s">
        <v>37</v>
      </c>
      <c r="D2" s="8" t="s">
        <v>37</v>
      </c>
      <c r="E2" s="8" t="s">
        <v>37</v>
      </c>
      <c r="F2" s="8" t="s">
        <v>37</v>
      </c>
      <c r="G2" s="8" t="s">
        <v>40</v>
      </c>
      <c r="H2" s="8" t="s">
        <v>40</v>
      </c>
      <c r="I2" s="8" t="s">
        <v>40</v>
      </c>
      <c r="J2" s="8" t="s">
        <v>40</v>
      </c>
    </row>
    <row r="3" spans="2:10" ht="12.75">
      <c r="B3" s="8" t="s">
        <v>103</v>
      </c>
      <c r="C3" s="8" t="s">
        <v>104</v>
      </c>
      <c r="D3" s="8" t="s">
        <v>105</v>
      </c>
      <c r="E3" s="8" t="s">
        <v>106</v>
      </c>
      <c r="F3" s="8" t="s">
        <v>107</v>
      </c>
      <c r="G3" s="8" t="s">
        <v>104</v>
      </c>
      <c r="H3" s="8" t="s">
        <v>105</v>
      </c>
      <c r="I3" s="8" t="s">
        <v>106</v>
      </c>
      <c r="J3" s="8" t="s">
        <v>107</v>
      </c>
    </row>
    <row r="4" spans="1:10" ht="12.75">
      <c r="A4" s="2">
        <f aca="true" t="shared" si="0" ref="A4:A67">RIGHT(B4,LEN(B4)-11)</f>
      </c>
      <c r="B4" s="1" t="s">
        <v>783</v>
      </c>
      <c r="C4" s="7">
        <v>96850624360</v>
      </c>
      <c r="D4" s="7">
        <v>199694037112</v>
      </c>
      <c r="E4" s="7">
        <v>100701909400</v>
      </c>
      <c r="F4" s="7">
        <v>217940628721</v>
      </c>
      <c r="G4" s="7">
        <v>13768880304</v>
      </c>
      <c r="H4" s="7">
        <v>17680281635</v>
      </c>
      <c r="I4" s="7">
        <v>13046638282</v>
      </c>
      <c r="J4" s="7">
        <v>17772305996</v>
      </c>
    </row>
    <row r="5" spans="1:16" ht="12.75" customHeight="1">
      <c r="A5" s="2" t="str">
        <f t="shared" si="0"/>
        <v>ANIMAIS VIVOS (EXCETO PESCADOS)</v>
      </c>
      <c r="B5" s="1" t="s">
        <v>108</v>
      </c>
      <c r="C5" s="7">
        <v>457204055</v>
      </c>
      <c r="D5" s="7">
        <v>180723235</v>
      </c>
      <c r="E5" s="7">
        <v>304193022</v>
      </c>
      <c r="F5" s="7">
        <v>112062654</v>
      </c>
      <c r="G5" s="7">
        <v>13711933</v>
      </c>
      <c r="H5" s="7">
        <v>263063</v>
      </c>
      <c r="I5" s="7">
        <v>7620099</v>
      </c>
      <c r="J5" s="7">
        <v>298275</v>
      </c>
      <c r="L5" s="6"/>
      <c r="M5" s="13" t="s">
        <v>38</v>
      </c>
      <c r="N5" s="13" t="s">
        <v>39</v>
      </c>
      <c r="O5" s="13" t="s">
        <v>38</v>
      </c>
      <c r="P5" s="13" t="s">
        <v>39</v>
      </c>
    </row>
    <row r="6" spans="1:16" ht="12.75">
      <c r="A6" s="2" t="str">
        <f t="shared" si="0"/>
        <v>BEBIDAS</v>
      </c>
      <c r="B6" s="1" t="s">
        <v>128</v>
      </c>
      <c r="C6" s="7">
        <v>358155933</v>
      </c>
      <c r="D6" s="7">
        <v>221457531</v>
      </c>
      <c r="E6" s="7">
        <v>310235382</v>
      </c>
      <c r="F6" s="7">
        <v>265987959</v>
      </c>
      <c r="G6" s="7">
        <v>714079199</v>
      </c>
      <c r="H6" s="7">
        <v>306018521</v>
      </c>
      <c r="I6" s="7">
        <v>689293143</v>
      </c>
      <c r="J6" s="7">
        <v>322903182</v>
      </c>
      <c r="L6" s="11" t="s">
        <v>85</v>
      </c>
      <c r="M6" s="14">
        <f>IF(ISERROR(VLOOKUP(L6,$A$4:$J$656,3,FALSE)),0,(VLOOKUP(L6,$A$4:$J$656,3,FALSE)))</f>
        <v>2640377904</v>
      </c>
      <c r="N6" s="15">
        <f>IF(ISERROR(VLOOKUP(L6,$A$4:$J$656,4,FALSE)),0,(VLOOKUP(L6,$A$4:$J$656,4,FALSE)))</f>
        <v>1613669923</v>
      </c>
      <c r="O6" s="15">
        <f>IF(ISERROR(VLOOKUP(L6,$A$4:$J$656,5,FALSE)),0,(VLOOKUP(L6,$A$4:$J$656,5,FALSE)))</f>
        <v>3226916090</v>
      </c>
      <c r="P6" s="16">
        <f>IF(ISERROR(VLOOKUP(L6,$A$4:$J$656,6,FALSE)),0,(VLOOKUP(L6,$A$4:$J$656,6,FALSE)))</f>
        <v>2125415940</v>
      </c>
    </row>
    <row r="7" spans="1:16" ht="12.75">
      <c r="A7" s="2" t="str">
        <f t="shared" si="0"/>
        <v>CACAU E SEUS PRODUTOS</v>
      </c>
      <c r="B7" s="1" t="s">
        <v>109</v>
      </c>
      <c r="C7" s="7">
        <v>305384025</v>
      </c>
      <c r="D7" s="7">
        <v>78999630</v>
      </c>
      <c r="E7" s="7">
        <v>303005964</v>
      </c>
      <c r="F7" s="7">
        <v>79418620</v>
      </c>
      <c r="G7" s="7">
        <v>320028631</v>
      </c>
      <c r="H7" s="7">
        <v>108524769</v>
      </c>
      <c r="I7" s="7">
        <v>306748955</v>
      </c>
      <c r="J7" s="7">
        <v>105486407</v>
      </c>
      <c r="L7" s="12" t="s">
        <v>84</v>
      </c>
      <c r="M7" s="17">
        <f>IF(ISERROR(VLOOKUP(L7,$A$4:$J$656,3,FALSE)),0,(VLOOKUP(L7,$A$4:$J$656,3,FALSE)))</f>
        <v>495011</v>
      </c>
      <c r="N7" s="18">
        <f>IF(ISERROR(VLOOKUP(L7,$A$4:$J$656,4,FALSE)),0,(VLOOKUP(L7,$A$4:$J$656,4,FALSE)))</f>
        <v>318802</v>
      </c>
      <c r="O7" s="18">
        <f>IF(ISERROR(VLOOKUP(L7,$A$4:$J$656,5,FALSE)),0,(VLOOKUP(L7,$A$4:$J$656,5,FALSE)))</f>
        <v>68427</v>
      </c>
      <c r="P7" s="19">
        <f>IF(ISERROR(VLOOKUP(L7,$A$4:$J$656,6,FALSE)),0,(VLOOKUP(L7,$A$4:$J$656,6,FALSE)))</f>
        <v>18491</v>
      </c>
    </row>
    <row r="8" spans="1:16" ht="12.75">
      <c r="A8" s="2" t="str">
        <f t="shared" si="0"/>
        <v>CAFÉ</v>
      </c>
      <c r="B8" s="1" t="s">
        <v>110</v>
      </c>
      <c r="C8" s="7">
        <v>5167387738</v>
      </c>
      <c r="D8" s="7">
        <v>2331886490</v>
      </c>
      <c r="E8" s="7">
        <v>5529518700</v>
      </c>
      <c r="F8" s="7">
        <v>2476616348</v>
      </c>
      <c r="G8" s="7">
        <v>81663528</v>
      </c>
      <c r="H8" s="7">
        <v>4418774</v>
      </c>
      <c r="I8" s="7">
        <v>71117331</v>
      </c>
      <c r="J8" s="7">
        <v>6472040</v>
      </c>
      <c r="L8" s="3" t="s">
        <v>125</v>
      </c>
      <c r="M8" s="20">
        <f>SUM(M6:M7)</f>
        <v>2640872915</v>
      </c>
      <c r="N8" s="4">
        <f>SUM(N6:N7)</f>
        <v>1613988725</v>
      </c>
      <c r="O8" s="4">
        <f>SUM(O6:O7)</f>
        <v>3226984517</v>
      </c>
      <c r="P8" s="5">
        <f>SUM(P6:P7)</f>
        <v>2125434431</v>
      </c>
    </row>
    <row r="9" spans="1:10" ht="12.75">
      <c r="A9" s="2" t="str">
        <f t="shared" si="0"/>
        <v>CARNES</v>
      </c>
      <c r="B9" s="1" t="s">
        <v>111</v>
      </c>
      <c r="C9" s="7">
        <v>16685636605</v>
      </c>
      <c r="D9" s="7">
        <v>7048484688</v>
      </c>
      <c r="E9" s="7">
        <v>17158809044</v>
      </c>
      <c r="F9" s="7">
        <v>7417318570</v>
      </c>
      <c r="G9" s="7">
        <v>463898079</v>
      </c>
      <c r="H9" s="7">
        <v>71306007</v>
      </c>
      <c r="I9" s="7">
        <v>411982812</v>
      </c>
      <c r="J9" s="7">
        <v>76869570</v>
      </c>
    </row>
    <row r="10" spans="1:10" ht="12.75">
      <c r="A10" s="2" t="str">
        <f t="shared" si="0"/>
        <v>CEREAIS, FARINHAS E PREPARAÇÕES</v>
      </c>
      <c r="B10" s="1" t="s">
        <v>112</v>
      </c>
      <c r="C10" s="7">
        <v>7995203765</v>
      </c>
      <c r="D10" s="7">
        <v>44728956640</v>
      </c>
      <c r="E10" s="7">
        <v>6828069293</v>
      </c>
      <c r="F10" s="7">
        <v>36976095698</v>
      </c>
      <c r="G10" s="7">
        <v>3031936236</v>
      </c>
      <c r="H10" s="7">
        <v>11073933506</v>
      </c>
      <c r="I10" s="7">
        <v>2948328631</v>
      </c>
      <c r="J10" s="7">
        <v>10722898924</v>
      </c>
    </row>
    <row r="11" spans="1:10" ht="12.75">
      <c r="A11" s="2" t="str">
        <f t="shared" si="0"/>
        <v>CHÁ, MATE E ESPECIARIAS</v>
      </c>
      <c r="B11" s="1" t="s">
        <v>129</v>
      </c>
      <c r="C11" s="7">
        <v>312085790</v>
      </c>
      <c r="D11" s="7">
        <v>150076285</v>
      </c>
      <c r="E11" s="7">
        <v>356139013</v>
      </c>
      <c r="F11" s="7">
        <v>178497192</v>
      </c>
      <c r="G11" s="7">
        <v>50923556</v>
      </c>
      <c r="H11" s="7">
        <v>20321052</v>
      </c>
      <c r="I11" s="7">
        <v>63087355</v>
      </c>
      <c r="J11" s="7">
        <v>27649904</v>
      </c>
    </row>
    <row r="12" spans="1:10" ht="12.75">
      <c r="A12" s="2" t="str">
        <f t="shared" si="0"/>
        <v>COMPLEXO SOJA</v>
      </c>
      <c r="B12" s="1" t="s">
        <v>113</v>
      </c>
      <c r="C12" s="7">
        <v>32621725461</v>
      </c>
      <c r="D12" s="7">
        <v>91786747376</v>
      </c>
      <c r="E12" s="7">
        <v>35231550057</v>
      </c>
      <c r="F12" s="7">
        <v>101016094181</v>
      </c>
      <c r="G12" s="7">
        <v>78897060</v>
      </c>
      <c r="H12" s="7">
        <v>195300921</v>
      </c>
      <c r="I12" s="7">
        <v>438602223</v>
      </c>
      <c r="J12" s="7">
        <v>1025918714</v>
      </c>
    </row>
    <row r="13" spans="1:10" ht="12.75">
      <c r="A13" s="2" t="str">
        <f t="shared" si="0"/>
        <v>COMPLEXO SUCROALCOOLEIRO</v>
      </c>
      <c r="B13" s="1" t="s">
        <v>114</v>
      </c>
      <c r="C13" s="7">
        <v>6193725902</v>
      </c>
      <c r="D13" s="7">
        <v>19473335900</v>
      </c>
      <c r="E13" s="7">
        <v>9950398535</v>
      </c>
      <c r="F13" s="7">
        <v>32814752984</v>
      </c>
      <c r="G13" s="7">
        <v>649355870</v>
      </c>
      <c r="H13" s="7">
        <v>1198481689</v>
      </c>
      <c r="I13" s="7">
        <v>470672581</v>
      </c>
      <c r="J13" s="7">
        <v>849592218</v>
      </c>
    </row>
    <row r="14" spans="1:10" ht="12.75">
      <c r="A14" s="2" t="str">
        <f t="shared" si="0"/>
        <v>COUROS, PRODUTOS DE COURO E PELETERIA</v>
      </c>
      <c r="B14" s="1" t="s">
        <v>115</v>
      </c>
      <c r="C14" s="7">
        <v>1565443730</v>
      </c>
      <c r="D14" s="7">
        <v>491538407</v>
      </c>
      <c r="E14" s="7">
        <v>1249527112</v>
      </c>
      <c r="F14" s="7">
        <v>472499749</v>
      </c>
      <c r="G14" s="7">
        <v>166724032</v>
      </c>
      <c r="H14" s="7">
        <v>33228194</v>
      </c>
      <c r="I14" s="7">
        <v>122615538</v>
      </c>
      <c r="J14" s="7">
        <v>42254965</v>
      </c>
    </row>
    <row r="15" spans="1:10" ht="12.75">
      <c r="A15" s="2" t="str">
        <f t="shared" si="0"/>
        <v>DEMAIS PRODUTOS DE ORIGEM ANIMAL</v>
      </c>
      <c r="B15" s="1" t="s">
        <v>130</v>
      </c>
      <c r="C15" s="7">
        <v>907298223</v>
      </c>
      <c r="D15" s="7">
        <v>415114220</v>
      </c>
      <c r="E15" s="7">
        <v>987041254</v>
      </c>
      <c r="F15" s="7">
        <v>437468078</v>
      </c>
      <c r="G15" s="7">
        <v>301071335</v>
      </c>
      <c r="H15" s="7">
        <v>106653089</v>
      </c>
      <c r="I15" s="7">
        <v>331575815</v>
      </c>
      <c r="J15" s="7">
        <v>145190293</v>
      </c>
    </row>
    <row r="16" spans="1:10" ht="12.75">
      <c r="A16" s="2" t="str">
        <f t="shared" si="0"/>
        <v>DEMAIS PRODUTOS DE ORIGEM VEGETAL</v>
      </c>
      <c r="B16" s="1" t="s">
        <v>131</v>
      </c>
      <c r="C16" s="7">
        <v>1164274014</v>
      </c>
      <c r="D16" s="7">
        <v>581261474</v>
      </c>
      <c r="E16" s="7">
        <v>1069891377</v>
      </c>
      <c r="F16" s="7">
        <v>685344003</v>
      </c>
      <c r="G16" s="7">
        <v>648731682</v>
      </c>
      <c r="H16" s="7">
        <v>118200490</v>
      </c>
      <c r="I16" s="7">
        <v>666135908</v>
      </c>
      <c r="J16" s="7">
        <v>126982876</v>
      </c>
    </row>
    <row r="17" spans="1:10" ht="12.75">
      <c r="A17" s="2" t="str">
        <f t="shared" si="0"/>
        <v>FIBRAS E PRODUTOS TÊXTEIS</v>
      </c>
      <c r="B17" s="1" t="s">
        <v>116</v>
      </c>
      <c r="C17" s="7">
        <v>3050307172</v>
      </c>
      <c r="D17" s="7">
        <v>1740601730</v>
      </c>
      <c r="E17" s="7">
        <v>3525822090</v>
      </c>
      <c r="F17" s="7">
        <v>2263562310</v>
      </c>
      <c r="G17" s="7">
        <v>752658454</v>
      </c>
      <c r="H17" s="7">
        <v>84886709</v>
      </c>
      <c r="I17" s="7">
        <v>511366934</v>
      </c>
      <c r="J17" s="7">
        <v>69678278</v>
      </c>
    </row>
    <row r="18" spans="1:10" ht="12.75">
      <c r="A18" s="2" t="str">
        <f t="shared" si="0"/>
        <v>FRUTAS (INCLUI NOZES E CASTANHAS)</v>
      </c>
      <c r="B18" s="1" t="s">
        <v>117</v>
      </c>
      <c r="C18" s="7">
        <v>1010313786</v>
      </c>
      <c r="D18" s="7">
        <v>997378843</v>
      </c>
      <c r="E18" s="7">
        <v>1007196380</v>
      </c>
      <c r="F18" s="7">
        <v>1054102621</v>
      </c>
      <c r="G18" s="7">
        <v>662062650</v>
      </c>
      <c r="H18" s="7">
        <v>497021000</v>
      </c>
      <c r="I18" s="7">
        <v>596050772</v>
      </c>
      <c r="J18" s="7">
        <v>450690138</v>
      </c>
    </row>
    <row r="19" spans="1:10" ht="12.75">
      <c r="A19" s="2" t="str">
        <f t="shared" si="0"/>
        <v>FUMO E SEUS PRODUTOS</v>
      </c>
      <c r="B19" s="1" t="s">
        <v>118</v>
      </c>
      <c r="C19" s="7">
        <v>2143042666</v>
      </c>
      <c r="D19" s="7">
        <v>551811299</v>
      </c>
      <c r="E19" s="7">
        <v>1638178926</v>
      </c>
      <c r="F19" s="7">
        <v>514287586</v>
      </c>
      <c r="G19" s="7">
        <v>51240720</v>
      </c>
      <c r="H19" s="7">
        <v>10437607</v>
      </c>
      <c r="I19" s="7">
        <v>48355274</v>
      </c>
      <c r="J19" s="7">
        <v>11130078</v>
      </c>
    </row>
    <row r="20" spans="1:10" ht="12.75">
      <c r="A20" s="2" t="str">
        <f t="shared" si="0"/>
        <v>LÁCTEOS</v>
      </c>
      <c r="B20" s="1" t="s">
        <v>119</v>
      </c>
      <c r="C20" s="7">
        <v>56982577</v>
      </c>
      <c r="D20" s="7">
        <v>24723268</v>
      </c>
      <c r="E20" s="7">
        <v>75959808</v>
      </c>
      <c r="F20" s="7">
        <v>32762158</v>
      </c>
      <c r="G20" s="7">
        <v>454907474</v>
      </c>
      <c r="H20" s="7">
        <v>142400537</v>
      </c>
      <c r="I20" s="7">
        <v>550544594</v>
      </c>
      <c r="J20" s="7">
        <v>174241448</v>
      </c>
    </row>
    <row r="21" spans="1:10" ht="12.75">
      <c r="A21" s="2" t="str">
        <f t="shared" si="0"/>
        <v>PESCADOS</v>
      </c>
      <c r="B21" s="1" t="s">
        <v>120</v>
      </c>
      <c r="C21" s="7">
        <v>307109301</v>
      </c>
      <c r="D21" s="7">
        <v>46804975</v>
      </c>
      <c r="E21" s="7">
        <v>260162793</v>
      </c>
      <c r="F21" s="7">
        <v>46801440</v>
      </c>
      <c r="G21" s="7">
        <v>1267742368</v>
      </c>
      <c r="H21" s="7">
        <v>333794525</v>
      </c>
      <c r="I21" s="7">
        <v>896299078</v>
      </c>
      <c r="J21" s="7">
        <v>296918611</v>
      </c>
    </row>
    <row r="22" spans="1:10" ht="12.75">
      <c r="A22" s="2" t="str">
        <f t="shared" si="0"/>
        <v>PLANTAS VIVAS E PRODUTOS DE FLORICULTURA</v>
      </c>
      <c r="B22" s="1" t="s">
        <v>132</v>
      </c>
      <c r="C22" s="7">
        <v>11521832</v>
      </c>
      <c r="D22" s="7">
        <v>3298014</v>
      </c>
      <c r="E22" s="7">
        <v>12745361</v>
      </c>
      <c r="F22" s="7">
        <v>3525306</v>
      </c>
      <c r="G22" s="7">
        <v>46591339</v>
      </c>
      <c r="H22" s="7">
        <v>5136136</v>
      </c>
      <c r="I22" s="7">
        <v>37939102</v>
      </c>
      <c r="J22" s="7">
        <v>3441403</v>
      </c>
    </row>
    <row r="23" spans="1:10" ht="12.75">
      <c r="A23" s="2" t="str">
        <f t="shared" si="0"/>
        <v>PRODUTOS ALIMENTÍCIOS DIVERSOS</v>
      </c>
      <c r="B23" s="1" t="s">
        <v>133</v>
      </c>
      <c r="C23" s="7">
        <v>734995924</v>
      </c>
      <c r="D23" s="7">
        <v>427815621</v>
      </c>
      <c r="E23" s="7">
        <v>835812260</v>
      </c>
      <c r="F23" s="7">
        <v>527771961</v>
      </c>
      <c r="G23" s="7">
        <v>351896218</v>
      </c>
      <c r="H23" s="7">
        <v>91451532</v>
      </c>
      <c r="I23" s="7">
        <v>320755025</v>
      </c>
      <c r="J23" s="7">
        <v>92337504</v>
      </c>
    </row>
    <row r="24" spans="1:10" ht="12.75">
      <c r="A24" s="2" t="str">
        <f t="shared" si="0"/>
        <v>PRODUTOS APICOLAS</v>
      </c>
      <c r="B24" s="1" t="s">
        <v>134</v>
      </c>
      <c r="C24" s="7">
        <v>75814817</v>
      </c>
      <c r="D24" s="7">
        <v>30075494</v>
      </c>
      <c r="E24" s="7">
        <v>105955163</v>
      </c>
      <c r="F24" s="7">
        <v>45783029</v>
      </c>
      <c r="G24" s="7">
        <v>1168</v>
      </c>
      <c r="H24" s="7">
        <v>10</v>
      </c>
      <c r="I24" s="7">
        <v>1101</v>
      </c>
      <c r="J24" s="7">
        <v>81</v>
      </c>
    </row>
    <row r="25" spans="1:10" ht="12.75">
      <c r="A25" s="2" t="str">
        <f t="shared" si="0"/>
        <v>PRODUTOS FLORESTAIS</v>
      </c>
      <c r="B25" s="1" t="s">
        <v>121</v>
      </c>
      <c r="C25" s="7">
        <v>12924424305</v>
      </c>
      <c r="D25" s="7">
        <v>24969889376</v>
      </c>
      <c r="E25" s="7">
        <v>11414611999</v>
      </c>
      <c r="F25" s="7">
        <v>27064243921</v>
      </c>
      <c r="G25" s="7">
        <v>1505939607</v>
      </c>
      <c r="H25" s="7">
        <v>1325280860</v>
      </c>
      <c r="I25" s="7">
        <v>1216640705</v>
      </c>
      <c r="J25" s="7">
        <v>1069175161</v>
      </c>
    </row>
    <row r="26" spans="1:10" ht="12.75">
      <c r="A26" s="2" t="str">
        <f t="shared" si="0"/>
        <v>PRODUTOS HORTÍCOLAS, LEGUMINOSAS, RAÍZES E TUBÉRCULOS</v>
      </c>
      <c r="B26" s="1" t="s">
        <v>135</v>
      </c>
      <c r="C26" s="7">
        <v>191339038</v>
      </c>
      <c r="D26" s="7">
        <v>261814438</v>
      </c>
      <c r="E26" s="7">
        <v>262730850</v>
      </c>
      <c r="F26" s="7">
        <v>346946043</v>
      </c>
      <c r="G26" s="7">
        <v>1015766292</v>
      </c>
      <c r="H26" s="7">
        <v>1224561759</v>
      </c>
      <c r="I26" s="7">
        <v>1004761015</v>
      </c>
      <c r="J26" s="7">
        <v>1230995731</v>
      </c>
    </row>
    <row r="27" spans="1:10" ht="12.75">
      <c r="A27" s="2" t="str">
        <f t="shared" si="0"/>
        <v>PRODUTOS OLEAGINOSOS (EXCLUI SOJA)</v>
      </c>
      <c r="B27" s="1" t="s">
        <v>122</v>
      </c>
      <c r="C27" s="7">
        <v>226643877</v>
      </c>
      <c r="D27" s="7">
        <v>509298239</v>
      </c>
      <c r="E27" s="7">
        <v>360487871</v>
      </c>
      <c r="F27" s="7">
        <v>609379007</v>
      </c>
      <c r="G27" s="7">
        <v>850598728</v>
      </c>
      <c r="H27" s="7">
        <v>591463788</v>
      </c>
      <c r="I27" s="7">
        <v>1001439055</v>
      </c>
      <c r="J27" s="7">
        <v>745961123</v>
      </c>
    </row>
    <row r="28" spans="1:10" ht="12.75">
      <c r="A28" s="2" t="str">
        <f t="shared" si="0"/>
        <v>RAÇÕES PARA ANIMAIS</v>
      </c>
      <c r="B28" s="1" t="s">
        <v>136</v>
      </c>
      <c r="C28" s="7">
        <v>274696833</v>
      </c>
      <c r="D28" s="7">
        <v>278215726</v>
      </c>
      <c r="E28" s="7">
        <v>320537621</v>
      </c>
      <c r="F28" s="7">
        <v>335209386</v>
      </c>
      <c r="G28" s="7">
        <v>275667512</v>
      </c>
      <c r="H28" s="7">
        <v>132208978</v>
      </c>
      <c r="I28" s="7">
        <v>326326725</v>
      </c>
      <c r="J28" s="7">
        <v>172071256</v>
      </c>
    </row>
    <row r="29" spans="1:10" ht="12.75">
      <c r="A29" s="2" t="str">
        <f t="shared" si="0"/>
        <v>SUCOS</v>
      </c>
      <c r="B29" s="1" t="s">
        <v>123</v>
      </c>
      <c r="C29" s="7">
        <v>2109906991</v>
      </c>
      <c r="D29" s="7">
        <v>2363728213</v>
      </c>
      <c r="E29" s="7">
        <v>1603329525</v>
      </c>
      <c r="F29" s="7">
        <v>2164097917</v>
      </c>
      <c r="G29" s="7">
        <v>12786633</v>
      </c>
      <c r="H29" s="7">
        <v>4988119</v>
      </c>
      <c r="I29" s="7">
        <v>8378511</v>
      </c>
      <c r="J29" s="7">
        <v>3147816</v>
      </c>
    </row>
    <row r="30" spans="1:10" ht="12.75">
      <c r="A30" s="2">
        <f t="shared" si="0"/>
      </c>
      <c r="B30" s="1" t="s">
        <v>784</v>
      </c>
      <c r="C30" s="7">
        <v>96850624360</v>
      </c>
      <c r="D30" s="7">
        <v>199694037112</v>
      </c>
      <c r="E30" s="7">
        <v>100701909400</v>
      </c>
      <c r="F30" s="7">
        <v>217940628721</v>
      </c>
      <c r="G30" s="7">
        <v>13768880304</v>
      </c>
      <c r="H30" s="7">
        <v>17680281635</v>
      </c>
      <c r="I30" s="7">
        <v>13046638282</v>
      </c>
      <c r="J30" s="7">
        <v>17772305996</v>
      </c>
    </row>
    <row r="31" spans="1:10" ht="12.75">
      <c r="A31" s="2" t="str">
        <f t="shared" si="0"/>
        <v>ABACATES</v>
      </c>
      <c r="B31" s="1" t="s">
        <v>646</v>
      </c>
      <c r="C31" s="7">
        <v>19519700</v>
      </c>
      <c r="D31" s="7">
        <v>10245532</v>
      </c>
      <c r="E31" s="7">
        <v>13212633</v>
      </c>
      <c r="F31" s="7">
        <v>7565008</v>
      </c>
      <c r="G31" s="7">
        <v>1237536</v>
      </c>
      <c r="H31" s="7">
        <v>592630</v>
      </c>
      <c r="I31" s="7">
        <v>874148</v>
      </c>
      <c r="J31" s="7">
        <v>326315</v>
      </c>
    </row>
    <row r="32" spans="1:10" ht="12.75">
      <c r="A32" s="2" t="str">
        <f t="shared" si="0"/>
        <v>ABACAXIS</v>
      </c>
      <c r="B32" s="1" t="s">
        <v>647</v>
      </c>
      <c r="C32" s="7">
        <v>1243877</v>
      </c>
      <c r="D32" s="7">
        <v>2349048</v>
      </c>
      <c r="E32" s="7">
        <v>2778541</v>
      </c>
      <c r="F32" s="7">
        <v>4944438</v>
      </c>
      <c r="G32" s="7">
        <v>273603</v>
      </c>
      <c r="H32" s="7">
        <v>53400</v>
      </c>
      <c r="I32" s="7">
        <v>149516</v>
      </c>
      <c r="J32" s="7">
        <v>7530</v>
      </c>
    </row>
    <row r="33" spans="1:10" ht="12.75">
      <c r="A33" s="2" t="str">
        <f t="shared" si="0"/>
        <v>ABELHAS VIVAS</v>
      </c>
      <c r="B33" s="1" t="s">
        <v>648</v>
      </c>
      <c r="C33" s="7">
        <v>1014</v>
      </c>
      <c r="D33" s="7">
        <v>160</v>
      </c>
      <c r="E33" s="7">
        <v>1195</v>
      </c>
      <c r="F33" s="7">
        <v>479</v>
      </c>
      <c r="G33" s="7"/>
      <c r="H33" s="7"/>
      <c r="I33" s="7"/>
      <c r="J33" s="7"/>
    </row>
    <row r="34" spans="1:10" ht="12.75">
      <c r="A34" s="2" t="str">
        <f t="shared" si="0"/>
        <v>AÇÚCAR DE CANA OU BETERRABA</v>
      </c>
      <c r="B34" s="1" t="s">
        <v>649</v>
      </c>
      <c r="C34" s="7">
        <v>5179139852</v>
      </c>
      <c r="D34" s="7">
        <v>17889037488</v>
      </c>
      <c r="E34" s="7">
        <v>8744182963</v>
      </c>
      <c r="F34" s="7">
        <v>30635771214</v>
      </c>
      <c r="G34" s="7">
        <v>2099926</v>
      </c>
      <c r="H34" s="7">
        <v>2135298</v>
      </c>
      <c r="I34" s="7">
        <v>1784107</v>
      </c>
      <c r="J34" s="7">
        <v>1958395</v>
      </c>
    </row>
    <row r="35" spans="1:10" ht="12.75">
      <c r="A35" s="2" t="str">
        <f t="shared" si="0"/>
        <v>ALBUMINA, GELATINAS E OUTRAS SUBSTÂNCIAS PROTEICAS</v>
      </c>
      <c r="B35" s="1" t="s">
        <v>650</v>
      </c>
      <c r="C35" s="7">
        <v>421971138</v>
      </c>
      <c r="D35" s="7">
        <v>89177156</v>
      </c>
      <c r="E35" s="7">
        <v>498576041</v>
      </c>
      <c r="F35" s="7">
        <v>101538227</v>
      </c>
      <c r="G35" s="7">
        <v>104514182</v>
      </c>
      <c r="H35" s="7">
        <v>12589541</v>
      </c>
      <c r="I35" s="7">
        <v>106018418</v>
      </c>
      <c r="J35" s="7">
        <v>14014756</v>
      </c>
    </row>
    <row r="36" spans="1:10" ht="12.75">
      <c r="A36" s="2" t="str">
        <f t="shared" si="0"/>
        <v>ÁLCOOL</v>
      </c>
      <c r="B36" s="1" t="s">
        <v>651</v>
      </c>
      <c r="C36" s="7">
        <v>998077585</v>
      </c>
      <c r="D36" s="7">
        <v>1544128456</v>
      </c>
      <c r="E36" s="7">
        <v>1191522636</v>
      </c>
      <c r="F36" s="7">
        <v>2139089925</v>
      </c>
      <c r="G36" s="7">
        <v>602423883</v>
      </c>
      <c r="H36" s="7">
        <v>1154947549</v>
      </c>
      <c r="I36" s="7">
        <v>416249474</v>
      </c>
      <c r="J36" s="7">
        <v>796774301</v>
      </c>
    </row>
    <row r="37" spans="1:10" ht="12.75">
      <c r="A37" s="2" t="str">
        <f t="shared" si="0"/>
        <v>ALGODÃO E PRODUTOS TÊXTEIS DE ALGODÃO</v>
      </c>
      <c r="B37" s="1" t="s">
        <v>652</v>
      </c>
      <c r="C37" s="7">
        <v>2903726517</v>
      </c>
      <c r="D37" s="7">
        <v>1673067005</v>
      </c>
      <c r="E37" s="7">
        <v>3407949762</v>
      </c>
      <c r="F37" s="7">
        <v>2197795877</v>
      </c>
      <c r="G37" s="7">
        <v>684743809</v>
      </c>
      <c r="H37" s="7">
        <v>66974663</v>
      </c>
      <c r="I37" s="7">
        <v>465724645</v>
      </c>
      <c r="J37" s="7">
        <v>55956019</v>
      </c>
    </row>
    <row r="38" spans="1:10" ht="12.75">
      <c r="A38" s="2" t="str">
        <f t="shared" si="0"/>
        <v>AMEIXAS</v>
      </c>
      <c r="B38" s="1" t="s">
        <v>653</v>
      </c>
      <c r="C38" s="7">
        <v>14230</v>
      </c>
      <c r="D38" s="7">
        <v>3851</v>
      </c>
      <c r="E38" s="7">
        <v>20271</v>
      </c>
      <c r="F38" s="7">
        <v>5078</v>
      </c>
      <c r="G38" s="7">
        <v>18894934</v>
      </c>
      <c r="H38" s="7">
        <v>11632981</v>
      </c>
      <c r="I38" s="7">
        <v>28819890</v>
      </c>
      <c r="J38" s="7">
        <v>13115129</v>
      </c>
    </row>
    <row r="39" spans="1:10" ht="12.75">
      <c r="A39" s="2" t="str">
        <f t="shared" si="0"/>
        <v>AMENDOIM  E PREPARAÇÕES (EXCETO OLEO)</v>
      </c>
      <c r="B39" s="1" t="s">
        <v>654</v>
      </c>
      <c r="C39" s="7">
        <v>241807297</v>
      </c>
      <c r="D39" s="7">
        <v>204147075</v>
      </c>
      <c r="E39" s="7">
        <v>328786845</v>
      </c>
      <c r="F39" s="7">
        <v>264049527</v>
      </c>
      <c r="G39" s="7">
        <v>3022404</v>
      </c>
      <c r="H39" s="7">
        <v>1619004</v>
      </c>
      <c r="I39" s="7">
        <v>4630479</v>
      </c>
      <c r="J39" s="7">
        <v>2754303</v>
      </c>
    </row>
    <row r="40" spans="1:10" ht="12.75">
      <c r="A40" s="2" t="str">
        <f t="shared" si="0"/>
        <v>AVESTRUZES VIVAS</v>
      </c>
      <c r="B40" s="1" t="s">
        <v>655</v>
      </c>
      <c r="C40" s="7">
        <v>24105</v>
      </c>
      <c r="D40" s="7">
        <v>303</v>
      </c>
      <c r="E40" s="7">
        <v>0</v>
      </c>
      <c r="F40" s="7">
        <v>0</v>
      </c>
      <c r="G40" s="7"/>
      <c r="H40" s="7"/>
      <c r="I40" s="7"/>
      <c r="J40" s="7"/>
    </row>
    <row r="41" spans="1:10" ht="12.75">
      <c r="A41" s="2" t="str">
        <f t="shared" si="0"/>
        <v>BANANAS</v>
      </c>
      <c r="B41" s="1" t="s">
        <v>656</v>
      </c>
      <c r="C41" s="7">
        <v>24559299</v>
      </c>
      <c r="D41" s="7">
        <v>79951006</v>
      </c>
      <c r="E41" s="7">
        <v>26111988</v>
      </c>
      <c r="F41" s="7">
        <v>84304323</v>
      </c>
      <c r="G41" s="7">
        <v>175740</v>
      </c>
      <c r="H41" s="7">
        <v>61114</v>
      </c>
      <c r="I41" s="7">
        <v>190234</v>
      </c>
      <c r="J41" s="7">
        <v>79423</v>
      </c>
    </row>
    <row r="42" spans="1:10" ht="12.75">
      <c r="A42" s="2" t="str">
        <f t="shared" si="0"/>
        <v>BEBIDAS ALCÓOLICAS</v>
      </c>
      <c r="B42" s="1" t="s">
        <v>657</v>
      </c>
      <c r="C42" s="7">
        <v>127464596</v>
      </c>
      <c r="D42" s="7">
        <v>161256435</v>
      </c>
      <c r="E42" s="7">
        <v>134268649</v>
      </c>
      <c r="F42" s="7">
        <v>207715117</v>
      </c>
      <c r="G42" s="7">
        <v>572499389</v>
      </c>
      <c r="H42" s="7">
        <v>215701180</v>
      </c>
      <c r="I42" s="7">
        <v>552367640</v>
      </c>
      <c r="J42" s="7">
        <v>216130013</v>
      </c>
    </row>
    <row r="43" spans="1:10" ht="12.75">
      <c r="A43" s="2" t="str">
        <f t="shared" si="0"/>
        <v>BEBIDAS NÃO ALCOÓLICAS</v>
      </c>
      <c r="B43" s="1" t="s">
        <v>658</v>
      </c>
      <c r="C43" s="7">
        <v>19982183</v>
      </c>
      <c r="D43" s="7">
        <v>47492736</v>
      </c>
      <c r="E43" s="7">
        <v>18533896</v>
      </c>
      <c r="F43" s="7">
        <v>46254848</v>
      </c>
      <c r="G43" s="7">
        <v>92557427</v>
      </c>
      <c r="H43" s="7">
        <v>84675064</v>
      </c>
      <c r="I43" s="7">
        <v>78547474</v>
      </c>
      <c r="J43" s="7">
        <v>100316483</v>
      </c>
    </row>
    <row r="44" spans="1:10" ht="12.75">
      <c r="A44" s="2" t="str">
        <f t="shared" si="0"/>
        <v>BORRACHA NATURAL E GOMAS NATURAIS</v>
      </c>
      <c r="B44" s="1" t="s">
        <v>659</v>
      </c>
      <c r="C44" s="7">
        <v>1609871</v>
      </c>
      <c r="D44" s="7">
        <v>820046</v>
      </c>
      <c r="E44" s="7">
        <v>2273955</v>
      </c>
      <c r="F44" s="7">
        <v>1647086</v>
      </c>
      <c r="G44" s="7">
        <v>331874732</v>
      </c>
      <c r="H44" s="7">
        <v>225362537</v>
      </c>
      <c r="I44" s="7">
        <v>246239767</v>
      </c>
      <c r="J44" s="7">
        <v>172639981</v>
      </c>
    </row>
    <row r="45" spans="1:10" ht="12.75">
      <c r="A45" s="2" t="str">
        <f t="shared" si="0"/>
        <v>BOVINOS E BUBALINOS VIVOS</v>
      </c>
      <c r="B45" s="1" t="s">
        <v>660</v>
      </c>
      <c r="C45" s="7">
        <v>354880236</v>
      </c>
      <c r="D45" s="7">
        <v>178846937</v>
      </c>
      <c r="E45" s="7">
        <v>217153002</v>
      </c>
      <c r="F45" s="7">
        <v>110394533</v>
      </c>
      <c r="G45" s="7">
        <v>129440</v>
      </c>
      <c r="H45" s="7">
        <v>13050</v>
      </c>
      <c r="I45" s="7">
        <v>490460</v>
      </c>
      <c r="J45" s="7">
        <v>26267</v>
      </c>
    </row>
    <row r="46" spans="1:10" ht="12.75">
      <c r="A46" s="2" t="str">
        <f t="shared" si="0"/>
        <v>CACAU INTEIRO OU PARTIDO</v>
      </c>
      <c r="B46" s="1" t="s">
        <v>661</v>
      </c>
      <c r="C46" s="7">
        <v>1860857</v>
      </c>
      <c r="D46" s="7">
        <v>490843</v>
      </c>
      <c r="E46" s="7">
        <v>2451242</v>
      </c>
      <c r="F46" s="7">
        <v>632673</v>
      </c>
      <c r="G46" s="7">
        <v>129623844</v>
      </c>
      <c r="H46" s="7">
        <v>56110279</v>
      </c>
      <c r="I46" s="7">
        <v>118476642</v>
      </c>
      <c r="J46" s="7">
        <v>46487660</v>
      </c>
    </row>
    <row r="47" spans="1:10" ht="12.75">
      <c r="A47" s="2" t="str">
        <f t="shared" si="0"/>
        <v>CAFÉ VERDE E CAFÉ TORRADO</v>
      </c>
      <c r="B47" s="1" t="s">
        <v>662</v>
      </c>
      <c r="C47" s="7">
        <v>4584790003</v>
      </c>
      <c r="D47" s="7">
        <v>2232805335</v>
      </c>
      <c r="E47" s="7">
        <v>4996244286</v>
      </c>
      <c r="F47" s="7">
        <v>2379045627</v>
      </c>
      <c r="G47" s="7">
        <v>73884144</v>
      </c>
      <c r="H47" s="7">
        <v>3717254</v>
      </c>
      <c r="I47" s="7">
        <v>64101292</v>
      </c>
      <c r="J47" s="7">
        <v>5826273</v>
      </c>
    </row>
    <row r="48" spans="1:10" ht="12.75">
      <c r="A48" s="2" t="str">
        <f t="shared" si="0"/>
        <v>CAMELOS E OUTROS CAMELIDEOS VIVOS</v>
      </c>
      <c r="B48" s="1" t="s">
        <v>663</v>
      </c>
      <c r="C48" s="7"/>
      <c r="D48" s="7"/>
      <c r="E48" s="7"/>
      <c r="F48" s="7"/>
      <c r="G48" s="7">
        <v>12545</v>
      </c>
      <c r="H48" s="7">
        <v>6540</v>
      </c>
      <c r="I48" s="7">
        <v>16430</v>
      </c>
      <c r="J48" s="7">
        <v>19725</v>
      </c>
    </row>
    <row r="49" spans="1:10" ht="12.75">
      <c r="A49" s="2" t="str">
        <f t="shared" si="0"/>
        <v>CAQUIS</v>
      </c>
      <c r="B49" s="1" t="s">
        <v>664</v>
      </c>
      <c r="C49" s="7">
        <v>671458</v>
      </c>
      <c r="D49" s="7">
        <v>282062</v>
      </c>
      <c r="E49" s="7">
        <v>239484</v>
      </c>
      <c r="F49" s="7">
        <v>137634</v>
      </c>
      <c r="G49" s="7">
        <v>2937080</v>
      </c>
      <c r="H49" s="7">
        <v>2235960</v>
      </c>
      <c r="I49" s="7">
        <v>2037631</v>
      </c>
      <c r="J49" s="7">
        <v>1428397</v>
      </c>
    </row>
    <row r="50" spans="1:10" ht="12.75">
      <c r="A50" s="2" t="str">
        <f t="shared" si="0"/>
        <v>CARNE BOVINA</v>
      </c>
      <c r="B50" s="1" t="s">
        <v>665</v>
      </c>
      <c r="C50" s="7">
        <v>7629208665</v>
      </c>
      <c r="D50" s="7">
        <v>1864529017</v>
      </c>
      <c r="E50" s="7">
        <v>8478214119</v>
      </c>
      <c r="F50" s="7">
        <v>2011238578</v>
      </c>
      <c r="G50" s="7">
        <v>219837631</v>
      </c>
      <c r="H50" s="7">
        <v>40222226</v>
      </c>
      <c r="I50" s="7">
        <v>219565423</v>
      </c>
      <c r="J50" s="7">
        <v>50808088</v>
      </c>
    </row>
    <row r="51" spans="1:10" ht="12.75">
      <c r="A51" s="2" t="str">
        <f t="shared" si="0"/>
        <v>CARNE DE FRANGO</v>
      </c>
      <c r="B51" s="1" t="s">
        <v>666</v>
      </c>
      <c r="C51" s="7">
        <v>6972572780</v>
      </c>
      <c r="D51" s="7">
        <v>4174781814</v>
      </c>
      <c r="E51" s="7">
        <v>5989298843</v>
      </c>
      <c r="F51" s="7">
        <v>4124658292</v>
      </c>
      <c r="G51" s="7">
        <v>11407873</v>
      </c>
      <c r="H51" s="7">
        <v>5029952</v>
      </c>
      <c r="I51" s="7">
        <v>9637260</v>
      </c>
      <c r="J51" s="7">
        <v>5165477</v>
      </c>
    </row>
    <row r="52" spans="1:10" ht="12.75">
      <c r="A52" s="2" t="str">
        <f t="shared" si="0"/>
        <v>CARNE DE GANSO</v>
      </c>
      <c r="B52" s="1" t="s">
        <v>793</v>
      </c>
      <c r="C52" s="7">
        <v>0</v>
      </c>
      <c r="D52" s="7">
        <v>0</v>
      </c>
      <c r="E52" s="7">
        <v>1536</v>
      </c>
      <c r="F52" s="7">
        <v>171</v>
      </c>
      <c r="G52" s="7"/>
      <c r="H52" s="7"/>
      <c r="I52" s="7"/>
      <c r="J52" s="7"/>
    </row>
    <row r="53" spans="1:10" ht="12.75">
      <c r="A53" s="2" t="str">
        <f t="shared" si="0"/>
        <v>CARNE DE OVINO E CAPRINO</v>
      </c>
      <c r="B53" s="1" t="s">
        <v>667</v>
      </c>
      <c r="C53" s="7">
        <v>515677</v>
      </c>
      <c r="D53" s="7">
        <v>52645</v>
      </c>
      <c r="E53" s="7">
        <v>549509</v>
      </c>
      <c r="F53" s="7">
        <v>58202</v>
      </c>
      <c r="G53" s="7">
        <v>43112503</v>
      </c>
      <c r="H53" s="7">
        <v>6392261</v>
      </c>
      <c r="I53" s="7">
        <v>32157320</v>
      </c>
      <c r="J53" s="7">
        <v>4522957</v>
      </c>
    </row>
    <row r="54" spans="1:10" ht="12.75">
      <c r="A54" s="2" t="str">
        <f t="shared" si="0"/>
        <v>CARNE DE PATO</v>
      </c>
      <c r="B54" s="1" t="s">
        <v>668</v>
      </c>
      <c r="C54" s="1">
        <v>8177182</v>
      </c>
      <c r="D54" s="1">
        <v>3082348</v>
      </c>
      <c r="E54" s="1">
        <v>9205466</v>
      </c>
      <c r="F54" s="1">
        <v>3515024</v>
      </c>
      <c r="G54" s="1">
        <v>624301</v>
      </c>
      <c r="H54" s="1">
        <v>29683</v>
      </c>
      <c r="I54" s="1">
        <v>416935</v>
      </c>
      <c r="J54" s="1">
        <v>14934</v>
      </c>
    </row>
    <row r="55" spans="1:6" ht="12.75">
      <c r="A55" s="2" t="str">
        <f t="shared" si="0"/>
        <v>CARNE DE PERU</v>
      </c>
      <c r="B55" s="1" t="s">
        <v>669</v>
      </c>
      <c r="C55" s="1">
        <v>82875002</v>
      </c>
      <c r="D55" s="1">
        <v>38164211</v>
      </c>
      <c r="E55" s="1">
        <v>74710123</v>
      </c>
      <c r="F55" s="1">
        <v>41624443</v>
      </c>
    </row>
    <row r="56" spans="1:10" ht="12.75">
      <c r="A56" s="2" t="str">
        <f t="shared" si="0"/>
        <v>CARNE SUÍNA</v>
      </c>
      <c r="B56" s="1" t="s">
        <v>670</v>
      </c>
      <c r="C56" s="1">
        <v>1599844745</v>
      </c>
      <c r="D56" s="1">
        <v>745611964</v>
      </c>
      <c r="E56" s="1">
        <v>2254277849</v>
      </c>
      <c r="F56" s="1">
        <v>1010123316</v>
      </c>
      <c r="G56" s="1">
        <v>185730429</v>
      </c>
      <c r="H56" s="1">
        <v>19156524</v>
      </c>
      <c r="I56" s="1">
        <v>146547292</v>
      </c>
      <c r="J56" s="1">
        <v>15819714</v>
      </c>
    </row>
    <row r="57" spans="1:6" ht="12.75">
      <c r="A57" s="2" t="str">
        <f t="shared" si="0"/>
        <v>CARNES DE EQÜIDEOS</v>
      </c>
      <c r="B57" s="1" t="s">
        <v>671</v>
      </c>
      <c r="C57" s="1">
        <v>6089970</v>
      </c>
      <c r="D57" s="1">
        <v>2535346</v>
      </c>
      <c r="E57" s="1">
        <v>7891535</v>
      </c>
      <c r="F57" s="1">
        <v>3171396</v>
      </c>
    </row>
    <row r="58" spans="1:10" ht="12.75">
      <c r="A58" s="2" t="str">
        <f t="shared" si="0"/>
        <v>CAVALOS, ASININOS E MUARES VIVOS</v>
      </c>
      <c r="B58" s="1" t="s">
        <v>672</v>
      </c>
      <c r="C58" s="1">
        <v>10973148</v>
      </c>
      <c r="D58" s="1">
        <v>230806</v>
      </c>
      <c r="E58" s="1">
        <v>5049913</v>
      </c>
      <c r="F58" s="1">
        <v>143533</v>
      </c>
      <c r="G58" s="1">
        <v>6746295</v>
      </c>
      <c r="H58" s="1">
        <v>86505</v>
      </c>
      <c r="I58" s="1">
        <v>3535710</v>
      </c>
      <c r="J58" s="1">
        <v>52855</v>
      </c>
    </row>
    <row r="59" spans="1:10" ht="12.75">
      <c r="A59" s="2" t="str">
        <f t="shared" si="0"/>
        <v>CELULOSE</v>
      </c>
      <c r="B59" s="1" t="s">
        <v>673</v>
      </c>
      <c r="C59" s="1">
        <v>7479879406</v>
      </c>
      <c r="D59" s="1">
        <v>15294667715</v>
      </c>
      <c r="E59" s="1">
        <v>5989582956</v>
      </c>
      <c r="F59" s="1">
        <v>16216648676</v>
      </c>
      <c r="G59" s="1">
        <v>188060407</v>
      </c>
      <c r="H59" s="1">
        <v>282708248</v>
      </c>
      <c r="I59" s="1">
        <v>158248924</v>
      </c>
      <c r="J59" s="1">
        <v>223390345</v>
      </c>
    </row>
    <row r="60" spans="1:10" ht="12.75">
      <c r="A60" s="2" t="str">
        <f t="shared" si="0"/>
        <v>CEREAIS</v>
      </c>
      <c r="B60" s="1" t="s">
        <v>674</v>
      </c>
      <c r="C60" s="1">
        <v>7703983030</v>
      </c>
      <c r="D60" s="1">
        <v>44388876751</v>
      </c>
      <c r="E60" s="1">
        <v>6403199211</v>
      </c>
      <c r="F60" s="1">
        <v>36367323039</v>
      </c>
      <c r="G60" s="1">
        <v>2115895618</v>
      </c>
      <c r="H60" s="1">
        <v>9458510873</v>
      </c>
      <c r="I60" s="1">
        <v>2080832390</v>
      </c>
      <c r="J60" s="1">
        <v>9171461401</v>
      </c>
    </row>
    <row r="61" spans="1:10" ht="12.75">
      <c r="A61" s="2" t="str">
        <f t="shared" si="0"/>
        <v>CEREJAS</v>
      </c>
      <c r="B61" s="1" t="s">
        <v>675</v>
      </c>
      <c r="C61" s="1">
        <v>46541</v>
      </c>
      <c r="D61" s="1">
        <v>6074</v>
      </c>
      <c r="E61" s="1">
        <v>124410</v>
      </c>
      <c r="F61" s="1">
        <v>14107</v>
      </c>
      <c r="G61" s="1">
        <v>23557391</v>
      </c>
      <c r="H61" s="1">
        <v>6576895</v>
      </c>
      <c r="I61" s="1">
        <v>18546721</v>
      </c>
      <c r="J61" s="1">
        <v>5380413</v>
      </c>
    </row>
    <row r="62" spans="1:10" ht="12.75">
      <c r="A62" s="2" t="str">
        <f t="shared" si="0"/>
        <v>CHÁ, MATE E SUAS PREPARAÇÕES</v>
      </c>
      <c r="B62" s="1" t="s">
        <v>676</v>
      </c>
      <c r="C62" s="1">
        <v>83395935</v>
      </c>
      <c r="D62" s="1">
        <v>36573480</v>
      </c>
      <c r="E62" s="1">
        <v>90399560</v>
      </c>
      <c r="F62" s="1">
        <v>50051339</v>
      </c>
      <c r="G62" s="1">
        <v>8199286</v>
      </c>
      <c r="H62" s="1">
        <v>1104442</v>
      </c>
      <c r="I62" s="1">
        <v>8973948</v>
      </c>
      <c r="J62" s="1">
        <v>1582216</v>
      </c>
    </row>
    <row r="63" spans="1:10" ht="12.75">
      <c r="A63" s="2" t="str">
        <f t="shared" si="0"/>
        <v>CLEMENTINAS</v>
      </c>
      <c r="B63" s="1" t="s">
        <v>677</v>
      </c>
      <c r="G63" s="1">
        <v>834848</v>
      </c>
      <c r="H63" s="1">
        <v>874796</v>
      </c>
      <c r="I63" s="1">
        <v>1289741</v>
      </c>
      <c r="J63" s="1">
        <v>1085661</v>
      </c>
    </row>
    <row r="64" spans="1:10" ht="12.75">
      <c r="A64" s="2" t="str">
        <f t="shared" si="0"/>
        <v>COCOS</v>
      </c>
      <c r="B64" s="1" t="s">
        <v>678</v>
      </c>
      <c r="C64" s="1">
        <v>942388</v>
      </c>
      <c r="D64" s="1">
        <v>975060</v>
      </c>
      <c r="E64" s="1">
        <v>996084</v>
      </c>
      <c r="F64" s="1">
        <v>1103078</v>
      </c>
      <c r="G64" s="1">
        <v>20349127</v>
      </c>
      <c r="H64" s="1">
        <v>15755123</v>
      </c>
      <c r="I64" s="1">
        <v>17118223</v>
      </c>
      <c r="J64" s="1">
        <v>13909473</v>
      </c>
    </row>
    <row r="65" spans="1:10" ht="12.75">
      <c r="A65" s="2" t="str">
        <f t="shared" si="0"/>
        <v>CONSERVAS E PREPARAÇÕES DE FRUTAS (EXCL. SUCOS)</v>
      </c>
      <c r="B65" s="1" t="s">
        <v>679</v>
      </c>
      <c r="C65" s="1">
        <v>70978174</v>
      </c>
      <c r="D65" s="1">
        <v>38962165</v>
      </c>
      <c r="E65" s="1">
        <v>70562271</v>
      </c>
      <c r="F65" s="1">
        <v>48322103</v>
      </c>
      <c r="G65" s="1">
        <v>37107884</v>
      </c>
      <c r="H65" s="1">
        <v>16003594</v>
      </c>
      <c r="I65" s="1">
        <v>39673478</v>
      </c>
      <c r="J65" s="1">
        <v>15081575</v>
      </c>
    </row>
    <row r="66" spans="1:10" ht="12.75">
      <c r="A66" s="2" t="str">
        <f t="shared" si="0"/>
        <v>COUROS E PELES DE BOVINOS OU EQUÍDEOS</v>
      </c>
      <c r="B66" s="1" t="s">
        <v>680</v>
      </c>
      <c r="C66" s="1">
        <v>1143627455</v>
      </c>
      <c r="D66" s="1">
        <v>476436982</v>
      </c>
      <c r="E66" s="1">
        <v>961939337</v>
      </c>
      <c r="F66" s="1">
        <v>460524740</v>
      </c>
      <c r="G66" s="1">
        <v>29927556</v>
      </c>
      <c r="H66" s="1">
        <v>28558027</v>
      </c>
      <c r="I66" s="1">
        <v>28957736</v>
      </c>
      <c r="J66" s="1">
        <v>38829560</v>
      </c>
    </row>
    <row r="67" spans="1:10" ht="12.75">
      <c r="A67" s="2" t="str">
        <f t="shared" si="0"/>
        <v>COUROS E PELES DE CAPRINOS</v>
      </c>
      <c r="B67" s="1" t="s">
        <v>681</v>
      </c>
      <c r="C67" s="1">
        <v>1986847</v>
      </c>
      <c r="D67" s="1">
        <v>299212</v>
      </c>
      <c r="E67" s="1">
        <v>529662</v>
      </c>
      <c r="F67" s="1">
        <v>37907</v>
      </c>
      <c r="G67" s="1">
        <v>1101732</v>
      </c>
      <c r="H67" s="1">
        <v>53788</v>
      </c>
      <c r="I67" s="1">
        <v>258624</v>
      </c>
      <c r="J67" s="1">
        <v>5197</v>
      </c>
    </row>
    <row r="68" spans="1:10" ht="12.75">
      <c r="A68" s="2" t="str">
        <f aca="true" t="shared" si="1" ref="A68:A131">RIGHT(B68,LEN(B68)-11)</f>
        <v>COUROS E PELES DE OUTROS ANIMAIS</v>
      </c>
      <c r="B68" s="1" t="s">
        <v>682</v>
      </c>
      <c r="C68" s="1">
        <v>3940559</v>
      </c>
      <c r="D68" s="1">
        <v>41633</v>
      </c>
      <c r="E68" s="1">
        <v>3795784</v>
      </c>
      <c r="F68" s="1">
        <v>38927</v>
      </c>
      <c r="G68" s="1">
        <v>428752</v>
      </c>
      <c r="H68" s="1">
        <v>1481</v>
      </c>
      <c r="I68" s="1">
        <v>390641</v>
      </c>
      <c r="J68" s="1">
        <v>20323</v>
      </c>
    </row>
    <row r="69" spans="1:10" ht="12.75">
      <c r="A69" s="2" t="str">
        <f t="shared" si="1"/>
        <v>COUROS E PELES DE OVINOS</v>
      </c>
      <c r="B69" s="1" t="s">
        <v>683</v>
      </c>
      <c r="C69" s="1">
        <v>2872250</v>
      </c>
      <c r="D69" s="1">
        <v>91383</v>
      </c>
      <c r="E69" s="1">
        <v>3575296</v>
      </c>
      <c r="F69" s="1">
        <v>164616</v>
      </c>
      <c r="G69" s="1">
        <v>4298430</v>
      </c>
      <c r="H69" s="1">
        <v>891972</v>
      </c>
      <c r="I69" s="1">
        <v>1597302</v>
      </c>
      <c r="J69" s="1">
        <v>677984</v>
      </c>
    </row>
    <row r="70" spans="1:10" ht="12.75">
      <c r="A70" s="2" t="str">
        <f t="shared" si="1"/>
        <v>COUROS E PELES DE RÉPTEIS</v>
      </c>
      <c r="B70" s="1" t="s">
        <v>684</v>
      </c>
      <c r="C70" s="1">
        <v>131001</v>
      </c>
      <c r="D70" s="1">
        <v>2999</v>
      </c>
      <c r="E70" s="1">
        <v>82887</v>
      </c>
      <c r="F70" s="1">
        <v>2392</v>
      </c>
      <c r="G70" s="1">
        <v>1015223</v>
      </c>
      <c r="H70" s="1">
        <v>4446</v>
      </c>
      <c r="I70" s="1">
        <v>311424</v>
      </c>
      <c r="J70" s="1">
        <v>1700</v>
      </c>
    </row>
    <row r="71" spans="1:10" ht="12.75">
      <c r="A71" s="2" t="str">
        <f t="shared" si="1"/>
        <v>COUROS E PELES DE SUÍNOS</v>
      </c>
      <c r="B71" s="1" t="s">
        <v>685</v>
      </c>
      <c r="C71" s="1">
        <v>10058</v>
      </c>
      <c r="D71" s="1">
        <v>407</v>
      </c>
      <c r="E71" s="1">
        <v>30878</v>
      </c>
      <c r="F71" s="1">
        <v>5312</v>
      </c>
      <c r="G71" s="1">
        <v>448770</v>
      </c>
      <c r="H71" s="1">
        <v>41796</v>
      </c>
      <c r="I71" s="1">
        <v>168055</v>
      </c>
      <c r="J71" s="1">
        <v>14159</v>
      </c>
    </row>
    <row r="72" spans="1:10" ht="12.75">
      <c r="A72" s="2" t="str">
        <f t="shared" si="1"/>
        <v>CRUSTÁCEOS E MOLUSCOS</v>
      </c>
      <c r="B72" s="1" t="s">
        <v>686</v>
      </c>
      <c r="C72" s="1">
        <v>97414587</v>
      </c>
      <c r="D72" s="1">
        <v>3300953</v>
      </c>
      <c r="E72" s="1">
        <v>77992986</v>
      </c>
      <c r="F72" s="1">
        <v>2960704</v>
      </c>
      <c r="G72" s="1">
        <v>30240060</v>
      </c>
      <c r="H72" s="1">
        <v>6857042</v>
      </c>
      <c r="I72" s="1">
        <v>26136647</v>
      </c>
      <c r="J72" s="1">
        <v>6246633</v>
      </c>
    </row>
    <row r="73" spans="1:10" ht="12.75">
      <c r="A73" s="2" t="str">
        <f t="shared" si="1"/>
        <v>DAMASCOS</v>
      </c>
      <c r="B73" s="1" t="s">
        <v>687</v>
      </c>
      <c r="C73" s="1">
        <v>118613</v>
      </c>
      <c r="D73" s="1">
        <v>57860</v>
      </c>
      <c r="E73" s="1">
        <v>7632</v>
      </c>
      <c r="F73" s="1">
        <v>930</v>
      </c>
      <c r="G73" s="1">
        <v>13351112</v>
      </c>
      <c r="H73" s="1">
        <v>4651472</v>
      </c>
      <c r="I73" s="1">
        <v>14871136</v>
      </c>
      <c r="J73" s="1">
        <v>4863039</v>
      </c>
    </row>
    <row r="74" spans="1:10" ht="12.75">
      <c r="A74" s="2" t="str">
        <f t="shared" si="1"/>
        <v>DEMAIS  PRODUTOS LÁCTEOS</v>
      </c>
      <c r="B74" s="1" t="s">
        <v>688</v>
      </c>
      <c r="C74" s="1">
        <v>3775335</v>
      </c>
      <c r="D74" s="1">
        <v>1385417</v>
      </c>
      <c r="E74" s="1">
        <v>14135501</v>
      </c>
      <c r="F74" s="1">
        <v>4312357</v>
      </c>
      <c r="G74" s="1">
        <v>41387025</v>
      </c>
      <c r="H74" s="1">
        <v>7836015</v>
      </c>
      <c r="I74" s="1">
        <v>44571134</v>
      </c>
      <c r="J74" s="1">
        <v>7018527</v>
      </c>
    </row>
    <row r="75" spans="1:10" ht="12.75">
      <c r="A75" s="2" t="str">
        <f t="shared" si="1"/>
        <v>DEMAIS AÇÚCARES</v>
      </c>
      <c r="B75" s="1" t="s">
        <v>689</v>
      </c>
      <c r="C75" s="1">
        <v>16508465</v>
      </c>
      <c r="D75" s="1">
        <v>40169956</v>
      </c>
      <c r="E75" s="1">
        <v>14692936</v>
      </c>
      <c r="F75" s="1">
        <v>39891845</v>
      </c>
      <c r="G75" s="1">
        <v>44832061</v>
      </c>
      <c r="H75" s="1">
        <v>41398842</v>
      </c>
      <c r="I75" s="1">
        <v>52639000</v>
      </c>
      <c r="J75" s="1">
        <v>50859522</v>
      </c>
    </row>
    <row r="76" spans="1:10" ht="12.75">
      <c r="A76" s="2" t="str">
        <f t="shared" si="1"/>
        <v>DEMAIS ÁLCOOIS</v>
      </c>
      <c r="B76" s="1" t="s">
        <v>690</v>
      </c>
      <c r="C76" s="1">
        <v>7502852</v>
      </c>
      <c r="D76" s="1">
        <v>3322717</v>
      </c>
      <c r="E76" s="1">
        <v>6770099</v>
      </c>
      <c r="F76" s="1">
        <v>3593689</v>
      </c>
      <c r="G76" s="1">
        <v>11044061</v>
      </c>
      <c r="H76" s="1">
        <v>9117232</v>
      </c>
      <c r="I76" s="1">
        <v>10454509</v>
      </c>
      <c r="J76" s="1">
        <v>8406310</v>
      </c>
    </row>
    <row r="77" spans="1:10" ht="12.75">
      <c r="A77" s="2" t="str">
        <f t="shared" si="1"/>
        <v>DEMAIS CARNES, MIUDEZAS E PREPARAÇÕES</v>
      </c>
      <c r="B77" s="1" t="s">
        <v>691</v>
      </c>
      <c r="C77" s="1">
        <v>386352584</v>
      </c>
      <c r="D77" s="1">
        <v>219727343</v>
      </c>
      <c r="E77" s="1">
        <v>344660064</v>
      </c>
      <c r="F77" s="1">
        <v>222929148</v>
      </c>
      <c r="G77" s="1">
        <v>3185342</v>
      </c>
      <c r="H77" s="1">
        <v>475361</v>
      </c>
      <c r="I77" s="1">
        <v>3658582</v>
      </c>
      <c r="J77" s="1">
        <v>538400</v>
      </c>
    </row>
    <row r="78" spans="1:10" ht="12.75">
      <c r="A78" s="2" t="str">
        <f t="shared" si="1"/>
        <v>DEMAIS FIBRAS E PRODUTOS TÊXTEIS</v>
      </c>
      <c r="B78" s="1" t="s">
        <v>692</v>
      </c>
      <c r="C78" s="1">
        <v>55362129</v>
      </c>
      <c r="D78" s="1">
        <v>41391237</v>
      </c>
      <c r="E78" s="1">
        <v>47822297</v>
      </c>
      <c r="F78" s="1">
        <v>40266448</v>
      </c>
      <c r="G78" s="1">
        <v>17511910</v>
      </c>
      <c r="H78" s="1">
        <v>13985593</v>
      </c>
      <c r="I78" s="1">
        <v>14149020</v>
      </c>
      <c r="J78" s="1">
        <v>11258588</v>
      </c>
    </row>
    <row r="79" spans="1:10" ht="12.75">
      <c r="A79" s="2" t="str">
        <f t="shared" si="1"/>
        <v>DEMAIS PRODUTOS APÍCOLAS</v>
      </c>
      <c r="B79" s="1" t="s">
        <v>693</v>
      </c>
      <c r="C79" s="1">
        <v>7430925</v>
      </c>
      <c r="D79" s="1">
        <v>36583</v>
      </c>
      <c r="E79" s="1">
        <v>7394831</v>
      </c>
      <c r="F79" s="1">
        <v>54763</v>
      </c>
      <c r="G79" s="1">
        <v>530</v>
      </c>
      <c r="H79" s="1">
        <v>0</v>
      </c>
      <c r="I79" s="1">
        <v>0</v>
      </c>
      <c r="J79" s="1">
        <v>0</v>
      </c>
    </row>
    <row r="80" spans="1:6" ht="12.75">
      <c r="A80" s="2" t="str">
        <f t="shared" si="1"/>
        <v>DURIOES</v>
      </c>
      <c r="B80" s="1" t="s">
        <v>694</v>
      </c>
      <c r="C80" s="1">
        <v>3734</v>
      </c>
      <c r="D80" s="1">
        <v>449</v>
      </c>
      <c r="E80" s="1">
        <v>0</v>
      </c>
      <c r="F80" s="1">
        <v>0</v>
      </c>
    </row>
    <row r="81" spans="1:10" ht="12.75">
      <c r="A81" s="2" t="str">
        <f t="shared" si="1"/>
        <v>ENZIMAS E SEUS CONCENTRADOS</v>
      </c>
      <c r="B81" s="1" t="s">
        <v>695</v>
      </c>
      <c r="C81" s="1">
        <v>45322624</v>
      </c>
      <c r="D81" s="1">
        <v>5939172</v>
      </c>
      <c r="E81" s="1">
        <v>45517493</v>
      </c>
      <c r="F81" s="1">
        <v>4992287</v>
      </c>
      <c r="G81" s="1">
        <v>149715877</v>
      </c>
      <c r="H81" s="1">
        <v>18080955</v>
      </c>
      <c r="I81" s="1">
        <v>165960068</v>
      </c>
      <c r="J81" s="1">
        <v>20809303</v>
      </c>
    </row>
    <row r="82" spans="1:10" ht="12.75">
      <c r="A82" s="2" t="str">
        <f t="shared" si="1"/>
        <v>ESPECIARIAS</v>
      </c>
      <c r="B82" s="1" t="s">
        <v>696</v>
      </c>
      <c r="C82" s="1">
        <v>228689855</v>
      </c>
      <c r="D82" s="1">
        <v>113502805</v>
      </c>
      <c r="E82" s="1">
        <v>265739453</v>
      </c>
      <c r="F82" s="1">
        <v>128445853</v>
      </c>
      <c r="G82" s="1">
        <v>42724270</v>
      </c>
      <c r="H82" s="1">
        <v>19216610</v>
      </c>
      <c r="I82" s="1">
        <v>54113407</v>
      </c>
      <c r="J82" s="1">
        <v>26067688</v>
      </c>
    </row>
    <row r="83" spans="1:10" ht="12.75">
      <c r="A83" s="2" t="str">
        <f t="shared" si="1"/>
        <v>EXTRATOS DE CAFÉ E SUCEDÂNEOS DO CAFÉ</v>
      </c>
      <c r="B83" s="1" t="s">
        <v>697</v>
      </c>
      <c r="C83" s="1">
        <v>582597735</v>
      </c>
      <c r="D83" s="1">
        <v>99081155</v>
      </c>
      <c r="E83" s="1">
        <v>533274414</v>
      </c>
      <c r="F83" s="1">
        <v>97570721</v>
      </c>
      <c r="G83" s="1">
        <v>7779384</v>
      </c>
      <c r="H83" s="1">
        <v>701520</v>
      </c>
      <c r="I83" s="1">
        <v>7016039</v>
      </c>
      <c r="J83" s="1">
        <v>645767</v>
      </c>
    </row>
    <row r="84" spans="1:10" ht="12.75">
      <c r="A84" s="2" t="str">
        <f t="shared" si="1"/>
        <v>EXTRATOS TANANTES E TINTORIAIS,  TANINOS E SEUS DERIVADOS,  MAT. CORANTES DE ORIG. VEG.</v>
      </c>
      <c r="B84" s="1" t="s">
        <v>698</v>
      </c>
      <c r="C84" s="1">
        <v>51545735</v>
      </c>
      <c r="D84" s="1">
        <v>27986498</v>
      </c>
      <c r="E84" s="1">
        <v>47784746</v>
      </c>
      <c r="F84" s="1">
        <v>26897651</v>
      </c>
      <c r="G84" s="1">
        <v>17543683</v>
      </c>
      <c r="H84" s="1">
        <v>3308347</v>
      </c>
      <c r="I84" s="1">
        <v>17343145</v>
      </c>
      <c r="J84" s="1">
        <v>3094433</v>
      </c>
    </row>
    <row r="85" spans="1:10" ht="12.75">
      <c r="A85" s="2" t="str">
        <f t="shared" si="1"/>
        <v>FARELO DE SOJA</v>
      </c>
      <c r="B85" s="1" t="s">
        <v>699</v>
      </c>
      <c r="C85" s="1">
        <v>5855295467</v>
      </c>
      <c r="D85" s="1">
        <v>16681824855</v>
      </c>
      <c r="E85" s="1">
        <v>5909542825</v>
      </c>
      <c r="F85" s="1">
        <v>16938139247</v>
      </c>
      <c r="G85" s="1">
        <v>1493384</v>
      </c>
      <c r="H85" s="1">
        <v>3214028</v>
      </c>
      <c r="I85" s="1">
        <v>2136288</v>
      </c>
      <c r="J85" s="1">
        <v>5155967</v>
      </c>
    </row>
    <row r="86" spans="1:10" ht="12.75">
      <c r="A86" s="2" t="str">
        <f t="shared" si="1"/>
        <v>FIGOS</v>
      </c>
      <c r="B86" s="1" t="s">
        <v>700</v>
      </c>
      <c r="C86" s="1">
        <v>6709222</v>
      </c>
      <c r="D86" s="1">
        <v>1386682</v>
      </c>
      <c r="E86" s="1">
        <v>4838928</v>
      </c>
      <c r="F86" s="1">
        <v>1183836</v>
      </c>
      <c r="G86" s="1">
        <v>1232121</v>
      </c>
      <c r="H86" s="1">
        <v>324052</v>
      </c>
      <c r="I86" s="1">
        <v>825250</v>
      </c>
      <c r="J86" s="1">
        <v>233286</v>
      </c>
    </row>
    <row r="87" spans="1:10" ht="12.75">
      <c r="A87" s="2" t="str">
        <f t="shared" si="1"/>
        <v>FUMO NÃO MANUFATURADO E DESPERDÍCIOS DE FUMO</v>
      </c>
      <c r="B87" s="1" t="s">
        <v>701</v>
      </c>
      <c r="C87" s="1">
        <v>2047113550</v>
      </c>
      <c r="D87" s="1">
        <v>530168345</v>
      </c>
      <c r="E87" s="1">
        <v>1513569070</v>
      </c>
      <c r="F87" s="1">
        <v>485114908</v>
      </c>
      <c r="G87" s="1">
        <v>19609745</v>
      </c>
      <c r="H87" s="1">
        <v>5536823</v>
      </c>
      <c r="I87" s="1">
        <v>17433110</v>
      </c>
      <c r="J87" s="1">
        <v>6739653</v>
      </c>
    </row>
    <row r="88" spans="1:10" ht="12.75">
      <c r="A88" s="2" t="str">
        <f t="shared" si="1"/>
        <v>GALOS E GALINHAS VIVOS</v>
      </c>
      <c r="B88" s="1" t="s">
        <v>702</v>
      </c>
      <c r="C88" s="1">
        <v>84406011</v>
      </c>
      <c r="D88" s="1">
        <v>1047440</v>
      </c>
      <c r="E88" s="1">
        <v>77891329</v>
      </c>
      <c r="F88" s="1">
        <v>1229963</v>
      </c>
      <c r="G88" s="1">
        <v>3967324</v>
      </c>
      <c r="H88" s="1">
        <v>1862</v>
      </c>
      <c r="I88" s="1">
        <v>993563</v>
      </c>
      <c r="J88" s="1">
        <v>927</v>
      </c>
    </row>
    <row r="89" spans="1:6" ht="12.75">
      <c r="A89" s="2" t="str">
        <f t="shared" si="1"/>
        <v>GOIABAS</v>
      </c>
      <c r="B89" s="1" t="s">
        <v>703</v>
      </c>
      <c r="C89" s="1">
        <v>436693</v>
      </c>
      <c r="D89" s="1">
        <v>198235</v>
      </c>
      <c r="E89" s="1">
        <v>537475</v>
      </c>
      <c r="F89" s="1">
        <v>237993</v>
      </c>
    </row>
    <row r="90" spans="1:10" ht="12.75">
      <c r="A90" s="2" t="str">
        <f t="shared" si="1"/>
        <v>GOMAS, RESINAS E DEMAIS SUCOS E EXTRATOS VEGETAIS</v>
      </c>
      <c r="B90" s="1" t="s">
        <v>704</v>
      </c>
      <c r="C90" s="1">
        <v>148280562</v>
      </c>
      <c r="D90" s="1">
        <v>56234306</v>
      </c>
      <c r="E90" s="1">
        <v>129470445</v>
      </c>
      <c r="F90" s="1">
        <v>51883761</v>
      </c>
      <c r="G90" s="1">
        <v>132778467</v>
      </c>
      <c r="H90" s="1">
        <v>12420239</v>
      </c>
      <c r="I90" s="1">
        <v>135149412</v>
      </c>
      <c r="J90" s="1">
        <v>13450266</v>
      </c>
    </row>
    <row r="91" spans="1:10" ht="12.75">
      <c r="A91" s="2" t="str">
        <f t="shared" si="1"/>
        <v>GORDURAS e OLEOS DE ORIGEM ANIMAL</v>
      </c>
      <c r="B91" s="1" t="s">
        <v>705</v>
      </c>
      <c r="C91" s="1">
        <v>17068006</v>
      </c>
      <c r="D91" s="1">
        <v>15557588</v>
      </c>
      <c r="E91" s="1">
        <v>18513572</v>
      </c>
      <c r="F91" s="1">
        <v>13602659</v>
      </c>
      <c r="G91" s="1">
        <v>54913783</v>
      </c>
      <c r="H91" s="1">
        <v>64959967</v>
      </c>
      <c r="I91" s="1">
        <v>84602598</v>
      </c>
      <c r="J91" s="1">
        <v>101729048</v>
      </c>
    </row>
    <row r="92" spans="1:10" ht="12.75">
      <c r="A92" s="2" t="str">
        <f t="shared" si="1"/>
        <v>IOGURTE E LEITELHO</v>
      </c>
      <c r="B92" s="1" t="s">
        <v>706</v>
      </c>
      <c r="C92" s="1">
        <v>1117999</v>
      </c>
      <c r="D92" s="1">
        <v>901330</v>
      </c>
      <c r="E92" s="1">
        <v>955170</v>
      </c>
      <c r="F92" s="1">
        <v>762048</v>
      </c>
      <c r="G92" s="1">
        <v>1335265</v>
      </c>
      <c r="H92" s="1">
        <v>285924</v>
      </c>
      <c r="I92" s="1">
        <v>1392478</v>
      </c>
      <c r="J92" s="1">
        <v>458973</v>
      </c>
    </row>
    <row r="93" spans="1:10" ht="12.75">
      <c r="A93" s="2" t="str">
        <f t="shared" si="1"/>
        <v>KIWIS</v>
      </c>
      <c r="B93" s="1" t="s">
        <v>707</v>
      </c>
      <c r="C93" s="1">
        <v>129617</v>
      </c>
      <c r="D93" s="1">
        <v>34605</v>
      </c>
      <c r="E93" s="1">
        <v>146693</v>
      </c>
      <c r="F93" s="1">
        <v>43393</v>
      </c>
      <c r="G93" s="1">
        <v>43510403</v>
      </c>
      <c r="H93" s="1">
        <v>30108100</v>
      </c>
      <c r="I93" s="1">
        <v>46785722</v>
      </c>
      <c r="J93" s="1">
        <v>27082709</v>
      </c>
    </row>
    <row r="94" spans="1:10" ht="12.75">
      <c r="A94" s="2" t="str">
        <f t="shared" si="1"/>
        <v>LÃ OU PELOS FINOS E PRODUTOS TÊXTEIS DE LÃ OU PELOS FINOS</v>
      </c>
      <c r="B94" s="1" t="s">
        <v>708</v>
      </c>
      <c r="C94" s="1">
        <v>30117085</v>
      </c>
      <c r="D94" s="1">
        <v>8252232</v>
      </c>
      <c r="E94" s="1">
        <v>17395520</v>
      </c>
      <c r="F94" s="1">
        <v>5348321</v>
      </c>
      <c r="G94" s="1">
        <v>22382548</v>
      </c>
      <c r="H94" s="1">
        <v>1547717</v>
      </c>
      <c r="I94" s="1">
        <v>13137301</v>
      </c>
      <c r="J94" s="1">
        <v>809972</v>
      </c>
    </row>
    <row r="95" spans="1:10" ht="12.75">
      <c r="A95" s="2" t="str">
        <f t="shared" si="1"/>
        <v>LARANJAS</v>
      </c>
      <c r="B95" s="1" t="s">
        <v>709</v>
      </c>
      <c r="C95" s="1">
        <v>1554898</v>
      </c>
      <c r="D95" s="1">
        <v>2907854</v>
      </c>
      <c r="E95" s="1">
        <v>4295105</v>
      </c>
      <c r="F95" s="1">
        <v>6959368</v>
      </c>
      <c r="G95" s="1">
        <v>22794481</v>
      </c>
      <c r="H95" s="1">
        <v>30655605</v>
      </c>
      <c r="I95" s="1">
        <v>18951642</v>
      </c>
      <c r="J95" s="1">
        <v>22145076</v>
      </c>
    </row>
    <row r="96" spans="1:6" ht="12.75">
      <c r="A96" s="2" t="str">
        <f t="shared" si="1"/>
        <v>LEITE CONDENSADO E CREME DE LEITE</v>
      </c>
      <c r="B96" s="1" t="s">
        <v>710</v>
      </c>
      <c r="C96" s="1">
        <v>30225544</v>
      </c>
      <c r="D96" s="1">
        <v>15671372</v>
      </c>
      <c r="E96" s="1">
        <v>34901579</v>
      </c>
      <c r="F96" s="1">
        <v>18939175</v>
      </c>
    </row>
    <row r="97" spans="1:10" ht="12.75">
      <c r="A97" s="2" t="str">
        <f t="shared" si="1"/>
        <v>LEITE FLUIDO E LEITE EM PÓ</v>
      </c>
      <c r="B97" s="1" t="s">
        <v>711</v>
      </c>
      <c r="C97" s="1">
        <v>2394328</v>
      </c>
      <c r="D97" s="1">
        <v>2430073</v>
      </c>
      <c r="E97" s="1">
        <v>5329241</v>
      </c>
      <c r="F97" s="1">
        <v>3930599</v>
      </c>
      <c r="G97" s="1">
        <v>245128529</v>
      </c>
      <c r="H97" s="1">
        <v>86731825</v>
      </c>
      <c r="I97" s="1">
        <v>340939343</v>
      </c>
      <c r="J97" s="1">
        <v>115092886</v>
      </c>
    </row>
    <row r="98" spans="1:10" ht="12.75">
      <c r="A98" s="2" t="str">
        <f t="shared" si="1"/>
        <v>LIMÕES E LIMAS</v>
      </c>
      <c r="B98" s="1" t="s">
        <v>712</v>
      </c>
      <c r="C98" s="1">
        <v>90923279</v>
      </c>
      <c r="D98" s="1">
        <v>104617500</v>
      </c>
      <c r="E98" s="1">
        <v>102195241</v>
      </c>
      <c r="F98" s="1">
        <v>119427465</v>
      </c>
      <c r="G98" s="1">
        <v>4037043</v>
      </c>
      <c r="H98" s="1">
        <v>4024629</v>
      </c>
      <c r="I98" s="1">
        <v>2340322</v>
      </c>
      <c r="J98" s="1">
        <v>2386227</v>
      </c>
    </row>
    <row r="99" spans="1:10" ht="12.75">
      <c r="A99" s="2" t="str">
        <f t="shared" si="1"/>
        <v>LINHO E PRODUTOS DE LINHO</v>
      </c>
      <c r="B99" s="1" t="s">
        <v>713</v>
      </c>
      <c r="C99" s="1">
        <v>1284959</v>
      </c>
      <c r="D99" s="1">
        <v>77125</v>
      </c>
      <c r="E99" s="1">
        <v>1387225</v>
      </c>
      <c r="F99" s="1">
        <v>100431</v>
      </c>
      <c r="G99" s="1">
        <v>15938948</v>
      </c>
      <c r="H99" s="1">
        <v>2206835</v>
      </c>
      <c r="I99" s="1">
        <v>11768716</v>
      </c>
      <c r="J99" s="1">
        <v>1584543</v>
      </c>
    </row>
    <row r="100" spans="1:10" ht="12.75">
      <c r="A100" s="2" t="str">
        <f t="shared" si="1"/>
        <v>MAÇÃS</v>
      </c>
      <c r="B100" s="1" t="s">
        <v>714</v>
      </c>
      <c r="C100" s="1">
        <v>42508683</v>
      </c>
      <c r="D100" s="1">
        <v>56481611</v>
      </c>
      <c r="E100" s="1">
        <v>41282941</v>
      </c>
      <c r="F100" s="1">
        <v>62574481</v>
      </c>
      <c r="G100" s="1">
        <v>68359231</v>
      </c>
      <c r="H100" s="1">
        <v>78476110</v>
      </c>
      <c r="I100" s="1">
        <v>90989486</v>
      </c>
      <c r="J100" s="1">
        <v>107342257</v>
      </c>
    </row>
    <row r="101" spans="1:10" ht="12.75">
      <c r="A101" s="2" t="str">
        <f t="shared" si="1"/>
        <v>MADEIRA</v>
      </c>
      <c r="B101" s="1" t="s">
        <v>715</v>
      </c>
      <c r="C101" s="1">
        <v>3438731596</v>
      </c>
      <c r="D101" s="1">
        <v>7490516357</v>
      </c>
      <c r="E101" s="1">
        <v>3677617525</v>
      </c>
      <c r="F101" s="1">
        <v>8740871682</v>
      </c>
      <c r="G101" s="1">
        <v>135745324</v>
      </c>
      <c r="H101" s="1">
        <v>113733377</v>
      </c>
      <c r="I101" s="1">
        <v>125096724</v>
      </c>
      <c r="J101" s="1">
        <v>99028928</v>
      </c>
    </row>
    <row r="102" spans="1:6" ht="12.75">
      <c r="A102" s="2" t="str">
        <f t="shared" si="1"/>
        <v>MAMÕES (PAPAIA)</v>
      </c>
      <c r="B102" s="1" t="s">
        <v>716</v>
      </c>
      <c r="C102" s="1">
        <v>47270134</v>
      </c>
      <c r="D102" s="1">
        <v>44238067</v>
      </c>
      <c r="E102" s="1">
        <v>42608068</v>
      </c>
      <c r="F102" s="1">
        <v>43707707</v>
      </c>
    </row>
    <row r="103" spans="1:10" ht="12.75">
      <c r="A103" s="2" t="str">
        <f t="shared" si="1"/>
        <v>MANGAS</v>
      </c>
      <c r="B103" s="1" t="s">
        <v>717</v>
      </c>
      <c r="C103" s="1">
        <v>221801185</v>
      </c>
      <c r="D103" s="1">
        <v>215833658</v>
      </c>
      <c r="E103" s="1">
        <v>247416766</v>
      </c>
      <c r="F103" s="1">
        <v>243225884</v>
      </c>
      <c r="G103" s="1">
        <v>9050</v>
      </c>
      <c r="H103" s="1">
        <v>1500</v>
      </c>
      <c r="I103" s="1">
        <v>15213</v>
      </c>
      <c r="J103" s="1">
        <v>2500</v>
      </c>
    </row>
    <row r="104" spans="1:6" ht="12.75">
      <c r="A104" s="2" t="str">
        <f t="shared" si="1"/>
        <v>MANGOSTOES</v>
      </c>
      <c r="B104" s="1" t="s">
        <v>718</v>
      </c>
      <c r="C104" s="1">
        <v>48155</v>
      </c>
      <c r="D104" s="1">
        <v>15933</v>
      </c>
      <c r="E104" s="1">
        <v>3114</v>
      </c>
      <c r="F104" s="1">
        <v>2332</v>
      </c>
    </row>
    <row r="105" spans="1:10" ht="12.75">
      <c r="A105" s="2" t="str">
        <f t="shared" si="1"/>
        <v>MANTEIGA E DEMAIS GORDURAS LÁCTEAS</v>
      </c>
      <c r="B105" s="1" t="s">
        <v>719</v>
      </c>
      <c r="C105" s="1">
        <v>1867251</v>
      </c>
      <c r="D105" s="1">
        <v>399875</v>
      </c>
      <c r="E105" s="1">
        <v>1435595</v>
      </c>
      <c r="F105" s="1">
        <v>325323</v>
      </c>
      <c r="G105" s="1">
        <v>26382814</v>
      </c>
      <c r="H105" s="1">
        <v>4873311</v>
      </c>
      <c r="I105" s="1">
        <v>12214267</v>
      </c>
      <c r="J105" s="1">
        <v>2339610</v>
      </c>
    </row>
    <row r="106" spans="1:10" ht="12.75">
      <c r="A106" s="2" t="str">
        <f t="shared" si="1"/>
        <v>MARMELOS</v>
      </c>
      <c r="B106" s="1" t="s">
        <v>720</v>
      </c>
      <c r="C106" s="1">
        <v>794</v>
      </c>
      <c r="D106" s="1">
        <v>120</v>
      </c>
      <c r="E106" s="1">
        <v>0</v>
      </c>
      <c r="F106" s="1">
        <v>0</v>
      </c>
      <c r="G106" s="1">
        <v>50106</v>
      </c>
      <c r="H106" s="1">
        <v>37926</v>
      </c>
      <c r="I106" s="1">
        <v>29314</v>
      </c>
      <c r="J106" s="1">
        <v>28403</v>
      </c>
    </row>
    <row r="107" spans="1:10" ht="12.75">
      <c r="A107" s="2" t="str">
        <f t="shared" si="1"/>
        <v>MEL NATURAL</v>
      </c>
      <c r="B107" s="1" t="s">
        <v>721</v>
      </c>
      <c r="C107" s="1">
        <v>68383892</v>
      </c>
      <c r="D107" s="1">
        <v>30038911</v>
      </c>
      <c r="E107" s="1">
        <v>98560332</v>
      </c>
      <c r="F107" s="1">
        <v>45728266</v>
      </c>
      <c r="G107" s="1">
        <v>638</v>
      </c>
      <c r="H107" s="1">
        <v>10</v>
      </c>
      <c r="I107" s="1">
        <v>1101</v>
      </c>
      <c r="J107" s="1">
        <v>81</v>
      </c>
    </row>
    <row r="108" spans="1:6" ht="12.75">
      <c r="A108" s="2" t="str">
        <f t="shared" si="1"/>
        <v>MELANCIAS</v>
      </c>
      <c r="B108" s="1" t="s">
        <v>722</v>
      </c>
      <c r="C108" s="1">
        <v>43857711</v>
      </c>
      <c r="D108" s="1">
        <v>102987445</v>
      </c>
      <c r="E108" s="1">
        <v>44365657</v>
      </c>
      <c r="F108" s="1">
        <v>107846966</v>
      </c>
    </row>
    <row r="109" spans="1:6" ht="12.75">
      <c r="A109" s="2" t="str">
        <f t="shared" si="1"/>
        <v>MELÕES</v>
      </c>
      <c r="B109" s="1" t="s">
        <v>723</v>
      </c>
      <c r="C109" s="1">
        <v>160307786</v>
      </c>
      <c r="D109" s="1">
        <v>251638885</v>
      </c>
      <c r="E109" s="1">
        <v>147934239</v>
      </c>
      <c r="F109" s="1">
        <v>236259222</v>
      </c>
    </row>
    <row r="110" spans="1:10" ht="12.75">
      <c r="A110" s="2" t="str">
        <f t="shared" si="1"/>
        <v>MORANGOS</v>
      </c>
      <c r="B110" s="1" t="s">
        <v>724</v>
      </c>
      <c r="C110" s="1">
        <v>495198</v>
      </c>
      <c r="D110" s="1">
        <v>220026</v>
      </c>
      <c r="E110" s="1">
        <v>239862</v>
      </c>
      <c r="F110" s="1">
        <v>88645</v>
      </c>
      <c r="G110" s="1">
        <v>9969453</v>
      </c>
      <c r="H110" s="1">
        <v>6406684</v>
      </c>
      <c r="I110" s="1">
        <v>6873776</v>
      </c>
      <c r="J110" s="1">
        <v>4899842</v>
      </c>
    </row>
    <row r="111" spans="1:10" ht="12.75">
      <c r="A111" s="2" t="str">
        <f t="shared" si="1"/>
        <v>NOZES E CASTANHAS</v>
      </c>
      <c r="B111" s="1" t="s">
        <v>725</v>
      </c>
      <c r="C111" s="1">
        <v>162003073</v>
      </c>
      <c r="D111" s="1">
        <v>26664215</v>
      </c>
      <c r="E111" s="1">
        <v>126859109</v>
      </c>
      <c r="F111" s="1">
        <v>26343821</v>
      </c>
      <c r="G111" s="1">
        <v>98945189</v>
      </c>
      <c r="H111" s="1">
        <v>19177296</v>
      </c>
      <c r="I111" s="1">
        <v>85783547</v>
      </c>
      <c r="J111" s="1">
        <v>15434912</v>
      </c>
    </row>
    <row r="112" spans="1:10" ht="12.75">
      <c r="A112" s="2" t="str">
        <f t="shared" si="1"/>
        <v>OLEO DE SOJA</v>
      </c>
      <c r="B112" s="1" t="s">
        <v>726</v>
      </c>
      <c r="C112" s="1">
        <v>694673011</v>
      </c>
      <c r="D112" s="1">
        <v>1041289620</v>
      </c>
      <c r="E112" s="1">
        <v>761418533</v>
      </c>
      <c r="F112" s="1">
        <v>1109714198</v>
      </c>
      <c r="G112" s="1">
        <v>32072727</v>
      </c>
      <c r="H112" s="1">
        <v>47860641</v>
      </c>
      <c r="I112" s="1">
        <v>163120966</v>
      </c>
      <c r="J112" s="1">
        <v>199344748</v>
      </c>
    </row>
    <row r="113" spans="1:10" ht="12.75">
      <c r="A113" s="2" t="str">
        <f t="shared" si="1"/>
        <v>OLEOS ESSENCIAIS</v>
      </c>
      <c r="B113" s="1" t="s">
        <v>727</v>
      </c>
      <c r="C113" s="1">
        <v>301707807</v>
      </c>
      <c r="D113" s="1">
        <v>56148766</v>
      </c>
      <c r="E113" s="1">
        <v>270190317</v>
      </c>
      <c r="F113" s="1">
        <v>66553540</v>
      </c>
      <c r="G113" s="1">
        <v>73564261</v>
      </c>
      <c r="H113" s="1">
        <v>2281404</v>
      </c>
      <c r="I113" s="1">
        <v>82841610</v>
      </c>
      <c r="J113" s="1">
        <v>2523732</v>
      </c>
    </row>
    <row r="114" spans="1:10" ht="12.75">
      <c r="A114" s="2" t="str">
        <f t="shared" si="1"/>
        <v>OLEOS VEGETAIS</v>
      </c>
      <c r="B114" s="1" t="s">
        <v>728</v>
      </c>
      <c r="C114" s="1">
        <v>182829875</v>
      </c>
      <c r="D114" s="1">
        <v>430676954</v>
      </c>
      <c r="E114" s="1">
        <v>278630187</v>
      </c>
      <c r="F114" s="1">
        <v>503139799</v>
      </c>
      <c r="G114" s="1">
        <v>829097658</v>
      </c>
      <c r="H114" s="1">
        <v>569822076</v>
      </c>
      <c r="I114" s="1">
        <v>980025343</v>
      </c>
      <c r="J114" s="1">
        <v>724277664</v>
      </c>
    </row>
    <row r="115" spans="1:10" ht="12.75">
      <c r="A115" s="2" t="str">
        <f t="shared" si="1"/>
        <v>OSSOS, OSSEÍNAS, CARAPAÇAS E FARINHAS DE CARNE E MIUDEZAS</v>
      </c>
      <c r="B115" s="1" t="s">
        <v>729</v>
      </c>
      <c r="C115" s="1">
        <v>136609220</v>
      </c>
      <c r="D115" s="1">
        <v>201883276</v>
      </c>
      <c r="E115" s="1">
        <v>132124007</v>
      </c>
      <c r="F115" s="1">
        <v>202531194</v>
      </c>
      <c r="G115" s="1">
        <v>7843702</v>
      </c>
      <c r="H115" s="1">
        <v>6925956</v>
      </c>
      <c r="I115" s="1">
        <v>8403359</v>
      </c>
      <c r="J115" s="1">
        <v>7167381</v>
      </c>
    </row>
    <row r="116" spans="1:10" ht="12.75">
      <c r="A116" s="2" t="str">
        <f t="shared" si="1"/>
        <v>OUTRAS FRUTAS</v>
      </c>
      <c r="B116" s="1" t="s">
        <v>730</v>
      </c>
      <c r="C116" s="1">
        <v>18999147</v>
      </c>
      <c r="D116" s="1">
        <v>10822894</v>
      </c>
      <c r="E116" s="1">
        <v>19344975</v>
      </c>
      <c r="F116" s="1">
        <v>8833274</v>
      </c>
      <c r="G116" s="1">
        <v>63187080</v>
      </c>
      <c r="H116" s="1">
        <v>47842842</v>
      </c>
      <c r="I116" s="1">
        <v>38429248</v>
      </c>
      <c r="J116" s="1">
        <v>23244346</v>
      </c>
    </row>
    <row r="117" spans="1:10" ht="12.75">
      <c r="A117" s="2" t="str">
        <f t="shared" si="1"/>
        <v>OUTROS ANIMAIS VIVOS</v>
      </c>
      <c r="B117" s="1" t="s">
        <v>731</v>
      </c>
      <c r="C117" s="1">
        <v>61640</v>
      </c>
      <c r="D117" s="1">
        <v>2200</v>
      </c>
      <c r="E117" s="1">
        <v>89687</v>
      </c>
      <c r="F117" s="1">
        <v>2011</v>
      </c>
      <c r="G117" s="1">
        <v>296505</v>
      </c>
      <c r="H117" s="1">
        <v>356</v>
      </c>
      <c r="I117" s="1">
        <v>241688</v>
      </c>
      <c r="J117" s="1">
        <v>360</v>
      </c>
    </row>
    <row r="118" spans="1:10" ht="12.75">
      <c r="A118" s="2" t="str">
        <f t="shared" si="1"/>
        <v>OUTROS COUROS E PELES</v>
      </c>
      <c r="B118" s="1" t="s">
        <v>732</v>
      </c>
      <c r="C118" s="1">
        <v>8436461</v>
      </c>
      <c r="D118" s="1">
        <v>1284413</v>
      </c>
      <c r="E118" s="1">
        <v>6045687</v>
      </c>
      <c r="F118" s="1">
        <v>908209</v>
      </c>
      <c r="G118" s="1">
        <v>2001959</v>
      </c>
      <c r="H118" s="1">
        <v>483336</v>
      </c>
      <c r="I118" s="1">
        <v>969408</v>
      </c>
      <c r="J118" s="1">
        <v>372961</v>
      </c>
    </row>
    <row r="119" spans="1:10" ht="12.75">
      <c r="A119" s="2" t="str">
        <f t="shared" si="1"/>
        <v>OUTROS PRODUTOS ALIMENTÍCIOS</v>
      </c>
      <c r="B119" s="1" t="s">
        <v>733</v>
      </c>
      <c r="C119" s="1">
        <v>342296295</v>
      </c>
      <c r="D119" s="1">
        <v>133956251</v>
      </c>
      <c r="E119" s="1">
        <v>375947053</v>
      </c>
      <c r="F119" s="1">
        <v>180152771</v>
      </c>
      <c r="G119" s="1">
        <v>297729652</v>
      </c>
      <c r="H119" s="1">
        <v>79443373</v>
      </c>
      <c r="I119" s="1">
        <v>286168126</v>
      </c>
      <c r="J119" s="1">
        <v>83680134</v>
      </c>
    </row>
    <row r="120" spans="1:10" ht="12.75">
      <c r="A120" s="2" t="str">
        <f t="shared" si="1"/>
        <v>OUTROS PRODUTOS DE ORIGEM ANIMAL</v>
      </c>
      <c r="B120" s="1" t="s">
        <v>734</v>
      </c>
      <c r="C120" s="1">
        <v>176065803</v>
      </c>
      <c r="D120" s="1">
        <v>74251702</v>
      </c>
      <c r="E120" s="1">
        <v>194101108</v>
      </c>
      <c r="F120" s="1">
        <v>89530295</v>
      </c>
      <c r="G120" s="1">
        <v>14237193</v>
      </c>
      <c r="H120" s="1">
        <v>18416815</v>
      </c>
      <c r="I120" s="1">
        <v>14153136</v>
      </c>
      <c r="J120" s="1">
        <v>16869990</v>
      </c>
    </row>
    <row r="121" spans="1:10" ht="12.75">
      <c r="A121" s="2" t="str">
        <f t="shared" si="1"/>
        <v>OUTROS PRODUTOS DE ORIGEM VEGETAL</v>
      </c>
      <c r="B121" s="1" t="s">
        <v>735</v>
      </c>
      <c r="C121" s="1">
        <v>249554271</v>
      </c>
      <c r="D121" s="1">
        <v>252561783</v>
      </c>
      <c r="E121" s="1">
        <v>252750630</v>
      </c>
      <c r="F121" s="1">
        <v>320130810</v>
      </c>
      <c r="G121" s="1">
        <v>53846568</v>
      </c>
      <c r="H121" s="1">
        <v>37778503</v>
      </c>
      <c r="I121" s="1">
        <v>58303357</v>
      </c>
      <c r="J121" s="1">
        <v>42041624</v>
      </c>
    </row>
    <row r="122" spans="1:10" ht="12.75">
      <c r="A122" s="2" t="str">
        <f t="shared" si="1"/>
        <v>OUTROS PRODUTOS HORTÍCOLAS, LEGUMINOSAS, RAÍZES E TUBÉRCULOS</v>
      </c>
      <c r="B122" s="1" t="s">
        <v>736</v>
      </c>
      <c r="C122" s="1">
        <v>148698</v>
      </c>
      <c r="D122" s="1">
        <v>104876</v>
      </c>
      <c r="E122" s="1">
        <v>191802</v>
      </c>
      <c r="F122" s="1">
        <v>180174</v>
      </c>
      <c r="G122" s="1">
        <v>175040</v>
      </c>
      <c r="H122" s="1">
        <v>2649998</v>
      </c>
      <c r="I122" s="1">
        <v>43595</v>
      </c>
      <c r="J122" s="1">
        <v>428857</v>
      </c>
    </row>
    <row r="123" spans="1:10" ht="12.75">
      <c r="A123" s="2" t="str">
        <f t="shared" si="1"/>
        <v>OUTROS SUCOS</v>
      </c>
      <c r="B123" s="1" t="s">
        <v>737</v>
      </c>
      <c r="C123" s="1">
        <v>5126698</v>
      </c>
      <c r="D123" s="1">
        <v>2315653</v>
      </c>
      <c r="E123" s="1">
        <v>2366668</v>
      </c>
      <c r="F123" s="1">
        <v>1702923</v>
      </c>
      <c r="G123" s="1">
        <v>1551526</v>
      </c>
      <c r="H123" s="1">
        <v>829422</v>
      </c>
      <c r="I123" s="1">
        <v>1566792</v>
      </c>
      <c r="J123" s="1">
        <v>767227</v>
      </c>
    </row>
    <row r="124" spans="1:10" ht="12.75">
      <c r="A124" s="2" t="str">
        <f t="shared" si="1"/>
        <v>OVINOS E CAPRINOS VIVOS</v>
      </c>
      <c r="B124" s="1" t="s">
        <v>738</v>
      </c>
      <c r="C124" s="1">
        <v>7</v>
      </c>
      <c r="D124" s="1">
        <v>1</v>
      </c>
      <c r="E124" s="1">
        <v>0</v>
      </c>
      <c r="F124" s="1">
        <v>0</v>
      </c>
      <c r="G124" s="1">
        <v>45276</v>
      </c>
      <c r="H124" s="1">
        <v>3154</v>
      </c>
      <c r="I124" s="1">
        <v>1800</v>
      </c>
      <c r="J124" s="1">
        <v>395</v>
      </c>
    </row>
    <row r="125" spans="1:10" ht="12.75">
      <c r="A125" s="2" t="str">
        <f t="shared" si="1"/>
        <v>OVOS E GEMAS</v>
      </c>
      <c r="B125" s="1" t="s">
        <v>739</v>
      </c>
      <c r="C125" s="1">
        <v>68924628</v>
      </c>
      <c r="D125" s="1">
        <v>21182019</v>
      </c>
      <c r="E125" s="1">
        <v>47918657</v>
      </c>
      <c r="F125" s="1">
        <v>15140439</v>
      </c>
      <c r="G125" s="1">
        <v>43328262</v>
      </c>
      <c r="H125" s="1">
        <v>456544</v>
      </c>
      <c r="I125" s="1">
        <v>43621792</v>
      </c>
      <c r="J125" s="1">
        <v>299500</v>
      </c>
    </row>
    <row r="126" spans="1:10" ht="12.75">
      <c r="A126" s="2" t="str">
        <f t="shared" si="1"/>
        <v>PAPEL</v>
      </c>
      <c r="B126" s="1" t="s">
        <v>740</v>
      </c>
      <c r="C126" s="1">
        <v>2004203432</v>
      </c>
      <c r="D126" s="1">
        <v>2183885258</v>
      </c>
      <c r="E126" s="1">
        <v>1745137563</v>
      </c>
      <c r="F126" s="1">
        <v>2105076477</v>
      </c>
      <c r="G126" s="1">
        <v>850259144</v>
      </c>
      <c r="H126" s="1">
        <v>703476698</v>
      </c>
      <c r="I126" s="1">
        <v>687055290</v>
      </c>
      <c r="J126" s="1">
        <v>574115907</v>
      </c>
    </row>
    <row r="127" spans="1:10" ht="12.75">
      <c r="A127" s="2" t="str">
        <f t="shared" si="1"/>
        <v>PATOS VIVOS</v>
      </c>
      <c r="B127" s="1" t="s">
        <v>741</v>
      </c>
      <c r="C127" s="1">
        <v>70</v>
      </c>
      <c r="D127" s="1">
        <v>20</v>
      </c>
      <c r="E127" s="1">
        <v>0</v>
      </c>
      <c r="F127" s="1">
        <v>0</v>
      </c>
      <c r="G127" s="1">
        <v>54922</v>
      </c>
      <c r="H127" s="1">
        <v>802</v>
      </c>
      <c r="I127" s="1">
        <v>43484</v>
      </c>
      <c r="J127" s="1">
        <v>584</v>
      </c>
    </row>
    <row r="128" spans="1:10" ht="12.75">
      <c r="A128" s="2" t="str">
        <f t="shared" si="1"/>
        <v>PEIXES</v>
      </c>
      <c r="B128" s="1" t="s">
        <v>742</v>
      </c>
      <c r="C128" s="1">
        <v>198053734</v>
      </c>
      <c r="D128" s="1">
        <v>40351319</v>
      </c>
      <c r="E128" s="1">
        <v>170563878</v>
      </c>
      <c r="F128" s="1">
        <v>40450707</v>
      </c>
      <c r="G128" s="1">
        <v>1186753965</v>
      </c>
      <c r="H128" s="1">
        <v>311162292</v>
      </c>
      <c r="I128" s="1">
        <v>832808871</v>
      </c>
      <c r="J128" s="1">
        <v>277575773</v>
      </c>
    </row>
    <row r="129" spans="1:10" ht="12.75">
      <c r="A129" s="2" t="str">
        <f t="shared" si="1"/>
        <v>PENAS, PELES, CERDAS E PÊLOS ANIMAIS</v>
      </c>
      <c r="B129" s="1" t="s">
        <v>743</v>
      </c>
      <c r="C129" s="1">
        <v>5148573</v>
      </c>
      <c r="D129" s="1">
        <v>11207959</v>
      </c>
      <c r="E129" s="1">
        <v>4994013</v>
      </c>
      <c r="F129" s="1">
        <v>13346807</v>
      </c>
      <c r="G129" s="1">
        <v>3852364</v>
      </c>
      <c r="H129" s="1">
        <v>919452</v>
      </c>
      <c r="I129" s="1">
        <v>3177755</v>
      </c>
      <c r="J129" s="1">
        <v>791147</v>
      </c>
    </row>
    <row r="130" spans="1:10" ht="12.75">
      <c r="A130" s="2" t="str">
        <f t="shared" si="1"/>
        <v>PÊRAS</v>
      </c>
      <c r="B130" s="1" t="s">
        <v>744</v>
      </c>
      <c r="C130" s="1">
        <v>208086</v>
      </c>
      <c r="D130" s="1">
        <v>86833</v>
      </c>
      <c r="E130" s="1">
        <v>197308</v>
      </c>
      <c r="F130" s="1">
        <v>90539</v>
      </c>
      <c r="G130" s="1">
        <v>125940090</v>
      </c>
      <c r="H130" s="1">
        <v>153523966</v>
      </c>
      <c r="I130" s="1">
        <v>106094806</v>
      </c>
      <c r="J130" s="1">
        <v>138498651</v>
      </c>
    </row>
    <row r="131" spans="1:6" ht="12.75">
      <c r="A131" s="2" t="str">
        <f t="shared" si="1"/>
        <v>PERUS VIVOS</v>
      </c>
      <c r="B131" s="1" t="s">
        <v>745</v>
      </c>
      <c r="C131" s="1">
        <v>40</v>
      </c>
      <c r="D131" s="1">
        <v>10</v>
      </c>
      <c r="E131" s="1">
        <v>0</v>
      </c>
      <c r="F131" s="1">
        <v>0</v>
      </c>
    </row>
    <row r="132" spans="1:10" ht="12.75">
      <c r="A132" s="2" t="str">
        <f aca="true" t="shared" si="2" ref="A132:A195">RIGHT(B132,LEN(B132)-11)</f>
        <v>PÊSSEGOS</v>
      </c>
      <c r="B132" s="1" t="s">
        <v>746</v>
      </c>
      <c r="C132" s="1">
        <v>928434</v>
      </c>
      <c r="D132" s="1">
        <v>873925</v>
      </c>
      <c r="E132" s="1">
        <v>1351965</v>
      </c>
      <c r="F132" s="1">
        <v>1271703</v>
      </c>
      <c r="G132" s="1">
        <v>15850239</v>
      </c>
      <c r="H132" s="1">
        <v>14269829</v>
      </c>
      <c r="I132" s="1">
        <v>11826704</v>
      </c>
      <c r="J132" s="1">
        <v>9468185</v>
      </c>
    </row>
    <row r="133" spans="1:10" ht="12.75">
      <c r="A133" s="2" t="str">
        <f t="shared" si="2"/>
        <v>PLANTAS E PARTES PARA INDÚSTRIA, MEDICINA OU PERFUMARIA</v>
      </c>
      <c r="B133" s="1" t="s">
        <v>747</v>
      </c>
      <c r="C133" s="1">
        <v>10661673</v>
      </c>
      <c r="D133" s="1">
        <v>1555778</v>
      </c>
      <c r="E133" s="1">
        <v>9776470</v>
      </c>
      <c r="F133" s="1">
        <v>1526485</v>
      </c>
      <c r="G133" s="1">
        <v>60207533</v>
      </c>
      <c r="H133" s="1">
        <v>11718164</v>
      </c>
      <c r="I133" s="1">
        <v>56385891</v>
      </c>
      <c r="J133" s="1">
        <v>15558269</v>
      </c>
    </row>
    <row r="134" spans="1:10" ht="12.75">
      <c r="A134" s="2" t="str">
        <f t="shared" si="2"/>
        <v>PLANTAS VIVAS NÃO ORNAMENTAIS</v>
      </c>
      <c r="B134" s="1" t="s">
        <v>748</v>
      </c>
      <c r="C134" s="1">
        <v>1122333</v>
      </c>
      <c r="D134" s="1">
        <v>223989</v>
      </c>
      <c r="E134" s="1">
        <v>1178002</v>
      </c>
      <c r="F134" s="1">
        <v>539337</v>
      </c>
      <c r="G134" s="1">
        <v>9110909</v>
      </c>
      <c r="H134" s="1">
        <v>1008608</v>
      </c>
      <c r="I134" s="1">
        <v>10116266</v>
      </c>
      <c r="J134" s="1">
        <v>956197</v>
      </c>
    </row>
    <row r="135" spans="1:10" ht="12.75">
      <c r="A135" s="2" t="str">
        <f t="shared" si="2"/>
        <v>POMELOS</v>
      </c>
      <c r="B135" s="1" t="s">
        <v>749</v>
      </c>
      <c r="C135" s="1">
        <v>28108</v>
      </c>
      <c r="D135" s="1">
        <v>7732</v>
      </c>
      <c r="E135" s="1">
        <v>37735</v>
      </c>
      <c r="F135" s="1">
        <v>12899</v>
      </c>
      <c r="G135" s="1">
        <v>361008</v>
      </c>
      <c r="H135" s="1">
        <v>348593</v>
      </c>
      <c r="I135" s="1">
        <v>317483</v>
      </c>
      <c r="J135" s="1">
        <v>281689</v>
      </c>
    </row>
    <row r="136" spans="1:10" ht="12.75">
      <c r="A136" s="2" t="str">
        <f t="shared" si="2"/>
        <v>PREPARAÇÕES A BASE DE CEREAIS</v>
      </c>
      <c r="B136" s="1" t="s">
        <v>750</v>
      </c>
      <c r="C136" s="1">
        <v>215215302</v>
      </c>
      <c r="D136" s="1">
        <v>122936163</v>
      </c>
      <c r="E136" s="1">
        <v>277953894</v>
      </c>
      <c r="F136" s="1">
        <v>191397175</v>
      </c>
      <c r="G136" s="1">
        <v>197498490</v>
      </c>
      <c r="H136" s="1">
        <v>74762470</v>
      </c>
      <c r="I136" s="1">
        <v>197269797</v>
      </c>
      <c r="J136" s="1">
        <v>70545513</v>
      </c>
    </row>
    <row r="137" spans="1:10" ht="12.75">
      <c r="A137" s="2" t="str">
        <f t="shared" si="2"/>
        <v>PREPARAÇÕES E CONSERVAS DE PEIXES, CRUSTÁCEOS E MOLUSCOS</v>
      </c>
      <c r="B137" s="1" t="s">
        <v>751</v>
      </c>
      <c r="C137" s="1">
        <v>11640980</v>
      </c>
      <c r="D137" s="1">
        <v>3152703</v>
      </c>
      <c r="E137" s="1">
        <v>11605929</v>
      </c>
      <c r="F137" s="1">
        <v>3390029</v>
      </c>
      <c r="G137" s="1">
        <v>50748343</v>
      </c>
      <c r="H137" s="1">
        <v>15775191</v>
      </c>
      <c r="I137" s="1">
        <v>37353560</v>
      </c>
      <c r="J137" s="1">
        <v>13096205</v>
      </c>
    </row>
    <row r="138" spans="1:10" ht="12.75">
      <c r="A138" s="2" t="str">
        <f t="shared" si="2"/>
        <v>PREPARAÇÕES P/ ELABORAÇÃO DE BEBIDAS</v>
      </c>
      <c r="B138" s="1" t="s">
        <v>752</v>
      </c>
      <c r="C138" s="1">
        <v>210709154</v>
      </c>
      <c r="D138" s="1">
        <v>12708360</v>
      </c>
      <c r="E138" s="1">
        <v>157432837</v>
      </c>
      <c r="F138" s="1">
        <v>12017994</v>
      </c>
      <c r="G138" s="1">
        <v>49022383</v>
      </c>
      <c r="H138" s="1">
        <v>5642277</v>
      </c>
      <c r="I138" s="1">
        <v>58378029</v>
      </c>
      <c r="J138" s="1">
        <v>6456686</v>
      </c>
    </row>
    <row r="139" spans="1:10" ht="12.75">
      <c r="A139" s="2" t="str">
        <f t="shared" si="2"/>
        <v>PRODUTOS ANIMAIS PARA PREPARAÇÕES DE PRODUTOS FARMACEUT.</v>
      </c>
      <c r="B139" s="1" t="s">
        <v>753</v>
      </c>
      <c r="C139" s="1">
        <v>78688372</v>
      </c>
      <c r="D139" s="1">
        <v>1853923</v>
      </c>
      <c r="E139" s="1">
        <v>87635677</v>
      </c>
      <c r="F139" s="1">
        <v>1777859</v>
      </c>
      <c r="G139" s="1">
        <v>39989791</v>
      </c>
      <c r="H139" s="1">
        <v>2372785</v>
      </c>
      <c r="I139" s="1">
        <v>33653674</v>
      </c>
      <c r="J139" s="1">
        <v>4310402</v>
      </c>
    </row>
    <row r="140" spans="1:10" ht="12.75">
      <c r="A140" s="2" t="str">
        <f t="shared" si="2"/>
        <v>PRODUTOS DE CONFEITARIA</v>
      </c>
      <c r="B140" s="1" t="s">
        <v>754</v>
      </c>
      <c r="C140" s="1">
        <v>150892332</v>
      </c>
      <c r="D140" s="1">
        <v>89712295</v>
      </c>
      <c r="E140" s="1">
        <v>131078362</v>
      </c>
      <c r="F140" s="1">
        <v>83569663</v>
      </c>
      <c r="G140" s="1">
        <v>51144162</v>
      </c>
      <c r="H140" s="1">
        <v>10389155</v>
      </c>
      <c r="I140" s="1">
        <v>29956420</v>
      </c>
      <c r="J140" s="1">
        <v>5903067</v>
      </c>
    </row>
    <row r="141" spans="1:10" ht="12.75">
      <c r="A141" s="2" t="str">
        <f t="shared" si="2"/>
        <v>PRODUTOS DE COURO E PELETERIA</v>
      </c>
      <c r="B141" s="1" t="s">
        <v>755</v>
      </c>
      <c r="C141" s="1">
        <v>404439099</v>
      </c>
      <c r="D141" s="1">
        <v>13381378</v>
      </c>
      <c r="E141" s="1">
        <v>273527581</v>
      </c>
      <c r="F141" s="1">
        <v>10817646</v>
      </c>
      <c r="G141" s="1">
        <v>127501610</v>
      </c>
      <c r="H141" s="1">
        <v>3193348</v>
      </c>
      <c r="I141" s="1">
        <v>89962348</v>
      </c>
      <c r="J141" s="1">
        <v>2333081</v>
      </c>
    </row>
    <row r="142" spans="1:10" ht="12.75">
      <c r="A142" s="2" t="str">
        <f t="shared" si="2"/>
        <v>PRODUTOS DE FLORICULTURA</v>
      </c>
      <c r="B142" s="1" t="s">
        <v>756</v>
      </c>
      <c r="C142" s="1">
        <v>10399499</v>
      </c>
      <c r="D142" s="1">
        <v>3074025</v>
      </c>
      <c r="E142" s="1">
        <v>11567359</v>
      </c>
      <c r="F142" s="1">
        <v>2985969</v>
      </c>
      <c r="G142" s="1">
        <v>37480430</v>
      </c>
      <c r="H142" s="1">
        <v>4127528</v>
      </c>
      <c r="I142" s="1">
        <v>27822836</v>
      </c>
      <c r="J142" s="1">
        <v>2485206</v>
      </c>
    </row>
    <row r="143" spans="1:10" ht="12.75">
      <c r="A143" s="2" t="str">
        <f t="shared" si="2"/>
        <v>PRODUTOS DIVERSOS DA INDÚSTRIA QUÍMICA, DE ORIGEM VEGETAL</v>
      </c>
      <c r="B143" s="1" t="s">
        <v>757</v>
      </c>
      <c r="C143" s="1">
        <v>208503560</v>
      </c>
      <c r="D143" s="1">
        <v>129061813</v>
      </c>
      <c r="E143" s="1">
        <v>165887210</v>
      </c>
      <c r="F143" s="1">
        <v>149711856</v>
      </c>
      <c r="G143" s="1">
        <v>16386087</v>
      </c>
      <c r="H143" s="1">
        <v>6676393</v>
      </c>
      <c r="I143" s="1">
        <v>12188393</v>
      </c>
      <c r="J143" s="1">
        <v>4271618</v>
      </c>
    </row>
    <row r="144" spans="1:10" ht="12.75">
      <c r="A144" s="2" t="str">
        <f t="shared" si="2"/>
        <v>PRODUTOS DO CACAU</v>
      </c>
      <c r="B144" s="1" t="s">
        <v>758</v>
      </c>
      <c r="C144" s="1">
        <v>303523168</v>
      </c>
      <c r="D144" s="1">
        <v>78508787</v>
      </c>
      <c r="E144" s="1">
        <v>300554722</v>
      </c>
      <c r="F144" s="1">
        <v>78785947</v>
      </c>
      <c r="G144" s="1">
        <v>190404787</v>
      </c>
      <c r="H144" s="1">
        <v>52414490</v>
      </c>
      <c r="I144" s="1">
        <v>188272313</v>
      </c>
      <c r="J144" s="1">
        <v>58998747</v>
      </c>
    </row>
    <row r="145" spans="1:10" ht="12.75">
      <c r="A145" s="2" t="str">
        <f t="shared" si="2"/>
        <v>PRODUTOS DO FUMO MANUFATURADOS</v>
      </c>
      <c r="B145" s="1" t="s">
        <v>759</v>
      </c>
      <c r="C145" s="1">
        <v>95929116</v>
      </c>
      <c r="D145" s="1">
        <v>21642954</v>
      </c>
      <c r="E145" s="1">
        <v>124609856</v>
      </c>
      <c r="F145" s="1">
        <v>29172678</v>
      </c>
      <c r="G145" s="1">
        <v>31630975</v>
      </c>
      <c r="H145" s="1">
        <v>4900784</v>
      </c>
      <c r="I145" s="1">
        <v>30922164</v>
      </c>
      <c r="J145" s="1">
        <v>4390425</v>
      </c>
    </row>
    <row r="146" spans="1:10" ht="12.75">
      <c r="A146" s="2" t="str">
        <f t="shared" si="2"/>
        <v>PRODUTOS E SUBPRODUTOS DA INDÚSTRIA DE MOAGEM</v>
      </c>
      <c r="B146" s="1" t="s">
        <v>760</v>
      </c>
      <c r="C146" s="1">
        <v>76005433</v>
      </c>
      <c r="D146" s="1">
        <v>217143726</v>
      </c>
      <c r="E146" s="1">
        <v>146916188</v>
      </c>
      <c r="F146" s="1">
        <v>417375484</v>
      </c>
      <c r="G146" s="1">
        <v>718542128</v>
      </c>
      <c r="H146" s="1">
        <v>1540660163</v>
      </c>
      <c r="I146" s="1">
        <v>670226444</v>
      </c>
      <c r="J146" s="1">
        <v>1480892010</v>
      </c>
    </row>
    <row r="147" spans="1:10" ht="12.75">
      <c r="A147" s="2" t="str">
        <f t="shared" si="2"/>
        <v>PRODUTOS HORTÍCOLAS, LEGUMINOSAS, RAÍZES E TUBÉRCULOS CONGELADOS</v>
      </c>
      <c r="B147" s="1" t="s">
        <v>761</v>
      </c>
      <c r="C147" s="1">
        <v>529168</v>
      </c>
      <c r="D147" s="1">
        <v>755456</v>
      </c>
      <c r="E147" s="1">
        <v>516628</v>
      </c>
      <c r="F147" s="1">
        <v>956167</v>
      </c>
      <c r="G147" s="1">
        <v>22296386</v>
      </c>
      <c r="H147" s="1">
        <v>21258962</v>
      </c>
      <c r="I147" s="1">
        <v>21798209</v>
      </c>
      <c r="J147" s="1">
        <v>20587326</v>
      </c>
    </row>
    <row r="148" spans="1:10" ht="12.75">
      <c r="A148" s="2" t="str">
        <f t="shared" si="2"/>
        <v>PRODUTOS HORTÍCOLAS, LEGUMINOSAS, RAÍZES E TUBÉRCULOS FRESCOS OU REFRIGERADOS</v>
      </c>
      <c r="B148" s="1" t="s">
        <v>762</v>
      </c>
      <c r="C148" s="1">
        <v>20530992</v>
      </c>
      <c r="D148" s="1">
        <v>39573384</v>
      </c>
      <c r="E148" s="1">
        <v>39503501</v>
      </c>
      <c r="F148" s="1">
        <v>91364128</v>
      </c>
      <c r="G148" s="1">
        <v>289583059</v>
      </c>
      <c r="H148" s="1">
        <v>401845301</v>
      </c>
      <c r="I148" s="1">
        <v>322378986</v>
      </c>
      <c r="J148" s="1">
        <v>401914201</v>
      </c>
    </row>
    <row r="149" spans="1:10" ht="12.75">
      <c r="A149" s="2" t="str">
        <f t="shared" si="2"/>
        <v>PRODUTOS HORTÍCOLAS, LEGUMINOSAS, RAÍZES E TUBÉRCULOS PREPARADOS OU CONSERVADOS</v>
      </c>
      <c r="B149" s="1" t="s">
        <v>763</v>
      </c>
      <c r="C149" s="1">
        <v>56603050</v>
      </c>
      <c r="D149" s="1">
        <v>54807431</v>
      </c>
      <c r="E149" s="1">
        <v>73469420</v>
      </c>
      <c r="F149" s="1">
        <v>76126612</v>
      </c>
      <c r="G149" s="1">
        <v>538552713</v>
      </c>
      <c r="H149" s="1">
        <v>574763242</v>
      </c>
      <c r="I149" s="1">
        <v>494855464</v>
      </c>
      <c r="J149" s="1">
        <v>599242021</v>
      </c>
    </row>
    <row r="150" spans="1:10" ht="12.75">
      <c r="A150" s="2" t="str">
        <f t="shared" si="2"/>
        <v>PRODUTOS HORTÍCOLAS, LEGUMINOSAS, RAÍZES E TUBÉRCULOS SECOS</v>
      </c>
      <c r="B150" s="1" t="s">
        <v>764</v>
      </c>
      <c r="C150" s="1">
        <v>113527130</v>
      </c>
      <c r="D150" s="1">
        <v>166573291</v>
      </c>
      <c r="E150" s="1">
        <v>149049499</v>
      </c>
      <c r="F150" s="1">
        <v>178318962</v>
      </c>
      <c r="G150" s="1">
        <v>165159094</v>
      </c>
      <c r="H150" s="1">
        <v>224044256</v>
      </c>
      <c r="I150" s="1">
        <v>165684761</v>
      </c>
      <c r="J150" s="1">
        <v>208823326</v>
      </c>
    </row>
    <row r="151" spans="1:10" ht="12.75">
      <c r="A151" s="2" t="str">
        <f t="shared" si="2"/>
        <v>PSITACIFORMES (INCL.OS PAPAGAIOS,AS ARARAS,ETC) VIVOS</v>
      </c>
      <c r="B151" s="1" t="s">
        <v>765</v>
      </c>
      <c r="C151" s="1">
        <v>113760</v>
      </c>
      <c r="D151" s="1">
        <v>11</v>
      </c>
      <c r="E151" s="1">
        <v>57140</v>
      </c>
      <c r="F151" s="1">
        <v>7</v>
      </c>
      <c r="G151" s="1">
        <v>30054</v>
      </c>
      <c r="H151" s="1">
        <v>104</v>
      </c>
      <c r="I151" s="1">
        <v>7384</v>
      </c>
      <c r="J151" s="1">
        <v>47</v>
      </c>
    </row>
    <row r="152" spans="1:10" ht="12.75">
      <c r="A152" s="2" t="str">
        <f t="shared" si="2"/>
        <v>QUEIJOS</v>
      </c>
      <c r="B152" s="1" t="s">
        <v>766</v>
      </c>
      <c r="C152" s="1">
        <v>17029176</v>
      </c>
      <c r="D152" s="1">
        <v>3434774</v>
      </c>
      <c r="E152" s="1">
        <v>18883576</v>
      </c>
      <c r="F152" s="1">
        <v>4143644</v>
      </c>
      <c r="G152" s="1">
        <v>118023524</v>
      </c>
      <c r="H152" s="1">
        <v>28147764</v>
      </c>
      <c r="I152" s="1">
        <v>125395680</v>
      </c>
      <c r="J152" s="1">
        <v>31022313</v>
      </c>
    </row>
    <row r="153" spans="1:10" ht="12.75">
      <c r="A153" s="2" t="str">
        <f t="shared" si="2"/>
        <v>RAÇÕES PARA ANIMAIS DOMÉSTICOS</v>
      </c>
      <c r="B153" s="1" t="s">
        <v>767</v>
      </c>
      <c r="C153" s="1">
        <v>274696833</v>
      </c>
      <c r="D153" s="1">
        <v>278215726</v>
      </c>
      <c r="E153" s="1">
        <v>320537621</v>
      </c>
      <c r="F153" s="1">
        <v>335209386</v>
      </c>
      <c r="G153" s="1">
        <v>275667512</v>
      </c>
      <c r="H153" s="1">
        <v>132208978</v>
      </c>
      <c r="I153" s="1">
        <v>326326725</v>
      </c>
      <c r="J153" s="1">
        <v>172071256</v>
      </c>
    </row>
    <row r="154" spans="1:10" ht="12.75">
      <c r="A154" s="2" t="str">
        <f t="shared" si="2"/>
        <v>RÉPTEIS VIVOS</v>
      </c>
      <c r="B154" s="1" t="s">
        <v>768</v>
      </c>
      <c r="C154" s="1">
        <v>223750</v>
      </c>
      <c r="D154" s="1">
        <v>563</v>
      </c>
      <c r="E154" s="1">
        <v>98909</v>
      </c>
      <c r="F154" s="1">
        <v>245</v>
      </c>
      <c r="G154" s="1">
        <v>0</v>
      </c>
      <c r="H154" s="1">
        <v>0</v>
      </c>
      <c r="I154" s="1">
        <v>3853</v>
      </c>
      <c r="J154" s="1">
        <v>10</v>
      </c>
    </row>
    <row r="155" spans="1:10" ht="12.75">
      <c r="A155" s="2" t="str">
        <f t="shared" si="2"/>
        <v>SEDA E PRODUTOS DE SEDA</v>
      </c>
      <c r="B155" s="1" t="s">
        <v>769</v>
      </c>
      <c r="C155" s="1">
        <v>29080092</v>
      </c>
      <c r="D155" s="1">
        <v>558538</v>
      </c>
      <c r="E155" s="1">
        <v>20505048</v>
      </c>
      <c r="F155" s="1">
        <v>461750</v>
      </c>
      <c r="G155" s="1">
        <v>11921473</v>
      </c>
      <c r="H155" s="1">
        <v>86830</v>
      </c>
      <c r="I155" s="1">
        <v>6436719</v>
      </c>
      <c r="J155" s="1">
        <v>39506</v>
      </c>
    </row>
    <row r="156" spans="1:10" ht="12.75">
      <c r="A156" s="2" t="str">
        <f t="shared" si="2"/>
        <v>SEMEN E EMBRIÕES</v>
      </c>
      <c r="B156" s="1" t="s">
        <v>770</v>
      </c>
      <c r="C156" s="1">
        <v>2822483</v>
      </c>
      <c r="D156" s="1">
        <v>597</v>
      </c>
      <c r="E156" s="1">
        <v>3178179</v>
      </c>
      <c r="F156" s="1">
        <v>598</v>
      </c>
      <c r="G156" s="1">
        <v>32392058</v>
      </c>
      <c r="H156" s="1">
        <v>12029</v>
      </c>
      <c r="I156" s="1">
        <v>37945083</v>
      </c>
      <c r="J156" s="1">
        <v>8069</v>
      </c>
    </row>
    <row r="157" spans="1:10" ht="12.75">
      <c r="A157" s="2" t="str">
        <f t="shared" si="2"/>
        <v>SEMENTES</v>
      </c>
      <c r="B157" s="1" t="s">
        <v>771</v>
      </c>
      <c r="C157" s="1">
        <v>141194930</v>
      </c>
      <c r="D157" s="1">
        <v>48450641</v>
      </c>
      <c r="E157" s="1">
        <v>141743967</v>
      </c>
      <c r="F157" s="1">
        <v>60053924</v>
      </c>
      <c r="G157" s="1">
        <v>133645145</v>
      </c>
      <c r="H157" s="1">
        <v>16819253</v>
      </c>
      <c r="I157" s="1">
        <v>127509523</v>
      </c>
      <c r="J157" s="1">
        <v>16827321</v>
      </c>
    </row>
    <row r="158" spans="1:10" ht="12.75">
      <c r="A158" s="2" t="str">
        <f t="shared" si="2"/>
        <v>SEMENTES E FARELOS DE OLEAGINOSAS (EXCLUI SOJA)</v>
      </c>
      <c r="B158" s="1" t="s">
        <v>772</v>
      </c>
      <c r="C158" s="1">
        <v>43814002</v>
      </c>
      <c r="D158" s="1">
        <v>78621285</v>
      </c>
      <c r="E158" s="1">
        <v>81857684</v>
      </c>
      <c r="F158" s="1">
        <v>106239208</v>
      </c>
      <c r="G158" s="1">
        <v>21501070</v>
      </c>
      <c r="H158" s="1">
        <v>21641712</v>
      </c>
      <c r="I158" s="1">
        <v>21413712</v>
      </c>
      <c r="J158" s="1">
        <v>21683459</v>
      </c>
    </row>
    <row r="159" spans="1:10" ht="12.75">
      <c r="A159" s="2" t="str">
        <f t="shared" si="2"/>
        <v>SISAL E PRODUTOS DE SISAL</v>
      </c>
      <c r="B159" s="1" t="s">
        <v>773</v>
      </c>
      <c r="C159" s="1">
        <v>30736390</v>
      </c>
      <c r="D159" s="1">
        <v>17255593</v>
      </c>
      <c r="E159" s="1">
        <v>30762238</v>
      </c>
      <c r="F159" s="1">
        <v>19589483</v>
      </c>
      <c r="G159" s="1">
        <v>159766</v>
      </c>
      <c r="H159" s="1">
        <v>85071</v>
      </c>
      <c r="I159" s="1">
        <v>150533</v>
      </c>
      <c r="J159" s="1">
        <v>29650</v>
      </c>
    </row>
    <row r="160" spans="1:10" ht="12.75">
      <c r="A160" s="2" t="str">
        <f t="shared" si="2"/>
        <v>SOJA EM GRÃOS</v>
      </c>
      <c r="B160" s="1" t="s">
        <v>774</v>
      </c>
      <c r="C160" s="1">
        <v>26071756983</v>
      </c>
      <c r="D160" s="1">
        <v>74063632901</v>
      </c>
      <c r="E160" s="1">
        <v>28560588699</v>
      </c>
      <c r="F160" s="1">
        <v>82968240736</v>
      </c>
      <c r="G160" s="1">
        <v>45330949</v>
      </c>
      <c r="H160" s="1">
        <v>144226252</v>
      </c>
      <c r="I160" s="1">
        <v>273344969</v>
      </c>
      <c r="J160" s="1">
        <v>821417999</v>
      </c>
    </row>
    <row r="161" spans="1:10" ht="12.75">
      <c r="A161" s="2" t="str">
        <f t="shared" si="2"/>
        <v>SORO DE LEITE</v>
      </c>
      <c r="B161" s="1" t="s">
        <v>775</v>
      </c>
      <c r="C161" s="1">
        <v>572944</v>
      </c>
      <c r="D161" s="1">
        <v>500427</v>
      </c>
      <c r="E161" s="1">
        <v>319146</v>
      </c>
      <c r="F161" s="1">
        <v>349012</v>
      </c>
      <c r="G161" s="1">
        <v>22650317</v>
      </c>
      <c r="H161" s="1">
        <v>14525698</v>
      </c>
      <c r="I161" s="1">
        <v>26031692</v>
      </c>
      <c r="J161" s="1">
        <v>18309139</v>
      </c>
    </row>
    <row r="162" spans="1:10" ht="12.75">
      <c r="A162" s="2" t="str">
        <f t="shared" si="2"/>
        <v>SUCOS DE LARANJA</v>
      </c>
      <c r="B162" s="1" t="s">
        <v>776</v>
      </c>
      <c r="C162" s="1">
        <v>1909301284</v>
      </c>
      <c r="D162" s="1">
        <v>2250600412</v>
      </c>
      <c r="E162" s="1">
        <v>1425289798</v>
      </c>
      <c r="F162" s="1">
        <v>2043895185</v>
      </c>
      <c r="G162" s="1">
        <v>77297</v>
      </c>
      <c r="H162" s="1">
        <v>78149</v>
      </c>
      <c r="I162" s="1">
        <v>28586</v>
      </c>
      <c r="J162" s="1">
        <v>29181</v>
      </c>
    </row>
    <row r="163" spans="1:10" ht="12.75">
      <c r="A163" s="2" t="str">
        <f t="shared" si="2"/>
        <v>SUCOS DE OUTRAS FRUTAS</v>
      </c>
      <c r="B163" s="1" t="s">
        <v>777</v>
      </c>
      <c r="C163" s="1">
        <v>195479009</v>
      </c>
      <c r="D163" s="1">
        <v>110812148</v>
      </c>
      <c r="E163" s="1">
        <v>175673059</v>
      </c>
      <c r="F163" s="1">
        <v>118499809</v>
      </c>
      <c r="G163" s="1">
        <v>11157810</v>
      </c>
      <c r="H163" s="1">
        <v>4080548</v>
      </c>
      <c r="I163" s="1">
        <v>6783133</v>
      </c>
      <c r="J163" s="1">
        <v>2351408</v>
      </c>
    </row>
    <row r="164" spans="1:10" ht="12.75">
      <c r="A164" s="2" t="str">
        <f t="shared" si="2"/>
        <v>SUÍNOS VIVOS</v>
      </c>
      <c r="B164" s="1" t="s">
        <v>778</v>
      </c>
      <c r="C164" s="1">
        <v>6520274</v>
      </c>
      <c r="D164" s="1">
        <v>594784</v>
      </c>
      <c r="E164" s="1">
        <v>3851847</v>
      </c>
      <c r="F164" s="1">
        <v>291883</v>
      </c>
      <c r="G164" s="1">
        <v>2429572</v>
      </c>
      <c r="H164" s="1">
        <v>150690</v>
      </c>
      <c r="I164" s="1">
        <v>2285727</v>
      </c>
      <c r="J164" s="1">
        <v>197105</v>
      </c>
    </row>
    <row r="165" spans="1:10" ht="12.75">
      <c r="A165" s="2" t="str">
        <f t="shared" si="2"/>
        <v>TAMARAS</v>
      </c>
      <c r="B165" s="1" t="s">
        <v>779</v>
      </c>
      <c r="C165" s="1">
        <v>42618</v>
      </c>
      <c r="D165" s="1">
        <v>29745</v>
      </c>
      <c r="E165" s="1">
        <v>110064</v>
      </c>
      <c r="F165" s="1">
        <v>31252</v>
      </c>
      <c r="G165" s="1">
        <v>3183330</v>
      </c>
      <c r="H165" s="1">
        <v>1118543</v>
      </c>
      <c r="I165" s="1">
        <v>2770068</v>
      </c>
      <c r="J165" s="1">
        <v>1000977</v>
      </c>
    </row>
    <row r="166" spans="1:10" ht="12.75">
      <c r="A166" s="2" t="str">
        <f t="shared" si="2"/>
        <v>TANGERINAS, MANDARINAS E SATOSUMAS</v>
      </c>
      <c r="B166" s="1" t="s">
        <v>780</v>
      </c>
      <c r="C166" s="1">
        <v>503451</v>
      </c>
      <c r="D166" s="1">
        <v>439755</v>
      </c>
      <c r="E166" s="1">
        <v>235815</v>
      </c>
      <c r="F166" s="1">
        <v>237452</v>
      </c>
      <c r="G166" s="1">
        <v>7830211</v>
      </c>
      <c r="H166" s="1">
        <v>9933735</v>
      </c>
      <c r="I166" s="1">
        <v>7386852</v>
      </c>
      <c r="J166" s="1">
        <v>7591897</v>
      </c>
    </row>
    <row r="167" spans="1:10" ht="12.75">
      <c r="A167" s="2" t="str">
        <f t="shared" si="2"/>
        <v>UVAS</v>
      </c>
      <c r="B167" s="1" t="s">
        <v>781</v>
      </c>
      <c r="C167" s="1">
        <v>93459500</v>
      </c>
      <c r="D167" s="1">
        <v>45060016</v>
      </c>
      <c r="E167" s="1">
        <v>109142006</v>
      </c>
      <c r="F167" s="1">
        <v>49327690</v>
      </c>
      <c r="G167" s="1">
        <v>78084360</v>
      </c>
      <c r="H167" s="1">
        <v>42333625</v>
      </c>
      <c r="I167" s="1">
        <v>53060621</v>
      </c>
      <c r="J167" s="1">
        <v>35772226</v>
      </c>
    </row>
    <row r="168" spans="1:10" ht="12.75">
      <c r="A168" s="2">
        <f t="shared" si="2"/>
      </c>
      <c r="B168" s="1" t="s">
        <v>782</v>
      </c>
      <c r="C168" s="1">
        <v>96850624360</v>
      </c>
      <c r="D168" s="1">
        <v>199694037112</v>
      </c>
      <c r="E168" s="1">
        <v>100701909400</v>
      </c>
      <c r="F168" s="1">
        <v>217940628721</v>
      </c>
      <c r="G168" s="1">
        <v>13768880304</v>
      </c>
      <c r="H168" s="1">
        <v>17680281635</v>
      </c>
      <c r="I168" s="1">
        <v>13046638282</v>
      </c>
      <c r="J168" s="1">
        <v>17772305996</v>
      </c>
    </row>
    <row r="169" spans="1:10" ht="12.75">
      <c r="A169" s="2" t="str">
        <f t="shared" si="2"/>
        <v>ABACATES FRESCOS OU SECOS</v>
      </c>
      <c r="B169" s="1" t="s">
        <v>236</v>
      </c>
      <c r="C169" s="1">
        <v>19519700</v>
      </c>
      <c r="D169" s="1">
        <v>10245532</v>
      </c>
      <c r="E169" s="1">
        <v>13212633</v>
      </c>
      <c r="F169" s="1">
        <v>7565008</v>
      </c>
      <c r="G169" s="1">
        <v>1237536</v>
      </c>
      <c r="H169" s="1">
        <v>592630</v>
      </c>
      <c r="I169" s="1">
        <v>874148</v>
      </c>
      <c r="J169" s="1">
        <v>326315</v>
      </c>
    </row>
    <row r="170" spans="1:10" ht="12.75">
      <c r="A170" s="2" t="str">
        <f t="shared" si="2"/>
        <v>ABACAXIS FRESCOS OU SECOS</v>
      </c>
      <c r="B170" s="1" t="s">
        <v>237</v>
      </c>
      <c r="C170" s="1">
        <v>1010308</v>
      </c>
      <c r="D170" s="1">
        <v>2216398</v>
      </c>
      <c r="E170" s="1">
        <v>2334386</v>
      </c>
      <c r="F170" s="1">
        <v>4695563</v>
      </c>
      <c r="G170" s="1">
        <v>240460</v>
      </c>
      <c r="H170" s="1">
        <v>17212</v>
      </c>
      <c r="I170" s="1">
        <v>149341</v>
      </c>
      <c r="J170" s="1">
        <v>7500</v>
      </c>
    </row>
    <row r="171" spans="1:10" ht="12.75">
      <c r="A171" s="2" t="str">
        <f t="shared" si="2"/>
        <v>ABACAXIS PREPARADOS OU CONSERVADOS</v>
      </c>
      <c r="B171" s="1" t="s">
        <v>238</v>
      </c>
      <c r="C171" s="1">
        <v>233569</v>
      </c>
      <c r="D171" s="1">
        <v>132650</v>
      </c>
      <c r="E171" s="1">
        <v>444155</v>
      </c>
      <c r="F171" s="1">
        <v>248875</v>
      </c>
      <c r="G171" s="1">
        <v>33143</v>
      </c>
      <c r="H171" s="1">
        <v>36188</v>
      </c>
      <c r="I171" s="1">
        <v>175</v>
      </c>
      <c r="J171" s="1">
        <v>30</v>
      </c>
    </row>
    <row r="172" spans="1:6" ht="12.75">
      <c r="A172" s="2" t="str">
        <f t="shared" si="2"/>
        <v>ABELHAS VIVAS</v>
      </c>
      <c r="B172" s="1" t="s">
        <v>629</v>
      </c>
      <c r="C172" s="1">
        <v>1014</v>
      </c>
      <c r="D172" s="1">
        <v>160</v>
      </c>
      <c r="E172" s="1">
        <v>1195</v>
      </c>
      <c r="F172" s="1">
        <v>479</v>
      </c>
    </row>
    <row r="173" spans="1:10" ht="12.75">
      <c r="A173" s="2" t="str">
        <f t="shared" si="2"/>
        <v>AÇÚCAR DE BETERRABA EM BRUTO</v>
      </c>
      <c r="B173" s="1" t="s">
        <v>239</v>
      </c>
      <c r="C173" s="1">
        <v>4987</v>
      </c>
      <c r="D173" s="1">
        <v>5041</v>
      </c>
      <c r="E173" s="1">
        <v>6716</v>
      </c>
      <c r="F173" s="1">
        <v>7651</v>
      </c>
      <c r="G173" s="1">
        <v>57367</v>
      </c>
      <c r="H173" s="1">
        <v>12869</v>
      </c>
      <c r="I173" s="1">
        <v>57669</v>
      </c>
      <c r="J173" s="1">
        <v>16013</v>
      </c>
    </row>
    <row r="174" spans="1:10" ht="12.75">
      <c r="A174" s="2" t="str">
        <f t="shared" si="2"/>
        <v>AÇÚCAR DE CANA EM BRUTO</v>
      </c>
      <c r="B174" s="1" t="s">
        <v>240</v>
      </c>
      <c r="C174" s="1">
        <v>4483432047</v>
      </c>
      <c r="D174" s="1">
        <v>15980325783</v>
      </c>
      <c r="E174" s="1">
        <v>7380731718</v>
      </c>
      <c r="F174" s="1">
        <v>26675000039</v>
      </c>
      <c r="G174" s="1">
        <v>1078354</v>
      </c>
      <c r="H174" s="1">
        <v>1099247</v>
      </c>
      <c r="I174" s="1">
        <v>930201</v>
      </c>
      <c r="J174" s="1">
        <v>964701</v>
      </c>
    </row>
    <row r="175" spans="1:10" ht="12.75">
      <c r="A175" s="2" t="str">
        <f t="shared" si="2"/>
        <v>AÇÚCAR REFINADO</v>
      </c>
      <c r="B175" s="1" t="s">
        <v>241</v>
      </c>
      <c r="C175" s="1">
        <v>695702818</v>
      </c>
      <c r="D175" s="1">
        <v>1908706664</v>
      </c>
      <c r="E175" s="1">
        <v>1363444529</v>
      </c>
      <c r="F175" s="1">
        <v>3960763524</v>
      </c>
      <c r="G175" s="1">
        <v>964205</v>
      </c>
      <c r="H175" s="1">
        <v>1023182</v>
      </c>
      <c r="I175" s="1">
        <v>796237</v>
      </c>
      <c r="J175" s="1">
        <v>977681</v>
      </c>
    </row>
    <row r="176" spans="1:10" ht="12.75">
      <c r="A176" s="2" t="str">
        <f t="shared" si="2"/>
        <v>ALBUMINAS</v>
      </c>
      <c r="B176" s="1" t="s">
        <v>242</v>
      </c>
      <c r="C176" s="1">
        <v>836102</v>
      </c>
      <c r="D176" s="1">
        <v>565927</v>
      </c>
      <c r="E176" s="1">
        <v>581361</v>
      </c>
      <c r="F176" s="1">
        <v>135327</v>
      </c>
      <c r="G176" s="1">
        <v>35297481</v>
      </c>
      <c r="H176" s="1">
        <v>5240503</v>
      </c>
      <c r="I176" s="1">
        <v>40983081</v>
      </c>
      <c r="J176" s="1">
        <v>6049346</v>
      </c>
    </row>
    <row r="177" spans="1:10" ht="12.75">
      <c r="A177" s="2" t="str">
        <f t="shared" si="2"/>
        <v>ÁLCOOL ETÍLICO</v>
      </c>
      <c r="B177" s="1" t="s">
        <v>243</v>
      </c>
      <c r="C177" s="1">
        <v>998077585</v>
      </c>
      <c r="D177" s="1">
        <v>1544128456</v>
      </c>
      <c r="E177" s="1">
        <v>1191522636</v>
      </c>
      <c r="F177" s="1">
        <v>2139089925</v>
      </c>
      <c r="G177" s="1">
        <v>602423883</v>
      </c>
      <c r="H177" s="1">
        <v>1154947549</v>
      </c>
      <c r="I177" s="1">
        <v>416249474</v>
      </c>
      <c r="J177" s="1">
        <v>796774301</v>
      </c>
    </row>
    <row r="178" spans="1:10" ht="12.75">
      <c r="A178" s="2" t="str">
        <f t="shared" si="2"/>
        <v>ALGODÃO CARDADO OU PENTEADO</v>
      </c>
      <c r="B178" s="1" t="s">
        <v>244</v>
      </c>
      <c r="C178" s="1">
        <v>495011</v>
      </c>
      <c r="D178" s="1">
        <v>318802</v>
      </c>
      <c r="E178" s="1">
        <v>68427</v>
      </c>
      <c r="F178" s="1">
        <v>18491</v>
      </c>
      <c r="G178" s="1">
        <v>1837184</v>
      </c>
      <c r="H178" s="1">
        <v>464672</v>
      </c>
      <c r="I178" s="1">
        <v>1160129</v>
      </c>
      <c r="J178" s="1">
        <v>274210</v>
      </c>
    </row>
    <row r="179" spans="1:10" ht="12.75">
      <c r="A179" s="2" t="str">
        <f t="shared" si="2"/>
        <v>ALGODÃO NÃO CARDADO NEM PENTEADO</v>
      </c>
      <c r="B179" s="1" t="s">
        <v>245</v>
      </c>
      <c r="C179" s="1">
        <v>2640377904</v>
      </c>
      <c r="D179" s="1">
        <v>1613669923</v>
      </c>
      <c r="E179" s="1">
        <v>3226916090</v>
      </c>
      <c r="F179" s="1">
        <v>2125415940</v>
      </c>
      <c r="G179" s="1">
        <v>4470724</v>
      </c>
      <c r="H179" s="1">
        <v>1657132</v>
      </c>
      <c r="I179" s="1">
        <v>4522511</v>
      </c>
      <c r="J179" s="1">
        <v>2172777</v>
      </c>
    </row>
    <row r="180" spans="1:10" ht="12.75">
      <c r="A180" s="2" t="str">
        <f t="shared" si="2"/>
        <v>ALHO</v>
      </c>
      <c r="B180" s="1" t="s">
        <v>246</v>
      </c>
      <c r="C180" s="1">
        <v>240707</v>
      </c>
      <c r="D180" s="1">
        <v>54305</v>
      </c>
      <c r="E180" s="1">
        <v>2077237</v>
      </c>
      <c r="F180" s="1">
        <v>720960</v>
      </c>
      <c r="G180" s="1">
        <v>225094675</v>
      </c>
      <c r="H180" s="1">
        <v>165445745</v>
      </c>
      <c r="I180" s="1">
        <v>274947821</v>
      </c>
      <c r="J180" s="1">
        <v>193510914</v>
      </c>
    </row>
    <row r="181" spans="1:10" ht="12.75">
      <c r="A181" s="2" t="str">
        <f t="shared" si="2"/>
        <v>ALHO EM PÓ</v>
      </c>
      <c r="B181" s="1" t="s">
        <v>247</v>
      </c>
      <c r="C181" s="1">
        <v>137040</v>
      </c>
      <c r="D181" s="1">
        <v>49652</v>
      </c>
      <c r="E181" s="1">
        <v>219112</v>
      </c>
      <c r="F181" s="1">
        <v>89165</v>
      </c>
      <c r="G181" s="1">
        <v>2699279</v>
      </c>
      <c r="H181" s="1">
        <v>2005987</v>
      </c>
      <c r="I181" s="1">
        <v>3321941</v>
      </c>
      <c r="J181" s="1">
        <v>2745886</v>
      </c>
    </row>
    <row r="182" spans="1:10" ht="12.75">
      <c r="A182" s="2" t="str">
        <f t="shared" si="2"/>
        <v>ALIMENTOS PARA CAES E GATOS</v>
      </c>
      <c r="B182" s="1" t="s">
        <v>248</v>
      </c>
      <c r="C182" s="1">
        <v>36747033</v>
      </c>
      <c r="D182" s="1">
        <v>41415955</v>
      </c>
      <c r="E182" s="1">
        <v>51642959</v>
      </c>
      <c r="F182" s="1">
        <v>57031427</v>
      </c>
      <c r="G182" s="1">
        <v>8705066</v>
      </c>
      <c r="H182" s="1">
        <v>3466838</v>
      </c>
      <c r="I182" s="1">
        <v>9325630</v>
      </c>
      <c r="J182" s="1">
        <v>6056449</v>
      </c>
    </row>
    <row r="183" spans="1:10" ht="12.75">
      <c r="A183" s="2" t="str">
        <f t="shared" si="2"/>
        <v>AMEIXAS SECAS</v>
      </c>
      <c r="B183" s="1" t="s">
        <v>249</v>
      </c>
      <c r="C183" s="1">
        <v>14230</v>
      </c>
      <c r="D183" s="1">
        <v>3851</v>
      </c>
      <c r="E183" s="1">
        <v>20271</v>
      </c>
      <c r="F183" s="1">
        <v>5078</v>
      </c>
      <c r="G183" s="1">
        <v>18894934</v>
      </c>
      <c r="H183" s="1">
        <v>11632981</v>
      </c>
      <c r="I183" s="1">
        <v>28819890</v>
      </c>
      <c r="J183" s="1">
        <v>13115129</v>
      </c>
    </row>
    <row r="184" spans="1:10" ht="12.75">
      <c r="A184" s="2" t="str">
        <f t="shared" si="2"/>
        <v>AMÊNDOA</v>
      </c>
      <c r="B184" s="1" t="s">
        <v>250</v>
      </c>
      <c r="C184" s="1">
        <v>235904</v>
      </c>
      <c r="D184" s="1">
        <v>25989</v>
      </c>
      <c r="E184" s="1">
        <v>215656</v>
      </c>
      <c r="F184" s="1">
        <v>14506</v>
      </c>
      <c r="G184" s="1">
        <v>26175511</v>
      </c>
      <c r="H184" s="1">
        <v>3789990</v>
      </c>
      <c r="I184" s="1">
        <v>23343464</v>
      </c>
      <c r="J184" s="1">
        <v>4244323</v>
      </c>
    </row>
    <row r="185" spans="1:10" ht="12.75">
      <c r="A185" s="2" t="str">
        <f t="shared" si="2"/>
        <v>AMENDOIM EM GRÃOS</v>
      </c>
      <c r="B185" s="1" t="s">
        <v>251</v>
      </c>
      <c r="C185" s="1">
        <v>230634621</v>
      </c>
      <c r="D185" s="1">
        <v>198028000</v>
      </c>
      <c r="E185" s="1">
        <v>318902441</v>
      </c>
      <c r="F185" s="1">
        <v>259040065</v>
      </c>
      <c r="G185" s="1">
        <v>2950950</v>
      </c>
      <c r="H185" s="1">
        <v>1600000</v>
      </c>
      <c r="I185" s="1">
        <v>4558600</v>
      </c>
      <c r="J185" s="1">
        <v>2738249</v>
      </c>
    </row>
    <row r="186" spans="1:10" ht="12.75">
      <c r="A186" s="2" t="str">
        <f t="shared" si="2"/>
        <v>AMENDOINS PREPARADOS OU CONSERVADOS</v>
      </c>
      <c r="B186" s="1" t="s">
        <v>252</v>
      </c>
      <c r="C186" s="1">
        <v>11172676</v>
      </c>
      <c r="D186" s="1">
        <v>6119075</v>
      </c>
      <c r="E186" s="1">
        <v>9884404</v>
      </c>
      <c r="F186" s="1">
        <v>5009462</v>
      </c>
      <c r="G186" s="1">
        <v>71454</v>
      </c>
      <c r="H186" s="1">
        <v>19004</v>
      </c>
      <c r="I186" s="1">
        <v>71879</v>
      </c>
      <c r="J186" s="1">
        <v>16054</v>
      </c>
    </row>
    <row r="187" spans="1:10" ht="12.75">
      <c r="A187" s="2" t="str">
        <f t="shared" si="2"/>
        <v>AMIDO DE MILHO</v>
      </c>
      <c r="B187" s="1" t="s">
        <v>253</v>
      </c>
      <c r="C187" s="1">
        <v>19816836</v>
      </c>
      <c r="D187" s="1">
        <v>58097877</v>
      </c>
      <c r="E187" s="1">
        <v>24967249</v>
      </c>
      <c r="F187" s="1">
        <v>70125923</v>
      </c>
      <c r="G187" s="1">
        <v>2586427</v>
      </c>
      <c r="H187" s="1">
        <v>4664839</v>
      </c>
      <c r="I187" s="1">
        <v>2462277</v>
      </c>
      <c r="J187" s="1">
        <v>5470793</v>
      </c>
    </row>
    <row r="188" spans="1:10" ht="12.75">
      <c r="A188" s="2" t="str">
        <f t="shared" si="2"/>
        <v>AMIDO DE TRIGO</v>
      </c>
      <c r="B188" s="1" t="s">
        <v>254</v>
      </c>
      <c r="C188" s="1">
        <v>138</v>
      </c>
      <c r="D188" s="1">
        <v>86</v>
      </c>
      <c r="E188" s="1">
        <v>179</v>
      </c>
      <c r="F188" s="1">
        <v>71</v>
      </c>
      <c r="G188" s="1">
        <v>568644</v>
      </c>
      <c r="H188" s="1">
        <v>1290414</v>
      </c>
      <c r="I188" s="1">
        <v>977042</v>
      </c>
      <c r="J188" s="1">
        <v>2248950</v>
      </c>
    </row>
    <row r="189" spans="1:10" ht="12.75">
      <c r="A189" s="2" t="str">
        <f t="shared" si="2"/>
        <v>AMOMOS E CARDAMOMOS</v>
      </c>
      <c r="B189" s="1" t="s">
        <v>255</v>
      </c>
      <c r="C189" s="1">
        <v>1380</v>
      </c>
      <c r="D189" s="1">
        <v>81</v>
      </c>
      <c r="E189" s="1">
        <v>1516</v>
      </c>
      <c r="F189" s="1">
        <v>98</v>
      </c>
      <c r="G189" s="1">
        <v>200267</v>
      </c>
      <c r="H189" s="1">
        <v>11679</v>
      </c>
      <c r="I189" s="1">
        <v>251989</v>
      </c>
      <c r="J189" s="1">
        <v>10746</v>
      </c>
    </row>
    <row r="190" spans="1:10" ht="12.75">
      <c r="A190" s="2" t="str">
        <f t="shared" si="2"/>
        <v>ARROZ</v>
      </c>
      <c r="B190" s="1" t="s">
        <v>256</v>
      </c>
      <c r="C190" s="1">
        <v>368000814</v>
      </c>
      <c r="D190" s="1">
        <v>1062478540</v>
      </c>
      <c r="E190" s="1">
        <v>503533395</v>
      </c>
      <c r="F190" s="1">
        <v>1400477775</v>
      </c>
      <c r="G190" s="1">
        <v>242589457</v>
      </c>
      <c r="H190" s="1">
        <v>750488142</v>
      </c>
      <c r="I190" s="1">
        <v>374450742</v>
      </c>
      <c r="J190" s="1">
        <v>974060786</v>
      </c>
    </row>
    <row r="191" spans="1:6" ht="12.75">
      <c r="A191" s="2" t="str">
        <f t="shared" si="2"/>
        <v>ASININOS E MUARES VIVOS</v>
      </c>
      <c r="B191" s="1" t="s">
        <v>630</v>
      </c>
      <c r="C191" s="1">
        <v>15842</v>
      </c>
      <c r="D191" s="1">
        <v>1367</v>
      </c>
      <c r="E191" s="1">
        <v>19</v>
      </c>
      <c r="F191" s="1">
        <v>4</v>
      </c>
    </row>
    <row r="192" spans="1:10" ht="12.75">
      <c r="A192" s="2" t="str">
        <f t="shared" si="2"/>
        <v>ASPARGOS</v>
      </c>
      <c r="B192" s="1" t="s">
        <v>257</v>
      </c>
      <c r="C192" s="1">
        <v>19772</v>
      </c>
      <c r="D192" s="1">
        <v>2881</v>
      </c>
      <c r="E192" s="1">
        <v>28022</v>
      </c>
      <c r="F192" s="1">
        <v>3751</v>
      </c>
      <c r="G192" s="1">
        <v>4610365</v>
      </c>
      <c r="H192" s="1">
        <v>1455632</v>
      </c>
      <c r="I192" s="1">
        <v>2302848</v>
      </c>
      <c r="J192" s="1">
        <v>682884</v>
      </c>
    </row>
    <row r="193" spans="1:10" ht="12.75">
      <c r="A193" s="2" t="str">
        <f t="shared" si="2"/>
        <v>ASPARGOS PREPARADOS OU CONSERVADOS</v>
      </c>
      <c r="B193" s="1" t="s">
        <v>258</v>
      </c>
      <c r="C193" s="1">
        <v>33471</v>
      </c>
      <c r="D193" s="1">
        <v>7725</v>
      </c>
      <c r="E193" s="1">
        <v>7199</v>
      </c>
      <c r="F193" s="1">
        <v>898</v>
      </c>
      <c r="G193" s="1">
        <v>1070435</v>
      </c>
      <c r="H193" s="1">
        <v>468609</v>
      </c>
      <c r="I193" s="1">
        <v>867770</v>
      </c>
      <c r="J193" s="1">
        <v>391883</v>
      </c>
    </row>
    <row r="194" spans="1:6" ht="12.75">
      <c r="A194" s="2" t="str">
        <f t="shared" si="2"/>
        <v>ATUM CONGELADO</v>
      </c>
      <c r="B194" s="1" t="s">
        <v>259</v>
      </c>
      <c r="C194" s="1">
        <v>5602774</v>
      </c>
      <c r="D194" s="1">
        <v>2454125</v>
      </c>
      <c r="E194" s="1">
        <v>4669890</v>
      </c>
      <c r="F194" s="1">
        <v>2323879</v>
      </c>
    </row>
    <row r="195" spans="1:6" ht="12.75">
      <c r="A195" s="2" t="str">
        <f t="shared" si="2"/>
        <v>ATUM, FRESCO OU REFRIGERADO</v>
      </c>
      <c r="B195" s="1" t="s">
        <v>260</v>
      </c>
      <c r="C195" s="1">
        <v>4303282</v>
      </c>
      <c r="D195" s="1">
        <v>518227</v>
      </c>
      <c r="E195" s="1">
        <v>1885435</v>
      </c>
      <c r="F195" s="1">
        <v>241364</v>
      </c>
    </row>
    <row r="196" spans="1:6" ht="12.75">
      <c r="A196" s="2" t="str">
        <f aca="true" t="shared" si="3" ref="A196:A253">RIGHT(B196,LEN(B196)-11)</f>
        <v>ATUM, VIVO</v>
      </c>
      <c r="B196" s="1" t="s">
        <v>261</v>
      </c>
      <c r="C196" s="1">
        <v>152</v>
      </c>
      <c r="D196" s="1">
        <v>41</v>
      </c>
      <c r="E196" s="1">
        <v>0</v>
      </c>
      <c r="F196" s="1">
        <v>0</v>
      </c>
    </row>
    <row r="197" spans="1:10" ht="12.75">
      <c r="A197" s="2" t="str">
        <f t="shared" si="3"/>
        <v>AVEIA</v>
      </c>
      <c r="B197" s="1" t="s">
        <v>262</v>
      </c>
      <c r="C197" s="1">
        <v>600015</v>
      </c>
      <c r="D197" s="1">
        <v>4560762</v>
      </c>
      <c r="E197" s="1">
        <v>400400</v>
      </c>
      <c r="F197" s="1">
        <v>2322105</v>
      </c>
      <c r="G197" s="1">
        <v>69044</v>
      </c>
      <c r="H197" s="1">
        <v>297910</v>
      </c>
      <c r="I197" s="1">
        <v>45272</v>
      </c>
      <c r="J197" s="1">
        <v>222000</v>
      </c>
    </row>
    <row r="198" spans="1:10" ht="12.75">
      <c r="A198" s="2" t="str">
        <f t="shared" si="3"/>
        <v>AVEIA EM FLOCOS OU ELABORADOS DE OUTRO MODO</v>
      </c>
      <c r="B198" s="1" t="s">
        <v>263</v>
      </c>
      <c r="C198" s="1">
        <v>266971</v>
      </c>
      <c r="D198" s="1">
        <v>295191</v>
      </c>
      <c r="E198" s="1">
        <v>2765702</v>
      </c>
      <c r="F198" s="1">
        <v>4681564</v>
      </c>
      <c r="G198" s="1">
        <v>89797</v>
      </c>
      <c r="H198" s="1">
        <v>45671</v>
      </c>
      <c r="I198" s="1">
        <v>48432</v>
      </c>
      <c r="J198" s="1">
        <v>33759</v>
      </c>
    </row>
    <row r="199" spans="1:10" ht="12.75">
      <c r="A199" s="2" t="str">
        <f t="shared" si="3"/>
        <v>AVELÃS</v>
      </c>
      <c r="B199" s="1" t="s">
        <v>264</v>
      </c>
      <c r="C199" s="1">
        <v>4806</v>
      </c>
      <c r="D199" s="1">
        <v>2040</v>
      </c>
      <c r="E199" s="1">
        <v>4518</v>
      </c>
      <c r="F199" s="1">
        <v>1605</v>
      </c>
      <c r="G199" s="1">
        <v>33189506</v>
      </c>
      <c r="H199" s="1">
        <v>4420704</v>
      </c>
      <c r="I199" s="1">
        <v>30001455</v>
      </c>
      <c r="J199" s="1">
        <v>4855807</v>
      </c>
    </row>
    <row r="200" spans="1:6" ht="12.75">
      <c r="A200" s="2" t="str">
        <f t="shared" si="3"/>
        <v>AVESTRUZES VIVAS</v>
      </c>
      <c r="B200" s="1" t="s">
        <v>265</v>
      </c>
      <c r="C200" s="1">
        <v>24105</v>
      </c>
      <c r="D200" s="1">
        <v>303</v>
      </c>
      <c r="E200" s="1">
        <v>0</v>
      </c>
      <c r="F200" s="1">
        <v>0</v>
      </c>
    </row>
    <row r="201" spans="1:10" ht="12.75">
      <c r="A201" s="2" t="str">
        <f t="shared" si="3"/>
        <v>AZEITE DE OLIVA</v>
      </c>
      <c r="B201" s="1" t="s">
        <v>266</v>
      </c>
      <c r="C201" s="1">
        <v>372142</v>
      </c>
      <c r="D201" s="1">
        <v>71375</v>
      </c>
      <c r="E201" s="1">
        <v>614254</v>
      </c>
      <c r="F201" s="1">
        <v>232558</v>
      </c>
      <c r="G201" s="1">
        <v>401735164</v>
      </c>
      <c r="H201" s="1">
        <v>90541965</v>
      </c>
      <c r="I201" s="1">
        <v>422942755</v>
      </c>
      <c r="J201" s="1">
        <v>110657631</v>
      </c>
    </row>
    <row r="202" spans="1:10" ht="12.75">
      <c r="A202" s="2" t="str">
        <f t="shared" si="3"/>
        <v>AZEITONAS PREPARADAS OU CONSERVADAS</v>
      </c>
      <c r="B202" s="1" t="s">
        <v>267</v>
      </c>
      <c r="C202" s="1">
        <v>477989</v>
      </c>
      <c r="D202" s="1">
        <v>190039</v>
      </c>
      <c r="E202" s="1">
        <v>671345</v>
      </c>
      <c r="F202" s="1">
        <v>384179</v>
      </c>
      <c r="G202" s="1">
        <v>107289412</v>
      </c>
      <c r="H202" s="1">
        <v>121525085</v>
      </c>
      <c r="I202" s="1">
        <v>113980582</v>
      </c>
      <c r="J202" s="1">
        <v>137700169</v>
      </c>
    </row>
    <row r="203" spans="1:10" ht="12.75">
      <c r="A203" s="2" t="str">
        <f t="shared" si="3"/>
        <v>BACALHAU CONGELADO</v>
      </c>
      <c r="B203" s="1" t="s">
        <v>268</v>
      </c>
      <c r="C203" s="1">
        <v>96751</v>
      </c>
      <c r="D203" s="1">
        <v>9316</v>
      </c>
      <c r="E203" s="1">
        <v>5786</v>
      </c>
      <c r="F203" s="1">
        <v>936</v>
      </c>
      <c r="G203" s="1">
        <v>43604059</v>
      </c>
      <c r="H203" s="1">
        <v>3966856</v>
      </c>
      <c r="I203" s="1">
        <v>33885759</v>
      </c>
      <c r="J203" s="1">
        <v>3020063</v>
      </c>
    </row>
    <row r="204" spans="1:6" ht="12.75">
      <c r="A204" s="2" t="str">
        <f t="shared" si="3"/>
        <v>BACALHAU, FRESCO OU REFRIGERADO</v>
      </c>
      <c r="B204" s="1" t="s">
        <v>269</v>
      </c>
      <c r="C204" s="1">
        <v>1830</v>
      </c>
      <c r="D204" s="1">
        <v>179</v>
      </c>
      <c r="E204" s="1">
        <v>1286</v>
      </c>
      <c r="F204" s="1">
        <v>143</v>
      </c>
    </row>
    <row r="205" spans="1:10" ht="12.75">
      <c r="A205" s="2" t="str">
        <f t="shared" si="3"/>
        <v>BACALHAU, SECOS, SALGADOS OU DEFUMADOS</v>
      </c>
      <c r="B205" s="1" t="s">
        <v>270</v>
      </c>
      <c r="C205" s="1">
        <v>152975</v>
      </c>
      <c r="D205" s="1">
        <v>11937</v>
      </c>
      <c r="E205" s="1">
        <v>445455</v>
      </c>
      <c r="F205" s="1">
        <v>41973</v>
      </c>
      <c r="G205" s="1">
        <v>90342249</v>
      </c>
      <c r="H205" s="1">
        <v>9706128</v>
      </c>
      <c r="I205" s="1">
        <v>59278677</v>
      </c>
      <c r="J205" s="1">
        <v>6618711</v>
      </c>
    </row>
    <row r="206" spans="1:10" ht="12.75">
      <c r="A206" s="2" t="str">
        <f t="shared" si="3"/>
        <v>BANANAS FRESCAS OU SECAS</v>
      </c>
      <c r="B206" s="1" t="s">
        <v>271</v>
      </c>
      <c r="C206" s="1">
        <v>24559299</v>
      </c>
      <c r="D206" s="1">
        <v>79951006</v>
      </c>
      <c r="E206" s="1">
        <v>26111988</v>
      </c>
      <c r="F206" s="1">
        <v>84304323</v>
      </c>
      <c r="G206" s="1">
        <v>175740</v>
      </c>
      <c r="H206" s="1">
        <v>61114</v>
      </c>
      <c r="I206" s="1">
        <v>190234</v>
      </c>
      <c r="J206" s="1">
        <v>79423</v>
      </c>
    </row>
    <row r="207" spans="1:10" ht="12.75">
      <c r="A207" s="2" t="str">
        <f t="shared" si="3"/>
        <v>BATATA-DOCE</v>
      </c>
      <c r="B207" s="1" t="s">
        <v>272</v>
      </c>
      <c r="C207" s="1">
        <v>4499225</v>
      </c>
      <c r="D207" s="1">
        <v>8797451</v>
      </c>
      <c r="E207" s="1">
        <v>6233916</v>
      </c>
      <c r="F207" s="1">
        <v>11910807</v>
      </c>
      <c r="G207" s="1">
        <v>24495</v>
      </c>
      <c r="H207" s="1">
        <v>6900</v>
      </c>
      <c r="I207" s="1">
        <v>0</v>
      </c>
      <c r="J207" s="1">
        <v>0</v>
      </c>
    </row>
    <row r="208" spans="1:10" ht="12.75">
      <c r="A208" s="2" t="str">
        <f t="shared" si="3"/>
        <v>BATATAS</v>
      </c>
      <c r="B208" s="1" t="s">
        <v>273</v>
      </c>
      <c r="C208" s="1">
        <v>602267</v>
      </c>
      <c r="D208" s="1">
        <v>2466354</v>
      </c>
      <c r="E208" s="1">
        <v>2967660</v>
      </c>
      <c r="F208" s="1">
        <v>9056619</v>
      </c>
      <c r="G208" s="1">
        <v>5489825</v>
      </c>
      <c r="H208" s="1">
        <v>21104031</v>
      </c>
      <c r="I208" s="1">
        <v>1683789</v>
      </c>
      <c r="J208" s="1">
        <v>7512080</v>
      </c>
    </row>
    <row r="209" spans="1:10" ht="12.75">
      <c r="A209" s="2" t="str">
        <f t="shared" si="3"/>
        <v>BATATAS CONGELADAS</v>
      </c>
      <c r="B209" s="1" t="s">
        <v>274</v>
      </c>
      <c r="C209" s="1">
        <v>113093</v>
      </c>
      <c r="D209" s="1">
        <v>99210</v>
      </c>
      <c r="E209" s="1">
        <v>97806</v>
      </c>
      <c r="F209" s="1">
        <v>105258</v>
      </c>
      <c r="G209" s="1">
        <v>0</v>
      </c>
      <c r="H209" s="1">
        <v>0</v>
      </c>
      <c r="I209" s="1">
        <v>67629</v>
      </c>
      <c r="J209" s="1">
        <v>134180</v>
      </c>
    </row>
    <row r="210" spans="1:10" ht="12.75">
      <c r="A210" s="2" t="str">
        <f t="shared" si="3"/>
        <v>BATATAS PREPARADAS OU CONSERVADAS</v>
      </c>
      <c r="B210" s="1" t="s">
        <v>275</v>
      </c>
      <c r="C210" s="1">
        <v>1269192</v>
      </c>
      <c r="D210" s="1">
        <v>329412</v>
      </c>
      <c r="E210" s="1">
        <v>2047187</v>
      </c>
      <c r="F210" s="1">
        <v>998567</v>
      </c>
      <c r="G210" s="1">
        <v>327696962</v>
      </c>
      <c r="H210" s="1">
        <v>342470242</v>
      </c>
      <c r="I210" s="1">
        <v>287930204</v>
      </c>
      <c r="J210" s="1">
        <v>373253269</v>
      </c>
    </row>
    <row r="211" spans="1:10" ht="12.75">
      <c r="A211" s="2" t="str">
        <f t="shared" si="3"/>
        <v>BORRACHA NATURAL</v>
      </c>
      <c r="B211" s="1" t="s">
        <v>276</v>
      </c>
      <c r="C211" s="1">
        <v>1609517</v>
      </c>
      <c r="D211" s="1">
        <v>820020</v>
      </c>
      <c r="E211" s="1">
        <v>2273955</v>
      </c>
      <c r="F211" s="1">
        <v>1647086</v>
      </c>
      <c r="G211" s="1">
        <v>331853135</v>
      </c>
      <c r="H211" s="1">
        <v>225362340</v>
      </c>
      <c r="I211" s="1">
        <v>246221787</v>
      </c>
      <c r="J211" s="1">
        <v>172639827</v>
      </c>
    </row>
    <row r="212" spans="1:10" ht="12.75">
      <c r="A212" s="2" t="str">
        <f t="shared" si="3"/>
        <v>BOVINOS VIVOS</v>
      </c>
      <c r="B212" s="1" t="s">
        <v>277</v>
      </c>
      <c r="C212" s="1">
        <v>354866950</v>
      </c>
      <c r="D212" s="1">
        <v>178841414</v>
      </c>
      <c r="E212" s="1">
        <v>217152363</v>
      </c>
      <c r="F212" s="1">
        <v>110394400</v>
      </c>
      <c r="G212" s="1">
        <v>129440</v>
      </c>
      <c r="H212" s="1">
        <v>13050</v>
      </c>
      <c r="I212" s="1">
        <v>490460</v>
      </c>
      <c r="J212" s="1">
        <v>26267</v>
      </c>
    </row>
    <row r="213" spans="1:6" ht="12.75">
      <c r="A213" s="2" t="str">
        <f t="shared" si="3"/>
        <v>BUBALINOS VIVOS</v>
      </c>
      <c r="B213" s="1" t="s">
        <v>631</v>
      </c>
      <c r="C213" s="1">
        <v>13286</v>
      </c>
      <c r="D213" s="1">
        <v>5523</v>
      </c>
      <c r="E213" s="1">
        <v>639</v>
      </c>
      <c r="F213" s="1">
        <v>133</v>
      </c>
    </row>
    <row r="214" spans="1:10" ht="12.75">
      <c r="A214" s="2" t="str">
        <f t="shared" si="3"/>
        <v>BULBOS,  TUBÉRCULOS, RIZOMAS E SIMILARES</v>
      </c>
      <c r="B214" s="1" t="s">
        <v>278</v>
      </c>
      <c r="C214" s="1">
        <v>4948976</v>
      </c>
      <c r="D214" s="1">
        <v>2298819</v>
      </c>
      <c r="E214" s="1">
        <v>5112020</v>
      </c>
      <c r="F214" s="1">
        <v>2295058</v>
      </c>
      <c r="G214" s="1">
        <v>7403688</v>
      </c>
      <c r="H214" s="1">
        <v>2149576</v>
      </c>
      <c r="I214" s="1">
        <v>4565768</v>
      </c>
      <c r="J214" s="1">
        <v>1318563</v>
      </c>
    </row>
    <row r="215" spans="1:10" ht="12.75">
      <c r="A215" s="2" t="str">
        <f t="shared" si="3"/>
        <v>CACAU EM PÓ</v>
      </c>
      <c r="B215" s="1" t="s">
        <v>279</v>
      </c>
      <c r="C215" s="1">
        <v>55141004</v>
      </c>
      <c r="D215" s="1">
        <v>22068841</v>
      </c>
      <c r="E215" s="1">
        <v>50337784</v>
      </c>
      <c r="F215" s="1">
        <v>20648570</v>
      </c>
      <c r="G215" s="1">
        <v>31504379</v>
      </c>
      <c r="H215" s="1">
        <v>16005471</v>
      </c>
      <c r="I215" s="1">
        <v>51372487</v>
      </c>
      <c r="J215" s="1">
        <v>24764596</v>
      </c>
    </row>
    <row r="216" spans="1:10" ht="12.75">
      <c r="A216" s="2" t="str">
        <f t="shared" si="3"/>
        <v>CACAU INTEIRO OU PARTIDO</v>
      </c>
      <c r="B216" s="1" t="s">
        <v>280</v>
      </c>
      <c r="C216" s="1">
        <v>1860857</v>
      </c>
      <c r="D216" s="1">
        <v>490843</v>
      </c>
      <c r="E216" s="1">
        <v>2451242</v>
      </c>
      <c r="F216" s="1">
        <v>632673</v>
      </c>
      <c r="G216" s="1">
        <v>129623844</v>
      </c>
      <c r="H216" s="1">
        <v>56110279</v>
      </c>
      <c r="I216" s="1">
        <v>118476642</v>
      </c>
      <c r="J216" s="1">
        <v>46487660</v>
      </c>
    </row>
    <row r="217" spans="1:10" ht="12.75">
      <c r="A217" s="2" t="str">
        <f t="shared" si="3"/>
        <v>CACHAÇA</v>
      </c>
      <c r="B217" s="1" t="s">
        <v>281</v>
      </c>
      <c r="C217" s="1">
        <v>14603011</v>
      </c>
      <c r="D217" s="1">
        <v>7686923</v>
      </c>
      <c r="E217" s="1">
        <v>9522400</v>
      </c>
      <c r="F217" s="1">
        <v>5689372</v>
      </c>
      <c r="G217" s="1">
        <v>1065770</v>
      </c>
      <c r="H217" s="1">
        <v>143719</v>
      </c>
      <c r="I217" s="1">
        <v>720064</v>
      </c>
      <c r="J217" s="1">
        <v>90661</v>
      </c>
    </row>
    <row r="218" spans="1:10" ht="12.75">
      <c r="A218" s="2" t="str">
        <f t="shared" si="3"/>
        <v>CAFÉ SOLÚVEL</v>
      </c>
      <c r="B218" s="1" t="s">
        <v>282</v>
      </c>
      <c r="C218" s="1">
        <v>535070061</v>
      </c>
      <c r="D218" s="1">
        <v>88254079</v>
      </c>
      <c r="E218" s="1">
        <v>496625666</v>
      </c>
      <c r="F218" s="1">
        <v>88719311</v>
      </c>
      <c r="G218" s="1">
        <v>3946441</v>
      </c>
      <c r="H218" s="1">
        <v>324301</v>
      </c>
      <c r="I218" s="1">
        <v>4919397</v>
      </c>
      <c r="J218" s="1">
        <v>399535</v>
      </c>
    </row>
    <row r="219" spans="1:10" ht="12.75">
      <c r="A219" s="2" t="str">
        <f t="shared" si="3"/>
        <v>CAFÉ TORRADO</v>
      </c>
      <c r="B219" s="1" t="s">
        <v>283</v>
      </c>
      <c r="C219" s="1">
        <v>9765818</v>
      </c>
      <c r="D219" s="1">
        <v>1935277</v>
      </c>
      <c r="E219" s="1">
        <v>22516597</v>
      </c>
      <c r="F219" s="1">
        <v>6442285</v>
      </c>
      <c r="G219" s="1">
        <v>73712722</v>
      </c>
      <c r="H219" s="1">
        <v>3669064</v>
      </c>
      <c r="I219" s="1">
        <v>59282509</v>
      </c>
      <c r="J219" s="1">
        <v>3674942</v>
      </c>
    </row>
    <row r="220" spans="1:10" ht="12.75">
      <c r="A220" s="2" t="str">
        <f t="shared" si="3"/>
        <v>CAFÉ VERDE</v>
      </c>
      <c r="B220" s="1" t="s">
        <v>284</v>
      </c>
      <c r="C220" s="1">
        <v>4575024185</v>
      </c>
      <c r="D220" s="1">
        <v>2230870058</v>
      </c>
      <c r="E220" s="1">
        <v>4973727689</v>
      </c>
      <c r="F220" s="1">
        <v>2372603342</v>
      </c>
      <c r="G220" s="1">
        <v>171422</v>
      </c>
      <c r="H220" s="1">
        <v>48190</v>
      </c>
      <c r="I220" s="1">
        <v>4818783</v>
      </c>
      <c r="J220" s="1">
        <v>2151331</v>
      </c>
    </row>
    <row r="221" spans="1:10" ht="12.75">
      <c r="A221" s="2" t="str">
        <f t="shared" si="3"/>
        <v>CALÇADOS DE COURO</v>
      </c>
      <c r="B221" s="1" t="s">
        <v>285</v>
      </c>
      <c r="C221" s="1">
        <v>354341722</v>
      </c>
      <c r="D221" s="1">
        <v>10849913</v>
      </c>
      <c r="E221" s="1">
        <v>226781487</v>
      </c>
      <c r="F221" s="1">
        <v>7911648</v>
      </c>
      <c r="G221" s="1">
        <v>66749883</v>
      </c>
      <c r="H221" s="1">
        <v>2214616</v>
      </c>
      <c r="I221" s="1">
        <v>48623101</v>
      </c>
      <c r="J221" s="1">
        <v>1685165</v>
      </c>
    </row>
    <row r="222" spans="1:10" ht="12.75">
      <c r="A222" s="2" t="str">
        <f t="shared" si="3"/>
        <v>CALDOS E SOPAS E PREPARAÇÕES P/ CALDOS E SOPAS</v>
      </c>
      <c r="B222" s="1" t="s">
        <v>286</v>
      </c>
      <c r="C222" s="1">
        <v>3368033</v>
      </c>
      <c r="D222" s="1">
        <v>1824860</v>
      </c>
      <c r="E222" s="1">
        <v>5772529</v>
      </c>
      <c r="F222" s="1">
        <v>2662471</v>
      </c>
      <c r="G222" s="1">
        <v>1207393</v>
      </c>
      <c r="H222" s="1">
        <v>262635</v>
      </c>
      <c r="I222" s="1">
        <v>1081772</v>
      </c>
      <c r="J222" s="1">
        <v>258440</v>
      </c>
    </row>
    <row r="223" spans="1:10" ht="12.75">
      <c r="A223" s="2" t="str">
        <f t="shared" si="3"/>
        <v>CAMARÕES, CONGELADOS</v>
      </c>
      <c r="B223" s="1" t="s">
        <v>287</v>
      </c>
      <c r="C223" s="1">
        <v>3435945</v>
      </c>
      <c r="D223" s="1">
        <v>201312</v>
      </c>
      <c r="E223" s="1">
        <v>2327870</v>
      </c>
      <c r="F223" s="1">
        <v>212664</v>
      </c>
      <c r="G223" s="1">
        <v>1801357</v>
      </c>
      <c r="H223" s="1">
        <v>187328</v>
      </c>
      <c r="I223" s="1">
        <v>2451612</v>
      </c>
      <c r="J223" s="1">
        <v>276380</v>
      </c>
    </row>
    <row r="224" spans="1:6" ht="12.75">
      <c r="A224" s="2" t="str">
        <f t="shared" si="3"/>
        <v>CAMARÕES, NÃO CONGELADOS</v>
      </c>
      <c r="B224" s="1" t="s">
        <v>288</v>
      </c>
      <c r="C224" s="1">
        <v>5752</v>
      </c>
      <c r="D224" s="1">
        <v>645</v>
      </c>
      <c r="E224" s="1">
        <v>4805</v>
      </c>
      <c r="F224" s="1">
        <v>403</v>
      </c>
    </row>
    <row r="225" spans="1:10" ht="12.75">
      <c r="A225" s="2" t="str">
        <f t="shared" si="3"/>
        <v>CAMELOS E OUTROS CAMELIDEOS VIVOS</v>
      </c>
      <c r="B225" s="1" t="s">
        <v>632</v>
      </c>
      <c r="G225" s="1">
        <v>12545</v>
      </c>
      <c r="H225" s="1">
        <v>6540</v>
      </c>
      <c r="I225" s="1">
        <v>16430</v>
      </c>
      <c r="J225" s="1">
        <v>19725</v>
      </c>
    </row>
    <row r="226" spans="1:10" ht="12.75">
      <c r="A226" s="2" t="str">
        <f t="shared" si="3"/>
        <v>CANELA</v>
      </c>
      <c r="B226" s="1" t="s">
        <v>289</v>
      </c>
      <c r="C226" s="1">
        <v>14592</v>
      </c>
      <c r="D226" s="1">
        <v>3297</v>
      </c>
      <c r="E226" s="1">
        <v>36739</v>
      </c>
      <c r="F226" s="1">
        <v>12121</v>
      </c>
      <c r="G226" s="1">
        <v>8729958</v>
      </c>
      <c r="H226" s="1">
        <v>2763552</v>
      </c>
      <c r="I226" s="1">
        <v>12475324</v>
      </c>
      <c r="J226" s="1">
        <v>3503201</v>
      </c>
    </row>
    <row r="227" spans="1:10" ht="12.75">
      <c r="A227" s="2" t="str">
        <f t="shared" si="3"/>
        <v>CAQUIS FRESCOS</v>
      </c>
      <c r="B227" s="1" t="s">
        <v>290</v>
      </c>
      <c r="C227" s="1">
        <v>671458</v>
      </c>
      <c r="D227" s="1">
        <v>282062</v>
      </c>
      <c r="E227" s="1">
        <v>239484</v>
      </c>
      <c r="F227" s="1">
        <v>137634</v>
      </c>
      <c r="G227" s="1">
        <v>2937080</v>
      </c>
      <c r="H227" s="1">
        <v>2235960</v>
      </c>
      <c r="I227" s="1">
        <v>2037631</v>
      </c>
      <c r="J227" s="1">
        <v>1428397</v>
      </c>
    </row>
    <row r="228" spans="1:10" ht="12.75">
      <c r="A228" s="2" t="str">
        <f t="shared" si="3"/>
        <v>CARANGUEJOS, CONGELADOS</v>
      </c>
      <c r="B228" s="1" t="s">
        <v>291</v>
      </c>
      <c r="C228" s="1">
        <v>771667</v>
      </c>
      <c r="D228" s="1">
        <v>25738</v>
      </c>
      <c r="E228" s="1">
        <v>15286</v>
      </c>
      <c r="F228" s="1">
        <v>3230</v>
      </c>
      <c r="G228" s="1">
        <v>684358</v>
      </c>
      <c r="H228" s="1">
        <v>29380</v>
      </c>
      <c r="I228" s="1">
        <v>282181</v>
      </c>
      <c r="J228" s="1">
        <v>13849</v>
      </c>
    </row>
    <row r="229" spans="1:10" ht="12.75">
      <c r="A229" s="2" t="str">
        <f t="shared" si="3"/>
        <v>CARANGUEJOS, NÃO CONGELADOS</v>
      </c>
      <c r="B229" s="1" t="s">
        <v>292</v>
      </c>
      <c r="G229" s="1">
        <v>1145</v>
      </c>
      <c r="H229" s="1">
        <v>8</v>
      </c>
      <c r="I229" s="1">
        <v>0</v>
      </c>
      <c r="J229" s="1">
        <v>0</v>
      </c>
    </row>
    <row r="230" spans="1:10" ht="12.75">
      <c r="A230" s="2" t="str">
        <f t="shared" si="3"/>
        <v>CARNE BOVINA in natura</v>
      </c>
      <c r="B230" s="1" t="s">
        <v>293</v>
      </c>
      <c r="C230" s="1">
        <v>6546380756</v>
      </c>
      <c r="D230" s="1">
        <v>1569685411</v>
      </c>
      <c r="E230" s="1">
        <v>7446884579</v>
      </c>
      <c r="F230" s="1">
        <v>1724403469</v>
      </c>
      <c r="G230" s="1">
        <v>210015962</v>
      </c>
      <c r="H230" s="1">
        <v>31979265</v>
      </c>
      <c r="I230" s="1">
        <v>199344564</v>
      </c>
      <c r="J230" s="1">
        <v>35420641</v>
      </c>
    </row>
    <row r="231" spans="1:10" ht="12.75">
      <c r="A231" s="2" t="str">
        <f t="shared" si="3"/>
        <v>CARNE BOVINA INDUSTRIALIZADA</v>
      </c>
      <c r="B231" s="1" t="s">
        <v>294</v>
      </c>
      <c r="C231" s="1">
        <v>570040894</v>
      </c>
      <c r="D231" s="1">
        <v>100179554</v>
      </c>
      <c r="E231" s="1">
        <v>605162979</v>
      </c>
      <c r="F231" s="1">
        <v>110012957</v>
      </c>
      <c r="G231" s="1">
        <v>124454</v>
      </c>
      <c r="H231" s="1">
        <v>138324</v>
      </c>
      <c r="I231" s="1">
        <v>2316698</v>
      </c>
      <c r="J231" s="1">
        <v>1014404</v>
      </c>
    </row>
    <row r="232" spans="1:10" ht="12.75">
      <c r="A232" s="2" t="str">
        <f t="shared" si="3"/>
        <v>CARNE DE FRANGO in natura</v>
      </c>
      <c r="B232" s="1" t="s">
        <v>295</v>
      </c>
      <c r="C232" s="1">
        <v>6693495376</v>
      </c>
      <c r="D232" s="1">
        <v>4079247494</v>
      </c>
      <c r="E232" s="1">
        <v>5737068948</v>
      </c>
      <c r="F232" s="1">
        <v>4032870907</v>
      </c>
      <c r="G232" s="1">
        <v>11407873</v>
      </c>
      <c r="H232" s="1">
        <v>5029952</v>
      </c>
      <c r="I232" s="1">
        <v>9637260</v>
      </c>
      <c r="J232" s="1">
        <v>5165477</v>
      </c>
    </row>
    <row r="233" spans="1:6" ht="12.75">
      <c r="A233" s="2" t="str">
        <f t="shared" si="3"/>
        <v>CARNE DE FRANGO INDUSTRIALIZADA</v>
      </c>
      <c r="B233" s="1" t="s">
        <v>296</v>
      </c>
      <c r="C233" s="1">
        <v>279077404</v>
      </c>
      <c r="D233" s="1">
        <v>95534320</v>
      </c>
      <c r="E233" s="1">
        <v>252229895</v>
      </c>
      <c r="F233" s="1">
        <v>91787385</v>
      </c>
    </row>
    <row r="234" spans="1:6" ht="12.75">
      <c r="A234" s="2" t="str">
        <f t="shared" si="3"/>
        <v>CARNE DE GANSO in natura</v>
      </c>
      <c r="B234" s="1" t="s">
        <v>794</v>
      </c>
      <c r="C234" s="1">
        <v>0</v>
      </c>
      <c r="D234" s="1">
        <v>0</v>
      </c>
      <c r="E234" s="1">
        <v>1536</v>
      </c>
      <c r="F234" s="1">
        <v>171</v>
      </c>
    </row>
    <row r="235" spans="1:10" ht="12.75">
      <c r="A235" s="2" t="str">
        <f t="shared" si="3"/>
        <v>CARNE DE OVINO in natura</v>
      </c>
      <c r="B235" s="1" t="s">
        <v>297</v>
      </c>
      <c r="C235" s="1">
        <v>499025</v>
      </c>
      <c r="D235" s="1">
        <v>50981</v>
      </c>
      <c r="E235" s="1">
        <v>534426</v>
      </c>
      <c r="F235" s="1">
        <v>56274</v>
      </c>
      <c r="G235" s="1">
        <v>31907585</v>
      </c>
      <c r="H235" s="1">
        <v>4941387</v>
      </c>
      <c r="I235" s="1">
        <v>21333415</v>
      </c>
      <c r="J235" s="1">
        <v>3219467</v>
      </c>
    </row>
    <row r="236" spans="1:10" ht="12.75">
      <c r="A236" s="2" t="str">
        <f t="shared" si="3"/>
        <v>CARNE DE PATO in natura</v>
      </c>
      <c r="B236" s="1" t="s">
        <v>298</v>
      </c>
      <c r="C236" s="1">
        <v>8177182</v>
      </c>
      <c r="D236" s="1">
        <v>3082348</v>
      </c>
      <c r="E236" s="1">
        <v>9205466</v>
      </c>
      <c r="F236" s="1">
        <v>3515024</v>
      </c>
      <c r="G236" s="1">
        <v>624301</v>
      </c>
      <c r="H236" s="1">
        <v>29683</v>
      </c>
      <c r="I236" s="1">
        <v>416935</v>
      </c>
      <c r="J236" s="1">
        <v>14934</v>
      </c>
    </row>
    <row r="237" spans="1:6" ht="12.75">
      <c r="A237" s="2" t="str">
        <f t="shared" si="3"/>
        <v>CARNE DE PERU in natura</v>
      </c>
      <c r="B237" s="1" t="s">
        <v>299</v>
      </c>
      <c r="C237" s="1">
        <v>74595943</v>
      </c>
      <c r="D237" s="1">
        <v>35035019</v>
      </c>
      <c r="E237" s="1">
        <v>63790765</v>
      </c>
      <c r="F237" s="1">
        <v>38180639</v>
      </c>
    </row>
    <row r="238" spans="1:6" ht="12.75">
      <c r="A238" s="2" t="str">
        <f t="shared" si="3"/>
        <v>CARNE DE PERU INDUSTRIALIZADA</v>
      </c>
      <c r="B238" s="1" t="s">
        <v>300</v>
      </c>
      <c r="C238" s="1">
        <v>8279059</v>
      </c>
      <c r="D238" s="1">
        <v>3129192</v>
      </c>
      <c r="E238" s="1">
        <v>10919358</v>
      </c>
      <c r="F238" s="1">
        <v>3443804</v>
      </c>
    </row>
    <row r="239" spans="1:10" ht="12.75">
      <c r="A239" s="2" t="str">
        <f t="shared" si="3"/>
        <v>CARNE SUÍNA in natura</v>
      </c>
      <c r="B239" s="1" t="s">
        <v>301</v>
      </c>
      <c r="C239" s="1">
        <v>1487671364</v>
      </c>
      <c r="D239" s="1">
        <v>656992348</v>
      </c>
      <c r="E239" s="1">
        <v>2120463625</v>
      </c>
      <c r="F239" s="1">
        <v>901101800</v>
      </c>
      <c r="G239" s="1">
        <v>0</v>
      </c>
      <c r="H239" s="1">
        <v>0</v>
      </c>
      <c r="I239" s="1">
        <v>429025</v>
      </c>
      <c r="J239" s="1">
        <v>139226</v>
      </c>
    </row>
    <row r="240" spans="1:10" ht="12.75">
      <c r="A240" s="2" t="str">
        <f t="shared" si="3"/>
        <v>CARNE SUÍNA INDUSTRIALIZADA</v>
      </c>
      <c r="B240" s="1" t="s">
        <v>302</v>
      </c>
      <c r="C240" s="1">
        <v>25341658</v>
      </c>
      <c r="D240" s="1">
        <v>11619873</v>
      </c>
      <c r="E240" s="1">
        <v>22782566</v>
      </c>
      <c r="F240" s="1">
        <v>11774927</v>
      </c>
      <c r="G240" s="1">
        <v>243024</v>
      </c>
      <c r="H240" s="1">
        <v>16974</v>
      </c>
      <c r="I240" s="1">
        <v>253418</v>
      </c>
      <c r="J240" s="1">
        <v>21365</v>
      </c>
    </row>
    <row r="241" spans="1:6" ht="12.75">
      <c r="A241" s="2" t="str">
        <f t="shared" si="3"/>
        <v>CARNES DE CAPRINO in natura</v>
      </c>
      <c r="B241" s="1" t="s">
        <v>303</v>
      </c>
      <c r="C241" s="1">
        <v>16652</v>
      </c>
      <c r="D241" s="1">
        <v>1664</v>
      </c>
      <c r="E241" s="1">
        <v>14876</v>
      </c>
      <c r="F241" s="1">
        <v>1920</v>
      </c>
    </row>
    <row r="242" spans="1:6" ht="12.75">
      <c r="A242" s="2" t="str">
        <f t="shared" si="3"/>
        <v>CARNES DE CAVALO, ASININO E MUAR</v>
      </c>
      <c r="B242" s="1" t="s">
        <v>304</v>
      </c>
      <c r="C242" s="1">
        <v>6089970</v>
      </c>
      <c r="D242" s="1">
        <v>2535346</v>
      </c>
      <c r="E242" s="1">
        <v>7891535</v>
      </c>
      <c r="F242" s="1">
        <v>3171396</v>
      </c>
    </row>
    <row r="243" spans="1:10" ht="12.75">
      <c r="A243" s="2" t="str">
        <f t="shared" si="3"/>
        <v>CASEINAS E CASEINATOS</v>
      </c>
      <c r="B243" s="1" t="s">
        <v>305</v>
      </c>
      <c r="C243" s="1">
        <v>63960</v>
      </c>
      <c r="D243" s="1">
        <v>3138</v>
      </c>
      <c r="E243" s="1">
        <v>9625</v>
      </c>
      <c r="F243" s="1">
        <v>755</v>
      </c>
      <c r="G243" s="1">
        <v>31966447</v>
      </c>
      <c r="H243" s="1">
        <v>4592356</v>
      </c>
      <c r="I243" s="1">
        <v>37485484</v>
      </c>
      <c r="J243" s="1">
        <v>4697177</v>
      </c>
    </row>
    <row r="244" spans="1:10" ht="12.75">
      <c r="A244" s="2" t="str">
        <f t="shared" si="3"/>
        <v>CASTANHA DE CAJÚ</v>
      </c>
      <c r="B244" s="1" t="s">
        <v>306</v>
      </c>
      <c r="C244" s="1">
        <v>121206903</v>
      </c>
      <c r="D244" s="1">
        <v>17089494</v>
      </c>
      <c r="E244" s="1">
        <v>90963398</v>
      </c>
      <c r="F244" s="1">
        <v>15900050</v>
      </c>
      <c r="G244" s="1">
        <v>4656504</v>
      </c>
      <c r="H244" s="1">
        <v>5243463</v>
      </c>
      <c r="I244" s="1">
        <v>737926</v>
      </c>
      <c r="J244" s="1">
        <v>216707</v>
      </c>
    </row>
    <row r="245" spans="1:10" ht="12.75">
      <c r="A245" s="2" t="str">
        <f t="shared" si="3"/>
        <v>CASTANHA DO PARÁ</v>
      </c>
      <c r="B245" s="1" t="s">
        <v>307</v>
      </c>
      <c r="C245" s="1">
        <v>21073888</v>
      </c>
      <c r="D245" s="1">
        <v>6816522</v>
      </c>
      <c r="E245" s="1">
        <v>20744078</v>
      </c>
      <c r="F245" s="1">
        <v>7776760</v>
      </c>
      <c r="G245" s="1">
        <v>368921</v>
      </c>
      <c r="H245" s="1">
        <v>118148</v>
      </c>
      <c r="I245" s="1">
        <v>1011741</v>
      </c>
      <c r="J245" s="1">
        <v>483298</v>
      </c>
    </row>
    <row r="246" spans="1:10" ht="12.75">
      <c r="A246" s="2" t="str">
        <f t="shared" si="3"/>
        <v>CASULOS DE BICHO-DA-SEDA E SEDA CRUA</v>
      </c>
      <c r="B246" s="1" t="s">
        <v>308</v>
      </c>
      <c r="C246" s="1">
        <v>153</v>
      </c>
      <c r="D246" s="1">
        <v>10</v>
      </c>
      <c r="E246" s="1">
        <v>128897</v>
      </c>
      <c r="F246" s="1">
        <v>20910</v>
      </c>
      <c r="G246" s="1">
        <v>1881527</v>
      </c>
      <c r="H246" s="1">
        <v>33119</v>
      </c>
      <c r="I246" s="1">
        <v>951774</v>
      </c>
      <c r="J246" s="1">
        <v>15741</v>
      </c>
    </row>
    <row r="247" spans="1:10" ht="12.75">
      <c r="A247" s="2" t="str">
        <f t="shared" si="3"/>
        <v>CAVALOS VIVOS</v>
      </c>
      <c r="B247" s="1" t="s">
        <v>309</v>
      </c>
      <c r="C247" s="1">
        <v>10957306</v>
      </c>
      <c r="D247" s="1">
        <v>229439</v>
      </c>
      <c r="E247" s="1">
        <v>5049894</v>
      </c>
      <c r="F247" s="1">
        <v>143529</v>
      </c>
      <c r="G247" s="1">
        <v>6746295</v>
      </c>
      <c r="H247" s="1">
        <v>86505</v>
      </c>
      <c r="I247" s="1">
        <v>3535710</v>
      </c>
      <c r="J247" s="1">
        <v>52855</v>
      </c>
    </row>
    <row r="248" spans="1:10" ht="12.75">
      <c r="A248" s="2" t="str">
        <f t="shared" si="3"/>
        <v>CEBOLAS</v>
      </c>
      <c r="B248" s="1" t="s">
        <v>310</v>
      </c>
      <c r="C248" s="1">
        <v>1954289</v>
      </c>
      <c r="D248" s="1">
        <v>10959243</v>
      </c>
      <c r="E248" s="1">
        <v>7147922</v>
      </c>
      <c r="F248" s="1">
        <v>28311374</v>
      </c>
      <c r="G248" s="1">
        <v>52475278</v>
      </c>
      <c r="H248" s="1">
        <v>211523470</v>
      </c>
      <c r="I248" s="1">
        <v>42293224</v>
      </c>
      <c r="J248" s="1">
        <v>197756738</v>
      </c>
    </row>
    <row r="249" spans="1:10" ht="12.75">
      <c r="A249" s="2" t="str">
        <f t="shared" si="3"/>
        <v>CEBOLAS SECAS</v>
      </c>
      <c r="B249" s="1" t="s">
        <v>311</v>
      </c>
      <c r="C249" s="1">
        <v>183064</v>
      </c>
      <c r="D249" s="1">
        <v>322769</v>
      </c>
      <c r="E249" s="1">
        <v>197564</v>
      </c>
      <c r="F249" s="1">
        <v>803152</v>
      </c>
      <c r="G249" s="1">
        <v>12414168</v>
      </c>
      <c r="H249" s="1">
        <v>7136302</v>
      </c>
      <c r="I249" s="1">
        <v>18154788</v>
      </c>
      <c r="J249" s="1">
        <v>9282104</v>
      </c>
    </row>
    <row r="250" spans="1:10" ht="12.75">
      <c r="A250" s="2" t="str">
        <f t="shared" si="3"/>
        <v>CELULOSE</v>
      </c>
      <c r="B250" s="1" t="s">
        <v>312</v>
      </c>
      <c r="C250" s="1">
        <v>7479879406</v>
      </c>
      <c r="D250" s="1">
        <v>15294667715</v>
      </c>
      <c r="E250" s="1">
        <v>5989582956</v>
      </c>
      <c r="F250" s="1">
        <v>16216648676</v>
      </c>
      <c r="G250" s="1">
        <v>188060407</v>
      </c>
      <c r="H250" s="1">
        <v>282708248</v>
      </c>
      <c r="I250" s="1">
        <v>158248924</v>
      </c>
      <c r="J250" s="1">
        <v>223390345</v>
      </c>
    </row>
    <row r="251" spans="1:10" ht="12.75">
      <c r="A251" s="2" t="str">
        <f t="shared" si="3"/>
        <v>CENOURAS E NABOS</v>
      </c>
      <c r="B251" s="1" t="s">
        <v>313</v>
      </c>
      <c r="C251" s="1">
        <v>400509</v>
      </c>
      <c r="D251" s="1">
        <v>901810</v>
      </c>
      <c r="E251" s="1">
        <v>4458961</v>
      </c>
      <c r="F251" s="1">
        <v>12805472</v>
      </c>
      <c r="G251" s="1">
        <v>830539</v>
      </c>
      <c r="H251" s="1">
        <v>439900</v>
      </c>
      <c r="I251" s="1">
        <v>342980</v>
      </c>
      <c r="J251" s="1">
        <v>143140</v>
      </c>
    </row>
    <row r="252" spans="1:6" ht="12.75">
      <c r="A252" s="2" t="str">
        <f t="shared" si="3"/>
        <v>CENTEIO</v>
      </c>
      <c r="B252" s="1" t="s">
        <v>314</v>
      </c>
      <c r="C252" s="1">
        <v>547</v>
      </c>
      <c r="D252" s="1">
        <v>133</v>
      </c>
      <c r="E252" s="1">
        <v>4179</v>
      </c>
      <c r="F252" s="1">
        <v>14086</v>
      </c>
    </row>
    <row r="253" spans="1:10" ht="12.75">
      <c r="A253" s="2" t="str">
        <f t="shared" si="3"/>
        <v>CERAS DE ABELHA</v>
      </c>
      <c r="B253" s="1" t="s">
        <v>315</v>
      </c>
      <c r="C253" s="1">
        <v>7430925</v>
      </c>
      <c r="D253" s="1">
        <v>36583</v>
      </c>
      <c r="E253" s="1">
        <v>7394831</v>
      </c>
      <c r="F253" s="1">
        <v>54763</v>
      </c>
      <c r="G253" s="1">
        <v>530</v>
      </c>
      <c r="H253" s="1">
        <v>0</v>
      </c>
      <c r="I253" s="1">
        <v>0</v>
      </c>
      <c r="J253" s="1">
        <v>0</v>
      </c>
    </row>
    <row r="254" spans="1:10" ht="12.75">
      <c r="A254" s="2" t="str">
        <f aca="true" t="shared" si="4" ref="A254:A317">RIGHT(B254,LEN(B254)-11)</f>
        <v>CERDAS E PÊLOS DE ANIMAIS</v>
      </c>
      <c r="B254" s="1" t="s">
        <v>316</v>
      </c>
      <c r="C254" s="1">
        <v>1002932</v>
      </c>
      <c r="D254" s="1">
        <v>105723</v>
      </c>
      <c r="E254" s="1">
        <v>1917021</v>
      </c>
      <c r="F254" s="1">
        <v>388738</v>
      </c>
      <c r="G254" s="1">
        <v>2971365</v>
      </c>
      <c r="H254" s="1">
        <v>270943</v>
      </c>
      <c r="I254" s="1">
        <v>2389155</v>
      </c>
      <c r="J254" s="1">
        <v>274087</v>
      </c>
    </row>
    <row r="255" spans="1:10" ht="12.75">
      <c r="A255" s="2" t="str">
        <f t="shared" si="4"/>
        <v>CEREJAS FRESCAS</v>
      </c>
      <c r="B255" s="1" t="s">
        <v>317</v>
      </c>
      <c r="C255" s="1">
        <v>276</v>
      </c>
      <c r="D255" s="1">
        <v>157</v>
      </c>
      <c r="E255" s="1">
        <v>3378</v>
      </c>
      <c r="F255" s="1">
        <v>250</v>
      </c>
      <c r="G255" s="1">
        <v>14765422</v>
      </c>
      <c r="H255" s="1">
        <v>3131372</v>
      </c>
      <c r="I255" s="1">
        <v>11601235</v>
      </c>
      <c r="J255" s="1">
        <v>2342156</v>
      </c>
    </row>
    <row r="256" spans="1:10" ht="12.75">
      <c r="A256" s="2" t="str">
        <f t="shared" si="4"/>
        <v>CEREJAS PREPARADAS OU CONSERVADAS</v>
      </c>
      <c r="B256" s="1" t="s">
        <v>318</v>
      </c>
      <c r="C256" s="1">
        <v>46265</v>
      </c>
      <c r="D256" s="1">
        <v>5917</v>
      </c>
      <c r="E256" s="1">
        <v>121032</v>
      </c>
      <c r="F256" s="1">
        <v>13857</v>
      </c>
      <c r="G256" s="1">
        <v>8791969</v>
      </c>
      <c r="H256" s="1">
        <v>3445523</v>
      </c>
      <c r="I256" s="1">
        <v>6945486</v>
      </c>
      <c r="J256" s="1">
        <v>3038257</v>
      </c>
    </row>
    <row r="257" spans="1:10" ht="12.75">
      <c r="A257" s="2" t="str">
        <f t="shared" si="4"/>
        <v>CERVEJA</v>
      </c>
      <c r="B257" s="1" t="s">
        <v>319</v>
      </c>
      <c r="C257" s="1">
        <v>80283660</v>
      </c>
      <c r="D257" s="1">
        <v>128351091</v>
      </c>
      <c r="E257" s="1">
        <v>92781136</v>
      </c>
      <c r="F257" s="1">
        <v>174429672</v>
      </c>
      <c r="G257" s="1">
        <v>42600417</v>
      </c>
      <c r="H257" s="1">
        <v>46247321</v>
      </c>
      <c r="I257" s="1">
        <v>15262730</v>
      </c>
      <c r="J257" s="1">
        <v>17021635</v>
      </c>
    </row>
    <row r="258" spans="1:10" ht="12.75">
      <c r="A258" s="2" t="str">
        <f t="shared" si="4"/>
        <v>CEVADA</v>
      </c>
      <c r="B258" s="1" t="s">
        <v>320</v>
      </c>
      <c r="C258" s="1">
        <v>3210</v>
      </c>
      <c r="D258" s="1">
        <v>989</v>
      </c>
      <c r="E258" s="1">
        <v>3683</v>
      </c>
      <c r="F258" s="1">
        <v>31321</v>
      </c>
      <c r="G258" s="1">
        <v>189008699</v>
      </c>
      <c r="H258" s="1">
        <v>671335272</v>
      </c>
      <c r="I258" s="1">
        <v>164742240</v>
      </c>
      <c r="J258" s="1">
        <v>660525717</v>
      </c>
    </row>
    <row r="259" spans="1:10" ht="12.75">
      <c r="A259" s="2" t="str">
        <f t="shared" si="4"/>
        <v>CHÁ PRETO</v>
      </c>
      <c r="B259" s="1" t="s">
        <v>321</v>
      </c>
      <c r="C259" s="1">
        <v>44886</v>
      </c>
      <c r="D259" s="1">
        <v>17577</v>
      </c>
      <c r="E259" s="1">
        <v>51572</v>
      </c>
      <c r="F259" s="1">
        <v>11996</v>
      </c>
      <c r="G259" s="1">
        <v>1553865</v>
      </c>
      <c r="H259" s="1">
        <v>214458</v>
      </c>
      <c r="I259" s="1">
        <v>1251942</v>
      </c>
      <c r="J259" s="1">
        <v>205230</v>
      </c>
    </row>
    <row r="260" spans="1:10" ht="12.75">
      <c r="A260" s="2" t="str">
        <f t="shared" si="4"/>
        <v>CHÁ VERDE</v>
      </c>
      <c r="B260" s="1" t="s">
        <v>322</v>
      </c>
      <c r="C260" s="1">
        <v>1794006</v>
      </c>
      <c r="D260" s="1">
        <v>285003</v>
      </c>
      <c r="E260" s="1">
        <v>1376597</v>
      </c>
      <c r="F260" s="1">
        <v>218399</v>
      </c>
      <c r="G260" s="1">
        <v>1424527</v>
      </c>
      <c r="H260" s="1">
        <v>373390</v>
      </c>
      <c r="I260" s="1">
        <v>1555770</v>
      </c>
      <c r="J260" s="1">
        <v>441197</v>
      </c>
    </row>
    <row r="261" spans="1:10" ht="12.75">
      <c r="A261" s="2" t="str">
        <f t="shared" si="4"/>
        <v>CHARUTOS E CIGARRILHAS</v>
      </c>
      <c r="B261" s="1" t="s">
        <v>323</v>
      </c>
      <c r="C261" s="1">
        <v>458622</v>
      </c>
      <c r="D261" s="1">
        <v>5245</v>
      </c>
      <c r="E261" s="1">
        <v>1439020</v>
      </c>
      <c r="F261" s="1">
        <v>88912</v>
      </c>
      <c r="G261" s="1">
        <v>2171456</v>
      </c>
      <c r="H261" s="1">
        <v>58241</v>
      </c>
      <c r="I261" s="1">
        <v>2155129</v>
      </c>
      <c r="J261" s="1">
        <v>57666</v>
      </c>
    </row>
    <row r="262" spans="1:10" ht="12.75">
      <c r="A262" s="2" t="str">
        <f t="shared" si="4"/>
        <v>CHICÓRIA</v>
      </c>
      <c r="B262" s="1" t="s">
        <v>324</v>
      </c>
      <c r="C262" s="1">
        <v>56305</v>
      </c>
      <c r="D262" s="1">
        <v>40805</v>
      </c>
      <c r="E262" s="1">
        <v>62156</v>
      </c>
      <c r="F262" s="1">
        <v>45952</v>
      </c>
      <c r="G262" s="1">
        <v>4933</v>
      </c>
      <c r="H262" s="1">
        <v>2560</v>
      </c>
      <c r="I262" s="1">
        <v>95452</v>
      </c>
      <c r="J262" s="1">
        <v>51760</v>
      </c>
    </row>
    <row r="263" spans="1:10" ht="12.75">
      <c r="A263" s="2" t="str">
        <f t="shared" si="4"/>
        <v>CHOCOLATE E PREPARAÇÕES ALIM. CONT. CACAU</v>
      </c>
      <c r="B263" s="1" t="s">
        <v>325</v>
      </c>
      <c r="C263" s="1">
        <v>103314775</v>
      </c>
      <c r="D263" s="1">
        <v>27669342</v>
      </c>
      <c r="E263" s="1">
        <v>96744115</v>
      </c>
      <c r="F263" s="1">
        <v>28703460</v>
      </c>
      <c r="G263" s="1">
        <v>139043614</v>
      </c>
      <c r="H263" s="1">
        <v>19609280</v>
      </c>
      <c r="I263" s="1">
        <v>112529946</v>
      </c>
      <c r="J263" s="1">
        <v>15688585</v>
      </c>
    </row>
    <row r="264" spans="1:10" ht="12.75">
      <c r="A264" s="2" t="str">
        <f t="shared" si="4"/>
        <v>CIGARROS</v>
      </c>
      <c r="B264" s="1" t="s">
        <v>326</v>
      </c>
      <c r="C264" s="1">
        <v>19812711</v>
      </c>
      <c r="D264" s="1">
        <v>2167967</v>
      </c>
      <c r="E264" s="1">
        <v>38856907</v>
      </c>
      <c r="F264" s="1">
        <v>4972155</v>
      </c>
      <c r="G264" s="1">
        <v>9487060</v>
      </c>
      <c r="H264" s="1">
        <v>658548</v>
      </c>
      <c r="I264" s="1">
        <v>6697112</v>
      </c>
      <c r="J264" s="1">
        <v>425453</v>
      </c>
    </row>
    <row r="265" spans="1:10" ht="12.75">
      <c r="A265" s="2" t="str">
        <f t="shared" si="4"/>
        <v>CLEMENTINAS</v>
      </c>
      <c r="B265" s="1" t="s">
        <v>633</v>
      </c>
      <c r="G265" s="1">
        <v>834848</v>
      </c>
      <c r="H265" s="1">
        <v>874796</v>
      </c>
      <c r="I265" s="1">
        <v>1289741</v>
      </c>
      <c r="J265" s="1">
        <v>1085661</v>
      </c>
    </row>
    <row r="266" spans="1:6" ht="12.75">
      <c r="A266" s="2" t="str">
        <f t="shared" si="4"/>
        <v>COCOS (ENDOCARPO)</v>
      </c>
      <c r="B266" s="1" t="s">
        <v>327</v>
      </c>
      <c r="C266" s="1">
        <v>110133</v>
      </c>
      <c r="D266" s="1">
        <v>200753</v>
      </c>
      <c r="E266" s="1">
        <v>218829</v>
      </c>
      <c r="F266" s="1">
        <v>315800</v>
      </c>
    </row>
    <row r="267" spans="1:10" ht="12.75">
      <c r="A267" s="2" t="str">
        <f t="shared" si="4"/>
        <v>COCOS FRESCOS OU SECOS</v>
      </c>
      <c r="B267" s="1" t="s">
        <v>328</v>
      </c>
      <c r="C267" s="1">
        <v>832255</v>
      </c>
      <c r="D267" s="1">
        <v>774307</v>
      </c>
      <c r="E267" s="1">
        <v>777255</v>
      </c>
      <c r="F267" s="1">
        <v>787278</v>
      </c>
      <c r="G267" s="1">
        <v>20349127</v>
      </c>
      <c r="H267" s="1">
        <v>15755123</v>
      </c>
      <c r="I267" s="1">
        <v>17118223</v>
      </c>
      <c r="J267" s="1">
        <v>13909473</v>
      </c>
    </row>
    <row r="268" spans="1:10" ht="12.75">
      <c r="A268" s="2" t="str">
        <f t="shared" si="4"/>
        <v>COGUMELOS</v>
      </c>
      <c r="B268" s="1" t="s">
        <v>329</v>
      </c>
      <c r="C268" s="1">
        <v>144560</v>
      </c>
      <c r="D268" s="1">
        <v>19955</v>
      </c>
      <c r="E268" s="1">
        <v>202130</v>
      </c>
      <c r="F268" s="1">
        <v>24139</v>
      </c>
      <c r="G268" s="1">
        <v>173211</v>
      </c>
      <c r="H268" s="1">
        <v>204</v>
      </c>
      <c r="I268" s="1">
        <v>137190</v>
      </c>
      <c r="J268" s="1">
        <v>95</v>
      </c>
    </row>
    <row r="269" spans="1:10" ht="12.75">
      <c r="A269" s="2" t="str">
        <f t="shared" si="4"/>
        <v>COGUMELOS E TRUFAS PREPARADOS OU CONSERVADOS</v>
      </c>
      <c r="B269" s="1" t="s">
        <v>330</v>
      </c>
      <c r="C269" s="1">
        <v>296098</v>
      </c>
      <c r="D269" s="1">
        <v>51006</v>
      </c>
      <c r="E269" s="1">
        <v>336679</v>
      </c>
      <c r="F269" s="1">
        <v>55413</v>
      </c>
      <c r="G269" s="1">
        <v>20627533</v>
      </c>
      <c r="H269" s="1">
        <v>12335335</v>
      </c>
      <c r="I269" s="1">
        <v>18288585</v>
      </c>
      <c r="J269" s="1">
        <v>12289110</v>
      </c>
    </row>
    <row r="270" spans="1:10" ht="12.75">
      <c r="A270" s="2" t="str">
        <f t="shared" si="4"/>
        <v>COGUMELOS E TRUFAS SECOS</v>
      </c>
      <c r="B270" s="1" t="s">
        <v>331</v>
      </c>
      <c r="C270" s="1">
        <v>278035</v>
      </c>
      <c r="D270" s="1">
        <v>2221</v>
      </c>
      <c r="E270" s="1">
        <v>268865</v>
      </c>
      <c r="F270" s="1">
        <v>2678</v>
      </c>
      <c r="G270" s="1">
        <v>2427824</v>
      </c>
      <c r="H270" s="1">
        <v>336734</v>
      </c>
      <c r="I270" s="1">
        <v>1667042</v>
      </c>
      <c r="J270" s="1">
        <v>200785</v>
      </c>
    </row>
    <row r="271" spans="1:10" ht="12.75">
      <c r="A271" s="2" t="str">
        <f t="shared" si="4"/>
        <v>COLOFONIAS, ÁCIDOS RESÍNICOS E SEUS DERIVADOS</v>
      </c>
      <c r="B271" s="1" t="s">
        <v>332</v>
      </c>
      <c r="C271" s="1">
        <v>98986064</v>
      </c>
      <c r="D271" s="1">
        <v>99722171</v>
      </c>
      <c r="E271" s="1">
        <v>103395497</v>
      </c>
      <c r="F271" s="1">
        <v>116518935</v>
      </c>
      <c r="G271" s="1">
        <v>8440323</v>
      </c>
      <c r="H271" s="1">
        <v>3151724</v>
      </c>
      <c r="I271" s="1">
        <v>5783336</v>
      </c>
      <c r="J271" s="1">
        <v>2178217</v>
      </c>
    </row>
    <row r="272" spans="1:10" ht="12.75">
      <c r="A272" s="2" t="str">
        <f t="shared" si="4"/>
        <v>CONDIMENTOS E TEMPEROS</v>
      </c>
      <c r="B272" s="1" t="s">
        <v>333</v>
      </c>
      <c r="C272" s="1">
        <v>7762285</v>
      </c>
      <c r="D272" s="1">
        <v>2714108</v>
      </c>
      <c r="E272" s="1">
        <v>6943565</v>
      </c>
      <c r="F272" s="1">
        <v>2619707</v>
      </c>
      <c r="G272" s="1">
        <v>18555728</v>
      </c>
      <c r="H272" s="1">
        <v>4208776</v>
      </c>
      <c r="I272" s="1">
        <v>22036311</v>
      </c>
      <c r="J272" s="1">
        <v>4491791</v>
      </c>
    </row>
    <row r="273" spans="1:10" ht="12.75">
      <c r="A273" s="2" t="str">
        <f t="shared" si="4"/>
        <v>CONES DE LÚPULO</v>
      </c>
      <c r="B273" s="1" t="s">
        <v>334</v>
      </c>
      <c r="C273" s="1">
        <v>20</v>
      </c>
      <c r="D273" s="1">
        <v>1</v>
      </c>
      <c r="E273" s="1">
        <v>0</v>
      </c>
      <c r="F273" s="1">
        <v>0</v>
      </c>
      <c r="G273" s="1">
        <v>54180</v>
      </c>
      <c r="H273" s="1">
        <v>7198</v>
      </c>
      <c r="I273" s="1">
        <v>23375</v>
      </c>
      <c r="J273" s="1">
        <v>2791</v>
      </c>
    </row>
    <row r="274" spans="1:10" ht="12.75">
      <c r="A274" s="2" t="str">
        <f t="shared" si="4"/>
        <v>CONES DE LÚPULO E LUPULINA</v>
      </c>
      <c r="B274" s="1" t="s">
        <v>335</v>
      </c>
      <c r="C274" s="1">
        <v>511285</v>
      </c>
      <c r="D274" s="1">
        <v>21929</v>
      </c>
      <c r="E274" s="1">
        <v>97739</v>
      </c>
      <c r="F274" s="1">
        <v>1920</v>
      </c>
      <c r="G274" s="1">
        <v>39363048</v>
      </c>
      <c r="H274" s="1">
        <v>2696437</v>
      </c>
      <c r="I274" s="1">
        <v>28720604</v>
      </c>
      <c r="J274" s="1">
        <v>2109497</v>
      </c>
    </row>
    <row r="275" spans="1:10" ht="12.75">
      <c r="A275" s="2" t="str">
        <f t="shared" si="4"/>
        <v>CORDÉIS E DEMAIS PRODUTOS DO SISAL OU OUTRAS FIBRAS 'AGAVE'</v>
      </c>
      <c r="B275" s="1" t="s">
        <v>336</v>
      </c>
      <c r="C275" s="1">
        <v>30736390</v>
      </c>
      <c r="D275" s="1">
        <v>17255593</v>
      </c>
      <c r="E275" s="1">
        <v>30762238</v>
      </c>
      <c r="F275" s="1">
        <v>19589483</v>
      </c>
      <c r="G275" s="1">
        <v>159766</v>
      </c>
      <c r="H275" s="1">
        <v>85071</v>
      </c>
      <c r="I275" s="1">
        <v>150533</v>
      </c>
      <c r="J275" s="1">
        <v>29650</v>
      </c>
    </row>
    <row r="276" spans="1:10" ht="12.75">
      <c r="A276" s="2" t="str">
        <f t="shared" si="4"/>
        <v>CORTIÇA</v>
      </c>
      <c r="B276" s="1" t="s">
        <v>337</v>
      </c>
      <c r="C276" s="1">
        <v>304214</v>
      </c>
      <c r="D276" s="1">
        <v>23975</v>
      </c>
      <c r="E276" s="1">
        <v>221190</v>
      </c>
      <c r="F276" s="1">
        <v>19904</v>
      </c>
      <c r="G276" s="1">
        <v>8862907</v>
      </c>
      <c r="H276" s="1">
        <v>1360705</v>
      </c>
      <c r="I276" s="1">
        <v>8905438</v>
      </c>
      <c r="J276" s="1">
        <v>1482045</v>
      </c>
    </row>
    <row r="277" spans="1:10" ht="12.75">
      <c r="A277" s="2" t="str">
        <f t="shared" si="4"/>
        <v>COUROS/PELES ACAMURÇADOS</v>
      </c>
      <c r="B277" s="1" t="s">
        <v>338</v>
      </c>
      <c r="C277" s="1">
        <v>4341557</v>
      </c>
      <c r="D277" s="1">
        <v>445948</v>
      </c>
      <c r="E277" s="1">
        <v>4095780</v>
      </c>
      <c r="F277" s="1">
        <v>488107</v>
      </c>
      <c r="G277" s="1">
        <v>1157274</v>
      </c>
      <c r="H277" s="1">
        <v>36708</v>
      </c>
      <c r="I277" s="1">
        <v>501012</v>
      </c>
      <c r="J277" s="1">
        <v>18290</v>
      </c>
    </row>
    <row r="278" spans="1:10" ht="12.75">
      <c r="A278" s="2" t="str">
        <f t="shared" si="4"/>
        <v>COUROS/PELES DE BOVINOS OU EQUÍDEOS, EM BRUTO</v>
      </c>
      <c r="B278" s="1" t="s">
        <v>339</v>
      </c>
      <c r="C278" s="1">
        <v>2743657</v>
      </c>
      <c r="D278" s="1">
        <v>5659445</v>
      </c>
      <c r="E278" s="1">
        <v>4814708</v>
      </c>
      <c r="F278" s="1">
        <v>15610362</v>
      </c>
      <c r="G278" s="1">
        <v>16500916</v>
      </c>
      <c r="H278" s="1">
        <v>23119076</v>
      </c>
      <c r="I278" s="1">
        <v>15763141</v>
      </c>
      <c r="J278" s="1">
        <v>32088816</v>
      </c>
    </row>
    <row r="279" spans="1:10" ht="12.75">
      <c r="A279" s="2" t="str">
        <f t="shared" si="4"/>
        <v>COUROS/PELES DE BOVINOS, CRUST</v>
      </c>
      <c r="B279" s="1" t="s">
        <v>340</v>
      </c>
      <c r="C279" s="1">
        <v>98602193</v>
      </c>
      <c r="D279" s="1">
        <v>9968022</v>
      </c>
      <c r="E279" s="1">
        <v>94745002</v>
      </c>
      <c r="F279" s="1">
        <v>10261971</v>
      </c>
      <c r="G279" s="1">
        <v>2410065</v>
      </c>
      <c r="H279" s="1">
        <v>260720</v>
      </c>
      <c r="I279" s="1">
        <v>1976190</v>
      </c>
      <c r="J279" s="1">
        <v>253267</v>
      </c>
    </row>
    <row r="280" spans="1:6" ht="12.75">
      <c r="A280" s="2" t="str">
        <f t="shared" si="4"/>
        <v>COUROS/PELES DE BOVINOS, CURTIDO, WET BLUE</v>
      </c>
      <c r="B280" s="1" t="s">
        <v>341</v>
      </c>
      <c r="C280" s="1">
        <v>728887</v>
      </c>
      <c r="D280" s="1">
        <v>701280</v>
      </c>
      <c r="E280" s="1">
        <v>100972</v>
      </c>
      <c r="F280" s="1">
        <v>238760</v>
      </c>
    </row>
    <row r="281" spans="1:10" ht="12.75">
      <c r="A281" s="2" t="str">
        <f t="shared" si="4"/>
        <v>COUROS/PELES DE BOVINOS, PREPARADOS</v>
      </c>
      <c r="B281" s="1" t="s">
        <v>342</v>
      </c>
      <c r="C281" s="1">
        <v>684884111</v>
      </c>
      <c r="D281" s="1">
        <v>57427643</v>
      </c>
      <c r="E281" s="1">
        <v>556707290</v>
      </c>
      <c r="F281" s="1">
        <v>50443382</v>
      </c>
      <c r="G281" s="1">
        <v>2533874</v>
      </c>
      <c r="H281" s="1">
        <v>586063</v>
      </c>
      <c r="I281" s="1">
        <v>2402969</v>
      </c>
      <c r="J281" s="1">
        <v>407096</v>
      </c>
    </row>
    <row r="282" spans="1:10" ht="12.75">
      <c r="A282" s="2" t="str">
        <f t="shared" si="4"/>
        <v>COUROS/PELES DE CAPRINOS, CRUST</v>
      </c>
      <c r="B282" s="1" t="s">
        <v>343</v>
      </c>
      <c r="C282" s="1">
        <v>24800</v>
      </c>
      <c r="D282" s="1">
        <v>1408</v>
      </c>
      <c r="E282" s="1">
        <v>146664</v>
      </c>
      <c r="F282" s="1">
        <v>9110</v>
      </c>
      <c r="G282" s="1">
        <v>258774</v>
      </c>
      <c r="H282" s="1">
        <v>12043</v>
      </c>
      <c r="I282" s="1">
        <v>0</v>
      </c>
      <c r="J282" s="1">
        <v>0</v>
      </c>
    </row>
    <row r="283" spans="1:10" ht="12.75">
      <c r="A283" s="2" t="str">
        <f t="shared" si="4"/>
        <v>COUROS/PELES DE CAPRINOS, CURTIDOS, WET BLUE</v>
      </c>
      <c r="B283" s="1" t="s">
        <v>344</v>
      </c>
      <c r="C283" s="1">
        <v>1776447</v>
      </c>
      <c r="D283" s="1">
        <v>284262</v>
      </c>
      <c r="E283" s="1">
        <v>33250</v>
      </c>
      <c r="F283" s="1">
        <v>7099</v>
      </c>
      <c r="G283" s="1">
        <v>93514</v>
      </c>
      <c r="H283" s="1">
        <v>22262</v>
      </c>
      <c r="I283" s="1">
        <v>0</v>
      </c>
      <c r="J283" s="1">
        <v>0</v>
      </c>
    </row>
    <row r="284" spans="1:10" ht="12.75">
      <c r="A284" s="2" t="str">
        <f t="shared" si="4"/>
        <v>COUROS/PELES DE CAPRINOS, PREPARADOS</v>
      </c>
      <c r="B284" s="1" t="s">
        <v>345</v>
      </c>
      <c r="C284" s="1">
        <v>185600</v>
      </c>
      <c r="D284" s="1">
        <v>13542</v>
      </c>
      <c r="E284" s="1">
        <v>349748</v>
      </c>
      <c r="F284" s="1">
        <v>21698</v>
      </c>
      <c r="G284" s="1">
        <v>749444</v>
      </c>
      <c r="H284" s="1">
        <v>19483</v>
      </c>
      <c r="I284" s="1">
        <v>258455</v>
      </c>
      <c r="J284" s="1">
        <v>5188</v>
      </c>
    </row>
    <row r="285" spans="1:6" ht="12.75">
      <c r="A285" s="2" t="str">
        <f t="shared" si="4"/>
        <v>COUROS/PELES DE EQUÍDEOS, CRUST</v>
      </c>
      <c r="B285" s="1" t="s">
        <v>346</v>
      </c>
      <c r="C285" s="1">
        <v>23024</v>
      </c>
      <c r="D285" s="1">
        <v>4057</v>
      </c>
      <c r="E285" s="1">
        <v>36753</v>
      </c>
      <c r="F285" s="1">
        <v>6546</v>
      </c>
    </row>
    <row r="286" spans="1:6" ht="12.75">
      <c r="A286" s="2" t="str">
        <f t="shared" si="4"/>
        <v>COUROS/PELES DE EQUÍDEOS, CURTIDO</v>
      </c>
      <c r="B286" s="1" t="s">
        <v>634</v>
      </c>
      <c r="C286" s="1">
        <v>54220</v>
      </c>
      <c r="D286" s="1">
        <v>84428</v>
      </c>
      <c r="E286" s="1">
        <v>228903</v>
      </c>
      <c r="F286" s="1">
        <v>311047</v>
      </c>
    </row>
    <row r="287" spans="1:10" ht="12.75">
      <c r="A287" s="2" t="str">
        <f t="shared" si="4"/>
        <v>COUROS/PELES DE EQUÍDEOS, PREPARADOS</v>
      </c>
      <c r="B287" s="1" t="s">
        <v>347</v>
      </c>
      <c r="C287" s="1">
        <v>72340</v>
      </c>
      <c r="D287" s="1">
        <v>10340</v>
      </c>
      <c r="E287" s="1">
        <v>154780</v>
      </c>
      <c r="F287" s="1">
        <v>21603</v>
      </c>
      <c r="G287" s="1">
        <v>68577</v>
      </c>
      <c r="H287" s="1">
        <v>1810</v>
      </c>
      <c r="I287" s="1">
        <v>31027</v>
      </c>
      <c r="J287" s="1">
        <v>743</v>
      </c>
    </row>
    <row r="288" spans="1:10" ht="12.75">
      <c r="A288" s="2" t="str">
        <f t="shared" si="4"/>
        <v>COUROS/PELES DE OUTROS ANIMAIS, EM BRUTO</v>
      </c>
      <c r="B288" s="1" t="s">
        <v>635</v>
      </c>
      <c r="C288" s="1">
        <v>22850</v>
      </c>
      <c r="D288" s="1">
        <v>23050</v>
      </c>
      <c r="E288" s="1">
        <v>148860</v>
      </c>
      <c r="F288" s="1">
        <v>21956</v>
      </c>
      <c r="G288" s="1">
        <v>0</v>
      </c>
      <c r="H288" s="1">
        <v>0</v>
      </c>
      <c r="I288" s="1">
        <v>107850</v>
      </c>
      <c r="J288" s="1">
        <v>19400</v>
      </c>
    </row>
    <row r="289" spans="1:10" ht="12.75">
      <c r="A289" s="2" t="str">
        <f t="shared" si="4"/>
        <v>COUROS/PELES DE OUTROS ANIMAIS, PREPARADOS</v>
      </c>
      <c r="B289" s="1" t="s">
        <v>348</v>
      </c>
      <c r="C289" s="1">
        <v>3917709</v>
      </c>
      <c r="D289" s="1">
        <v>18583</v>
      </c>
      <c r="E289" s="1">
        <v>3646924</v>
      </c>
      <c r="F289" s="1">
        <v>16971</v>
      </c>
      <c r="G289" s="1">
        <v>428752</v>
      </c>
      <c r="H289" s="1">
        <v>1481</v>
      </c>
      <c r="I289" s="1">
        <v>282791</v>
      </c>
      <c r="J289" s="1">
        <v>923</v>
      </c>
    </row>
    <row r="290" spans="1:10" ht="12.75">
      <c r="A290" s="2" t="str">
        <f t="shared" si="4"/>
        <v>COUROS/PELES DE OVINOS, CRUST</v>
      </c>
      <c r="B290" s="1" t="s">
        <v>349</v>
      </c>
      <c r="C290" s="1">
        <v>2304131</v>
      </c>
      <c r="D290" s="1">
        <v>64006</v>
      </c>
      <c r="E290" s="1">
        <v>2455850</v>
      </c>
      <c r="F290" s="1">
        <v>80243</v>
      </c>
      <c r="G290" s="1">
        <v>1112589</v>
      </c>
      <c r="H290" s="1">
        <v>73744</v>
      </c>
      <c r="I290" s="1">
        <v>232229</v>
      </c>
      <c r="J290" s="1">
        <v>15845</v>
      </c>
    </row>
    <row r="291" spans="1:10" ht="12.75">
      <c r="A291" s="2" t="str">
        <f t="shared" si="4"/>
        <v>COUROS/PELES DE OVINOS, CURTIDO, WET BLUE</v>
      </c>
      <c r="B291" s="1" t="s">
        <v>350</v>
      </c>
      <c r="C291" s="1">
        <v>167539</v>
      </c>
      <c r="D291" s="1">
        <v>17594</v>
      </c>
      <c r="E291" s="1">
        <v>652555</v>
      </c>
      <c r="F291" s="1">
        <v>69861</v>
      </c>
      <c r="G291" s="1">
        <v>2416856</v>
      </c>
      <c r="H291" s="1">
        <v>407033</v>
      </c>
      <c r="I291" s="1">
        <v>734428</v>
      </c>
      <c r="J291" s="1">
        <v>168922</v>
      </c>
    </row>
    <row r="292" spans="1:10" ht="12.75">
      <c r="A292" s="2" t="str">
        <f t="shared" si="4"/>
        <v>COUROS/PELES DE OVINOS, EM BRUTO</v>
      </c>
      <c r="B292" s="1" t="s">
        <v>351</v>
      </c>
      <c r="G292" s="1">
        <v>564196</v>
      </c>
      <c r="H292" s="1">
        <v>403166</v>
      </c>
      <c r="I292" s="1">
        <v>565906</v>
      </c>
      <c r="J292" s="1">
        <v>489879</v>
      </c>
    </row>
    <row r="293" spans="1:10" ht="12.75">
      <c r="A293" s="2" t="str">
        <f t="shared" si="4"/>
        <v>COUROS/PELES DE OVINOS, PREPARADOS</v>
      </c>
      <c r="B293" s="1" t="s">
        <v>352</v>
      </c>
      <c r="C293" s="1">
        <v>385153</v>
      </c>
      <c r="D293" s="1">
        <v>9378</v>
      </c>
      <c r="E293" s="1">
        <v>466891</v>
      </c>
      <c r="F293" s="1">
        <v>14512</v>
      </c>
      <c r="G293" s="1">
        <v>204636</v>
      </c>
      <c r="H293" s="1">
        <v>7997</v>
      </c>
      <c r="I293" s="1">
        <v>64739</v>
      </c>
      <c r="J293" s="1">
        <v>3338</v>
      </c>
    </row>
    <row r="294" spans="1:10" ht="12.75">
      <c r="A294" s="2" t="str">
        <f t="shared" si="4"/>
        <v>COUROS/PELES DE RÉPTEIS, CURTIDOS OU CRUST</v>
      </c>
      <c r="B294" s="1" t="s">
        <v>353</v>
      </c>
      <c r="C294" s="1">
        <v>6700</v>
      </c>
      <c r="D294" s="1">
        <v>33</v>
      </c>
      <c r="E294" s="1">
        <v>2229</v>
      </c>
      <c r="F294" s="1">
        <v>26</v>
      </c>
      <c r="G294" s="1">
        <v>731461</v>
      </c>
      <c r="H294" s="1">
        <v>2724</v>
      </c>
      <c r="I294" s="1">
        <v>152392</v>
      </c>
      <c r="J294" s="1">
        <v>511</v>
      </c>
    </row>
    <row r="295" spans="1:10" ht="12.75">
      <c r="A295" s="2" t="str">
        <f t="shared" si="4"/>
        <v>COUROS/PELES DE RÉPTEIS, EM BRUTO</v>
      </c>
      <c r="B295" s="1" t="s">
        <v>354</v>
      </c>
      <c r="C295" s="1">
        <v>84301</v>
      </c>
      <c r="D295" s="1">
        <v>2856</v>
      </c>
      <c r="E295" s="1">
        <v>56158</v>
      </c>
      <c r="F295" s="1">
        <v>2238</v>
      </c>
      <c r="G295" s="1">
        <v>279397</v>
      </c>
      <c r="H295" s="1">
        <v>1712</v>
      </c>
      <c r="I295" s="1">
        <v>151280</v>
      </c>
      <c r="J295" s="1">
        <v>1184</v>
      </c>
    </row>
    <row r="296" spans="1:10" ht="12.75">
      <c r="A296" s="2" t="str">
        <f t="shared" si="4"/>
        <v>COUROS/PELES DE RÉPTEIS, PREPARADOS</v>
      </c>
      <c r="B296" s="1" t="s">
        <v>636</v>
      </c>
      <c r="C296" s="1">
        <v>40000</v>
      </c>
      <c r="D296" s="1">
        <v>110</v>
      </c>
      <c r="E296" s="1">
        <v>24500</v>
      </c>
      <c r="F296" s="1">
        <v>128</v>
      </c>
      <c r="G296" s="1">
        <v>4365</v>
      </c>
      <c r="H296" s="1">
        <v>10</v>
      </c>
      <c r="I296" s="1">
        <v>7752</v>
      </c>
      <c r="J296" s="1">
        <v>5</v>
      </c>
    </row>
    <row r="297" spans="1:10" ht="12.75">
      <c r="A297" s="2" t="str">
        <f t="shared" si="4"/>
        <v>COUROS/PELES DE SUÍNOS, CRUST</v>
      </c>
      <c r="B297" s="1" t="s">
        <v>355</v>
      </c>
      <c r="C297" s="1">
        <v>7895</v>
      </c>
      <c r="D297" s="1">
        <v>288</v>
      </c>
      <c r="E297" s="1">
        <v>0</v>
      </c>
      <c r="F297" s="1">
        <v>0</v>
      </c>
      <c r="G297" s="1">
        <v>2473</v>
      </c>
      <c r="H297" s="1">
        <v>179</v>
      </c>
      <c r="I297" s="1">
        <v>0</v>
      </c>
      <c r="J297" s="1">
        <v>0</v>
      </c>
    </row>
    <row r="298" spans="1:10" ht="12.75">
      <c r="A298" s="2" t="str">
        <f t="shared" si="4"/>
        <v>COUROS/PELES DE SUÍNOS, PREPARADOS</v>
      </c>
      <c r="B298" s="1" t="s">
        <v>356</v>
      </c>
      <c r="C298" s="1">
        <v>2163</v>
      </c>
      <c r="D298" s="1">
        <v>119</v>
      </c>
      <c r="E298" s="1">
        <v>30878</v>
      </c>
      <c r="F298" s="1">
        <v>5312</v>
      </c>
      <c r="G298" s="1">
        <v>446297</v>
      </c>
      <c r="H298" s="1">
        <v>41617</v>
      </c>
      <c r="I298" s="1">
        <v>168055</v>
      </c>
      <c r="J298" s="1">
        <v>14159</v>
      </c>
    </row>
    <row r="299" spans="1:10" ht="12.75">
      <c r="A299" s="2" t="str">
        <f t="shared" si="4"/>
        <v>COUROS/PELES ENVERNIZADOS OU REVESTIDOS</v>
      </c>
      <c r="B299" s="1" t="s">
        <v>357</v>
      </c>
      <c r="C299" s="1">
        <v>2334203</v>
      </c>
      <c r="D299" s="1">
        <v>109173</v>
      </c>
      <c r="E299" s="1">
        <v>765865</v>
      </c>
      <c r="F299" s="1">
        <v>35219</v>
      </c>
      <c r="G299" s="1">
        <v>63857</v>
      </c>
      <c r="H299" s="1">
        <v>1165</v>
      </c>
      <c r="I299" s="1">
        <v>22792</v>
      </c>
      <c r="J299" s="1">
        <v>490</v>
      </c>
    </row>
    <row r="300" spans="1:10" ht="12.75">
      <c r="A300" s="2" t="str">
        <f t="shared" si="4"/>
        <v>COUROS/PELES METALIZADOS</v>
      </c>
      <c r="B300" s="1" t="s">
        <v>358</v>
      </c>
      <c r="C300" s="1">
        <v>1189765</v>
      </c>
      <c r="D300" s="1">
        <v>36952</v>
      </c>
      <c r="E300" s="1">
        <v>727040</v>
      </c>
      <c r="F300" s="1">
        <v>23212</v>
      </c>
      <c r="G300" s="1">
        <v>40997</v>
      </c>
      <c r="H300" s="1">
        <v>689</v>
      </c>
      <c r="I300" s="1">
        <v>84957</v>
      </c>
      <c r="J300" s="1">
        <v>2160</v>
      </c>
    </row>
    <row r="301" spans="1:10" ht="12.75">
      <c r="A301" s="2" t="str">
        <f t="shared" si="4"/>
        <v>COUROS/PELES RECONSTITUÍDOS</v>
      </c>
      <c r="B301" s="1" t="s">
        <v>359</v>
      </c>
      <c r="C301" s="1">
        <v>275869</v>
      </c>
      <c r="D301" s="1">
        <v>59700</v>
      </c>
      <c r="E301" s="1">
        <v>303410</v>
      </c>
      <c r="F301" s="1">
        <v>77816</v>
      </c>
      <c r="G301" s="1">
        <v>669941</v>
      </c>
      <c r="H301" s="1">
        <v>195174</v>
      </c>
      <c r="I301" s="1">
        <v>290270</v>
      </c>
      <c r="J301" s="1">
        <v>100681</v>
      </c>
    </row>
    <row r="302" spans="1:10" ht="12.75">
      <c r="A302" s="2" t="str">
        <f t="shared" si="4"/>
        <v>CRAVO-DA-ÍNDIA</v>
      </c>
      <c r="B302" s="1" t="s">
        <v>360</v>
      </c>
      <c r="C302" s="1">
        <v>13778779</v>
      </c>
      <c r="D302" s="1">
        <v>2408940</v>
      </c>
      <c r="E302" s="1">
        <v>18934387</v>
      </c>
      <c r="F302" s="1">
        <v>4139390</v>
      </c>
      <c r="G302" s="1">
        <v>252285</v>
      </c>
      <c r="H302" s="1">
        <v>25660</v>
      </c>
      <c r="I302" s="1">
        <v>335144</v>
      </c>
      <c r="J302" s="1">
        <v>38012</v>
      </c>
    </row>
    <row r="303" spans="1:6" ht="12.75">
      <c r="A303" s="2" t="str">
        <f t="shared" si="4"/>
        <v>CREME DE LEITE</v>
      </c>
      <c r="B303" s="1" t="s">
        <v>361</v>
      </c>
      <c r="C303" s="1">
        <v>13715988</v>
      </c>
      <c r="D303" s="1">
        <v>6351607</v>
      </c>
      <c r="E303" s="1">
        <v>16519504</v>
      </c>
      <c r="F303" s="1">
        <v>7672087</v>
      </c>
    </row>
    <row r="304" spans="1:10" ht="12.75">
      <c r="A304" s="2" t="str">
        <f t="shared" si="4"/>
        <v>DAMASCOS FRESCOS</v>
      </c>
      <c r="B304" s="1" t="s">
        <v>362</v>
      </c>
      <c r="C304" s="1">
        <v>811</v>
      </c>
      <c r="D304" s="1">
        <v>104</v>
      </c>
      <c r="E304" s="1">
        <v>1147</v>
      </c>
      <c r="F304" s="1">
        <v>199</v>
      </c>
      <c r="G304" s="1">
        <v>283209</v>
      </c>
      <c r="H304" s="1">
        <v>113770</v>
      </c>
      <c r="I304" s="1">
        <v>249719</v>
      </c>
      <c r="J304" s="1">
        <v>109325</v>
      </c>
    </row>
    <row r="305" spans="1:10" ht="12.75">
      <c r="A305" s="2" t="str">
        <f t="shared" si="4"/>
        <v>DAMASCOS PREPARADOS OU CONSERVADOS</v>
      </c>
      <c r="B305" s="1" t="s">
        <v>363</v>
      </c>
      <c r="G305" s="1">
        <v>177962</v>
      </c>
      <c r="H305" s="1">
        <v>116993</v>
      </c>
      <c r="I305" s="1">
        <v>207496</v>
      </c>
      <c r="J305" s="1">
        <v>142940</v>
      </c>
    </row>
    <row r="306" spans="1:10" ht="12.75">
      <c r="A306" s="2" t="str">
        <f t="shared" si="4"/>
        <v>DAMASCOS SECOS</v>
      </c>
      <c r="B306" s="1" t="s">
        <v>364</v>
      </c>
      <c r="C306" s="1">
        <v>117802</v>
      </c>
      <c r="D306" s="1">
        <v>57756</v>
      </c>
      <c r="E306" s="1">
        <v>6485</v>
      </c>
      <c r="F306" s="1">
        <v>731</v>
      </c>
      <c r="G306" s="1">
        <v>12889941</v>
      </c>
      <c r="H306" s="1">
        <v>4420709</v>
      </c>
      <c r="I306" s="1">
        <v>14413921</v>
      </c>
      <c r="J306" s="1">
        <v>4610774</v>
      </c>
    </row>
    <row r="307" spans="1:10" ht="12.75">
      <c r="A307" s="2" t="str">
        <f t="shared" si="4"/>
        <v>DEMAIS  PRODUTOS LÁCTEOS</v>
      </c>
      <c r="B307" s="1" t="s">
        <v>365</v>
      </c>
      <c r="C307" s="1">
        <v>614006</v>
      </c>
      <c r="D307" s="1">
        <v>444558</v>
      </c>
      <c r="E307" s="1">
        <v>1242416</v>
      </c>
      <c r="F307" s="1">
        <v>588583</v>
      </c>
      <c r="G307" s="1">
        <v>20594343</v>
      </c>
      <c r="H307" s="1">
        <v>4768940</v>
      </c>
      <c r="I307" s="1">
        <v>25599176</v>
      </c>
      <c r="J307" s="1">
        <v>4404390</v>
      </c>
    </row>
    <row r="308" spans="1:10" ht="12.75">
      <c r="A308" s="2" t="str">
        <f t="shared" si="4"/>
        <v>DEMAIS AÇÚCARES</v>
      </c>
      <c r="B308" s="1" t="s">
        <v>366</v>
      </c>
      <c r="C308" s="1">
        <v>16457351</v>
      </c>
      <c r="D308" s="1">
        <v>40097946</v>
      </c>
      <c r="E308" s="1">
        <v>14674733</v>
      </c>
      <c r="F308" s="1">
        <v>39879835</v>
      </c>
      <c r="G308" s="1">
        <v>44031096</v>
      </c>
      <c r="H308" s="1">
        <v>36375432</v>
      </c>
      <c r="I308" s="1">
        <v>51196860</v>
      </c>
      <c r="J308" s="1">
        <v>42409518</v>
      </c>
    </row>
    <row r="309" spans="1:10" ht="12.75">
      <c r="A309" s="2" t="str">
        <f t="shared" si="4"/>
        <v>DEMAIS ÁLCOOIS</v>
      </c>
      <c r="B309" s="1" t="s">
        <v>367</v>
      </c>
      <c r="C309" s="1">
        <v>7502852</v>
      </c>
      <c r="D309" s="1">
        <v>3322717</v>
      </c>
      <c r="E309" s="1">
        <v>6770099</v>
      </c>
      <c r="F309" s="1">
        <v>3593689</v>
      </c>
      <c r="G309" s="1">
        <v>11044061</v>
      </c>
      <c r="H309" s="1">
        <v>9117232</v>
      </c>
      <c r="I309" s="1">
        <v>10454509</v>
      </c>
      <c r="J309" s="1">
        <v>8406310</v>
      </c>
    </row>
    <row r="310" spans="1:10" ht="12.75">
      <c r="A310" s="2" t="str">
        <f t="shared" si="4"/>
        <v>DEMAIS CARNES E MIUDEZAS</v>
      </c>
      <c r="B310" s="1" t="s">
        <v>368</v>
      </c>
      <c r="C310" s="1">
        <v>272036633</v>
      </c>
      <c r="D310" s="1">
        <v>112924755</v>
      </c>
      <c r="E310" s="1">
        <v>227694512</v>
      </c>
      <c r="F310" s="1">
        <v>107488990</v>
      </c>
      <c r="G310" s="1">
        <v>34102</v>
      </c>
      <c r="H310" s="1">
        <v>15950</v>
      </c>
      <c r="I310" s="1">
        <v>137738</v>
      </c>
      <c r="J310" s="1">
        <v>84577</v>
      </c>
    </row>
    <row r="311" spans="1:10" ht="12.75">
      <c r="A311" s="2" t="str">
        <f t="shared" si="4"/>
        <v>DEMAIS CEREAIS</v>
      </c>
      <c r="B311" s="1" t="s">
        <v>369</v>
      </c>
      <c r="C311" s="1">
        <v>81957</v>
      </c>
      <c r="D311" s="1">
        <v>149317</v>
      </c>
      <c r="E311" s="1">
        <v>30970</v>
      </c>
      <c r="F311" s="1">
        <v>18755</v>
      </c>
      <c r="G311" s="1">
        <v>4448439</v>
      </c>
      <c r="H311" s="1">
        <v>1687352</v>
      </c>
      <c r="I311" s="1">
        <v>3302011</v>
      </c>
      <c r="J311" s="1">
        <v>1569326</v>
      </c>
    </row>
    <row r="312" spans="1:10" ht="12.75">
      <c r="A312" s="2" t="str">
        <f t="shared" si="4"/>
        <v>DEMAIS CRUSTÁCEOS E MOLUSCOS</v>
      </c>
      <c r="B312" s="1" t="s">
        <v>370</v>
      </c>
      <c r="C312" s="1">
        <v>671499</v>
      </c>
      <c r="D312" s="1">
        <v>75208</v>
      </c>
      <c r="E312" s="1">
        <v>428322</v>
      </c>
      <c r="F312" s="1">
        <v>64770</v>
      </c>
      <c r="G312" s="1">
        <v>25210793</v>
      </c>
      <c r="H312" s="1">
        <v>6346166</v>
      </c>
      <c r="I312" s="1">
        <v>20020945</v>
      </c>
      <c r="J312" s="1">
        <v>5519347</v>
      </c>
    </row>
    <row r="313" spans="1:10" ht="12.75">
      <c r="A313" s="2" t="str">
        <f t="shared" si="4"/>
        <v>DEMAIS ESPECIARIAS</v>
      </c>
      <c r="B313" s="1" t="s">
        <v>371</v>
      </c>
      <c r="C313" s="1">
        <v>8465679</v>
      </c>
      <c r="D313" s="1">
        <v>2033794</v>
      </c>
      <c r="E313" s="1">
        <v>7289860</v>
      </c>
      <c r="F313" s="1">
        <v>761281</v>
      </c>
      <c r="G313" s="1">
        <v>6889350</v>
      </c>
      <c r="H313" s="1">
        <v>3696534</v>
      </c>
      <c r="I313" s="1">
        <v>9193592</v>
      </c>
      <c r="J313" s="1">
        <v>5790403</v>
      </c>
    </row>
    <row r="314" spans="1:10" ht="12.75">
      <c r="A314" s="2" t="str">
        <f t="shared" si="4"/>
        <v>DEMAIS FIBRAS E PRODUTOS TÊXTEIS</v>
      </c>
      <c r="B314" s="1" t="s">
        <v>372</v>
      </c>
      <c r="C314" s="1">
        <v>55362129</v>
      </c>
      <c r="D314" s="1">
        <v>41391237</v>
      </c>
      <c r="E314" s="1">
        <v>47822297</v>
      </c>
      <c r="F314" s="1">
        <v>40266448</v>
      </c>
      <c r="G314" s="1">
        <v>17511910</v>
      </c>
      <c r="H314" s="1">
        <v>13985593</v>
      </c>
      <c r="I314" s="1">
        <v>14149020</v>
      </c>
      <c r="J314" s="1">
        <v>11258588</v>
      </c>
    </row>
    <row r="315" spans="1:10" ht="12.75">
      <c r="A315" s="2" t="str">
        <f t="shared" si="4"/>
        <v>DEMAIS GORDURAS LÁCTEAS</v>
      </c>
      <c r="B315" s="1" t="s">
        <v>373</v>
      </c>
      <c r="C315" s="1">
        <v>3045</v>
      </c>
      <c r="D315" s="1">
        <v>491</v>
      </c>
      <c r="E315" s="1">
        <v>5243</v>
      </c>
      <c r="F315" s="1">
        <v>775</v>
      </c>
      <c r="G315" s="1">
        <v>12905447</v>
      </c>
      <c r="H315" s="1">
        <v>2244408</v>
      </c>
      <c r="I315" s="1">
        <v>7488252</v>
      </c>
      <c r="J315" s="1">
        <v>1545030</v>
      </c>
    </row>
    <row r="316" spans="1:10" ht="12.75">
      <c r="A316" s="2" t="str">
        <f t="shared" si="4"/>
        <v>DEMAIS MADEIRAS E MANUFATURAS DE MADEIRAS</v>
      </c>
      <c r="B316" s="1" t="s">
        <v>374</v>
      </c>
      <c r="C316" s="1">
        <v>191909840</v>
      </c>
      <c r="D316" s="1">
        <v>408385443</v>
      </c>
      <c r="E316" s="1">
        <v>207826681</v>
      </c>
      <c r="F316" s="1">
        <v>549068310</v>
      </c>
      <c r="G316" s="1">
        <v>64081436</v>
      </c>
      <c r="H316" s="1">
        <v>63789169</v>
      </c>
      <c r="I316" s="1">
        <v>54572931</v>
      </c>
      <c r="J316" s="1">
        <v>55285310</v>
      </c>
    </row>
    <row r="317" spans="1:10" ht="12.75">
      <c r="A317" s="2" t="str">
        <f t="shared" si="4"/>
        <v>DEMAIS NOZES E CASTANHAS</v>
      </c>
      <c r="B317" s="1" t="s">
        <v>375</v>
      </c>
      <c r="C317" s="1">
        <v>12739570</v>
      </c>
      <c r="D317" s="1">
        <v>2219659</v>
      </c>
      <c r="E317" s="1">
        <v>9677737</v>
      </c>
      <c r="F317" s="1">
        <v>2283436</v>
      </c>
      <c r="G317" s="1">
        <v>7002225</v>
      </c>
      <c r="H317" s="1">
        <v>1126282</v>
      </c>
      <c r="I317" s="1">
        <v>5706484</v>
      </c>
      <c r="J317" s="1">
        <v>1035847</v>
      </c>
    </row>
    <row r="318" spans="1:10" ht="12.75">
      <c r="A318" s="2" t="str">
        <f aca="true" t="shared" si="5" ref="A318:A381">RIGHT(B318,LEN(B318)-11)</f>
        <v>DEMAIS OLEOS DE SOJA</v>
      </c>
      <c r="B318" s="1" t="s">
        <v>376</v>
      </c>
      <c r="C318" s="1">
        <v>127850</v>
      </c>
      <c r="D318" s="1">
        <v>89144</v>
      </c>
      <c r="E318" s="1">
        <v>248837</v>
      </c>
      <c r="F318" s="1">
        <v>255880</v>
      </c>
      <c r="G318" s="1">
        <v>120648</v>
      </c>
      <c r="H318" s="1">
        <v>27638</v>
      </c>
      <c r="I318" s="1">
        <v>65648</v>
      </c>
      <c r="J318" s="1">
        <v>13523</v>
      </c>
    </row>
    <row r="319" spans="1:10" ht="12.75">
      <c r="A319" s="2" t="str">
        <f t="shared" si="5"/>
        <v>DEMAIS OLEOS ESSENCIAIS</v>
      </c>
      <c r="B319" s="1" t="s">
        <v>377</v>
      </c>
      <c r="C319" s="1">
        <v>129181455</v>
      </c>
      <c r="D319" s="1">
        <v>29405526</v>
      </c>
      <c r="E319" s="1">
        <v>111090155</v>
      </c>
      <c r="F319" s="1">
        <v>31788169</v>
      </c>
      <c r="G319" s="1">
        <v>70709088</v>
      </c>
      <c r="H319" s="1">
        <v>2010883</v>
      </c>
      <c r="I319" s="1">
        <v>80592331</v>
      </c>
      <c r="J319" s="1">
        <v>2387549</v>
      </c>
    </row>
    <row r="320" spans="1:10" ht="12.75">
      <c r="A320" s="2" t="str">
        <f t="shared" si="5"/>
        <v>DEMAIS OLEOS VEGETAIS</v>
      </c>
      <c r="B320" s="1" t="s">
        <v>378</v>
      </c>
      <c r="C320" s="1">
        <v>98913941</v>
      </c>
      <c r="D320" s="1">
        <v>345046040</v>
      </c>
      <c r="E320" s="1">
        <v>122312909</v>
      </c>
      <c r="F320" s="1">
        <v>379621130</v>
      </c>
      <c r="G320" s="1">
        <v>146750439</v>
      </c>
      <c r="H320" s="1">
        <v>67665725</v>
      </c>
      <c r="I320" s="1">
        <v>153730162</v>
      </c>
      <c r="J320" s="1">
        <v>70682994</v>
      </c>
    </row>
    <row r="321" spans="1:10" ht="12.75">
      <c r="A321" s="2" t="str">
        <f t="shared" si="5"/>
        <v>DEMAIS PEIXES</v>
      </c>
      <c r="B321" s="1" t="s">
        <v>379</v>
      </c>
      <c r="C321" s="1">
        <v>418369</v>
      </c>
      <c r="D321" s="1">
        <v>70758</v>
      </c>
      <c r="E321" s="1">
        <v>457145</v>
      </c>
      <c r="F321" s="1">
        <v>105588</v>
      </c>
      <c r="G321" s="1">
        <v>4071627</v>
      </c>
      <c r="H321" s="1">
        <v>592596</v>
      </c>
      <c r="I321" s="1">
        <v>2311475</v>
      </c>
      <c r="J321" s="1">
        <v>437909</v>
      </c>
    </row>
    <row r="322" spans="1:10" ht="12.75">
      <c r="A322" s="2" t="str">
        <f t="shared" si="5"/>
        <v>DEMAIS PREPARAÇÕES DE CARNES</v>
      </c>
      <c r="B322" s="1" t="s">
        <v>380</v>
      </c>
      <c r="C322" s="1">
        <v>114315951</v>
      </c>
      <c r="D322" s="1">
        <v>106802588</v>
      </c>
      <c r="E322" s="1">
        <v>116965552</v>
      </c>
      <c r="F322" s="1">
        <v>115440158</v>
      </c>
      <c r="G322" s="1">
        <v>3151240</v>
      </c>
      <c r="H322" s="1">
        <v>459411</v>
      </c>
      <c r="I322" s="1">
        <v>3520844</v>
      </c>
      <c r="J322" s="1">
        <v>453823</v>
      </c>
    </row>
    <row r="323" spans="1:10" ht="12.75">
      <c r="A323" s="2" t="str">
        <f t="shared" si="5"/>
        <v>DEMAIS PRODUTOS DA INDÚSTRIA QUÍMICA , DE ORIGEM VEGETAL</v>
      </c>
      <c r="B323" s="1" t="s">
        <v>381</v>
      </c>
      <c r="C323" s="1">
        <v>701196</v>
      </c>
      <c r="D323" s="1">
        <v>125086</v>
      </c>
      <c r="E323" s="1">
        <v>609800</v>
      </c>
      <c r="F323" s="1">
        <v>150089</v>
      </c>
      <c r="G323" s="1">
        <v>6060048</v>
      </c>
      <c r="H323" s="1">
        <v>3078139</v>
      </c>
      <c r="I323" s="1">
        <v>4834597</v>
      </c>
      <c r="J323" s="1">
        <v>1812832</v>
      </c>
    </row>
    <row r="324" spans="1:10" ht="12.75">
      <c r="A324" s="2" t="str">
        <f t="shared" si="5"/>
        <v>DEMAIS PRODUTOS DE COURO</v>
      </c>
      <c r="B324" s="1" t="s">
        <v>382</v>
      </c>
      <c r="C324" s="1">
        <v>15992952</v>
      </c>
      <c r="D324" s="1">
        <v>850132</v>
      </c>
      <c r="E324" s="1">
        <v>12437619</v>
      </c>
      <c r="F324" s="1">
        <v>914845</v>
      </c>
      <c r="G324" s="1">
        <v>57250807</v>
      </c>
      <c r="H324" s="1">
        <v>808918</v>
      </c>
      <c r="I324" s="1">
        <v>39182586</v>
      </c>
      <c r="J324" s="1">
        <v>539206</v>
      </c>
    </row>
    <row r="325" spans="1:10" ht="12.75">
      <c r="A325" s="2" t="str">
        <f t="shared" si="5"/>
        <v>DEMAIS PRODUTOS E SUBPRODUTOS DA INDÚSTRIA DE MOAGEM</v>
      </c>
      <c r="B325" s="1" t="s">
        <v>383</v>
      </c>
      <c r="C325" s="1">
        <v>8031273</v>
      </c>
      <c r="D325" s="1">
        <v>22176982</v>
      </c>
      <c r="E325" s="1">
        <v>11043597</v>
      </c>
      <c r="F325" s="1">
        <v>28150030</v>
      </c>
      <c r="G325" s="1">
        <v>3285525</v>
      </c>
      <c r="H325" s="1">
        <v>1415132</v>
      </c>
      <c r="I325" s="1">
        <v>2043796</v>
      </c>
      <c r="J325" s="1">
        <v>1017748</v>
      </c>
    </row>
    <row r="326" spans="1:10" ht="12.75">
      <c r="A326" s="2" t="str">
        <f t="shared" si="5"/>
        <v>DEMAIS PRODUTOS HORTÍCOLAS CONGELADOS</v>
      </c>
      <c r="B326" s="1" t="s">
        <v>384</v>
      </c>
      <c r="C326" s="1">
        <v>330071</v>
      </c>
      <c r="D326" s="1">
        <v>614217</v>
      </c>
      <c r="E326" s="1">
        <v>314614</v>
      </c>
      <c r="F326" s="1">
        <v>796873</v>
      </c>
      <c r="G326" s="1">
        <v>13151852</v>
      </c>
      <c r="H326" s="1">
        <v>11737268</v>
      </c>
      <c r="I326" s="1">
        <v>12613990</v>
      </c>
      <c r="J326" s="1">
        <v>11330602</v>
      </c>
    </row>
    <row r="327" spans="1:10" ht="12.75">
      <c r="A327" s="2" t="str">
        <f t="shared" si="5"/>
        <v>DEMAIS PRODUTOS HORTÍCOLAS, LEGUMINOSAS, RAÍZES E TUBÉRCULOS</v>
      </c>
      <c r="B327" s="1" t="s">
        <v>385</v>
      </c>
      <c r="C327" s="1">
        <v>3053</v>
      </c>
      <c r="D327" s="1">
        <v>3096</v>
      </c>
      <c r="E327" s="1">
        <v>3544</v>
      </c>
      <c r="F327" s="1">
        <v>4086</v>
      </c>
      <c r="G327" s="1">
        <v>1118</v>
      </c>
      <c r="H327" s="1">
        <v>500</v>
      </c>
      <c r="I327" s="1">
        <v>2251</v>
      </c>
      <c r="J327" s="1">
        <v>116</v>
      </c>
    </row>
    <row r="328" spans="1:10" ht="12.75">
      <c r="A328" s="2" t="str">
        <f t="shared" si="5"/>
        <v>DEMAIS PRODUTOS HORTÍCOLAS, LEGUMINOSAS, RAÍZES E TUBÉRCULOS FRESCOS</v>
      </c>
      <c r="B328" s="1" t="s">
        <v>386</v>
      </c>
      <c r="C328" s="1">
        <v>4753308</v>
      </c>
      <c r="D328" s="1">
        <v>9249569</v>
      </c>
      <c r="E328" s="1">
        <v>8128481</v>
      </c>
      <c r="F328" s="1">
        <v>17537176</v>
      </c>
      <c r="G328" s="1">
        <v>155055</v>
      </c>
      <c r="H328" s="1">
        <v>976923</v>
      </c>
      <c r="I328" s="1">
        <v>354687</v>
      </c>
      <c r="J328" s="1">
        <v>1963690</v>
      </c>
    </row>
    <row r="329" spans="1:10" ht="12.75">
      <c r="A329" s="2" t="str">
        <f t="shared" si="5"/>
        <v>DEMAIS PRODUTOS HORTÍCOLAS, LEGUMINOSAS, RAÍZES E TUBÉRCULOS PREPARADOS OU CONSERVADOS</v>
      </c>
      <c r="B329" s="1" t="s">
        <v>387</v>
      </c>
      <c r="C329" s="1">
        <v>19335515</v>
      </c>
      <c r="D329" s="1">
        <v>17566905</v>
      </c>
      <c r="E329" s="1">
        <v>26040895</v>
      </c>
      <c r="F329" s="1">
        <v>24622869</v>
      </c>
      <c r="G329" s="1">
        <v>28242125</v>
      </c>
      <c r="H329" s="1">
        <v>36745267</v>
      </c>
      <c r="I329" s="1">
        <v>27487701</v>
      </c>
      <c r="J329" s="1">
        <v>24070090</v>
      </c>
    </row>
    <row r="330" spans="1:10" ht="12.75">
      <c r="A330" s="2" t="str">
        <f t="shared" si="5"/>
        <v>DEMAIS PRODUTOS HORTÍCOLAS, LEGUMINOSAS, RAÍZES E TUBÉRCULOS SECOS</v>
      </c>
      <c r="B330" s="1" t="s">
        <v>388</v>
      </c>
      <c r="C330" s="1">
        <v>125268</v>
      </c>
      <c r="D330" s="1">
        <v>49260</v>
      </c>
      <c r="E330" s="1">
        <v>158310</v>
      </c>
      <c r="F330" s="1">
        <v>195532</v>
      </c>
      <c r="G330" s="1">
        <v>24502512</v>
      </c>
      <c r="H330" s="1">
        <v>11498948</v>
      </c>
      <c r="I330" s="1">
        <v>29870076</v>
      </c>
      <c r="J330" s="1">
        <v>16164561</v>
      </c>
    </row>
    <row r="331" spans="1:10" ht="12.75">
      <c r="A331" s="2" t="str">
        <f t="shared" si="5"/>
        <v>DEMAIS SEMENTES</v>
      </c>
      <c r="B331" s="1" t="s">
        <v>389</v>
      </c>
      <c r="C331" s="1">
        <v>41187189</v>
      </c>
      <c r="D331" s="1">
        <v>9082922</v>
      </c>
      <c r="E331" s="1">
        <v>49467749</v>
      </c>
      <c r="F331" s="1">
        <v>11516672</v>
      </c>
      <c r="G331" s="1">
        <v>28277623</v>
      </c>
      <c r="H331" s="1">
        <v>5682442</v>
      </c>
      <c r="I331" s="1">
        <v>30000191</v>
      </c>
      <c r="J331" s="1">
        <v>6617594</v>
      </c>
    </row>
    <row r="332" spans="1:10" ht="12.75">
      <c r="A332" s="2" t="str">
        <f t="shared" si="5"/>
        <v>DEMAIS SUCOS DE FRUTA</v>
      </c>
      <c r="B332" s="1" t="s">
        <v>390</v>
      </c>
      <c r="C332" s="1">
        <v>132738481</v>
      </c>
      <c r="D332" s="1">
        <v>67171684</v>
      </c>
      <c r="E332" s="1">
        <v>109988295</v>
      </c>
      <c r="F332" s="1">
        <v>69986291</v>
      </c>
      <c r="G332" s="1">
        <v>10356128</v>
      </c>
      <c r="H332" s="1">
        <v>3310399</v>
      </c>
      <c r="I332" s="1">
        <v>5920900</v>
      </c>
      <c r="J332" s="1">
        <v>1681033</v>
      </c>
    </row>
    <row r="333" spans="1:10" ht="12.75">
      <c r="A333" s="2" t="str">
        <f t="shared" si="5"/>
        <v>DESPERDÍCIOS DE CACAU</v>
      </c>
      <c r="B333" s="1" t="s">
        <v>391</v>
      </c>
      <c r="C333" s="1">
        <v>120121</v>
      </c>
      <c r="D333" s="1">
        <v>9900</v>
      </c>
      <c r="E333" s="1">
        <v>130820</v>
      </c>
      <c r="F333" s="1">
        <v>22052</v>
      </c>
      <c r="G333" s="1">
        <v>471839</v>
      </c>
      <c r="H333" s="1">
        <v>2862900</v>
      </c>
      <c r="I333" s="1">
        <v>721912</v>
      </c>
      <c r="J333" s="1">
        <v>4233140</v>
      </c>
    </row>
    <row r="334" spans="1:10" ht="12.75">
      <c r="A334" s="2" t="str">
        <f t="shared" si="5"/>
        <v>DESPERDÍCIOS DE COUROS/PELES</v>
      </c>
      <c r="B334" s="1" t="s">
        <v>392</v>
      </c>
      <c r="C334" s="1">
        <v>295067</v>
      </c>
      <c r="D334" s="1">
        <v>632640</v>
      </c>
      <c r="E334" s="1">
        <v>153592</v>
      </c>
      <c r="F334" s="1">
        <v>283855</v>
      </c>
      <c r="G334" s="1">
        <v>69890</v>
      </c>
      <c r="H334" s="1">
        <v>249600</v>
      </c>
      <c r="I334" s="1">
        <v>70377</v>
      </c>
      <c r="J334" s="1">
        <v>251340</v>
      </c>
    </row>
    <row r="335" spans="1:10" ht="12.75">
      <c r="A335" s="2" t="str">
        <f t="shared" si="5"/>
        <v>DESPERDÍCIOS DE FUMO</v>
      </c>
      <c r="B335" s="1" t="s">
        <v>393</v>
      </c>
      <c r="C335" s="1">
        <v>53237405</v>
      </c>
      <c r="D335" s="1">
        <v>142626133</v>
      </c>
      <c r="E335" s="1">
        <v>41259315</v>
      </c>
      <c r="F335" s="1">
        <v>124426694</v>
      </c>
      <c r="G335" s="1">
        <v>468599</v>
      </c>
      <c r="H335" s="1">
        <v>456390</v>
      </c>
      <c r="I335" s="1">
        <v>661031</v>
      </c>
      <c r="J335" s="1">
        <v>1820320</v>
      </c>
    </row>
    <row r="336" spans="1:10" ht="12.75">
      <c r="A336" s="2" t="str">
        <f t="shared" si="5"/>
        <v>DOCE DE LEITE</v>
      </c>
      <c r="B336" s="1" t="s">
        <v>394</v>
      </c>
      <c r="C336" s="1">
        <v>712152</v>
      </c>
      <c r="D336" s="1">
        <v>277776</v>
      </c>
      <c r="E336" s="1">
        <v>1344310</v>
      </c>
      <c r="F336" s="1">
        <v>542243</v>
      </c>
      <c r="G336" s="1">
        <v>2737496</v>
      </c>
      <c r="H336" s="1">
        <v>1042058</v>
      </c>
      <c r="I336" s="1">
        <v>2110343</v>
      </c>
      <c r="J336" s="1">
        <v>814947</v>
      </c>
    </row>
    <row r="337" spans="1:6" ht="12.75">
      <c r="A337" s="2" t="str">
        <f t="shared" si="5"/>
        <v>DURIOES</v>
      </c>
      <c r="B337" s="1" t="s">
        <v>637</v>
      </c>
      <c r="C337" s="1">
        <v>3734</v>
      </c>
      <c r="D337" s="1">
        <v>449</v>
      </c>
      <c r="E337" s="1">
        <v>0</v>
      </c>
      <c r="F337" s="1">
        <v>0</v>
      </c>
    </row>
    <row r="338" spans="1:10" ht="12.75">
      <c r="A338" s="2" t="str">
        <f t="shared" si="5"/>
        <v>ENZIMAS E SEUS CONCENTRADOS</v>
      </c>
      <c r="B338" s="1" t="s">
        <v>395</v>
      </c>
      <c r="C338" s="1">
        <v>45322624</v>
      </c>
      <c r="D338" s="1">
        <v>5939172</v>
      </c>
      <c r="E338" s="1">
        <v>45517493</v>
      </c>
      <c r="F338" s="1">
        <v>4992287</v>
      </c>
      <c r="G338" s="1">
        <v>149715877</v>
      </c>
      <c r="H338" s="1">
        <v>18080955</v>
      </c>
      <c r="I338" s="1">
        <v>165960068</v>
      </c>
      <c r="J338" s="1">
        <v>20809303</v>
      </c>
    </row>
    <row r="339" spans="1:6" ht="12.75">
      <c r="A339" s="2" t="str">
        <f t="shared" si="5"/>
        <v>ERVILHAS</v>
      </c>
      <c r="B339" s="1" t="s">
        <v>396</v>
      </c>
      <c r="C339" s="1">
        <v>16664</v>
      </c>
      <c r="D339" s="1">
        <v>5913</v>
      </c>
      <c r="E339" s="1">
        <v>15306</v>
      </c>
      <c r="F339" s="1">
        <v>6277</v>
      </c>
    </row>
    <row r="340" spans="1:10" ht="12.75">
      <c r="A340" s="2" t="str">
        <f t="shared" si="5"/>
        <v>ERVILHAS CONGELADAS</v>
      </c>
      <c r="B340" s="1" t="s">
        <v>397</v>
      </c>
      <c r="C340" s="1">
        <v>34421</v>
      </c>
      <c r="D340" s="1">
        <v>19223</v>
      </c>
      <c r="E340" s="1">
        <v>52158</v>
      </c>
      <c r="F340" s="1">
        <v>29407</v>
      </c>
      <c r="G340" s="1">
        <v>8177365</v>
      </c>
      <c r="H340" s="1">
        <v>8418037</v>
      </c>
      <c r="I340" s="1">
        <v>8192173</v>
      </c>
      <c r="J340" s="1">
        <v>8105995</v>
      </c>
    </row>
    <row r="341" spans="1:10" ht="12.75">
      <c r="A341" s="2" t="str">
        <f t="shared" si="5"/>
        <v>ERVILHAS PREPARADAS OU CONSERVADAS</v>
      </c>
      <c r="B341" s="1" t="s">
        <v>398</v>
      </c>
      <c r="C341" s="1">
        <v>5851948</v>
      </c>
      <c r="D341" s="1">
        <v>7518081</v>
      </c>
      <c r="E341" s="1">
        <v>6110200</v>
      </c>
      <c r="F341" s="1">
        <v>7974882</v>
      </c>
      <c r="G341" s="1">
        <v>135175</v>
      </c>
      <c r="H341" s="1">
        <v>88916</v>
      </c>
      <c r="I341" s="1">
        <v>210259</v>
      </c>
      <c r="J341" s="1">
        <v>145047</v>
      </c>
    </row>
    <row r="342" spans="1:10" ht="12.75">
      <c r="A342" s="2" t="str">
        <f t="shared" si="5"/>
        <v>ERVILHAS SECAS</v>
      </c>
      <c r="B342" s="1" t="s">
        <v>399</v>
      </c>
      <c r="C342" s="1">
        <v>28367</v>
      </c>
      <c r="D342" s="1">
        <v>34640</v>
      </c>
      <c r="E342" s="1">
        <v>128933</v>
      </c>
      <c r="F342" s="1">
        <v>229628</v>
      </c>
      <c r="G342" s="1">
        <v>14051557</v>
      </c>
      <c r="H342" s="1">
        <v>30535240</v>
      </c>
      <c r="I342" s="1">
        <v>16812574</v>
      </c>
      <c r="J342" s="1">
        <v>36291760</v>
      </c>
    </row>
    <row r="343" spans="1:10" ht="12.75">
      <c r="A343" s="2" t="str">
        <f t="shared" si="5"/>
        <v>ESPINAFRES CONGELADOS</v>
      </c>
      <c r="B343" s="1" t="s">
        <v>400</v>
      </c>
      <c r="C343" s="1">
        <v>51583</v>
      </c>
      <c r="D343" s="1">
        <v>22806</v>
      </c>
      <c r="E343" s="1">
        <v>52050</v>
      </c>
      <c r="F343" s="1">
        <v>24629</v>
      </c>
      <c r="G343" s="1">
        <v>967169</v>
      </c>
      <c r="H343" s="1">
        <v>1103657</v>
      </c>
      <c r="I343" s="1">
        <v>924417</v>
      </c>
      <c r="J343" s="1">
        <v>1016549</v>
      </c>
    </row>
    <row r="344" spans="1:10" ht="12.75">
      <c r="A344" s="2" t="str">
        <f t="shared" si="5"/>
        <v>ESSÊNCIAS DERIVADAS DE MADEIRA</v>
      </c>
      <c r="B344" s="1" t="s">
        <v>401</v>
      </c>
      <c r="C344" s="1">
        <v>108816300</v>
      </c>
      <c r="D344" s="1">
        <v>29214556</v>
      </c>
      <c r="E344" s="1">
        <v>61881913</v>
      </c>
      <c r="F344" s="1">
        <v>33042832</v>
      </c>
      <c r="G344" s="1">
        <v>1885716</v>
      </c>
      <c r="H344" s="1">
        <v>446530</v>
      </c>
      <c r="I344" s="1">
        <v>1570460</v>
      </c>
      <c r="J344" s="1">
        <v>280569</v>
      </c>
    </row>
    <row r="345" spans="1:10" ht="12.75">
      <c r="A345" s="2" t="str">
        <f t="shared" si="5"/>
        <v>EXTRATO DE MALTE</v>
      </c>
      <c r="B345" s="1" t="s">
        <v>402</v>
      </c>
      <c r="C345" s="1">
        <v>1311194</v>
      </c>
      <c r="D345" s="1">
        <v>734830</v>
      </c>
      <c r="E345" s="1">
        <v>1791589</v>
      </c>
      <c r="F345" s="1">
        <v>977288</v>
      </c>
      <c r="G345" s="1">
        <v>1097946</v>
      </c>
      <c r="H345" s="1">
        <v>429947</v>
      </c>
      <c r="I345" s="1">
        <v>1828869</v>
      </c>
      <c r="J345" s="1">
        <v>641256</v>
      </c>
    </row>
    <row r="346" spans="1:10" ht="12.75">
      <c r="A346" s="2" t="str">
        <f t="shared" si="5"/>
        <v>EXTRATOS TANANTES DE ORIGEM VEGETAL, TANINOS E SEUS DERIVADOS</v>
      </c>
      <c r="B346" s="1" t="s">
        <v>403</v>
      </c>
      <c r="C346" s="1">
        <v>46413873</v>
      </c>
      <c r="D346" s="1">
        <v>27355048</v>
      </c>
      <c r="E346" s="1">
        <v>42789135</v>
      </c>
      <c r="F346" s="1">
        <v>26162632</v>
      </c>
      <c r="G346" s="1">
        <v>5788391</v>
      </c>
      <c r="H346" s="1">
        <v>2768131</v>
      </c>
      <c r="I346" s="1">
        <v>4934696</v>
      </c>
      <c r="J346" s="1">
        <v>2579941</v>
      </c>
    </row>
    <row r="347" spans="1:10" ht="12.75">
      <c r="A347" s="2" t="str">
        <f t="shared" si="5"/>
        <v>EXTRATOS, ESSÊNCIAS E CONCENTRADOS DE CAFÉ</v>
      </c>
      <c r="B347" s="1" t="s">
        <v>404</v>
      </c>
      <c r="C347" s="1">
        <v>47469183</v>
      </c>
      <c r="D347" s="1">
        <v>10818876</v>
      </c>
      <c r="E347" s="1">
        <v>36588446</v>
      </c>
      <c r="F347" s="1">
        <v>8828124</v>
      </c>
      <c r="G347" s="1">
        <v>3832408</v>
      </c>
      <c r="H347" s="1">
        <v>377147</v>
      </c>
      <c r="I347" s="1">
        <v>2095927</v>
      </c>
      <c r="J347" s="1">
        <v>246136</v>
      </c>
    </row>
    <row r="348" spans="1:10" ht="12.75">
      <c r="A348" s="2" t="str">
        <f t="shared" si="5"/>
        <v>EXTRATOS, ESSÊNCIAS E PREPARAÇÕES DE CHÁS E MATE</v>
      </c>
      <c r="B348" s="1" t="s">
        <v>405</v>
      </c>
      <c r="C348" s="1">
        <v>1062112</v>
      </c>
      <c r="D348" s="1">
        <v>81936</v>
      </c>
      <c r="E348" s="1">
        <v>1543680</v>
      </c>
      <c r="F348" s="1">
        <v>129187</v>
      </c>
      <c r="G348" s="1">
        <v>4928054</v>
      </c>
      <c r="H348" s="1">
        <v>451832</v>
      </c>
      <c r="I348" s="1">
        <v>5331758</v>
      </c>
      <c r="J348" s="1">
        <v>565479</v>
      </c>
    </row>
    <row r="349" spans="1:10" ht="12.75">
      <c r="A349" s="2" t="str">
        <f t="shared" si="5"/>
        <v>FARELO DE SOJA</v>
      </c>
      <c r="B349" s="1" t="s">
        <v>406</v>
      </c>
      <c r="C349" s="1">
        <v>5855295467</v>
      </c>
      <c r="D349" s="1">
        <v>16681824855</v>
      </c>
      <c r="E349" s="1">
        <v>5909542825</v>
      </c>
      <c r="F349" s="1">
        <v>16938139247</v>
      </c>
      <c r="G349" s="1">
        <v>1493384</v>
      </c>
      <c r="H349" s="1">
        <v>3214028</v>
      </c>
      <c r="I349" s="1">
        <v>2136288</v>
      </c>
      <c r="J349" s="1">
        <v>5155967</v>
      </c>
    </row>
    <row r="350" spans="1:10" ht="12.75">
      <c r="A350" s="2" t="str">
        <f t="shared" si="5"/>
        <v>FARELO, SÊMEAS E OUTROS RESÍDUOS  DE TRIGO</v>
      </c>
      <c r="B350" s="1" t="s">
        <v>407</v>
      </c>
      <c r="C350" s="1">
        <v>98990</v>
      </c>
      <c r="D350" s="1">
        <v>248782</v>
      </c>
      <c r="E350" s="1">
        <v>20327</v>
      </c>
      <c r="F350" s="1">
        <v>58255</v>
      </c>
      <c r="G350" s="1">
        <v>325116</v>
      </c>
      <c r="H350" s="1">
        <v>430863</v>
      </c>
      <c r="I350" s="1">
        <v>374121</v>
      </c>
      <c r="J350" s="1">
        <v>325129</v>
      </c>
    </row>
    <row r="351" spans="1:10" ht="12.75">
      <c r="A351" s="2" t="str">
        <f t="shared" si="5"/>
        <v>FARELOS DE OLEAGINOSAS</v>
      </c>
      <c r="B351" s="1" t="s">
        <v>408</v>
      </c>
      <c r="C351" s="1">
        <v>4133475</v>
      </c>
      <c r="D351" s="1">
        <v>5200015</v>
      </c>
      <c r="E351" s="1">
        <v>2853333</v>
      </c>
      <c r="F351" s="1">
        <v>4134421</v>
      </c>
      <c r="G351" s="1">
        <v>702462</v>
      </c>
      <c r="H351" s="1">
        <v>355683</v>
      </c>
      <c r="I351" s="1">
        <v>429219</v>
      </c>
      <c r="J351" s="1">
        <v>250479</v>
      </c>
    </row>
    <row r="352" spans="1:10" ht="12.75">
      <c r="A352" s="2" t="str">
        <f t="shared" si="5"/>
        <v>FARINHA DE BATATA</v>
      </c>
      <c r="B352" s="1" t="s">
        <v>409</v>
      </c>
      <c r="C352" s="1">
        <v>240546</v>
      </c>
      <c r="D352" s="1">
        <v>176839</v>
      </c>
      <c r="E352" s="1">
        <v>409571</v>
      </c>
      <c r="F352" s="1">
        <v>438134</v>
      </c>
      <c r="G352" s="1">
        <v>11334095</v>
      </c>
      <c r="H352" s="1">
        <v>8181351</v>
      </c>
      <c r="I352" s="1">
        <v>7381237</v>
      </c>
      <c r="J352" s="1">
        <v>5977879</v>
      </c>
    </row>
    <row r="353" spans="1:10" ht="12.75">
      <c r="A353" s="2" t="str">
        <f t="shared" si="5"/>
        <v>FARINHA DE MILHO</v>
      </c>
      <c r="B353" s="1" t="s">
        <v>410</v>
      </c>
      <c r="C353" s="1">
        <v>32785242</v>
      </c>
      <c r="D353" s="1">
        <v>114996095</v>
      </c>
      <c r="E353" s="1">
        <v>67062131</v>
      </c>
      <c r="F353" s="1">
        <v>185267758</v>
      </c>
      <c r="G353" s="1">
        <v>155671</v>
      </c>
      <c r="H353" s="1">
        <v>137951</v>
      </c>
      <c r="I353" s="1">
        <v>385890</v>
      </c>
      <c r="J353" s="1">
        <v>336415</v>
      </c>
    </row>
    <row r="354" spans="1:10" ht="12.75">
      <c r="A354" s="2" t="str">
        <f t="shared" si="5"/>
        <v>FARINHA DE TRIGO</v>
      </c>
      <c r="B354" s="1" t="s">
        <v>411</v>
      </c>
      <c r="C354" s="1">
        <v>10005459</v>
      </c>
      <c r="D354" s="1">
        <v>14870217</v>
      </c>
      <c r="E354" s="1">
        <v>19054114</v>
      </c>
      <c r="F354" s="1">
        <v>37972401</v>
      </c>
      <c r="G354" s="1">
        <v>127963796</v>
      </c>
      <c r="H354" s="1">
        <v>372956915</v>
      </c>
      <c r="I354" s="1">
        <v>89682884</v>
      </c>
      <c r="J354" s="1">
        <v>263979343</v>
      </c>
    </row>
    <row r="355" spans="1:10" ht="12.75">
      <c r="A355" s="2" t="str">
        <f t="shared" si="5"/>
        <v>FARINHAS DE CARNE, EXTRATOS E MIUDEZAS</v>
      </c>
      <c r="B355" s="1" t="s">
        <v>412</v>
      </c>
      <c r="C355" s="1">
        <v>129844203</v>
      </c>
      <c r="D355" s="1">
        <v>191252614</v>
      </c>
      <c r="E355" s="1">
        <v>125370616</v>
      </c>
      <c r="F355" s="1">
        <v>190476702</v>
      </c>
      <c r="G355" s="1">
        <v>7832397</v>
      </c>
      <c r="H355" s="1">
        <v>6925673</v>
      </c>
      <c r="I355" s="1">
        <v>8403359</v>
      </c>
      <c r="J355" s="1">
        <v>7167381</v>
      </c>
    </row>
    <row r="356" spans="1:10" ht="12.75">
      <c r="A356" s="2" t="str">
        <f t="shared" si="5"/>
        <v>FÉCULA DE BATATA</v>
      </c>
      <c r="B356" s="1" t="s">
        <v>413</v>
      </c>
      <c r="C356" s="1">
        <v>145286</v>
      </c>
      <c r="D356" s="1">
        <v>169100</v>
      </c>
      <c r="E356" s="1">
        <v>410232</v>
      </c>
      <c r="F356" s="1">
        <v>660000</v>
      </c>
      <c r="G356" s="1">
        <v>1578531</v>
      </c>
      <c r="H356" s="1">
        <v>1714284</v>
      </c>
      <c r="I356" s="1">
        <v>1234312</v>
      </c>
      <c r="J356" s="1">
        <v>1457719</v>
      </c>
    </row>
    <row r="357" spans="1:10" ht="12.75">
      <c r="A357" s="2" t="str">
        <f t="shared" si="5"/>
        <v>FÉCULA DE MANDIOCA</v>
      </c>
      <c r="B357" s="1" t="s">
        <v>414</v>
      </c>
      <c r="C357" s="1">
        <v>6329174</v>
      </c>
      <c r="D357" s="1">
        <v>6538707</v>
      </c>
      <c r="E357" s="1">
        <v>10208740</v>
      </c>
      <c r="F357" s="1">
        <v>13560833</v>
      </c>
      <c r="G357" s="1">
        <v>1067902</v>
      </c>
      <c r="H357" s="1">
        <v>1195067</v>
      </c>
      <c r="I357" s="1">
        <v>495623</v>
      </c>
      <c r="J357" s="1">
        <v>555000</v>
      </c>
    </row>
    <row r="358" spans="1:6" ht="12.75">
      <c r="A358" s="2" t="str">
        <f t="shared" si="5"/>
        <v>FEIJÃO</v>
      </c>
      <c r="B358" s="1" t="s">
        <v>415</v>
      </c>
      <c r="C358" s="1">
        <v>16858</v>
      </c>
      <c r="D358" s="1">
        <v>7338</v>
      </c>
      <c r="E358" s="1">
        <v>17134</v>
      </c>
      <c r="F358" s="1">
        <v>9758</v>
      </c>
    </row>
    <row r="359" spans="1:10" ht="12.75">
      <c r="A359" s="2" t="str">
        <f t="shared" si="5"/>
        <v>FEIJÕES PREPARADOS OU CONSERVADOS</v>
      </c>
      <c r="B359" s="1" t="s">
        <v>416</v>
      </c>
      <c r="C359" s="1">
        <v>775783</v>
      </c>
      <c r="D359" s="1">
        <v>783120</v>
      </c>
      <c r="E359" s="1">
        <v>538118</v>
      </c>
      <c r="F359" s="1">
        <v>423996</v>
      </c>
      <c r="G359" s="1">
        <v>139782</v>
      </c>
      <c r="H359" s="1">
        <v>78011</v>
      </c>
      <c r="I359" s="1">
        <v>126763</v>
      </c>
      <c r="J359" s="1">
        <v>95009</v>
      </c>
    </row>
    <row r="360" spans="1:10" ht="12.75">
      <c r="A360" s="2" t="str">
        <f t="shared" si="5"/>
        <v>FEIJÕES SECOS</v>
      </c>
      <c r="B360" s="1" t="s">
        <v>417</v>
      </c>
      <c r="C360" s="1">
        <v>112658554</v>
      </c>
      <c r="D360" s="1">
        <v>166031556</v>
      </c>
      <c r="E360" s="1">
        <v>147821967</v>
      </c>
      <c r="F360" s="1">
        <v>176609013</v>
      </c>
      <c r="G360" s="1">
        <v>95363610</v>
      </c>
      <c r="H360" s="1">
        <v>150822859</v>
      </c>
      <c r="I360" s="1">
        <v>75312004</v>
      </c>
      <c r="J360" s="1">
        <v>113559511</v>
      </c>
    </row>
    <row r="361" spans="1:10" ht="12.75">
      <c r="A361" s="2" t="str">
        <f t="shared" si="5"/>
        <v>FIAPOS E DESPERDÍCIOS DE ALGODÃO</v>
      </c>
      <c r="B361" s="1" t="s">
        <v>418</v>
      </c>
      <c r="C361" s="1">
        <v>666764</v>
      </c>
      <c r="D361" s="1">
        <v>761697</v>
      </c>
      <c r="E361" s="1">
        <v>10346379</v>
      </c>
      <c r="F361" s="1">
        <v>19125702</v>
      </c>
      <c r="G361" s="1">
        <v>4268817</v>
      </c>
      <c r="H361" s="1">
        <v>8799693</v>
      </c>
      <c r="I361" s="1">
        <v>4567737</v>
      </c>
      <c r="J361" s="1">
        <v>7912840</v>
      </c>
    </row>
    <row r="362" spans="1:10" ht="12.75">
      <c r="A362" s="2" t="str">
        <f t="shared" si="5"/>
        <v>FIAPOS E DESPERDÍCIOS DE LÃ OU PELOS FINOS</v>
      </c>
      <c r="B362" s="1" t="s">
        <v>419</v>
      </c>
      <c r="C362" s="1">
        <v>72147</v>
      </c>
      <c r="D362" s="1">
        <v>35128</v>
      </c>
      <c r="E362" s="1">
        <v>35985</v>
      </c>
      <c r="F362" s="1">
        <v>16510</v>
      </c>
      <c r="G362" s="1">
        <v>521550</v>
      </c>
      <c r="H362" s="1">
        <v>143121</v>
      </c>
      <c r="I362" s="1">
        <v>600079</v>
      </c>
      <c r="J362" s="1">
        <v>197249</v>
      </c>
    </row>
    <row r="363" spans="1:6" ht="12.75">
      <c r="A363" s="2" t="str">
        <f t="shared" si="5"/>
        <v>FIGOS FRESCOS</v>
      </c>
      <c r="B363" s="1" t="s">
        <v>420</v>
      </c>
      <c r="C363" s="1">
        <v>6708711</v>
      </c>
      <c r="D363" s="1">
        <v>1386443</v>
      </c>
      <c r="E363" s="1">
        <v>4838459</v>
      </c>
      <c r="F363" s="1">
        <v>1183804</v>
      </c>
    </row>
    <row r="364" spans="1:10" ht="12.75">
      <c r="A364" s="2" t="str">
        <f t="shared" si="5"/>
        <v>FIGOS SECOS</v>
      </c>
      <c r="B364" s="1" t="s">
        <v>421</v>
      </c>
      <c r="C364" s="1">
        <v>511</v>
      </c>
      <c r="D364" s="1">
        <v>239</v>
      </c>
      <c r="E364" s="1">
        <v>469</v>
      </c>
      <c r="F364" s="1">
        <v>32</v>
      </c>
      <c r="G364" s="1">
        <v>1232121</v>
      </c>
      <c r="H364" s="1">
        <v>324052</v>
      </c>
      <c r="I364" s="1">
        <v>825250</v>
      </c>
      <c r="J364" s="1">
        <v>233286</v>
      </c>
    </row>
    <row r="365" spans="1:6" ht="12.75">
      <c r="A365" s="2" t="str">
        <f t="shared" si="5"/>
        <v>FILES DE PARGOS, CONGELADOS</v>
      </c>
      <c r="B365" s="1" t="s">
        <v>422</v>
      </c>
      <c r="C365" s="1">
        <v>590523</v>
      </c>
      <c r="D365" s="1">
        <v>44626</v>
      </c>
      <c r="E365" s="1">
        <v>1496181</v>
      </c>
      <c r="F365" s="1">
        <v>132338</v>
      </c>
    </row>
    <row r="366" spans="1:6" ht="12.75">
      <c r="A366" s="2" t="str">
        <f t="shared" si="5"/>
        <v>FILES DE TILÁPIA, CONGELADOS</v>
      </c>
      <c r="B366" s="1" t="s">
        <v>423</v>
      </c>
      <c r="C366" s="1">
        <v>422976</v>
      </c>
      <c r="D366" s="1">
        <v>152490</v>
      </c>
      <c r="E366" s="1">
        <v>288621</v>
      </c>
      <c r="F366" s="1">
        <v>64066</v>
      </c>
    </row>
    <row r="367" spans="1:10" ht="12.75">
      <c r="A367" s="2" t="str">
        <f t="shared" si="5"/>
        <v>FIOS E DESPERDÍCIOS DE SEDA</v>
      </c>
      <c r="B367" s="1" t="s">
        <v>424</v>
      </c>
      <c r="C367" s="1">
        <v>28690354</v>
      </c>
      <c r="D367" s="1">
        <v>556550</v>
      </c>
      <c r="E367" s="1">
        <v>20117457</v>
      </c>
      <c r="F367" s="1">
        <v>437202</v>
      </c>
      <c r="G367" s="1">
        <v>1346424</v>
      </c>
      <c r="H367" s="1">
        <v>3203</v>
      </c>
      <c r="I367" s="1">
        <v>1481060</v>
      </c>
      <c r="J367" s="1">
        <v>4645</v>
      </c>
    </row>
    <row r="368" spans="1:10" ht="12.75">
      <c r="A368" s="2" t="str">
        <f t="shared" si="5"/>
        <v>FIOS E TECIDOS DE LÃ OU DE PELOS FINOS</v>
      </c>
      <c r="B368" s="1" t="s">
        <v>425</v>
      </c>
      <c r="C368" s="1">
        <v>1262601</v>
      </c>
      <c r="D368" s="1">
        <v>73868</v>
      </c>
      <c r="E368" s="1">
        <v>1059434</v>
      </c>
      <c r="F368" s="1">
        <v>55791</v>
      </c>
      <c r="G368" s="1">
        <v>3341970</v>
      </c>
      <c r="H368" s="1">
        <v>66970</v>
      </c>
      <c r="I368" s="1">
        <v>1724360</v>
      </c>
      <c r="J368" s="1">
        <v>43964</v>
      </c>
    </row>
    <row r="369" spans="1:10" ht="12.75">
      <c r="A369" s="2" t="str">
        <f t="shared" si="5"/>
        <v>FIOS, LINHAS E TECIDOS DE ALGODÃO</v>
      </c>
      <c r="B369" s="1" t="s">
        <v>426</v>
      </c>
      <c r="C369" s="1">
        <v>143558507</v>
      </c>
      <c r="D369" s="1">
        <v>26402947</v>
      </c>
      <c r="E369" s="1">
        <v>82388923</v>
      </c>
      <c r="F369" s="1">
        <v>15675159</v>
      </c>
      <c r="G369" s="1">
        <v>100947412</v>
      </c>
      <c r="H369" s="1">
        <v>22023678</v>
      </c>
      <c r="I369" s="1">
        <v>86941097</v>
      </c>
      <c r="J369" s="1">
        <v>23098195</v>
      </c>
    </row>
    <row r="370" spans="1:10" ht="12.75">
      <c r="A370" s="2" t="str">
        <f t="shared" si="5"/>
        <v>FLORES  DE CORTES FRESCAS</v>
      </c>
      <c r="B370" s="1" t="s">
        <v>427</v>
      </c>
      <c r="C370" s="1">
        <v>163303</v>
      </c>
      <c r="D370" s="1">
        <v>19396</v>
      </c>
      <c r="E370" s="1">
        <v>767439</v>
      </c>
      <c r="F370" s="1">
        <v>69398</v>
      </c>
      <c r="G370" s="1">
        <v>5241312</v>
      </c>
      <c r="H370" s="1">
        <v>1030043</v>
      </c>
      <c r="I370" s="1">
        <v>1682585</v>
      </c>
      <c r="J370" s="1">
        <v>326021</v>
      </c>
    </row>
    <row r="371" spans="1:10" ht="12.75">
      <c r="A371" s="2" t="str">
        <f t="shared" si="5"/>
        <v>FOLHAGENS, FOLHAS E RAMOS DE PLANTAS CORTADAS FRESCAS</v>
      </c>
      <c r="B371" s="1" t="s">
        <v>428</v>
      </c>
      <c r="C371" s="1">
        <v>1622191</v>
      </c>
      <c r="D371" s="1">
        <v>262816</v>
      </c>
      <c r="E371" s="1">
        <v>1809544</v>
      </c>
      <c r="F371" s="1">
        <v>203415</v>
      </c>
      <c r="G371" s="1">
        <v>70334</v>
      </c>
      <c r="H371" s="1">
        <v>24243</v>
      </c>
      <c r="I371" s="1">
        <v>76521</v>
      </c>
      <c r="J371" s="1">
        <v>5044</v>
      </c>
    </row>
    <row r="372" spans="1:10" ht="12.75">
      <c r="A372" s="2" t="str">
        <f t="shared" si="5"/>
        <v>FUMO MANUFATURADO</v>
      </c>
      <c r="B372" s="1" t="s">
        <v>429</v>
      </c>
      <c r="C372" s="1">
        <v>75657783</v>
      </c>
      <c r="D372" s="1">
        <v>19469742</v>
      </c>
      <c r="E372" s="1">
        <v>84313929</v>
      </c>
      <c r="F372" s="1">
        <v>24111611</v>
      </c>
      <c r="G372" s="1">
        <v>19972459</v>
      </c>
      <c r="H372" s="1">
        <v>4183995</v>
      </c>
      <c r="I372" s="1">
        <v>22069923</v>
      </c>
      <c r="J372" s="1">
        <v>3907306</v>
      </c>
    </row>
    <row r="373" spans="1:10" ht="12.75">
      <c r="A373" s="2" t="str">
        <f t="shared" si="5"/>
        <v>FUMO NÃO MANUFATURADO</v>
      </c>
      <c r="B373" s="1" t="s">
        <v>430</v>
      </c>
      <c r="C373" s="1">
        <v>1993876145</v>
      </c>
      <c r="D373" s="1">
        <v>387542212</v>
      </c>
      <c r="E373" s="1">
        <v>1472309755</v>
      </c>
      <c r="F373" s="1">
        <v>360688214</v>
      </c>
      <c r="G373" s="1">
        <v>19141146</v>
      </c>
      <c r="H373" s="1">
        <v>5080433</v>
      </c>
      <c r="I373" s="1">
        <v>16772079</v>
      </c>
      <c r="J373" s="1">
        <v>4919333</v>
      </c>
    </row>
    <row r="374" spans="1:10" ht="12.75">
      <c r="A374" s="2" t="str">
        <f t="shared" si="5"/>
        <v>GALOS E GALINHAS VIVOS</v>
      </c>
      <c r="B374" s="1" t="s">
        <v>431</v>
      </c>
      <c r="C374" s="1">
        <v>84406011</v>
      </c>
      <c r="D374" s="1">
        <v>1047440</v>
      </c>
      <c r="E374" s="1">
        <v>77891329</v>
      </c>
      <c r="F374" s="1">
        <v>1229963</v>
      </c>
      <c r="G374" s="1">
        <v>3967324</v>
      </c>
      <c r="H374" s="1">
        <v>1862</v>
      </c>
      <c r="I374" s="1">
        <v>993563</v>
      </c>
      <c r="J374" s="1">
        <v>927</v>
      </c>
    </row>
    <row r="375" spans="1:10" ht="12.75">
      <c r="A375" s="2" t="str">
        <f t="shared" si="5"/>
        <v>GELATINAS</v>
      </c>
      <c r="B375" s="1" t="s">
        <v>432</v>
      </c>
      <c r="C375" s="1">
        <v>276857589</v>
      </c>
      <c r="D375" s="1">
        <v>50561219</v>
      </c>
      <c r="E375" s="1">
        <v>334252710</v>
      </c>
      <c r="F375" s="1">
        <v>54031450</v>
      </c>
      <c r="G375" s="1">
        <v>5147607</v>
      </c>
      <c r="H375" s="1">
        <v>664590</v>
      </c>
      <c r="I375" s="1">
        <v>6075468</v>
      </c>
      <c r="J375" s="1">
        <v>806879</v>
      </c>
    </row>
    <row r="376" spans="1:6" ht="12.75">
      <c r="A376" s="2" t="str">
        <f t="shared" si="5"/>
        <v>GEMAS DE OVOS</v>
      </c>
      <c r="B376" s="1" t="s">
        <v>433</v>
      </c>
      <c r="C376" s="1">
        <v>863588</v>
      </c>
      <c r="D376" s="1">
        <v>395154</v>
      </c>
      <c r="E376" s="1">
        <v>749815</v>
      </c>
      <c r="F376" s="1">
        <v>305977</v>
      </c>
    </row>
    <row r="377" spans="1:10" ht="12.75">
      <c r="A377" s="2" t="str">
        <f t="shared" si="5"/>
        <v>GENGIBRE</v>
      </c>
      <c r="B377" s="1" t="s">
        <v>434</v>
      </c>
      <c r="C377" s="1">
        <v>22164437</v>
      </c>
      <c r="D377" s="1">
        <v>22095056</v>
      </c>
      <c r="E377" s="1">
        <v>50250292</v>
      </c>
      <c r="F377" s="1">
        <v>31712760</v>
      </c>
      <c r="G377" s="1">
        <v>817287</v>
      </c>
      <c r="H377" s="1">
        <v>490903</v>
      </c>
      <c r="I377" s="1">
        <v>1664091</v>
      </c>
      <c r="J377" s="1">
        <v>760352</v>
      </c>
    </row>
    <row r="378" spans="1:10" ht="12.75">
      <c r="A378" s="2" t="str">
        <f t="shared" si="5"/>
        <v>GLUTEN DE TRIGO</v>
      </c>
      <c r="B378" s="1" t="s">
        <v>435</v>
      </c>
      <c r="C378" s="1">
        <v>2009</v>
      </c>
      <c r="D378" s="1">
        <v>1361</v>
      </c>
      <c r="E378" s="1">
        <v>0</v>
      </c>
      <c r="F378" s="1">
        <v>0</v>
      </c>
      <c r="G378" s="1">
        <v>32831653</v>
      </c>
      <c r="H378" s="1">
        <v>20539375</v>
      </c>
      <c r="I378" s="1">
        <v>30813632</v>
      </c>
      <c r="J378" s="1">
        <v>21062295</v>
      </c>
    </row>
    <row r="379" spans="1:6" ht="12.75">
      <c r="A379" s="2" t="str">
        <f t="shared" si="5"/>
        <v>GOIABAS FRESCAS OU SECAS</v>
      </c>
      <c r="B379" s="1" t="s">
        <v>436</v>
      </c>
      <c r="C379" s="1">
        <v>436693</v>
      </c>
      <c r="D379" s="1">
        <v>198235</v>
      </c>
      <c r="E379" s="1">
        <v>537475</v>
      </c>
      <c r="F379" s="1">
        <v>237993</v>
      </c>
    </row>
    <row r="380" spans="1:10" ht="12.75">
      <c r="A380" s="2" t="str">
        <f t="shared" si="5"/>
        <v>GOMA NATURAL</v>
      </c>
      <c r="B380" s="1" t="s">
        <v>437</v>
      </c>
      <c r="C380" s="1">
        <v>354</v>
      </c>
      <c r="D380" s="1">
        <v>26</v>
      </c>
      <c r="E380" s="1">
        <v>0</v>
      </c>
      <c r="F380" s="1">
        <v>0</v>
      </c>
      <c r="G380" s="1">
        <v>21597</v>
      </c>
      <c r="H380" s="1">
        <v>197</v>
      </c>
      <c r="I380" s="1">
        <v>17980</v>
      </c>
      <c r="J380" s="1">
        <v>154</v>
      </c>
    </row>
    <row r="381" spans="1:10" ht="12.75">
      <c r="A381" s="2" t="str">
        <f t="shared" si="5"/>
        <v>GOMAS E RESINAS</v>
      </c>
      <c r="B381" s="1" t="s">
        <v>438</v>
      </c>
      <c r="C381" s="1">
        <v>41163459</v>
      </c>
      <c r="D381" s="1">
        <v>37295408</v>
      </c>
      <c r="E381" s="1">
        <v>25014357</v>
      </c>
      <c r="F381" s="1">
        <v>33482427</v>
      </c>
      <c r="G381" s="1">
        <v>8410621</v>
      </c>
      <c r="H381" s="1">
        <v>2774636</v>
      </c>
      <c r="I381" s="1">
        <v>8029390</v>
      </c>
      <c r="J381" s="1">
        <v>2502348</v>
      </c>
    </row>
    <row r="382" spans="1:10" ht="12.75">
      <c r="A382" s="2" t="str">
        <f aca="true" t="shared" si="6" ref="A382:A445">RIGHT(B382,LEN(B382)-11)</f>
        <v>GORDURAS DE PORCO</v>
      </c>
      <c r="B382" s="1" t="s">
        <v>439</v>
      </c>
      <c r="C382" s="1">
        <v>3124021</v>
      </c>
      <c r="D382" s="1">
        <v>2562108</v>
      </c>
      <c r="E382" s="1">
        <v>3394768</v>
      </c>
      <c r="F382" s="1">
        <v>3028249</v>
      </c>
      <c r="G382" s="1">
        <v>1619767</v>
      </c>
      <c r="H382" s="1">
        <v>1201280</v>
      </c>
      <c r="I382" s="1">
        <v>2677616</v>
      </c>
      <c r="J382" s="1">
        <v>1717362</v>
      </c>
    </row>
    <row r="383" spans="1:10" ht="12.75">
      <c r="A383" s="2" t="str">
        <f t="shared" si="6"/>
        <v>GRÃOS-DE-BICO SECOS</v>
      </c>
      <c r="B383" s="1" t="s">
        <v>440</v>
      </c>
      <c r="C383" s="1">
        <v>54126</v>
      </c>
      <c r="D383" s="1">
        <v>60657</v>
      </c>
      <c r="E383" s="1">
        <v>154940</v>
      </c>
      <c r="F383" s="1">
        <v>336209</v>
      </c>
      <c r="G383" s="1">
        <v>6008518</v>
      </c>
      <c r="H383" s="1">
        <v>7248219</v>
      </c>
      <c r="I383" s="1">
        <v>7191979</v>
      </c>
      <c r="J383" s="1">
        <v>9400700</v>
      </c>
    </row>
    <row r="384" spans="1:10" ht="12.75">
      <c r="A384" s="2" t="str">
        <f t="shared" si="6"/>
        <v>INHAME</v>
      </c>
      <c r="B384" s="1" t="s">
        <v>441</v>
      </c>
      <c r="C384" s="1">
        <v>6242351</v>
      </c>
      <c r="D384" s="1">
        <v>5625371</v>
      </c>
      <c r="E384" s="1">
        <v>6179922</v>
      </c>
      <c r="F384" s="1">
        <v>6595232</v>
      </c>
      <c r="G384" s="1">
        <v>0</v>
      </c>
      <c r="H384" s="1">
        <v>0</v>
      </c>
      <c r="I384" s="1">
        <v>327</v>
      </c>
      <c r="J384" s="1">
        <v>100</v>
      </c>
    </row>
    <row r="385" spans="1:6" ht="12.75">
      <c r="A385" s="2" t="str">
        <f t="shared" si="6"/>
        <v>IOGURTE</v>
      </c>
      <c r="B385" s="1" t="s">
        <v>442</v>
      </c>
      <c r="C385" s="1">
        <v>552029</v>
      </c>
      <c r="D385" s="1">
        <v>388431</v>
      </c>
      <c r="E385" s="1">
        <v>454353</v>
      </c>
      <c r="F385" s="1">
        <v>308280</v>
      </c>
    </row>
    <row r="386" spans="1:10" ht="12.75">
      <c r="A386" s="2" t="str">
        <f t="shared" si="6"/>
        <v>KIWIS FRESCOS</v>
      </c>
      <c r="B386" s="1" t="s">
        <v>443</v>
      </c>
      <c r="C386" s="1">
        <v>129617</v>
      </c>
      <c r="D386" s="1">
        <v>34605</v>
      </c>
      <c r="E386" s="1">
        <v>146693</v>
      </c>
      <c r="F386" s="1">
        <v>43393</v>
      </c>
      <c r="G386" s="1">
        <v>43510403</v>
      </c>
      <c r="H386" s="1">
        <v>30108100</v>
      </c>
      <c r="I386" s="1">
        <v>46785722</v>
      </c>
      <c r="J386" s="1">
        <v>27082709</v>
      </c>
    </row>
    <row r="387" spans="1:10" ht="12.75">
      <c r="A387" s="2" t="str">
        <f t="shared" si="6"/>
        <v>LÃ  OU PELOS FINOS NÃO CARDADOS NEM PENTEADOS</v>
      </c>
      <c r="B387" s="1" t="s">
        <v>444</v>
      </c>
      <c r="C387" s="1">
        <v>24615582</v>
      </c>
      <c r="D387" s="1">
        <v>7573058</v>
      </c>
      <c r="E387" s="1">
        <v>15012626</v>
      </c>
      <c r="F387" s="1">
        <v>5155404</v>
      </c>
      <c r="G387" s="1">
        <v>1779397</v>
      </c>
      <c r="H387" s="1">
        <v>786312</v>
      </c>
      <c r="I387" s="1">
        <v>546877</v>
      </c>
      <c r="J387" s="1">
        <v>215456</v>
      </c>
    </row>
    <row r="388" spans="1:10" ht="12.75">
      <c r="A388" s="2" t="str">
        <f t="shared" si="6"/>
        <v>LÃ OU PELOS FINOS CARDADOS OU PENTEADOS</v>
      </c>
      <c r="B388" s="1" t="s">
        <v>445</v>
      </c>
      <c r="C388" s="1">
        <v>2993290</v>
      </c>
      <c r="D388" s="1">
        <v>535187</v>
      </c>
      <c r="E388" s="1">
        <v>587879</v>
      </c>
      <c r="F388" s="1">
        <v>100423</v>
      </c>
      <c r="G388" s="1">
        <v>2536967</v>
      </c>
      <c r="H388" s="1">
        <v>211228</v>
      </c>
      <c r="I388" s="1">
        <v>1348222</v>
      </c>
      <c r="J388" s="1">
        <v>121917</v>
      </c>
    </row>
    <row r="389" spans="1:6" ht="12.75">
      <c r="A389" s="2" t="str">
        <f t="shared" si="6"/>
        <v>LAGOSTAS, CONGELADAS</v>
      </c>
      <c r="B389" s="1" t="s">
        <v>446</v>
      </c>
      <c r="C389" s="1">
        <v>88820986</v>
      </c>
      <c r="D389" s="1">
        <v>2838712</v>
      </c>
      <c r="E389" s="1">
        <v>73846306</v>
      </c>
      <c r="F389" s="1">
        <v>2601309</v>
      </c>
    </row>
    <row r="390" spans="1:6" ht="12.75">
      <c r="A390" s="2" t="str">
        <f t="shared" si="6"/>
        <v>LAGOSTAS, NÃO CONGELADAS</v>
      </c>
      <c r="B390" s="1" t="s">
        <v>447</v>
      </c>
      <c r="C390" s="1">
        <v>3664030</v>
      </c>
      <c r="D390" s="1">
        <v>155717</v>
      </c>
      <c r="E390" s="1">
        <v>1275048</v>
      </c>
      <c r="F390" s="1">
        <v>69035</v>
      </c>
    </row>
    <row r="391" spans="1:10" ht="12.75">
      <c r="A391" s="2" t="str">
        <f t="shared" si="6"/>
        <v>LARANJAS FRESCAS OU SECAS</v>
      </c>
      <c r="B391" s="1" t="s">
        <v>448</v>
      </c>
      <c r="C391" s="1">
        <v>1554898</v>
      </c>
      <c r="D391" s="1">
        <v>2907854</v>
      </c>
      <c r="E391" s="1">
        <v>4295105</v>
      </c>
      <c r="F391" s="1">
        <v>6959368</v>
      </c>
      <c r="G391" s="1">
        <v>22794481</v>
      </c>
      <c r="H391" s="1">
        <v>30655605</v>
      </c>
      <c r="I391" s="1">
        <v>18951642</v>
      </c>
      <c r="J391" s="1">
        <v>22145076</v>
      </c>
    </row>
    <row r="392" spans="1:6" ht="12.75">
      <c r="A392" s="2" t="str">
        <f t="shared" si="6"/>
        <v>LEITE CONDENSADO</v>
      </c>
      <c r="B392" s="1" t="s">
        <v>449</v>
      </c>
      <c r="C392" s="1">
        <v>16509556</v>
      </c>
      <c r="D392" s="1">
        <v>9319765</v>
      </c>
      <c r="E392" s="1">
        <v>18382075</v>
      </c>
      <c r="F392" s="1">
        <v>11267088</v>
      </c>
    </row>
    <row r="393" spans="1:10" ht="12.75">
      <c r="A393" s="2" t="str">
        <f t="shared" si="6"/>
        <v>LEITE EM PÓ</v>
      </c>
      <c r="B393" s="1" t="s">
        <v>450</v>
      </c>
      <c r="C393" s="1">
        <v>949782</v>
      </c>
      <c r="D393" s="1">
        <v>442714</v>
      </c>
      <c r="E393" s="1">
        <v>3792140</v>
      </c>
      <c r="F393" s="1">
        <v>1292924</v>
      </c>
      <c r="G393" s="1">
        <v>245042140</v>
      </c>
      <c r="H393" s="1">
        <v>86587560</v>
      </c>
      <c r="I393" s="1">
        <v>340915187</v>
      </c>
      <c r="J393" s="1">
        <v>115050830</v>
      </c>
    </row>
    <row r="394" spans="1:10" ht="12.75">
      <c r="A394" s="2" t="str">
        <f t="shared" si="6"/>
        <v>LEITE FLUIDO</v>
      </c>
      <c r="B394" s="1" t="s">
        <v>451</v>
      </c>
      <c r="C394" s="1">
        <v>1444546</v>
      </c>
      <c r="D394" s="1">
        <v>1987359</v>
      </c>
      <c r="E394" s="1">
        <v>1537101</v>
      </c>
      <c r="F394" s="1">
        <v>2637675</v>
      </c>
      <c r="G394" s="1">
        <v>86389</v>
      </c>
      <c r="H394" s="1">
        <v>144265</v>
      </c>
      <c r="I394" s="1">
        <v>24156</v>
      </c>
      <c r="J394" s="1">
        <v>42056</v>
      </c>
    </row>
    <row r="395" spans="1:10" ht="12.75">
      <c r="A395" s="2" t="str">
        <f t="shared" si="6"/>
        <v>LEITE MODIFICADO</v>
      </c>
      <c r="B395" s="1" t="s">
        <v>452</v>
      </c>
      <c r="C395" s="1">
        <v>2449177</v>
      </c>
      <c r="D395" s="1">
        <v>663083</v>
      </c>
      <c r="E395" s="1">
        <v>11548775</v>
      </c>
      <c r="F395" s="1">
        <v>3181531</v>
      </c>
      <c r="G395" s="1">
        <v>18055186</v>
      </c>
      <c r="H395" s="1">
        <v>2025017</v>
      </c>
      <c r="I395" s="1">
        <v>16861615</v>
      </c>
      <c r="J395" s="1">
        <v>1799190</v>
      </c>
    </row>
    <row r="396" spans="1:10" ht="12.75">
      <c r="A396" s="2" t="str">
        <f t="shared" si="6"/>
        <v>LEITELHO</v>
      </c>
      <c r="B396" s="1" t="s">
        <v>453</v>
      </c>
      <c r="C396" s="1">
        <v>565970</v>
      </c>
      <c r="D396" s="1">
        <v>512899</v>
      </c>
      <c r="E396" s="1">
        <v>500817</v>
      </c>
      <c r="F396" s="1">
        <v>453768</v>
      </c>
      <c r="G396" s="1">
        <v>1335265</v>
      </c>
      <c r="H396" s="1">
        <v>285924</v>
      </c>
      <c r="I396" s="1">
        <v>1392478</v>
      </c>
      <c r="J396" s="1">
        <v>458973</v>
      </c>
    </row>
    <row r="397" spans="1:10" ht="12.75">
      <c r="A397" s="2" t="str">
        <f t="shared" si="6"/>
        <v>LENTILHAS SECAS</v>
      </c>
      <c r="B397" s="1" t="s">
        <v>454</v>
      </c>
      <c r="C397" s="1">
        <v>62676</v>
      </c>
      <c r="D397" s="1">
        <v>22536</v>
      </c>
      <c r="E397" s="1">
        <v>99808</v>
      </c>
      <c r="F397" s="1">
        <v>53585</v>
      </c>
      <c r="G397" s="1">
        <v>7691626</v>
      </c>
      <c r="H397" s="1">
        <v>14459967</v>
      </c>
      <c r="I397" s="1">
        <v>13354357</v>
      </c>
      <c r="J397" s="1">
        <v>21178019</v>
      </c>
    </row>
    <row r="398" spans="1:10" ht="12.75">
      <c r="A398" s="2" t="str">
        <f t="shared" si="6"/>
        <v>LEVEDURAS E PÓS PARA LEVEDAR</v>
      </c>
      <c r="B398" s="1" t="s">
        <v>455</v>
      </c>
      <c r="C398" s="1">
        <v>88191044</v>
      </c>
      <c r="D398" s="1">
        <v>47736546</v>
      </c>
      <c r="E398" s="1">
        <v>113334585</v>
      </c>
      <c r="F398" s="1">
        <v>65143893</v>
      </c>
      <c r="G398" s="1">
        <v>52369038</v>
      </c>
      <c r="H398" s="1">
        <v>28124677</v>
      </c>
      <c r="I398" s="1">
        <v>56027351</v>
      </c>
      <c r="J398" s="1">
        <v>30815161</v>
      </c>
    </row>
    <row r="399" spans="1:10" ht="12.75">
      <c r="A399" s="2" t="str">
        <f t="shared" si="6"/>
        <v>LIMÕES E LIMAS FRESCOS OU SECOS</v>
      </c>
      <c r="B399" s="1" t="s">
        <v>456</v>
      </c>
      <c r="C399" s="1">
        <v>90923279</v>
      </c>
      <c r="D399" s="1">
        <v>104617500</v>
      </c>
      <c r="E399" s="1">
        <v>102195241</v>
      </c>
      <c r="F399" s="1">
        <v>119427465</v>
      </c>
      <c r="G399" s="1">
        <v>4037043</v>
      </c>
      <c r="H399" s="1">
        <v>4024629</v>
      </c>
      <c r="I399" s="1">
        <v>2340322</v>
      </c>
      <c r="J399" s="1">
        <v>2386227</v>
      </c>
    </row>
    <row r="400" spans="1:10" ht="12.75">
      <c r="A400" s="2" t="str">
        <f t="shared" si="6"/>
        <v>LINHO EM BRUTO, PENTEADO OU TRABALHADO DE OUTRA FORMA</v>
      </c>
      <c r="B400" s="1" t="s">
        <v>457</v>
      </c>
      <c r="C400" s="1">
        <v>141</v>
      </c>
      <c r="D400" s="1">
        <v>1</v>
      </c>
      <c r="E400" s="1">
        <v>7122</v>
      </c>
      <c r="F400" s="1">
        <v>432</v>
      </c>
      <c r="G400" s="1">
        <v>2404918</v>
      </c>
      <c r="H400" s="1">
        <v>699761</v>
      </c>
      <c r="I400" s="1">
        <v>2016712</v>
      </c>
      <c r="J400" s="1">
        <v>527848</v>
      </c>
    </row>
    <row r="401" spans="1:10" ht="12.75">
      <c r="A401" s="2" t="str">
        <f t="shared" si="6"/>
        <v>LINTERES DE ALGODÃO</v>
      </c>
      <c r="B401" s="1" t="s">
        <v>458</v>
      </c>
      <c r="C401" s="1">
        <v>10843906</v>
      </c>
      <c r="D401" s="1">
        <v>23410277</v>
      </c>
      <c r="E401" s="1">
        <v>8449676</v>
      </c>
      <c r="F401" s="1">
        <v>29654524</v>
      </c>
      <c r="G401" s="1">
        <v>29</v>
      </c>
      <c r="H401" s="1">
        <v>2</v>
      </c>
      <c r="I401" s="1">
        <v>182</v>
      </c>
      <c r="J401" s="1">
        <v>5</v>
      </c>
    </row>
    <row r="402" spans="1:10" ht="12.75">
      <c r="A402" s="2" t="str">
        <f t="shared" si="6"/>
        <v>MAÇÃS FRESCAS</v>
      </c>
      <c r="B402" s="1" t="s">
        <v>459</v>
      </c>
      <c r="C402" s="1">
        <v>42454918</v>
      </c>
      <c r="D402" s="1">
        <v>56464603</v>
      </c>
      <c r="E402" s="1">
        <v>41270498</v>
      </c>
      <c r="F402" s="1">
        <v>62563558</v>
      </c>
      <c r="G402" s="1">
        <v>68224703</v>
      </c>
      <c r="H402" s="1">
        <v>78458842</v>
      </c>
      <c r="I402" s="1">
        <v>90970945</v>
      </c>
      <c r="J402" s="1">
        <v>107336257</v>
      </c>
    </row>
    <row r="403" spans="1:10" ht="12.75">
      <c r="A403" s="2" t="str">
        <f t="shared" si="6"/>
        <v>MAÇÃS SECAS</v>
      </c>
      <c r="B403" s="1" t="s">
        <v>460</v>
      </c>
      <c r="C403" s="1">
        <v>53765</v>
      </c>
      <c r="D403" s="1">
        <v>17008</v>
      </c>
      <c r="E403" s="1">
        <v>12443</v>
      </c>
      <c r="F403" s="1">
        <v>10923</v>
      </c>
      <c r="G403" s="1">
        <v>134528</v>
      </c>
      <c r="H403" s="1">
        <v>17268</v>
      </c>
      <c r="I403" s="1">
        <v>18541</v>
      </c>
      <c r="J403" s="1">
        <v>6000</v>
      </c>
    </row>
    <row r="404" spans="1:6" ht="12.75">
      <c r="A404" s="2" t="str">
        <f t="shared" si="6"/>
        <v>MACIS</v>
      </c>
      <c r="B404" s="1" t="s">
        <v>638</v>
      </c>
      <c r="C404" s="1">
        <v>35</v>
      </c>
      <c r="D404" s="1">
        <v>1</v>
      </c>
      <c r="E404" s="1">
        <v>0</v>
      </c>
      <c r="F404" s="1">
        <v>0</v>
      </c>
    </row>
    <row r="405" spans="1:10" ht="12.75">
      <c r="A405" s="2" t="str">
        <f t="shared" si="6"/>
        <v>MADEIRA COMPENSADA OU CONTRAPLACADA</v>
      </c>
      <c r="B405" s="1" t="s">
        <v>461</v>
      </c>
      <c r="C405" s="1">
        <v>550541283</v>
      </c>
      <c r="D405" s="1">
        <v>1177115569</v>
      </c>
      <c r="E405" s="1">
        <v>645647096</v>
      </c>
      <c r="F405" s="1">
        <v>1334153895</v>
      </c>
      <c r="G405" s="1">
        <v>1729346</v>
      </c>
      <c r="H405" s="1">
        <v>839641</v>
      </c>
      <c r="I405" s="1">
        <v>1185149</v>
      </c>
      <c r="J405" s="1">
        <v>559044</v>
      </c>
    </row>
    <row r="406" spans="1:10" ht="12.75">
      <c r="A406" s="2" t="str">
        <f t="shared" si="6"/>
        <v>MADEIRA EM BRUTO</v>
      </c>
      <c r="B406" s="1" t="s">
        <v>462</v>
      </c>
      <c r="C406" s="1">
        <v>87184457</v>
      </c>
      <c r="D406" s="1">
        <v>929567687</v>
      </c>
      <c r="E406" s="1">
        <v>115547839</v>
      </c>
      <c r="F406" s="1">
        <v>1367553916</v>
      </c>
      <c r="G406" s="1">
        <v>519411</v>
      </c>
      <c r="H406" s="1">
        <v>10373534</v>
      </c>
      <c r="I406" s="1">
        <v>506753</v>
      </c>
      <c r="J406" s="1">
        <v>9568085</v>
      </c>
    </row>
    <row r="407" spans="1:10" ht="12.75">
      <c r="A407" s="2" t="str">
        <f t="shared" si="6"/>
        <v>MADEIRA EM ESTILHAS OU EM PARTÍCULAS</v>
      </c>
      <c r="B407" s="1" t="s">
        <v>463</v>
      </c>
      <c r="C407" s="1">
        <v>150661698</v>
      </c>
      <c r="D407" s="1">
        <v>1487587398</v>
      </c>
      <c r="E407" s="1">
        <v>139970144</v>
      </c>
      <c r="F407" s="1">
        <v>1639479438</v>
      </c>
      <c r="G407" s="1">
        <v>1167250</v>
      </c>
      <c r="H407" s="1">
        <v>720855</v>
      </c>
      <c r="I407" s="1">
        <v>989439</v>
      </c>
      <c r="J407" s="1">
        <v>743237</v>
      </c>
    </row>
    <row r="408" spans="1:10" ht="12.75">
      <c r="A408" s="2" t="str">
        <f t="shared" si="6"/>
        <v>MADEIRA LAMINADA</v>
      </c>
      <c r="B408" s="1" t="s">
        <v>464</v>
      </c>
      <c r="C408" s="1">
        <v>34480675</v>
      </c>
      <c r="D408" s="1">
        <v>83647216</v>
      </c>
      <c r="E408" s="1">
        <v>44412680</v>
      </c>
      <c r="F408" s="1">
        <v>140773696</v>
      </c>
      <c r="G408" s="1">
        <v>6597571</v>
      </c>
      <c r="H408" s="1">
        <v>1881691</v>
      </c>
      <c r="I408" s="1">
        <v>6246978</v>
      </c>
      <c r="J408" s="1">
        <v>2150707</v>
      </c>
    </row>
    <row r="409" spans="1:10" ht="12.75">
      <c r="A409" s="2" t="str">
        <f t="shared" si="6"/>
        <v>MADEIRA PERFILADA</v>
      </c>
      <c r="B409" s="1" t="s">
        <v>465</v>
      </c>
      <c r="C409" s="1">
        <v>554846616</v>
      </c>
      <c r="D409" s="1">
        <v>345390954</v>
      </c>
      <c r="E409" s="1">
        <v>569045610</v>
      </c>
      <c r="F409" s="1">
        <v>365193126</v>
      </c>
      <c r="G409" s="1">
        <v>532852</v>
      </c>
      <c r="H409" s="1">
        <v>304594</v>
      </c>
      <c r="I409" s="1">
        <v>1155270</v>
      </c>
      <c r="J409" s="1">
        <v>386790</v>
      </c>
    </row>
    <row r="410" spans="1:10" ht="12.75">
      <c r="A410" s="2" t="str">
        <f t="shared" si="6"/>
        <v>MADEIRA SERRADA</v>
      </c>
      <c r="B410" s="1" t="s">
        <v>466</v>
      </c>
      <c r="C410" s="1">
        <v>707158367</v>
      </c>
      <c r="D410" s="1">
        <v>1575535592</v>
      </c>
      <c r="E410" s="1">
        <v>707301691</v>
      </c>
      <c r="F410" s="1">
        <v>1733027239</v>
      </c>
      <c r="G410" s="1">
        <v>25866217</v>
      </c>
      <c r="H410" s="1">
        <v>17133901</v>
      </c>
      <c r="I410" s="1">
        <v>31608361</v>
      </c>
      <c r="J410" s="1">
        <v>10648093</v>
      </c>
    </row>
    <row r="411" spans="1:10" ht="12.75">
      <c r="A411" s="2" t="str">
        <f t="shared" si="6"/>
        <v>MAIONESE</v>
      </c>
      <c r="B411" s="1" t="s">
        <v>467</v>
      </c>
      <c r="C411" s="1">
        <v>2949174</v>
      </c>
      <c r="D411" s="1">
        <v>2215209</v>
      </c>
      <c r="E411" s="1">
        <v>3858369</v>
      </c>
      <c r="F411" s="1">
        <v>3187821</v>
      </c>
      <c r="G411" s="1">
        <v>678050</v>
      </c>
      <c r="H411" s="1">
        <v>336034</v>
      </c>
      <c r="I411" s="1">
        <v>575964</v>
      </c>
      <c r="J411" s="1">
        <v>271000</v>
      </c>
    </row>
    <row r="412" spans="1:10" ht="12.75">
      <c r="A412" s="2" t="str">
        <f t="shared" si="6"/>
        <v>MALTE</v>
      </c>
      <c r="B412" s="1" t="s">
        <v>468</v>
      </c>
      <c r="C412" s="1">
        <v>2265784</v>
      </c>
      <c r="D412" s="1">
        <v>3341617</v>
      </c>
      <c r="E412" s="1">
        <v>3054317</v>
      </c>
      <c r="F412" s="1">
        <v>4253922</v>
      </c>
      <c r="G412" s="1">
        <v>543580770</v>
      </c>
      <c r="H412" s="1">
        <v>1091557557</v>
      </c>
      <c r="I412" s="1">
        <v>535420214</v>
      </c>
      <c r="J412" s="1">
        <v>1143900197</v>
      </c>
    </row>
    <row r="413" spans="1:6" ht="12.75">
      <c r="A413" s="2" t="str">
        <f t="shared" si="6"/>
        <v>MAMÕES (PAPAIA) FRESCOS</v>
      </c>
      <c r="B413" s="1" t="s">
        <v>469</v>
      </c>
      <c r="C413" s="1">
        <v>47270134</v>
      </c>
      <c r="D413" s="1">
        <v>44238067</v>
      </c>
      <c r="E413" s="1">
        <v>42608068</v>
      </c>
      <c r="F413" s="1">
        <v>43707707</v>
      </c>
    </row>
    <row r="414" spans="1:10" ht="12.75">
      <c r="A414" s="2" t="str">
        <f t="shared" si="6"/>
        <v>MANDARINAS</v>
      </c>
      <c r="B414" s="1" t="s">
        <v>470</v>
      </c>
      <c r="C414" s="1">
        <v>501980</v>
      </c>
      <c r="D414" s="1">
        <v>438502</v>
      </c>
      <c r="E414" s="1">
        <v>234378</v>
      </c>
      <c r="F414" s="1">
        <v>236218</v>
      </c>
      <c r="G414" s="1">
        <v>6656955</v>
      </c>
      <c r="H414" s="1">
        <v>8263890</v>
      </c>
      <c r="I414" s="1">
        <v>6702280</v>
      </c>
      <c r="J414" s="1">
        <v>6897155</v>
      </c>
    </row>
    <row r="415" spans="1:10" ht="12.75">
      <c r="A415" s="2" t="str">
        <f t="shared" si="6"/>
        <v>MANDIOCA</v>
      </c>
      <c r="B415" s="1" t="s">
        <v>471</v>
      </c>
      <c r="C415" s="1">
        <v>145625</v>
      </c>
      <c r="D415" s="1">
        <v>101779</v>
      </c>
      <c r="E415" s="1">
        <v>188258</v>
      </c>
      <c r="F415" s="1">
        <v>176088</v>
      </c>
      <c r="G415" s="1">
        <v>119742</v>
      </c>
      <c r="H415" s="1">
        <v>2642300</v>
      </c>
      <c r="I415" s="1">
        <v>17969</v>
      </c>
      <c r="J415" s="1">
        <v>425950</v>
      </c>
    </row>
    <row r="416" spans="1:10" ht="12.75">
      <c r="A416" s="2" t="str">
        <f t="shared" si="6"/>
        <v>MANGAS FRESCAS OU SECAS</v>
      </c>
      <c r="B416" s="1" t="s">
        <v>472</v>
      </c>
      <c r="C416" s="1">
        <v>221801185</v>
      </c>
      <c r="D416" s="1">
        <v>215833658</v>
      </c>
      <c r="E416" s="1">
        <v>247416766</v>
      </c>
      <c r="F416" s="1">
        <v>243225884</v>
      </c>
      <c r="G416" s="1">
        <v>9050</v>
      </c>
      <c r="H416" s="1">
        <v>1500</v>
      </c>
      <c r="I416" s="1">
        <v>15213</v>
      </c>
      <c r="J416" s="1">
        <v>2500</v>
      </c>
    </row>
    <row r="417" spans="1:6" ht="12.75">
      <c r="A417" s="2" t="str">
        <f t="shared" si="6"/>
        <v>MANGOSTOES FRESCOS OU SECOS</v>
      </c>
      <c r="B417" s="1" t="s">
        <v>473</v>
      </c>
      <c r="C417" s="1">
        <v>48155</v>
      </c>
      <c r="D417" s="1">
        <v>15933</v>
      </c>
      <c r="E417" s="1">
        <v>3114</v>
      </c>
      <c r="F417" s="1">
        <v>2332</v>
      </c>
    </row>
    <row r="418" spans="1:10" ht="12.75">
      <c r="A418" s="2" t="str">
        <f t="shared" si="6"/>
        <v>MANTEIGA</v>
      </c>
      <c r="B418" s="1" t="s">
        <v>474</v>
      </c>
      <c r="C418" s="1">
        <v>1864206</v>
      </c>
      <c r="D418" s="1">
        <v>399384</v>
      </c>
      <c r="E418" s="1">
        <v>1430352</v>
      </c>
      <c r="F418" s="1">
        <v>324548</v>
      </c>
      <c r="G418" s="1">
        <v>13477367</v>
      </c>
      <c r="H418" s="1">
        <v>2628903</v>
      </c>
      <c r="I418" s="1">
        <v>4726015</v>
      </c>
      <c r="J418" s="1">
        <v>794580</v>
      </c>
    </row>
    <row r="419" spans="1:10" ht="12.75">
      <c r="A419" s="2" t="str">
        <f t="shared" si="6"/>
        <v>MANTEIGA, GORDURA E OLEO DE CACAU</v>
      </c>
      <c r="B419" s="1" t="s">
        <v>475</v>
      </c>
      <c r="C419" s="1">
        <v>119965426</v>
      </c>
      <c r="D419" s="1">
        <v>20603040</v>
      </c>
      <c r="E419" s="1">
        <v>133047414</v>
      </c>
      <c r="F419" s="1">
        <v>23761503</v>
      </c>
      <c r="G419" s="1">
        <v>507893</v>
      </c>
      <c r="H419" s="1">
        <v>78023</v>
      </c>
      <c r="I419" s="1">
        <v>736971</v>
      </c>
      <c r="J419" s="1">
        <v>123647</v>
      </c>
    </row>
    <row r="420" spans="1:10" ht="12.75">
      <c r="A420" s="2" t="str">
        <f t="shared" si="6"/>
        <v>MARGARINA</v>
      </c>
      <c r="B420" s="1" t="s">
        <v>476</v>
      </c>
      <c r="C420" s="1">
        <v>20540055</v>
      </c>
      <c r="D420" s="1">
        <v>17519671</v>
      </c>
      <c r="E420" s="1">
        <v>53573003</v>
      </c>
      <c r="F420" s="1">
        <v>44731141</v>
      </c>
      <c r="G420" s="1">
        <v>645761</v>
      </c>
      <c r="H420" s="1">
        <v>556850</v>
      </c>
      <c r="I420" s="1">
        <v>881693</v>
      </c>
      <c r="J420" s="1">
        <v>758000</v>
      </c>
    </row>
    <row r="421" spans="1:10" ht="12.75">
      <c r="A421" s="2" t="str">
        <f t="shared" si="6"/>
        <v>MARMELOS FRESCOS</v>
      </c>
      <c r="B421" s="1" t="s">
        <v>477</v>
      </c>
      <c r="C421" s="1">
        <v>794</v>
      </c>
      <c r="D421" s="1">
        <v>120</v>
      </c>
      <c r="E421" s="1">
        <v>0</v>
      </c>
      <c r="F421" s="1">
        <v>0</v>
      </c>
      <c r="G421" s="1">
        <v>50106</v>
      </c>
      <c r="H421" s="1">
        <v>37926</v>
      </c>
      <c r="I421" s="1">
        <v>29314</v>
      </c>
      <c r="J421" s="1">
        <v>28403</v>
      </c>
    </row>
    <row r="422" spans="1:10" ht="12.75">
      <c r="A422" s="2" t="str">
        <f t="shared" si="6"/>
        <v>MASSAS ALIMENTÍCIAS</v>
      </c>
      <c r="B422" s="1" t="s">
        <v>478</v>
      </c>
      <c r="C422" s="1">
        <v>9411993</v>
      </c>
      <c r="D422" s="1">
        <v>8411636</v>
      </c>
      <c r="E422" s="1">
        <v>24379499</v>
      </c>
      <c r="F422" s="1">
        <v>29194681</v>
      </c>
      <c r="G422" s="1">
        <v>36734006</v>
      </c>
      <c r="H422" s="1">
        <v>29012124</v>
      </c>
      <c r="I422" s="1">
        <v>38680909</v>
      </c>
      <c r="J422" s="1">
        <v>28084995</v>
      </c>
    </row>
    <row r="423" spans="1:10" ht="12.75">
      <c r="A423" s="2" t="str">
        <f t="shared" si="6"/>
        <v>MATE</v>
      </c>
      <c r="B423" s="1" t="s">
        <v>479</v>
      </c>
      <c r="C423" s="1">
        <v>80494931</v>
      </c>
      <c r="D423" s="1">
        <v>36188964</v>
      </c>
      <c r="E423" s="1">
        <v>87427711</v>
      </c>
      <c r="F423" s="1">
        <v>49691757</v>
      </c>
      <c r="G423" s="1">
        <v>292840</v>
      </c>
      <c r="H423" s="1">
        <v>64762</v>
      </c>
      <c r="I423" s="1">
        <v>834478</v>
      </c>
      <c r="J423" s="1">
        <v>370310</v>
      </c>
    </row>
    <row r="424" spans="1:10" ht="12.75">
      <c r="A424" s="2" t="str">
        <f t="shared" si="6"/>
        <v>MATERIAS CORANTES DE ORIGEM VEGETAL</v>
      </c>
      <c r="B424" s="1" t="s">
        <v>480</v>
      </c>
      <c r="C424" s="1">
        <v>5131862</v>
      </c>
      <c r="D424" s="1">
        <v>631450</v>
      </c>
      <c r="E424" s="1">
        <v>4995611</v>
      </c>
      <c r="F424" s="1">
        <v>735019</v>
      </c>
      <c r="G424" s="1">
        <v>11755292</v>
      </c>
      <c r="H424" s="1">
        <v>540216</v>
      </c>
      <c r="I424" s="1">
        <v>12408449</v>
      </c>
      <c r="J424" s="1">
        <v>514492</v>
      </c>
    </row>
    <row r="425" spans="1:10" ht="12.75">
      <c r="A425" s="2" t="str">
        <f t="shared" si="6"/>
        <v>MATÉRIAS PÉCTICAS, PECTINATOS E PECTATOS</v>
      </c>
      <c r="B425" s="1" t="s">
        <v>481</v>
      </c>
      <c r="C425" s="1">
        <v>3834</v>
      </c>
      <c r="D425" s="1">
        <v>341</v>
      </c>
      <c r="E425" s="1">
        <v>42522</v>
      </c>
      <c r="F425" s="1">
        <v>3138</v>
      </c>
      <c r="G425" s="1">
        <v>548198</v>
      </c>
      <c r="H425" s="1">
        <v>80480</v>
      </c>
      <c r="I425" s="1">
        <v>498551</v>
      </c>
      <c r="J425" s="1">
        <v>74175</v>
      </c>
    </row>
    <row r="426" spans="1:10" ht="12.75">
      <c r="A426" s="2" t="str">
        <f t="shared" si="6"/>
        <v>MEL NATURAL</v>
      </c>
      <c r="B426" s="1" t="s">
        <v>482</v>
      </c>
      <c r="C426" s="1">
        <v>68383892</v>
      </c>
      <c r="D426" s="1">
        <v>30038911</v>
      </c>
      <c r="E426" s="1">
        <v>98560332</v>
      </c>
      <c r="F426" s="1">
        <v>45728266</v>
      </c>
      <c r="G426" s="1">
        <v>638</v>
      </c>
      <c r="H426" s="1">
        <v>10</v>
      </c>
      <c r="I426" s="1">
        <v>1101</v>
      </c>
      <c r="J426" s="1">
        <v>81</v>
      </c>
    </row>
    <row r="427" spans="1:10" ht="12.75">
      <c r="A427" s="2" t="str">
        <f t="shared" si="6"/>
        <v>MELAÇOS</v>
      </c>
      <c r="B427" s="1" t="s">
        <v>483</v>
      </c>
      <c r="C427" s="1">
        <v>51114</v>
      </c>
      <c r="D427" s="1">
        <v>72010</v>
      </c>
      <c r="E427" s="1">
        <v>18203</v>
      </c>
      <c r="F427" s="1">
        <v>12010</v>
      </c>
      <c r="G427" s="1">
        <v>800965</v>
      </c>
      <c r="H427" s="1">
        <v>5023410</v>
      </c>
      <c r="I427" s="1">
        <v>1442140</v>
      </c>
      <c r="J427" s="1">
        <v>8450004</v>
      </c>
    </row>
    <row r="428" spans="1:6" ht="12.75">
      <c r="A428" s="2" t="str">
        <f t="shared" si="6"/>
        <v>MELANCIAS FRESCAS</v>
      </c>
      <c r="B428" s="1" t="s">
        <v>484</v>
      </c>
      <c r="C428" s="1">
        <v>43857711</v>
      </c>
      <c r="D428" s="1">
        <v>102987445</v>
      </c>
      <c r="E428" s="1">
        <v>44365657</v>
      </c>
      <c r="F428" s="1">
        <v>107846966</v>
      </c>
    </row>
    <row r="429" spans="1:6" ht="12.75">
      <c r="A429" s="2" t="str">
        <f t="shared" si="6"/>
        <v>MELÕES FRESCOS</v>
      </c>
      <c r="B429" s="1" t="s">
        <v>485</v>
      </c>
      <c r="C429" s="1">
        <v>160307786</v>
      </c>
      <c r="D429" s="1">
        <v>251638885</v>
      </c>
      <c r="E429" s="1">
        <v>147934239</v>
      </c>
      <c r="F429" s="1">
        <v>236259222</v>
      </c>
    </row>
    <row r="430" spans="1:10" ht="12.75">
      <c r="A430" s="2" t="str">
        <f t="shared" si="6"/>
        <v>MILHO</v>
      </c>
      <c r="B430" s="1" t="s">
        <v>486</v>
      </c>
      <c r="C430" s="1">
        <v>7212174266</v>
      </c>
      <c r="D430" s="1">
        <v>42724133380</v>
      </c>
      <c r="E430" s="1">
        <v>5786083000</v>
      </c>
      <c r="F430" s="1">
        <v>34400385614</v>
      </c>
      <c r="G430" s="1">
        <v>188740174</v>
      </c>
      <c r="H430" s="1">
        <v>1458837115</v>
      </c>
      <c r="I430" s="1">
        <v>194428329</v>
      </c>
      <c r="J430" s="1">
        <v>1371253785</v>
      </c>
    </row>
    <row r="431" spans="1:10" ht="12.75">
      <c r="A431" s="2" t="str">
        <f t="shared" si="6"/>
        <v>MILHO DOCE PREPARADO</v>
      </c>
      <c r="B431" s="1" t="s">
        <v>487</v>
      </c>
      <c r="C431" s="1">
        <v>13887720</v>
      </c>
      <c r="D431" s="1">
        <v>16292275</v>
      </c>
      <c r="E431" s="1">
        <v>15818977</v>
      </c>
      <c r="F431" s="1">
        <v>18348743</v>
      </c>
      <c r="G431" s="1">
        <v>404363</v>
      </c>
      <c r="H431" s="1">
        <v>235027</v>
      </c>
      <c r="I431" s="1">
        <v>715396</v>
      </c>
      <c r="J431" s="1">
        <v>417003</v>
      </c>
    </row>
    <row r="432" spans="1:10" ht="12.75">
      <c r="A432" s="2" t="str">
        <f t="shared" si="6"/>
        <v>MIUDEZAS DE CARNE BOVINA</v>
      </c>
      <c r="B432" s="1" t="s">
        <v>488</v>
      </c>
      <c r="C432" s="1">
        <v>512787015</v>
      </c>
      <c r="D432" s="1">
        <v>194664052</v>
      </c>
      <c r="E432" s="1">
        <v>426166561</v>
      </c>
      <c r="F432" s="1">
        <v>176822152</v>
      </c>
      <c r="G432" s="1">
        <v>9697215</v>
      </c>
      <c r="H432" s="1">
        <v>8104637</v>
      </c>
      <c r="I432" s="1">
        <v>17904161</v>
      </c>
      <c r="J432" s="1">
        <v>14373043</v>
      </c>
    </row>
    <row r="433" spans="1:10" ht="12.75">
      <c r="A433" s="2" t="str">
        <f t="shared" si="6"/>
        <v>MIUDEZAS DE CARNE DE OVINO</v>
      </c>
      <c r="B433" s="1" t="s">
        <v>489</v>
      </c>
      <c r="C433" s="1">
        <v>0</v>
      </c>
      <c r="D433" s="1">
        <v>0</v>
      </c>
      <c r="E433" s="1">
        <v>207</v>
      </c>
      <c r="F433" s="1">
        <v>8</v>
      </c>
      <c r="G433" s="1">
        <v>11204918</v>
      </c>
      <c r="H433" s="1">
        <v>1450874</v>
      </c>
      <c r="I433" s="1">
        <v>10823905</v>
      </c>
      <c r="J433" s="1">
        <v>1303490</v>
      </c>
    </row>
    <row r="434" spans="1:10" ht="12.75">
      <c r="A434" s="2" t="str">
        <f t="shared" si="6"/>
        <v>MIUDEZAS DE CARNE SUÍNA</v>
      </c>
      <c r="B434" s="1" t="s">
        <v>490</v>
      </c>
      <c r="C434" s="1">
        <v>86831723</v>
      </c>
      <c r="D434" s="1">
        <v>76999743</v>
      </c>
      <c r="E434" s="1">
        <v>111031658</v>
      </c>
      <c r="F434" s="1">
        <v>97246589</v>
      </c>
      <c r="G434" s="1">
        <v>185487405</v>
      </c>
      <c r="H434" s="1">
        <v>19139550</v>
      </c>
      <c r="I434" s="1">
        <v>145864849</v>
      </c>
      <c r="J434" s="1">
        <v>15659123</v>
      </c>
    </row>
    <row r="435" spans="1:10" ht="12.75">
      <c r="A435" s="2" t="str">
        <f t="shared" si="6"/>
        <v>MOLHOS E PREPARAÇÕES PARA MOLHOS</v>
      </c>
      <c r="B435" s="1" t="s">
        <v>491</v>
      </c>
      <c r="C435" s="1">
        <v>8118177</v>
      </c>
      <c r="D435" s="1">
        <v>6586140</v>
      </c>
      <c r="E435" s="1">
        <v>8475508</v>
      </c>
      <c r="F435" s="1">
        <v>8508229</v>
      </c>
      <c r="G435" s="1">
        <v>14373728</v>
      </c>
      <c r="H435" s="1">
        <v>6813135</v>
      </c>
      <c r="I435" s="1">
        <v>16587161</v>
      </c>
      <c r="J435" s="1">
        <v>8275433</v>
      </c>
    </row>
    <row r="436" spans="1:10" ht="12.75">
      <c r="A436" s="2" t="str">
        <f t="shared" si="6"/>
        <v>MORANGOS CONGELADOS</v>
      </c>
      <c r="B436" s="1" t="s">
        <v>492</v>
      </c>
      <c r="C436" s="1">
        <v>18452</v>
      </c>
      <c r="D436" s="1">
        <v>6928</v>
      </c>
      <c r="E436" s="1">
        <v>16225</v>
      </c>
      <c r="F436" s="1">
        <v>4022</v>
      </c>
      <c r="G436" s="1">
        <v>9825192</v>
      </c>
      <c r="H436" s="1">
        <v>6386561</v>
      </c>
      <c r="I436" s="1">
        <v>6839014</v>
      </c>
      <c r="J436" s="1">
        <v>4894411</v>
      </c>
    </row>
    <row r="437" spans="1:10" ht="12.75">
      <c r="A437" s="2" t="str">
        <f t="shared" si="6"/>
        <v>MORANGOS FRESCOS</v>
      </c>
      <c r="B437" s="1" t="s">
        <v>493</v>
      </c>
      <c r="C437" s="1">
        <v>227733</v>
      </c>
      <c r="D437" s="1">
        <v>171463</v>
      </c>
      <c r="E437" s="1">
        <v>89700</v>
      </c>
      <c r="F437" s="1">
        <v>51009</v>
      </c>
      <c r="G437" s="1">
        <v>111690</v>
      </c>
      <c r="H437" s="1">
        <v>15111</v>
      </c>
      <c r="I437" s="1">
        <v>0</v>
      </c>
      <c r="J437" s="1">
        <v>0</v>
      </c>
    </row>
    <row r="438" spans="1:10" ht="12.75">
      <c r="A438" s="2" t="str">
        <f t="shared" si="6"/>
        <v>MORANGOS PREPARADOS OU CONSERVADOS</v>
      </c>
      <c r="B438" s="1" t="s">
        <v>494</v>
      </c>
      <c r="C438" s="1">
        <v>249013</v>
      </c>
      <c r="D438" s="1">
        <v>41635</v>
      </c>
      <c r="E438" s="1">
        <v>133937</v>
      </c>
      <c r="F438" s="1">
        <v>33614</v>
      </c>
      <c r="G438" s="1">
        <v>32571</v>
      </c>
      <c r="H438" s="1">
        <v>5012</v>
      </c>
      <c r="I438" s="1">
        <v>34762</v>
      </c>
      <c r="J438" s="1">
        <v>5431</v>
      </c>
    </row>
    <row r="439" spans="1:10" ht="12.75">
      <c r="A439" s="2" t="str">
        <f t="shared" si="6"/>
        <v>MÓVEIS DE MADEIRA</v>
      </c>
      <c r="B439" s="1" t="s">
        <v>495</v>
      </c>
      <c r="C439" s="1">
        <v>518980764</v>
      </c>
      <c r="D439" s="1">
        <v>308649053</v>
      </c>
      <c r="E439" s="1">
        <v>519353181</v>
      </c>
      <c r="F439" s="1">
        <v>326450447</v>
      </c>
      <c r="G439" s="1">
        <v>17629303</v>
      </c>
      <c r="H439" s="1">
        <v>5690094</v>
      </c>
      <c r="I439" s="1">
        <v>10891482</v>
      </c>
      <c r="J439" s="1">
        <v>3347810</v>
      </c>
    </row>
    <row r="440" spans="1:10" ht="12.75">
      <c r="A440" s="2" t="str">
        <f t="shared" si="6"/>
        <v>MUDAS DE PLANTAS NÃO ORNAMENTAIS</v>
      </c>
      <c r="B440" s="1" t="s">
        <v>496</v>
      </c>
      <c r="C440" s="1">
        <v>173820</v>
      </c>
      <c r="D440" s="1">
        <v>34867</v>
      </c>
      <c r="E440" s="1">
        <v>541195</v>
      </c>
      <c r="F440" s="1">
        <v>268545</v>
      </c>
      <c r="G440" s="1">
        <v>9101127</v>
      </c>
      <c r="H440" s="1">
        <v>1008176</v>
      </c>
      <c r="I440" s="1">
        <v>10026498</v>
      </c>
      <c r="J440" s="1">
        <v>951071</v>
      </c>
    </row>
    <row r="441" spans="1:10" ht="12.75">
      <c r="A441" s="2" t="str">
        <f t="shared" si="6"/>
        <v>MUDAS DE PLANTAS ORNAMENTAIS</v>
      </c>
      <c r="B441" s="1" t="s">
        <v>497</v>
      </c>
      <c r="C441" s="1">
        <v>3630810</v>
      </c>
      <c r="D441" s="1">
        <v>479545</v>
      </c>
      <c r="E441" s="1">
        <v>3823211</v>
      </c>
      <c r="F441" s="1">
        <v>395502</v>
      </c>
      <c r="G441" s="1">
        <v>24765096</v>
      </c>
      <c r="H441" s="1">
        <v>923666</v>
      </c>
      <c r="I441" s="1">
        <v>21497962</v>
      </c>
      <c r="J441" s="1">
        <v>835578</v>
      </c>
    </row>
    <row r="442" spans="1:10" ht="12.75">
      <c r="A442" s="2" t="str">
        <f t="shared" si="6"/>
        <v>NOZ-MOSCADA</v>
      </c>
      <c r="B442" s="1" t="s">
        <v>498</v>
      </c>
      <c r="C442" s="1">
        <v>5401</v>
      </c>
      <c r="D442" s="1">
        <v>448</v>
      </c>
      <c r="E442" s="1">
        <v>17834</v>
      </c>
      <c r="F442" s="1">
        <v>3580</v>
      </c>
      <c r="G442" s="1">
        <v>1477476</v>
      </c>
      <c r="H442" s="1">
        <v>331955</v>
      </c>
      <c r="I442" s="1">
        <v>1523211</v>
      </c>
      <c r="J442" s="1">
        <v>306678</v>
      </c>
    </row>
    <row r="443" spans="1:10" ht="12.75">
      <c r="A443" s="2" t="str">
        <f t="shared" si="6"/>
        <v>NOZES</v>
      </c>
      <c r="B443" s="1" t="s">
        <v>499</v>
      </c>
      <c r="C443" s="1">
        <v>6742002</v>
      </c>
      <c r="D443" s="1">
        <v>510511</v>
      </c>
      <c r="E443" s="1">
        <v>5253722</v>
      </c>
      <c r="F443" s="1">
        <v>367464</v>
      </c>
      <c r="G443" s="1">
        <v>27552522</v>
      </c>
      <c r="H443" s="1">
        <v>4478709</v>
      </c>
      <c r="I443" s="1">
        <v>24982477</v>
      </c>
      <c r="J443" s="1">
        <v>4598930</v>
      </c>
    </row>
    <row r="444" spans="1:10" ht="12.75">
      <c r="A444" s="2" t="str">
        <f t="shared" si="6"/>
        <v>OBRAS DE MARCENARIA OU CARPINTARIA</v>
      </c>
      <c r="B444" s="1" t="s">
        <v>500</v>
      </c>
      <c r="C444" s="1">
        <v>336381577</v>
      </c>
      <c r="D444" s="1">
        <v>199555156</v>
      </c>
      <c r="E444" s="1">
        <v>417377063</v>
      </c>
      <c r="F444" s="1">
        <v>244222203</v>
      </c>
      <c r="G444" s="1">
        <v>2670437</v>
      </c>
      <c r="H444" s="1">
        <v>1441222</v>
      </c>
      <c r="I444" s="1">
        <v>2218708</v>
      </c>
      <c r="J444" s="1">
        <v>1286967</v>
      </c>
    </row>
    <row r="445" spans="1:10" ht="12.75">
      <c r="A445" s="2" t="str">
        <f t="shared" si="6"/>
        <v>OLEO DE ALGODÃO</v>
      </c>
      <c r="B445" s="1" t="s">
        <v>501</v>
      </c>
      <c r="C445" s="1">
        <v>2812706</v>
      </c>
      <c r="D445" s="1">
        <v>3040622</v>
      </c>
      <c r="E445" s="1">
        <v>4077125</v>
      </c>
      <c r="F445" s="1">
        <v>4705792</v>
      </c>
      <c r="G445" s="1">
        <v>2557074</v>
      </c>
      <c r="H445" s="1">
        <v>3852696</v>
      </c>
      <c r="I445" s="1">
        <v>2782810</v>
      </c>
      <c r="J445" s="1">
        <v>2949555</v>
      </c>
    </row>
    <row r="446" spans="1:10" ht="12.75">
      <c r="A446" s="2" t="str">
        <f aca="true" t="shared" si="7" ref="A446:A509">RIGHT(B446,LEN(B446)-11)</f>
        <v>ÒLEO DE AMENDOIM</v>
      </c>
      <c r="B446" s="1" t="s">
        <v>502</v>
      </c>
      <c r="C446" s="1">
        <v>57845348</v>
      </c>
      <c r="D446" s="1">
        <v>48676251</v>
      </c>
      <c r="E446" s="1">
        <v>111495986</v>
      </c>
      <c r="F446" s="1">
        <v>67436728</v>
      </c>
      <c r="G446" s="1">
        <v>430869</v>
      </c>
      <c r="H446" s="1">
        <v>34106</v>
      </c>
      <c r="I446" s="1">
        <v>222998</v>
      </c>
      <c r="J446" s="1">
        <v>24277</v>
      </c>
    </row>
    <row r="447" spans="1:10" ht="12.75">
      <c r="A447" s="2" t="str">
        <f t="shared" si="7"/>
        <v>OLEO DE BABAÇU</v>
      </c>
      <c r="B447" s="1" t="s">
        <v>503</v>
      </c>
      <c r="C447" s="1">
        <v>1053452</v>
      </c>
      <c r="D447" s="1">
        <v>226494</v>
      </c>
      <c r="E447" s="1">
        <v>1137619</v>
      </c>
      <c r="F447" s="1">
        <v>246446</v>
      </c>
      <c r="G447" s="1">
        <v>436</v>
      </c>
      <c r="H447" s="1">
        <v>25</v>
      </c>
      <c r="I447" s="1">
        <v>0</v>
      </c>
      <c r="J447" s="1">
        <v>0</v>
      </c>
    </row>
    <row r="448" spans="1:10" ht="12.75">
      <c r="A448" s="2" t="str">
        <f t="shared" si="7"/>
        <v>OLEO DE COCO</v>
      </c>
      <c r="B448" s="1" t="s">
        <v>504</v>
      </c>
      <c r="C448" s="1">
        <v>393600</v>
      </c>
      <c r="D448" s="1">
        <v>45680</v>
      </c>
      <c r="E448" s="1">
        <v>772665</v>
      </c>
      <c r="F448" s="1">
        <v>154500</v>
      </c>
      <c r="G448" s="1">
        <v>8907846</v>
      </c>
      <c r="H448" s="1">
        <v>4156966</v>
      </c>
      <c r="I448" s="1">
        <v>11256087</v>
      </c>
      <c r="J448" s="1">
        <v>5383180</v>
      </c>
    </row>
    <row r="449" spans="1:10" ht="12.75">
      <c r="A449" s="2" t="str">
        <f t="shared" si="7"/>
        <v>OLEO DE DENDÊ OU DE PALMA</v>
      </c>
      <c r="B449" s="1" t="s">
        <v>505</v>
      </c>
      <c r="C449" s="1">
        <v>10859717</v>
      </c>
      <c r="D449" s="1">
        <v>17158454</v>
      </c>
      <c r="E449" s="1">
        <v>12089510</v>
      </c>
      <c r="F449" s="1">
        <v>18566146</v>
      </c>
      <c r="G449" s="1">
        <v>229146934</v>
      </c>
      <c r="H449" s="1">
        <v>342483402</v>
      </c>
      <c r="I449" s="1">
        <v>333182644</v>
      </c>
      <c r="J449" s="1">
        <v>459557728</v>
      </c>
    </row>
    <row r="450" spans="1:10" ht="12.75">
      <c r="A450" s="2" t="str">
        <f t="shared" si="7"/>
        <v>OLEO DE GIRASSOL</v>
      </c>
      <c r="B450" s="1" t="s">
        <v>506</v>
      </c>
      <c r="C450" s="1">
        <v>193974</v>
      </c>
      <c r="D450" s="1">
        <v>106943</v>
      </c>
      <c r="E450" s="1">
        <v>321218</v>
      </c>
      <c r="F450" s="1">
        <v>238501</v>
      </c>
      <c r="G450" s="1">
        <v>32006211</v>
      </c>
      <c r="H450" s="1">
        <v>43857369</v>
      </c>
      <c r="I450" s="1">
        <v>48831044</v>
      </c>
      <c r="J450" s="1">
        <v>61481438</v>
      </c>
    </row>
    <row r="451" spans="1:10" ht="12.75">
      <c r="A451" s="2" t="str">
        <f t="shared" si="7"/>
        <v>OLEO DE MILHO</v>
      </c>
      <c r="B451" s="1" t="s">
        <v>507</v>
      </c>
      <c r="C451" s="1">
        <v>10384995</v>
      </c>
      <c r="D451" s="1">
        <v>16305095</v>
      </c>
      <c r="E451" s="1">
        <v>25808901</v>
      </c>
      <c r="F451" s="1">
        <v>31937998</v>
      </c>
      <c r="G451" s="1">
        <v>7562685</v>
      </c>
      <c r="H451" s="1">
        <v>17229822</v>
      </c>
      <c r="I451" s="1">
        <v>7076843</v>
      </c>
      <c r="J451" s="1">
        <v>13540861</v>
      </c>
    </row>
    <row r="452" spans="1:10" ht="12.75">
      <c r="A452" s="2" t="str">
        <f t="shared" si="7"/>
        <v>OLEO DE SOJA EM BRUTO</v>
      </c>
      <c r="B452" s="1" t="s">
        <v>508</v>
      </c>
      <c r="C452" s="1">
        <v>609375276</v>
      </c>
      <c r="D452" s="1">
        <v>948100114</v>
      </c>
      <c r="E452" s="1">
        <v>589971766</v>
      </c>
      <c r="F452" s="1">
        <v>928663163</v>
      </c>
      <c r="G452" s="1">
        <v>31871030</v>
      </c>
      <c r="H452" s="1">
        <v>47800000</v>
      </c>
      <c r="I452" s="1">
        <v>160214361</v>
      </c>
      <c r="J452" s="1">
        <v>196711195</v>
      </c>
    </row>
    <row r="453" spans="1:10" ht="12.75">
      <c r="A453" s="2" t="str">
        <f t="shared" si="7"/>
        <v>OLEO DE SOJA REFINADO</v>
      </c>
      <c r="B453" s="1" t="s">
        <v>509</v>
      </c>
      <c r="C453" s="1">
        <v>85169885</v>
      </c>
      <c r="D453" s="1">
        <v>93100362</v>
      </c>
      <c r="E453" s="1">
        <v>171197930</v>
      </c>
      <c r="F453" s="1">
        <v>180795155</v>
      </c>
      <c r="G453" s="1">
        <v>81049</v>
      </c>
      <c r="H453" s="1">
        <v>33003</v>
      </c>
      <c r="I453" s="1">
        <v>2840957</v>
      </c>
      <c r="J453" s="1">
        <v>2620030</v>
      </c>
    </row>
    <row r="454" spans="1:10" ht="12.75">
      <c r="A454" s="2" t="str">
        <f t="shared" si="7"/>
        <v>OLEO ESSENCIAL DE LARANJA</v>
      </c>
      <c r="B454" s="1" t="s">
        <v>510</v>
      </c>
      <c r="C454" s="1">
        <v>172526352</v>
      </c>
      <c r="D454" s="1">
        <v>26743240</v>
      </c>
      <c r="E454" s="1">
        <v>159100162</v>
      </c>
      <c r="F454" s="1">
        <v>34765371</v>
      </c>
      <c r="G454" s="1">
        <v>2855173</v>
      </c>
      <c r="H454" s="1">
        <v>270521</v>
      </c>
      <c r="I454" s="1">
        <v>2249279</v>
      </c>
      <c r="J454" s="1">
        <v>136183</v>
      </c>
    </row>
    <row r="455" spans="1:10" ht="12.75">
      <c r="A455" s="2" t="str">
        <f t="shared" si="7"/>
        <v>OSSOS E OSSEÍNA</v>
      </c>
      <c r="B455" s="1" t="s">
        <v>511</v>
      </c>
      <c r="C455" s="1">
        <v>6765017</v>
      </c>
      <c r="D455" s="1">
        <v>10630662</v>
      </c>
      <c r="E455" s="1">
        <v>6753391</v>
      </c>
      <c r="F455" s="1">
        <v>12054492</v>
      </c>
      <c r="G455" s="1">
        <v>11305</v>
      </c>
      <c r="H455" s="1">
        <v>283</v>
      </c>
      <c r="I455" s="1">
        <v>0</v>
      </c>
      <c r="J455" s="1">
        <v>0</v>
      </c>
    </row>
    <row r="456" spans="1:10" ht="12.75">
      <c r="A456" s="2" t="str">
        <f t="shared" si="7"/>
        <v>OUTRAS BEBIDAS ALCÓOLICAS</v>
      </c>
      <c r="B456" s="1" t="s">
        <v>512</v>
      </c>
      <c r="C456" s="1">
        <v>19755178</v>
      </c>
      <c r="D456" s="1">
        <v>19199509</v>
      </c>
      <c r="E456" s="1">
        <v>20252900</v>
      </c>
      <c r="F456" s="1">
        <v>20869853</v>
      </c>
      <c r="G456" s="1">
        <v>38477783</v>
      </c>
      <c r="H456" s="1">
        <v>10924102</v>
      </c>
      <c r="I456" s="1">
        <v>29274165</v>
      </c>
      <c r="J456" s="1">
        <v>10418915</v>
      </c>
    </row>
    <row r="457" spans="1:10" ht="12.75">
      <c r="A457" s="2" t="str">
        <f t="shared" si="7"/>
        <v>OUTRAS BEBIDAS NÃO ALCOÓLICAS</v>
      </c>
      <c r="B457" s="1" t="s">
        <v>513</v>
      </c>
      <c r="C457" s="1">
        <v>6990721</v>
      </c>
      <c r="D457" s="1">
        <v>14067301</v>
      </c>
      <c r="E457" s="1">
        <v>6580237</v>
      </c>
      <c r="F457" s="1">
        <v>14075665</v>
      </c>
      <c r="G457" s="1">
        <v>92222157</v>
      </c>
      <c r="H457" s="1">
        <v>84399236</v>
      </c>
      <c r="I457" s="1">
        <v>78018689</v>
      </c>
      <c r="J457" s="1">
        <v>99787539</v>
      </c>
    </row>
    <row r="458" spans="1:10" ht="12.75">
      <c r="A458" s="2" t="str">
        <f t="shared" si="7"/>
        <v>OUTRAS FRUTAS CONGELADAS</v>
      </c>
      <c r="B458" s="1" t="s">
        <v>514</v>
      </c>
      <c r="C458" s="1">
        <v>9332975</v>
      </c>
      <c r="D458" s="1">
        <v>3884575</v>
      </c>
      <c r="E458" s="1">
        <v>10910310</v>
      </c>
      <c r="F458" s="1">
        <v>4674353</v>
      </c>
      <c r="G458" s="1">
        <v>9940731</v>
      </c>
      <c r="H458" s="1">
        <v>4246261</v>
      </c>
      <c r="I458" s="1">
        <v>9787624</v>
      </c>
      <c r="J458" s="1">
        <v>3655023</v>
      </c>
    </row>
    <row r="459" spans="1:10" ht="12.75">
      <c r="A459" s="2" t="str">
        <f t="shared" si="7"/>
        <v>OUTRAS FRUTAS PREPARADAS OU CONSERVADAS</v>
      </c>
      <c r="B459" s="1" t="s">
        <v>515</v>
      </c>
      <c r="C459" s="1">
        <v>70978174</v>
      </c>
      <c r="D459" s="1">
        <v>38962165</v>
      </c>
      <c r="E459" s="1">
        <v>70562271</v>
      </c>
      <c r="F459" s="1">
        <v>48322103</v>
      </c>
      <c r="G459" s="1">
        <v>37107884</v>
      </c>
      <c r="H459" s="1">
        <v>16003594</v>
      </c>
      <c r="I459" s="1">
        <v>39673478</v>
      </c>
      <c r="J459" s="1">
        <v>15081575</v>
      </c>
    </row>
    <row r="460" spans="1:10" ht="12.75">
      <c r="A460" s="2" t="str">
        <f t="shared" si="7"/>
        <v>OUTRAS FRUTAS SECAS OU FRESCAS</v>
      </c>
      <c r="B460" s="1" t="s">
        <v>516</v>
      </c>
      <c r="C460" s="1">
        <v>9666172</v>
      </c>
      <c r="D460" s="1">
        <v>6938319</v>
      </c>
      <c r="E460" s="1">
        <v>8434665</v>
      </c>
      <c r="F460" s="1">
        <v>4158921</v>
      </c>
      <c r="G460" s="1">
        <v>53246349</v>
      </c>
      <c r="H460" s="1">
        <v>43596581</v>
      </c>
      <c r="I460" s="1">
        <v>28641624</v>
      </c>
      <c r="J460" s="1">
        <v>19589323</v>
      </c>
    </row>
    <row r="461" spans="1:10" ht="12.75">
      <c r="A461" s="2" t="str">
        <f t="shared" si="7"/>
        <v>OUTRAS GORDURAS E OLEOS DE ORIGEM ANIMAL</v>
      </c>
      <c r="B461" s="1" t="s">
        <v>517</v>
      </c>
      <c r="C461" s="1">
        <v>4889701</v>
      </c>
      <c r="D461" s="1">
        <v>2659349</v>
      </c>
      <c r="E461" s="1">
        <v>6573954</v>
      </c>
      <c r="F461" s="1">
        <v>5023679</v>
      </c>
      <c r="G461" s="1">
        <v>24593679</v>
      </c>
      <c r="H461" s="1">
        <v>5258123</v>
      </c>
      <c r="I461" s="1">
        <v>20256183</v>
      </c>
      <c r="J461" s="1">
        <v>5365045</v>
      </c>
    </row>
    <row r="462" spans="1:6" ht="12.75">
      <c r="A462" s="2" t="str">
        <f t="shared" si="7"/>
        <v>OUTRAS LAGOSTAS</v>
      </c>
      <c r="B462" s="1" t="s">
        <v>639</v>
      </c>
      <c r="C462" s="1">
        <v>341</v>
      </c>
      <c r="D462" s="1">
        <v>55</v>
      </c>
      <c r="E462" s="1">
        <v>795</v>
      </c>
      <c r="F462" s="1">
        <v>74</v>
      </c>
    </row>
    <row r="463" spans="1:10" ht="12.75">
      <c r="A463" s="2" t="str">
        <f t="shared" si="7"/>
        <v>OUTRAS PLANTAS VIVAS, ESTACAS E ENXERTOS</v>
      </c>
      <c r="B463" s="1" t="s">
        <v>518</v>
      </c>
      <c r="C463" s="1">
        <v>948513</v>
      </c>
      <c r="D463" s="1">
        <v>189122</v>
      </c>
      <c r="E463" s="1">
        <v>636807</v>
      </c>
      <c r="F463" s="1">
        <v>270792</v>
      </c>
      <c r="G463" s="1">
        <v>9782</v>
      </c>
      <c r="H463" s="1">
        <v>432</v>
      </c>
      <c r="I463" s="1">
        <v>89768</v>
      </c>
      <c r="J463" s="1">
        <v>5126</v>
      </c>
    </row>
    <row r="464" spans="1:10" ht="12.75">
      <c r="A464" s="2" t="str">
        <f t="shared" si="7"/>
        <v>OUTRAS PREPARAÇÕES ALIMENTÍCIAS</v>
      </c>
      <c r="B464" s="1" t="s">
        <v>519</v>
      </c>
      <c r="C464" s="1">
        <v>203963646</v>
      </c>
      <c r="D464" s="1">
        <v>51116363</v>
      </c>
      <c r="E464" s="1">
        <v>170050288</v>
      </c>
      <c r="F464" s="1">
        <v>46794595</v>
      </c>
      <c r="G464" s="1">
        <v>195507204</v>
      </c>
      <c r="H464" s="1">
        <v>35167328</v>
      </c>
      <c r="I464" s="1">
        <v>176131858</v>
      </c>
      <c r="J464" s="1">
        <v>35116827</v>
      </c>
    </row>
    <row r="465" spans="1:10" ht="12.75">
      <c r="A465" s="2" t="str">
        <f t="shared" si="7"/>
        <v>OUTRAS PREPARAÇÕES ALIMENTÍCIAS A BASE DE CEREAIS</v>
      </c>
      <c r="B465" s="1" t="s">
        <v>520</v>
      </c>
      <c r="C465" s="1">
        <v>55627623</v>
      </c>
      <c r="D465" s="1">
        <v>40734264</v>
      </c>
      <c r="E465" s="1">
        <v>106740361</v>
      </c>
      <c r="F465" s="1">
        <v>84556248</v>
      </c>
      <c r="G465" s="1">
        <v>57797898</v>
      </c>
      <c r="H465" s="1">
        <v>23881205</v>
      </c>
      <c r="I465" s="1">
        <v>60172497</v>
      </c>
      <c r="J465" s="1">
        <v>22271902</v>
      </c>
    </row>
    <row r="466" spans="1:10" ht="12.75">
      <c r="A466" s="2" t="str">
        <f t="shared" si="7"/>
        <v>OUTRAS RAÇÕES PARA ANIMAIS DOMÉSTICOS</v>
      </c>
      <c r="B466" s="1" t="s">
        <v>521</v>
      </c>
      <c r="C466" s="1">
        <v>237949800</v>
      </c>
      <c r="D466" s="1">
        <v>236799771</v>
      </c>
      <c r="E466" s="1">
        <v>268894662</v>
      </c>
      <c r="F466" s="1">
        <v>278177959</v>
      </c>
      <c r="G466" s="1">
        <v>266962446</v>
      </c>
      <c r="H466" s="1">
        <v>128742140</v>
      </c>
      <c r="I466" s="1">
        <v>317001095</v>
      </c>
      <c r="J466" s="1">
        <v>166014807</v>
      </c>
    </row>
    <row r="467" spans="1:10" ht="12.75">
      <c r="A467" s="2" t="str">
        <f t="shared" si="7"/>
        <v>OUTRAS SUBSTÂNCIAS PROTEICAS</v>
      </c>
      <c r="B467" s="1" t="s">
        <v>522</v>
      </c>
      <c r="C467" s="1">
        <v>122991599</v>
      </c>
      <c r="D467" s="1">
        <v>35136595</v>
      </c>
      <c r="E467" s="1">
        <v>147448202</v>
      </c>
      <c r="F467" s="1">
        <v>45573612</v>
      </c>
      <c r="G467" s="1">
        <v>30769450</v>
      </c>
      <c r="H467" s="1">
        <v>2010483</v>
      </c>
      <c r="I467" s="1">
        <v>20287904</v>
      </c>
      <c r="J467" s="1">
        <v>2393855</v>
      </c>
    </row>
    <row r="468" spans="1:10" ht="12.75">
      <c r="A468" s="2" t="str">
        <f t="shared" si="7"/>
        <v>OUTROS ANIMAIS VIVOS</v>
      </c>
      <c r="B468" s="1" t="s">
        <v>523</v>
      </c>
      <c r="C468" s="1">
        <v>61640</v>
      </c>
      <c r="D468" s="1">
        <v>2200</v>
      </c>
      <c r="E468" s="1">
        <v>89687</v>
      </c>
      <c r="F468" s="1">
        <v>2011</v>
      </c>
      <c r="G468" s="1">
        <v>296505</v>
      </c>
      <c r="H468" s="1">
        <v>356</v>
      </c>
      <c r="I468" s="1">
        <v>241688</v>
      </c>
      <c r="J468" s="1">
        <v>360</v>
      </c>
    </row>
    <row r="469" spans="1:6" ht="12.75">
      <c r="A469" s="2" t="str">
        <f t="shared" si="7"/>
        <v>OUTROS CAMARÕES</v>
      </c>
      <c r="B469" s="1" t="s">
        <v>524</v>
      </c>
      <c r="C469" s="1">
        <v>9638</v>
      </c>
      <c r="D469" s="1">
        <v>875</v>
      </c>
      <c r="E469" s="1">
        <v>33438</v>
      </c>
      <c r="F469" s="1">
        <v>3277</v>
      </c>
    </row>
    <row r="470" spans="1:10" ht="12.75">
      <c r="A470" s="2" t="str">
        <f t="shared" si="7"/>
        <v>OUTROS COUROS/PELES DE BOVINOS, CURTIDO</v>
      </c>
      <c r="B470" s="1" t="s">
        <v>525</v>
      </c>
      <c r="C470" s="1">
        <v>356519023</v>
      </c>
      <c r="D470" s="1">
        <v>402581767</v>
      </c>
      <c r="E470" s="1">
        <v>305150929</v>
      </c>
      <c r="F470" s="1">
        <v>383631069</v>
      </c>
      <c r="G470" s="1">
        <v>8414124</v>
      </c>
      <c r="H470" s="1">
        <v>4590358</v>
      </c>
      <c r="I470" s="1">
        <v>8784409</v>
      </c>
      <c r="J470" s="1">
        <v>6079638</v>
      </c>
    </row>
    <row r="471" spans="1:10" ht="12.75">
      <c r="A471" s="2" t="str">
        <f t="shared" si="7"/>
        <v>OUTROS COUROS/PELES DE CAPRINOS, CURTIDOS</v>
      </c>
      <c r="B471" s="1" t="s">
        <v>795</v>
      </c>
      <c r="G471" s="1">
        <v>0</v>
      </c>
      <c r="H471" s="1">
        <v>0</v>
      </c>
      <c r="I471" s="1">
        <v>169</v>
      </c>
      <c r="J471" s="1">
        <v>9</v>
      </c>
    </row>
    <row r="472" spans="1:10" ht="12.75">
      <c r="A472" s="2" t="str">
        <f t="shared" si="7"/>
        <v>OUTROS COUROS/PELES DE OVINOS, CURTIDAS</v>
      </c>
      <c r="B472" s="1" t="s">
        <v>640</v>
      </c>
      <c r="C472" s="1">
        <v>15427</v>
      </c>
      <c r="D472" s="1">
        <v>405</v>
      </c>
      <c r="E472" s="1">
        <v>0</v>
      </c>
      <c r="F472" s="1">
        <v>0</v>
      </c>
      <c r="G472" s="1">
        <v>153</v>
      </c>
      <c r="H472" s="1">
        <v>32</v>
      </c>
      <c r="I472" s="1">
        <v>0</v>
      </c>
      <c r="J472" s="1">
        <v>0</v>
      </c>
    </row>
    <row r="473" spans="1:10" ht="12.75">
      <c r="A473" s="2" t="str">
        <f t="shared" si="7"/>
        <v>OUTROS FILES DE PEIXE SECOS, SALGADOS OU DEFUMADOS</v>
      </c>
      <c r="B473" s="1" t="s">
        <v>526</v>
      </c>
      <c r="C473" s="1">
        <v>4969</v>
      </c>
      <c r="D473" s="1">
        <v>427</v>
      </c>
      <c r="E473" s="1">
        <v>241418</v>
      </c>
      <c r="F473" s="1">
        <v>52738</v>
      </c>
      <c r="G473" s="1">
        <v>6265446</v>
      </c>
      <c r="H473" s="1">
        <v>1455712</v>
      </c>
      <c r="I473" s="1">
        <v>13052488</v>
      </c>
      <c r="J473" s="1">
        <v>3120146</v>
      </c>
    </row>
    <row r="474" spans="1:10" ht="12.75">
      <c r="A474" s="2" t="str">
        <f t="shared" si="7"/>
        <v>OUTROS FILES DE PEIXE, CONGELADOS</v>
      </c>
      <c r="B474" s="1" t="s">
        <v>527</v>
      </c>
      <c r="C474" s="1">
        <v>3680949</v>
      </c>
      <c r="D474" s="1">
        <v>805537</v>
      </c>
      <c r="E474" s="1">
        <v>2642668</v>
      </c>
      <c r="F474" s="1">
        <v>507261</v>
      </c>
      <c r="G474" s="1">
        <v>258600035</v>
      </c>
      <c r="H474" s="1">
        <v>73606394</v>
      </c>
      <c r="I474" s="1">
        <v>174687439</v>
      </c>
      <c r="J474" s="1">
        <v>60162582</v>
      </c>
    </row>
    <row r="475" spans="1:10" ht="12.75">
      <c r="A475" s="2" t="str">
        <f t="shared" si="7"/>
        <v>OUTROS FILES DE PEIXE, FRESCOS OU REFRIGERADOS</v>
      </c>
      <c r="B475" s="1" t="s">
        <v>528</v>
      </c>
      <c r="C475" s="1">
        <v>5305265</v>
      </c>
      <c r="D475" s="1">
        <v>776902</v>
      </c>
      <c r="E475" s="1">
        <v>6065368</v>
      </c>
      <c r="F475" s="1">
        <v>912061</v>
      </c>
      <c r="G475" s="1">
        <v>8796345</v>
      </c>
      <c r="H475" s="1">
        <v>924478</v>
      </c>
      <c r="I475" s="1">
        <v>5862903</v>
      </c>
      <c r="J475" s="1">
        <v>824191</v>
      </c>
    </row>
    <row r="476" spans="1:10" ht="12.75">
      <c r="A476" s="2" t="str">
        <f t="shared" si="7"/>
        <v>OUTROS PEIXES CONGELADOS</v>
      </c>
      <c r="B476" s="1" t="s">
        <v>529</v>
      </c>
      <c r="C476" s="1">
        <v>74692025</v>
      </c>
      <c r="D476" s="1">
        <v>22087869</v>
      </c>
      <c r="E476" s="1">
        <v>63774353</v>
      </c>
      <c r="F476" s="1">
        <v>24609120</v>
      </c>
      <c r="G476" s="1">
        <v>62170010</v>
      </c>
      <c r="H476" s="1">
        <v>29980532</v>
      </c>
      <c r="I476" s="1">
        <v>42038691</v>
      </c>
      <c r="J476" s="1">
        <v>25384080</v>
      </c>
    </row>
    <row r="477" spans="1:10" ht="12.75">
      <c r="A477" s="2" t="str">
        <f t="shared" si="7"/>
        <v>OUTROS PEIXES FRESCOS OU REFRIGERADOS</v>
      </c>
      <c r="B477" s="1" t="s">
        <v>530</v>
      </c>
      <c r="C477" s="1">
        <v>37255483</v>
      </c>
      <c r="D477" s="1">
        <v>6133365</v>
      </c>
      <c r="E477" s="1">
        <v>27665521</v>
      </c>
      <c r="F477" s="1">
        <v>5225159</v>
      </c>
      <c r="G477" s="1">
        <v>799090</v>
      </c>
      <c r="H477" s="1">
        <v>58500</v>
      </c>
      <c r="I477" s="1">
        <v>429439</v>
      </c>
      <c r="J477" s="1">
        <v>58474</v>
      </c>
    </row>
    <row r="478" spans="1:10" ht="12.75">
      <c r="A478" s="2" t="str">
        <f t="shared" si="7"/>
        <v>OUTROS PEIXES SECOS, SALGADOS OU DEFUMADOS</v>
      </c>
      <c r="B478" s="1" t="s">
        <v>531</v>
      </c>
      <c r="C478" s="1">
        <v>27283213</v>
      </c>
      <c r="D478" s="1">
        <v>660581</v>
      </c>
      <c r="E478" s="1">
        <v>24349709</v>
      </c>
      <c r="F478" s="1">
        <v>686489</v>
      </c>
      <c r="G478" s="1">
        <v>64466663</v>
      </c>
      <c r="H478" s="1">
        <v>16103062</v>
      </c>
      <c r="I478" s="1">
        <v>20451821</v>
      </c>
      <c r="J478" s="1">
        <v>4976927</v>
      </c>
    </row>
    <row r="479" spans="1:10" ht="12.75">
      <c r="A479" s="2" t="str">
        <f t="shared" si="7"/>
        <v>OUTROS PRODUTOS DE ORIGEM ANIMAL</v>
      </c>
      <c r="B479" s="1" t="s">
        <v>532</v>
      </c>
      <c r="C479" s="1">
        <v>176065803</v>
      </c>
      <c r="D479" s="1">
        <v>74251702</v>
      </c>
      <c r="E479" s="1">
        <v>194101108</v>
      </c>
      <c r="F479" s="1">
        <v>89530295</v>
      </c>
      <c r="G479" s="1">
        <v>14237193</v>
      </c>
      <c r="H479" s="1">
        <v>18416815</v>
      </c>
      <c r="I479" s="1">
        <v>14153136</v>
      </c>
      <c r="J479" s="1">
        <v>16869990</v>
      </c>
    </row>
    <row r="480" spans="1:10" ht="12.75">
      <c r="A480" s="2" t="str">
        <f t="shared" si="7"/>
        <v>OUTROS PRODUTOS DE ORIGEM VEGETAL</v>
      </c>
      <c r="B480" s="1" t="s">
        <v>533</v>
      </c>
      <c r="C480" s="1">
        <v>249554271</v>
      </c>
      <c r="D480" s="1">
        <v>252561783</v>
      </c>
      <c r="E480" s="1">
        <v>252750630</v>
      </c>
      <c r="F480" s="1">
        <v>320130810</v>
      </c>
      <c r="G480" s="1">
        <v>53846568</v>
      </c>
      <c r="H480" s="1">
        <v>37778503</v>
      </c>
      <c r="I480" s="1">
        <v>58303357</v>
      </c>
      <c r="J480" s="1">
        <v>42041624</v>
      </c>
    </row>
    <row r="481" spans="1:10" ht="12.75">
      <c r="A481" s="2" t="str">
        <f t="shared" si="7"/>
        <v>OUTROS SUCOS</v>
      </c>
      <c r="B481" s="1" t="s">
        <v>534</v>
      </c>
      <c r="C481" s="1">
        <v>5126698</v>
      </c>
      <c r="D481" s="1">
        <v>2315653</v>
      </c>
      <c r="E481" s="1">
        <v>2366668</v>
      </c>
      <c r="F481" s="1">
        <v>1702923</v>
      </c>
      <c r="G481" s="1">
        <v>1551526</v>
      </c>
      <c r="H481" s="1">
        <v>829422</v>
      </c>
      <c r="I481" s="1">
        <v>1566792</v>
      </c>
      <c r="J481" s="1">
        <v>767227</v>
      </c>
    </row>
    <row r="482" spans="1:10" ht="12.75">
      <c r="A482" s="2" t="str">
        <f t="shared" si="7"/>
        <v>OVINOS VIVOS</v>
      </c>
      <c r="B482" s="1" t="s">
        <v>535</v>
      </c>
      <c r="C482" s="1">
        <v>7</v>
      </c>
      <c r="D482" s="1">
        <v>1</v>
      </c>
      <c r="E482" s="1">
        <v>0</v>
      </c>
      <c r="F482" s="1">
        <v>0</v>
      </c>
      <c r="G482" s="1">
        <v>45276</v>
      </c>
      <c r="H482" s="1">
        <v>3154</v>
      </c>
      <c r="I482" s="1">
        <v>1800</v>
      </c>
      <c r="J482" s="1">
        <v>395</v>
      </c>
    </row>
    <row r="483" spans="1:10" ht="12.75">
      <c r="A483" s="2" t="str">
        <f t="shared" si="7"/>
        <v>OVOS</v>
      </c>
      <c r="B483" s="1" t="s">
        <v>536</v>
      </c>
      <c r="C483" s="1">
        <v>68061040</v>
      </c>
      <c r="D483" s="1">
        <v>20786865</v>
      </c>
      <c r="E483" s="1">
        <v>47168842</v>
      </c>
      <c r="F483" s="1">
        <v>14834462</v>
      </c>
      <c r="G483" s="1">
        <v>43328262</v>
      </c>
      <c r="H483" s="1">
        <v>456544</v>
      </c>
      <c r="I483" s="1">
        <v>43621792</v>
      </c>
      <c r="J483" s="1">
        <v>299500</v>
      </c>
    </row>
    <row r="484" spans="1:10" ht="12.75">
      <c r="A484" s="2" t="str">
        <f t="shared" si="7"/>
        <v>PÃES, BISCOITOS E PRODUTOS DE PASTELARIA</v>
      </c>
      <c r="B484" s="1" t="s">
        <v>537</v>
      </c>
      <c r="C484" s="1">
        <v>83078297</v>
      </c>
      <c r="D484" s="1">
        <v>46616438</v>
      </c>
      <c r="E484" s="1">
        <v>82958124</v>
      </c>
      <c r="F484" s="1">
        <v>49813023</v>
      </c>
      <c r="G484" s="1">
        <v>57368824</v>
      </c>
      <c r="H484" s="1">
        <v>14614994</v>
      </c>
      <c r="I484" s="1">
        <v>41964481</v>
      </c>
      <c r="J484" s="1">
        <v>11543953</v>
      </c>
    </row>
    <row r="485" spans="1:10" ht="12.75">
      <c r="A485" s="2" t="str">
        <f t="shared" si="7"/>
        <v>PAINÇO</v>
      </c>
      <c r="B485" s="1" t="s">
        <v>538</v>
      </c>
      <c r="C485" s="1">
        <v>555605</v>
      </c>
      <c r="D485" s="1">
        <v>1247696</v>
      </c>
      <c r="E485" s="1">
        <v>127436</v>
      </c>
      <c r="F485" s="1">
        <v>358432</v>
      </c>
      <c r="G485" s="1">
        <v>537437</v>
      </c>
      <c r="H485" s="1">
        <v>1018156</v>
      </c>
      <c r="I485" s="1">
        <v>912516</v>
      </c>
      <c r="J485" s="1">
        <v>2529181</v>
      </c>
    </row>
    <row r="486" spans="1:10" ht="12.75">
      <c r="A486" s="2" t="str">
        <f t="shared" si="7"/>
        <v>PAINÉIS DE FIBRAS OU DE PARTÍCULAS DE MADEIRA</v>
      </c>
      <c r="B486" s="1" t="s">
        <v>539</v>
      </c>
      <c r="C486" s="1">
        <v>306282105</v>
      </c>
      <c r="D486" s="1">
        <v>975058314</v>
      </c>
      <c r="E486" s="1">
        <v>310914350</v>
      </c>
      <c r="F486" s="1">
        <v>1040929508</v>
      </c>
      <c r="G486" s="1">
        <v>6088594</v>
      </c>
      <c r="H486" s="1">
        <v>10197971</v>
      </c>
      <c r="I486" s="1">
        <v>6816215</v>
      </c>
      <c r="J486" s="1">
        <v>13570840</v>
      </c>
    </row>
    <row r="487" spans="1:10" ht="12.75">
      <c r="A487" s="2" t="str">
        <f t="shared" si="7"/>
        <v>PALMITOS PREPARADOS OU CONSERVADOS</v>
      </c>
      <c r="B487" s="1" t="s">
        <v>540</v>
      </c>
      <c r="C487" s="1">
        <v>1037624</v>
      </c>
      <c r="D487" s="1">
        <v>196238</v>
      </c>
      <c r="E487" s="1">
        <v>739844</v>
      </c>
      <c r="F487" s="1">
        <v>151582</v>
      </c>
      <c r="G487" s="1">
        <v>167004</v>
      </c>
      <c r="H487" s="1">
        <v>45891</v>
      </c>
      <c r="I487" s="1">
        <v>12975</v>
      </c>
      <c r="J487" s="1">
        <v>2228</v>
      </c>
    </row>
    <row r="488" spans="1:10" ht="12.75">
      <c r="A488" s="2" t="str">
        <f t="shared" si="7"/>
        <v>PAPEL</v>
      </c>
      <c r="B488" s="1" t="s">
        <v>541</v>
      </c>
      <c r="C488" s="1">
        <v>2004203432</v>
      </c>
      <c r="D488" s="1">
        <v>2183885258</v>
      </c>
      <c r="E488" s="1">
        <v>1745137563</v>
      </c>
      <c r="F488" s="1">
        <v>2105076477</v>
      </c>
      <c r="G488" s="1">
        <v>850259144</v>
      </c>
      <c r="H488" s="1">
        <v>703476698</v>
      </c>
      <c r="I488" s="1">
        <v>687055290</v>
      </c>
      <c r="J488" s="1">
        <v>574115907</v>
      </c>
    </row>
    <row r="489" spans="1:10" ht="12.75">
      <c r="A489" s="2" t="str">
        <f t="shared" si="7"/>
        <v>PARGOS CONGELADOS</v>
      </c>
      <c r="B489" s="1" t="s">
        <v>542</v>
      </c>
      <c r="C489" s="1">
        <v>28928495</v>
      </c>
      <c r="D489" s="1">
        <v>4494973</v>
      </c>
      <c r="E489" s="1">
        <v>29180975</v>
      </c>
      <c r="F489" s="1">
        <v>4651564</v>
      </c>
      <c r="G489" s="1">
        <v>19440</v>
      </c>
      <c r="H489" s="1">
        <v>27700</v>
      </c>
      <c r="I489" s="1">
        <v>0</v>
      </c>
      <c r="J489" s="1">
        <v>0</v>
      </c>
    </row>
    <row r="490" spans="1:10" ht="12.75">
      <c r="A490" s="2" t="str">
        <f t="shared" si="7"/>
        <v>PASTA DE CACAU</v>
      </c>
      <c r="B490" s="1" t="s">
        <v>543</v>
      </c>
      <c r="C490" s="1">
        <v>24981842</v>
      </c>
      <c r="D490" s="1">
        <v>8157664</v>
      </c>
      <c r="E490" s="1">
        <v>20294589</v>
      </c>
      <c r="F490" s="1">
        <v>5650362</v>
      </c>
      <c r="G490" s="1">
        <v>18877062</v>
      </c>
      <c r="H490" s="1">
        <v>13858816</v>
      </c>
      <c r="I490" s="1">
        <v>22910997</v>
      </c>
      <c r="J490" s="1">
        <v>14188779</v>
      </c>
    </row>
    <row r="491" spans="1:10" ht="12.75">
      <c r="A491" s="2" t="str">
        <f t="shared" si="7"/>
        <v>PATOS VIVOS</v>
      </c>
      <c r="B491" s="1" t="s">
        <v>641</v>
      </c>
      <c r="C491" s="1">
        <v>70</v>
      </c>
      <c r="D491" s="1">
        <v>20</v>
      </c>
      <c r="E491" s="1">
        <v>0</v>
      </c>
      <c r="F491" s="1">
        <v>0</v>
      </c>
      <c r="G491" s="1">
        <v>54922</v>
      </c>
      <c r="H491" s="1">
        <v>802</v>
      </c>
      <c r="I491" s="1">
        <v>43484</v>
      </c>
      <c r="J491" s="1">
        <v>584</v>
      </c>
    </row>
    <row r="492" spans="1:10" ht="12.75">
      <c r="A492" s="2" t="str">
        <f t="shared" si="7"/>
        <v>PEIXES ORNAMENTAIS VIVOS</v>
      </c>
      <c r="B492" s="1" t="s">
        <v>544</v>
      </c>
      <c r="C492" s="1">
        <v>6874508</v>
      </c>
      <c r="D492" s="1">
        <v>66164</v>
      </c>
      <c r="E492" s="1">
        <v>5673590</v>
      </c>
      <c r="F492" s="1">
        <v>47201</v>
      </c>
      <c r="G492" s="1">
        <v>228737</v>
      </c>
      <c r="H492" s="1">
        <v>22571</v>
      </c>
      <c r="I492" s="1">
        <v>128605</v>
      </c>
      <c r="J492" s="1">
        <v>12086</v>
      </c>
    </row>
    <row r="493" spans="1:10" ht="12.75">
      <c r="A493" s="2" t="str">
        <f t="shared" si="7"/>
        <v>PEIXES SECOS, SALGADOS OU DEFUMADOS</v>
      </c>
      <c r="B493" s="1" t="s">
        <v>545</v>
      </c>
      <c r="C493" s="1">
        <v>41530</v>
      </c>
      <c r="D493" s="1">
        <v>1776</v>
      </c>
      <c r="E493" s="1">
        <v>29657</v>
      </c>
      <c r="F493" s="1">
        <v>1364</v>
      </c>
      <c r="G493" s="1">
        <v>15582099</v>
      </c>
      <c r="H493" s="1">
        <v>4057851</v>
      </c>
      <c r="I493" s="1">
        <v>34549002</v>
      </c>
      <c r="J493" s="1">
        <v>8995425</v>
      </c>
    </row>
    <row r="494" spans="1:10" ht="12.75">
      <c r="A494" s="2" t="str">
        <f t="shared" si="7"/>
        <v>PEIXES VIVOS</v>
      </c>
      <c r="B494" s="1" t="s">
        <v>642</v>
      </c>
      <c r="G494" s="1">
        <v>7155</v>
      </c>
      <c r="H494" s="1">
        <v>18</v>
      </c>
      <c r="I494" s="1">
        <v>27487</v>
      </c>
      <c r="J494" s="1">
        <v>226</v>
      </c>
    </row>
    <row r="495" spans="1:10" ht="12.75">
      <c r="A495" s="2" t="str">
        <f t="shared" si="7"/>
        <v>PELETERIA</v>
      </c>
      <c r="B495" s="1" t="s">
        <v>546</v>
      </c>
      <c r="C495" s="1">
        <v>34104425</v>
      </c>
      <c r="D495" s="1">
        <v>1681333</v>
      </c>
      <c r="E495" s="1">
        <v>34308475</v>
      </c>
      <c r="F495" s="1">
        <v>1991153</v>
      </c>
      <c r="G495" s="1">
        <v>3500920</v>
      </c>
      <c r="H495" s="1">
        <v>169814</v>
      </c>
      <c r="I495" s="1">
        <v>2156661</v>
      </c>
      <c r="J495" s="1">
        <v>108710</v>
      </c>
    </row>
    <row r="496" spans="1:10" ht="12.75">
      <c r="A496" s="2" t="str">
        <f t="shared" si="7"/>
        <v>PENAS E PELES DE AVES</v>
      </c>
      <c r="B496" s="1" t="s">
        <v>547</v>
      </c>
      <c r="C496" s="1">
        <v>4145641</v>
      </c>
      <c r="D496" s="1">
        <v>11102236</v>
      </c>
      <c r="E496" s="1">
        <v>3076992</v>
      </c>
      <c r="F496" s="1">
        <v>12958069</v>
      </c>
      <c r="G496" s="1">
        <v>880999</v>
      </c>
      <c r="H496" s="1">
        <v>648509</v>
      </c>
      <c r="I496" s="1">
        <v>788600</v>
      </c>
      <c r="J496" s="1">
        <v>517060</v>
      </c>
    </row>
    <row r="497" spans="1:10" ht="12.75">
      <c r="A497" s="2" t="str">
        <f t="shared" si="7"/>
        <v>PEPINOS PREPARADOS OU CONSERVADOS</v>
      </c>
      <c r="B497" s="1" t="s">
        <v>548</v>
      </c>
      <c r="C497" s="1">
        <v>523906</v>
      </c>
      <c r="D497" s="1">
        <v>238860</v>
      </c>
      <c r="E497" s="1">
        <v>518491</v>
      </c>
      <c r="F497" s="1">
        <v>343628</v>
      </c>
      <c r="G497" s="1">
        <v>3308427</v>
      </c>
      <c r="H497" s="1">
        <v>3374829</v>
      </c>
      <c r="I497" s="1">
        <v>2816075</v>
      </c>
      <c r="J497" s="1">
        <v>2585794</v>
      </c>
    </row>
    <row r="498" spans="1:10" ht="12.75">
      <c r="A498" s="2" t="str">
        <f t="shared" si="7"/>
        <v>PEPTONAS E SEUS DERIVADOS</v>
      </c>
      <c r="B498" s="1" t="s">
        <v>549</v>
      </c>
      <c r="C498" s="1">
        <v>21221888</v>
      </c>
      <c r="D498" s="1">
        <v>2910277</v>
      </c>
      <c r="E498" s="1">
        <v>16284143</v>
      </c>
      <c r="F498" s="1">
        <v>1797083</v>
      </c>
      <c r="G498" s="1">
        <v>1333197</v>
      </c>
      <c r="H498" s="1">
        <v>81609</v>
      </c>
      <c r="I498" s="1">
        <v>1186481</v>
      </c>
      <c r="J498" s="1">
        <v>67499</v>
      </c>
    </row>
    <row r="499" spans="1:10" ht="12.75">
      <c r="A499" s="2" t="str">
        <f t="shared" si="7"/>
        <v>PÊRAS FRESCAS</v>
      </c>
      <c r="B499" s="1" t="s">
        <v>550</v>
      </c>
      <c r="C499" s="1">
        <v>207672</v>
      </c>
      <c r="D499" s="1">
        <v>86771</v>
      </c>
      <c r="E499" s="1">
        <v>196734</v>
      </c>
      <c r="F499" s="1">
        <v>90309</v>
      </c>
      <c r="G499" s="1">
        <v>125835241</v>
      </c>
      <c r="H499" s="1">
        <v>153489104</v>
      </c>
      <c r="I499" s="1">
        <v>105970378</v>
      </c>
      <c r="J499" s="1">
        <v>138417513</v>
      </c>
    </row>
    <row r="500" spans="1:10" ht="12.75">
      <c r="A500" s="2" t="str">
        <f t="shared" si="7"/>
        <v>PÊRAS PREPARADAS OU CONSERVADAS</v>
      </c>
      <c r="B500" s="1" t="s">
        <v>551</v>
      </c>
      <c r="C500" s="1">
        <v>361</v>
      </c>
      <c r="D500" s="1">
        <v>37</v>
      </c>
      <c r="E500" s="1">
        <v>545</v>
      </c>
      <c r="F500" s="1">
        <v>224</v>
      </c>
      <c r="G500" s="1">
        <v>14669</v>
      </c>
      <c r="H500" s="1">
        <v>16146</v>
      </c>
      <c r="I500" s="1">
        <v>78652</v>
      </c>
      <c r="J500" s="1">
        <v>72188</v>
      </c>
    </row>
    <row r="501" spans="1:10" ht="12.75">
      <c r="A501" s="2" t="str">
        <f t="shared" si="7"/>
        <v>PÊRAS SECAS</v>
      </c>
      <c r="B501" s="1" t="s">
        <v>643</v>
      </c>
      <c r="C501" s="1">
        <v>53</v>
      </c>
      <c r="D501" s="1">
        <v>25</v>
      </c>
      <c r="E501" s="1">
        <v>29</v>
      </c>
      <c r="F501" s="1">
        <v>6</v>
      </c>
      <c r="G501" s="1">
        <v>90180</v>
      </c>
      <c r="H501" s="1">
        <v>18716</v>
      </c>
      <c r="I501" s="1">
        <v>45776</v>
      </c>
      <c r="J501" s="1">
        <v>8950</v>
      </c>
    </row>
    <row r="502" spans="1:6" ht="12.75">
      <c r="A502" s="2" t="str">
        <f t="shared" si="7"/>
        <v>PERUS VIVOS</v>
      </c>
      <c r="B502" s="1" t="s">
        <v>644</v>
      </c>
      <c r="C502" s="1">
        <v>40</v>
      </c>
      <c r="D502" s="1">
        <v>10</v>
      </c>
      <c r="E502" s="1">
        <v>0</v>
      </c>
      <c r="F502" s="1">
        <v>0</v>
      </c>
    </row>
    <row r="503" spans="1:10" ht="12.75">
      <c r="A503" s="2" t="str">
        <f t="shared" si="7"/>
        <v>PÊSSEGOS FRESCOS</v>
      </c>
      <c r="B503" s="1" t="s">
        <v>552</v>
      </c>
      <c r="C503" s="1">
        <v>85275</v>
      </c>
      <c r="D503" s="1">
        <v>35603</v>
      </c>
      <c r="E503" s="1">
        <v>191914</v>
      </c>
      <c r="F503" s="1">
        <v>74054</v>
      </c>
      <c r="G503" s="1">
        <v>13296931</v>
      </c>
      <c r="H503" s="1">
        <v>11596997</v>
      </c>
      <c r="I503" s="1">
        <v>10202974</v>
      </c>
      <c r="J503" s="1">
        <v>7918045</v>
      </c>
    </row>
    <row r="504" spans="1:10" ht="12.75">
      <c r="A504" s="2" t="str">
        <f t="shared" si="7"/>
        <v>PÊSSEGOS PREPARADOS OU CONSERVADOS</v>
      </c>
      <c r="B504" s="1" t="s">
        <v>553</v>
      </c>
      <c r="C504" s="1">
        <v>843159</v>
      </c>
      <c r="D504" s="1">
        <v>838322</v>
      </c>
      <c r="E504" s="1">
        <v>1160051</v>
      </c>
      <c r="F504" s="1">
        <v>1197649</v>
      </c>
      <c r="G504" s="1">
        <v>2553308</v>
      </c>
      <c r="H504" s="1">
        <v>2672832</v>
      </c>
      <c r="I504" s="1">
        <v>1623730</v>
      </c>
      <c r="J504" s="1">
        <v>1550140</v>
      </c>
    </row>
    <row r="505" spans="1:10" ht="12.75">
      <c r="A505" s="2" t="str">
        <f t="shared" si="7"/>
        <v>PIMENTA PIPER SECA, TRITURADA OU EM PÓ</v>
      </c>
      <c r="B505" s="1" t="s">
        <v>554</v>
      </c>
      <c r="C505" s="1">
        <v>179600367</v>
      </c>
      <c r="D505" s="1">
        <v>84675663</v>
      </c>
      <c r="E505" s="1">
        <v>185322421</v>
      </c>
      <c r="F505" s="1">
        <v>89756001</v>
      </c>
      <c r="G505" s="1">
        <v>944493</v>
      </c>
      <c r="H505" s="1">
        <v>230275</v>
      </c>
      <c r="I505" s="1">
        <v>732815</v>
      </c>
      <c r="J505" s="1">
        <v>150886</v>
      </c>
    </row>
    <row r="506" spans="1:6" ht="12.75">
      <c r="A506" s="2" t="str">
        <f t="shared" si="7"/>
        <v>PIMENTÕES E PIMENTAS</v>
      </c>
      <c r="B506" s="1" t="s">
        <v>555</v>
      </c>
      <c r="C506" s="1">
        <v>988699</v>
      </c>
      <c r="D506" s="1">
        <v>592201</v>
      </c>
      <c r="E506" s="1">
        <v>488453</v>
      </c>
      <c r="F506" s="1">
        <v>335730</v>
      </c>
    </row>
    <row r="507" spans="1:10" ht="12.75">
      <c r="A507" s="2" t="str">
        <f t="shared" si="7"/>
        <v>PIMENTÕES E PIMENTAS SECOS, PÓ</v>
      </c>
      <c r="B507" s="1" t="s">
        <v>556</v>
      </c>
      <c r="C507" s="1">
        <v>4604336</v>
      </c>
      <c r="D507" s="1">
        <v>2265850</v>
      </c>
      <c r="E507" s="1">
        <v>3678115</v>
      </c>
      <c r="F507" s="1">
        <v>1969317</v>
      </c>
      <c r="G507" s="1">
        <v>5666638</v>
      </c>
      <c r="H507" s="1">
        <v>2584768</v>
      </c>
      <c r="I507" s="1">
        <v>7152823</v>
      </c>
      <c r="J507" s="1">
        <v>3606984</v>
      </c>
    </row>
    <row r="508" spans="1:6" ht="12.75">
      <c r="A508" s="2" t="str">
        <f t="shared" si="7"/>
        <v>PLANTAS ORNAMENTAIS</v>
      </c>
      <c r="B508" s="1" t="s">
        <v>557</v>
      </c>
      <c r="C508" s="1">
        <v>34219</v>
      </c>
      <c r="D508" s="1">
        <v>13449</v>
      </c>
      <c r="E508" s="1">
        <v>55145</v>
      </c>
      <c r="F508" s="1">
        <v>22596</v>
      </c>
    </row>
    <row r="509" spans="1:10" ht="12.75">
      <c r="A509" s="2" t="str">
        <f t="shared" si="7"/>
        <v>PLANTAS PARA MEDICINA OU PERFUMARIA</v>
      </c>
      <c r="B509" s="1" t="s">
        <v>558</v>
      </c>
      <c r="C509" s="1">
        <v>10150388</v>
      </c>
      <c r="D509" s="1">
        <v>1533849</v>
      </c>
      <c r="E509" s="1">
        <v>9678731</v>
      </c>
      <c r="F509" s="1">
        <v>1524565</v>
      </c>
      <c r="G509" s="1">
        <v>20844485</v>
      </c>
      <c r="H509" s="1">
        <v>9021727</v>
      </c>
      <c r="I509" s="1">
        <v>27665287</v>
      </c>
      <c r="J509" s="1">
        <v>13448772</v>
      </c>
    </row>
    <row r="510" spans="1:10" ht="12.75">
      <c r="A510" s="2" t="str">
        <f aca="true" t="shared" si="8" ref="A510:A611">RIGHT(B510,LEN(B510)-11)</f>
        <v>POLVOS</v>
      </c>
      <c r="B510" s="1" t="s">
        <v>559</v>
      </c>
      <c r="C510" s="1">
        <v>34729</v>
      </c>
      <c r="D510" s="1">
        <v>2691</v>
      </c>
      <c r="E510" s="1">
        <v>61116</v>
      </c>
      <c r="F510" s="1">
        <v>5942</v>
      </c>
      <c r="G510" s="1">
        <v>2542407</v>
      </c>
      <c r="H510" s="1">
        <v>294160</v>
      </c>
      <c r="I510" s="1">
        <v>3381909</v>
      </c>
      <c r="J510" s="1">
        <v>437057</v>
      </c>
    </row>
    <row r="511" spans="1:10" ht="12.75">
      <c r="A511" s="2" t="str">
        <f t="shared" si="8"/>
        <v>POMELOS</v>
      </c>
      <c r="B511" s="1" t="s">
        <v>560</v>
      </c>
      <c r="C511" s="1">
        <v>28108</v>
      </c>
      <c r="D511" s="1">
        <v>7732</v>
      </c>
      <c r="E511" s="1">
        <v>37735</v>
      </c>
      <c r="F511" s="1">
        <v>12899</v>
      </c>
      <c r="G511" s="1">
        <v>361008</v>
      </c>
      <c r="H511" s="1">
        <v>348593</v>
      </c>
      <c r="I511" s="1">
        <v>317483</v>
      </c>
      <c r="J511" s="1">
        <v>281689</v>
      </c>
    </row>
    <row r="512" spans="1:10" ht="12.75">
      <c r="A512" s="2" t="str">
        <f t="shared" si="8"/>
        <v>PREPARAÇÕES ALIMENTÍCIAS HOMOGENEIZADAS</v>
      </c>
      <c r="B512" s="1" t="s">
        <v>561</v>
      </c>
      <c r="C512" s="1">
        <v>79327</v>
      </c>
      <c r="D512" s="1">
        <v>18433</v>
      </c>
      <c r="E512" s="1">
        <v>12254</v>
      </c>
      <c r="F512" s="1">
        <v>1577</v>
      </c>
      <c r="G512" s="1">
        <v>40130</v>
      </c>
      <c r="H512" s="1">
        <v>66133</v>
      </c>
      <c r="I512" s="1">
        <v>15781</v>
      </c>
      <c r="J512" s="1">
        <v>26167</v>
      </c>
    </row>
    <row r="513" spans="1:10" ht="12.75">
      <c r="A513" s="2" t="str">
        <f t="shared" si="8"/>
        <v>PREPARAÇÕES DE CRUSTÁCEOS E MOLUSCOS</v>
      </c>
      <c r="B513" s="1" t="s">
        <v>562</v>
      </c>
      <c r="C513" s="1">
        <v>68311</v>
      </c>
      <c r="D513" s="1">
        <v>10022</v>
      </c>
      <c r="E513" s="1">
        <v>66945</v>
      </c>
      <c r="F513" s="1">
        <v>10763</v>
      </c>
      <c r="G513" s="1">
        <v>1443600</v>
      </c>
      <c r="H513" s="1">
        <v>507920</v>
      </c>
      <c r="I513" s="1">
        <v>1381821</v>
      </c>
      <c r="J513" s="1">
        <v>471891</v>
      </c>
    </row>
    <row r="514" spans="1:10" ht="12.75">
      <c r="A514" s="2" t="str">
        <f t="shared" si="8"/>
        <v>PREPARAÇÕES E CONSERVAS DE ATUNS</v>
      </c>
      <c r="B514" s="1" t="s">
        <v>563</v>
      </c>
      <c r="C514" s="1">
        <v>9101117</v>
      </c>
      <c r="D514" s="1">
        <v>2353961</v>
      </c>
      <c r="E514" s="1">
        <v>9631298</v>
      </c>
      <c r="F514" s="1">
        <v>2702044</v>
      </c>
      <c r="G514" s="1">
        <v>18095536</v>
      </c>
      <c r="H514" s="1">
        <v>5535604</v>
      </c>
      <c r="I514" s="1">
        <v>12229521</v>
      </c>
      <c r="J514" s="1">
        <v>4490614</v>
      </c>
    </row>
    <row r="515" spans="1:10" ht="12.75">
      <c r="A515" s="2" t="str">
        <f t="shared" si="8"/>
        <v>PREPARAÇÕES E CONSERVAS DE DEMAIS PEIXES</v>
      </c>
      <c r="B515" s="1" t="s">
        <v>564</v>
      </c>
      <c r="C515" s="1">
        <v>302393</v>
      </c>
      <c r="D515" s="1">
        <v>84395</v>
      </c>
      <c r="E515" s="1">
        <v>185165</v>
      </c>
      <c r="F515" s="1">
        <v>124743</v>
      </c>
      <c r="G515" s="1">
        <v>30667582</v>
      </c>
      <c r="H515" s="1">
        <v>9591942</v>
      </c>
      <c r="I515" s="1">
        <v>23392739</v>
      </c>
      <c r="J515" s="1">
        <v>8038325</v>
      </c>
    </row>
    <row r="516" spans="1:10" ht="12.75">
      <c r="A516" s="2" t="str">
        <f t="shared" si="8"/>
        <v>PREPARAÇÕES E CONSERVAS DE SARDINHAS</v>
      </c>
      <c r="B516" s="1" t="s">
        <v>565</v>
      </c>
      <c r="C516" s="1">
        <v>2169159</v>
      </c>
      <c r="D516" s="1">
        <v>704325</v>
      </c>
      <c r="E516" s="1">
        <v>1722521</v>
      </c>
      <c r="F516" s="1">
        <v>552479</v>
      </c>
      <c r="G516" s="1">
        <v>541625</v>
      </c>
      <c r="H516" s="1">
        <v>139725</v>
      </c>
      <c r="I516" s="1">
        <v>349479</v>
      </c>
      <c r="J516" s="1">
        <v>95375</v>
      </c>
    </row>
    <row r="517" spans="1:10" ht="12.75">
      <c r="A517" s="2" t="str">
        <f t="shared" si="8"/>
        <v>PREPARAÇÕES P/ ELABORAÇÃO DE BEBIDAS</v>
      </c>
      <c r="B517" s="1" t="s">
        <v>566</v>
      </c>
      <c r="C517" s="1">
        <v>210709154</v>
      </c>
      <c r="D517" s="1">
        <v>12708360</v>
      </c>
      <c r="E517" s="1">
        <v>157432837</v>
      </c>
      <c r="F517" s="1">
        <v>12017994</v>
      </c>
      <c r="G517" s="1">
        <v>49022383</v>
      </c>
      <c r="H517" s="1">
        <v>5642277</v>
      </c>
      <c r="I517" s="1">
        <v>58378029</v>
      </c>
      <c r="J517" s="1">
        <v>6456686</v>
      </c>
    </row>
    <row r="518" spans="1:10" ht="12.75">
      <c r="A518" s="2" t="str">
        <f t="shared" si="8"/>
        <v>PREPARAÇÕES PARA ALIMENTAÇÃO INFANTIL</v>
      </c>
      <c r="B518" s="1" t="s">
        <v>567</v>
      </c>
      <c r="C518" s="1">
        <v>18091508</v>
      </c>
      <c r="D518" s="1">
        <v>6575474</v>
      </c>
      <c r="E518" s="1">
        <v>21518187</v>
      </c>
      <c r="F518" s="1">
        <v>8461220</v>
      </c>
      <c r="G518" s="1">
        <v>32412922</v>
      </c>
      <c r="H518" s="1">
        <v>4465824</v>
      </c>
      <c r="I518" s="1">
        <v>37492063</v>
      </c>
      <c r="J518" s="1">
        <v>4796731</v>
      </c>
    </row>
    <row r="519" spans="1:10" ht="12.75">
      <c r="A519" s="2" t="str">
        <f t="shared" si="8"/>
        <v>PRODUTOS DE CONFEITARIA</v>
      </c>
      <c r="B519" s="1" t="s">
        <v>568</v>
      </c>
      <c r="C519" s="1">
        <v>150892332</v>
      </c>
      <c r="D519" s="1">
        <v>89712295</v>
      </c>
      <c r="E519" s="1">
        <v>131078362</v>
      </c>
      <c r="F519" s="1">
        <v>83569663</v>
      </c>
      <c r="G519" s="1">
        <v>51144162</v>
      </c>
      <c r="H519" s="1">
        <v>10389155</v>
      </c>
      <c r="I519" s="1">
        <v>29956420</v>
      </c>
      <c r="J519" s="1">
        <v>5903067</v>
      </c>
    </row>
    <row r="520" spans="1:10" ht="12.75">
      <c r="A520" s="2" t="str">
        <f t="shared" si="8"/>
        <v>PRODUTOS DE LINHO</v>
      </c>
      <c r="B520" s="1" t="s">
        <v>569</v>
      </c>
      <c r="C520" s="1">
        <v>1284818</v>
      </c>
      <c r="D520" s="1">
        <v>77124</v>
      </c>
      <c r="E520" s="1">
        <v>1380103</v>
      </c>
      <c r="F520" s="1">
        <v>99999</v>
      </c>
      <c r="G520" s="1">
        <v>13534030</v>
      </c>
      <c r="H520" s="1">
        <v>1507074</v>
      </c>
      <c r="I520" s="1">
        <v>9752004</v>
      </c>
      <c r="J520" s="1">
        <v>1056695</v>
      </c>
    </row>
    <row r="521" spans="1:10" ht="12.75">
      <c r="A521" s="2" t="str">
        <f t="shared" si="8"/>
        <v>PRODUTOS HORTÍCOLAS HOMOGENEIZADOS PREPARADOS OU CONSERVADOS</v>
      </c>
      <c r="B521" s="1" t="s">
        <v>570</v>
      </c>
      <c r="C521" s="1">
        <v>16633</v>
      </c>
      <c r="D521" s="1">
        <v>1627</v>
      </c>
      <c r="E521" s="1">
        <v>59750</v>
      </c>
      <c r="F521" s="1">
        <v>41078</v>
      </c>
      <c r="G521" s="1">
        <v>3441</v>
      </c>
      <c r="H521" s="1">
        <v>815</v>
      </c>
      <c r="I521" s="1">
        <v>10836</v>
      </c>
      <c r="J521" s="1">
        <v>2351</v>
      </c>
    </row>
    <row r="522" spans="1:10" ht="12.75">
      <c r="A522" s="2" t="str">
        <f t="shared" si="8"/>
        <v>PRODUTOS MUCILAGINOSOS E ESPESSANTES</v>
      </c>
      <c r="B522" s="1" t="s">
        <v>571</v>
      </c>
      <c r="C522" s="1">
        <v>434635</v>
      </c>
      <c r="D522" s="1">
        <v>69255</v>
      </c>
      <c r="E522" s="1">
        <v>495047</v>
      </c>
      <c r="F522" s="1">
        <v>104077</v>
      </c>
      <c r="G522" s="1">
        <v>47788879</v>
      </c>
      <c r="H522" s="1">
        <v>6880773</v>
      </c>
      <c r="I522" s="1">
        <v>48617580</v>
      </c>
      <c r="J522" s="1">
        <v>7904038</v>
      </c>
    </row>
    <row r="523" spans="1:10" ht="12.75">
      <c r="A523" s="2" t="str">
        <f t="shared" si="8"/>
        <v>PSITACIFORMES (INCL.OS PAPAGAIOS,AS ARARAS,ETC) VIVOS</v>
      </c>
      <c r="B523" s="1" t="s">
        <v>572</v>
      </c>
      <c r="C523" s="1">
        <v>113760</v>
      </c>
      <c r="D523" s="1">
        <v>11</v>
      </c>
      <c r="E523" s="1">
        <v>57140</v>
      </c>
      <c r="F523" s="1">
        <v>7</v>
      </c>
      <c r="G523" s="1">
        <v>30054</v>
      </c>
      <c r="H523" s="1">
        <v>104</v>
      </c>
      <c r="I523" s="1">
        <v>7384</v>
      </c>
      <c r="J523" s="1">
        <v>47</v>
      </c>
    </row>
    <row r="524" spans="1:10" ht="12.75">
      <c r="A524" s="2" t="str">
        <f t="shared" si="8"/>
        <v>QUEIJOS</v>
      </c>
      <c r="B524" s="1" t="s">
        <v>573</v>
      </c>
      <c r="C524" s="1">
        <v>17029176</v>
      </c>
      <c r="D524" s="1">
        <v>3434774</v>
      </c>
      <c r="E524" s="1">
        <v>18883576</v>
      </c>
      <c r="F524" s="1">
        <v>4143644</v>
      </c>
      <c r="G524" s="1">
        <v>118023524</v>
      </c>
      <c r="H524" s="1">
        <v>28147764</v>
      </c>
      <c r="I524" s="1">
        <v>125395680</v>
      </c>
      <c r="J524" s="1">
        <v>31022313</v>
      </c>
    </row>
    <row r="525" spans="1:10" ht="12.75">
      <c r="A525" s="2" t="str">
        <f t="shared" si="8"/>
        <v>REFRIGERANTE</v>
      </c>
      <c r="B525" s="1" t="s">
        <v>574</v>
      </c>
      <c r="C525" s="1">
        <v>12991462</v>
      </c>
      <c r="D525" s="1">
        <v>33425435</v>
      </c>
      <c r="E525" s="1">
        <v>11953659</v>
      </c>
      <c r="F525" s="1">
        <v>32179183</v>
      </c>
      <c r="G525" s="1">
        <v>335270</v>
      </c>
      <c r="H525" s="1">
        <v>275828</v>
      </c>
      <c r="I525" s="1">
        <v>528785</v>
      </c>
      <c r="J525" s="1">
        <v>528944</v>
      </c>
    </row>
    <row r="526" spans="1:10" ht="12.75">
      <c r="A526" s="2" t="str">
        <f t="shared" si="8"/>
        <v>RÉPTEIS VIVOS</v>
      </c>
      <c r="B526" s="1" t="s">
        <v>575</v>
      </c>
      <c r="C526" s="1">
        <v>223750</v>
      </c>
      <c r="D526" s="1">
        <v>563</v>
      </c>
      <c r="E526" s="1">
        <v>98909</v>
      </c>
      <c r="F526" s="1">
        <v>245</v>
      </c>
      <c r="G526" s="1">
        <v>0</v>
      </c>
      <c r="H526" s="1">
        <v>0</v>
      </c>
      <c r="I526" s="1">
        <v>3853</v>
      </c>
      <c r="J526" s="1">
        <v>10</v>
      </c>
    </row>
    <row r="527" spans="1:10" ht="12.75">
      <c r="A527" s="2" t="str">
        <f t="shared" si="8"/>
        <v>RESÍDUOS DO CAFÉ</v>
      </c>
      <c r="B527" s="1" t="s">
        <v>576</v>
      </c>
      <c r="C527" s="1">
        <v>58491</v>
      </c>
      <c r="D527" s="1">
        <v>8200</v>
      </c>
      <c r="E527" s="1">
        <v>60302</v>
      </c>
      <c r="F527" s="1">
        <v>23286</v>
      </c>
      <c r="G527" s="1">
        <v>535</v>
      </c>
      <c r="H527" s="1">
        <v>72</v>
      </c>
      <c r="I527" s="1">
        <v>715</v>
      </c>
      <c r="J527" s="1">
        <v>96</v>
      </c>
    </row>
    <row r="528" spans="1:10" ht="12.75">
      <c r="A528" s="2" t="str">
        <f t="shared" si="8"/>
        <v>SALMÕES CONGELADOS</v>
      </c>
      <c r="B528" s="1" t="s">
        <v>577</v>
      </c>
      <c r="C528" s="1">
        <v>104814</v>
      </c>
      <c r="D528" s="1">
        <v>11224</v>
      </c>
      <c r="E528" s="1">
        <v>210882</v>
      </c>
      <c r="F528" s="1">
        <v>42199</v>
      </c>
      <c r="G528" s="1">
        <v>32430370</v>
      </c>
      <c r="H528" s="1">
        <v>6581101</v>
      </c>
      <c r="I528" s="1">
        <v>22062505</v>
      </c>
      <c r="J528" s="1">
        <v>7507337</v>
      </c>
    </row>
    <row r="529" spans="1:10" ht="12.75">
      <c r="A529" s="2" t="str">
        <f t="shared" si="8"/>
        <v>SALMÕES, FRESCOS OU REFRIGERADOS</v>
      </c>
      <c r="B529" s="1" t="s">
        <v>578</v>
      </c>
      <c r="C529" s="1">
        <v>172735</v>
      </c>
      <c r="D529" s="1">
        <v>27732</v>
      </c>
      <c r="E529" s="1">
        <v>36104</v>
      </c>
      <c r="F529" s="1">
        <v>8474</v>
      </c>
      <c r="G529" s="1">
        <v>526348289</v>
      </c>
      <c r="H529" s="1">
        <v>86235723</v>
      </c>
      <c r="I529" s="1">
        <v>365397437</v>
      </c>
      <c r="J529" s="1">
        <v>88364841</v>
      </c>
    </row>
    <row r="530" spans="1:10" ht="12.75">
      <c r="A530" s="2" t="str">
        <f t="shared" si="8"/>
        <v>SALMÕES, SECOS, SALGADOS OU DEFUMDOS</v>
      </c>
      <c r="B530" s="1" t="s">
        <v>579</v>
      </c>
      <c r="C530" s="1">
        <v>17811</v>
      </c>
      <c r="D530" s="1">
        <v>675</v>
      </c>
      <c r="E530" s="1">
        <v>29438</v>
      </c>
      <c r="F530" s="1">
        <v>1293</v>
      </c>
      <c r="G530" s="1">
        <v>38111</v>
      </c>
      <c r="H530" s="1">
        <v>2094</v>
      </c>
      <c r="I530" s="1">
        <v>114593</v>
      </c>
      <c r="J530" s="1">
        <v>5756</v>
      </c>
    </row>
    <row r="531" spans="1:10" ht="12.75">
      <c r="A531" s="2" t="str">
        <f t="shared" si="8"/>
        <v>SARDINHAS CONGELADAS</v>
      </c>
      <c r="B531" s="1" t="s">
        <v>580</v>
      </c>
      <c r="C531" s="1">
        <v>1742935</v>
      </c>
      <c r="D531" s="1">
        <v>1871467</v>
      </c>
      <c r="E531" s="1">
        <v>136231</v>
      </c>
      <c r="F531" s="1">
        <v>97521</v>
      </c>
      <c r="G531" s="1">
        <v>69997587</v>
      </c>
      <c r="H531" s="1">
        <v>77224725</v>
      </c>
      <c r="I531" s="1">
        <v>58163669</v>
      </c>
      <c r="J531" s="1">
        <v>68007840</v>
      </c>
    </row>
    <row r="532" spans="1:10" ht="12.75">
      <c r="A532" s="2" t="str">
        <f t="shared" si="8"/>
        <v>SEBO BOVINO</v>
      </c>
      <c r="B532" s="1" t="s">
        <v>581</v>
      </c>
      <c r="C532" s="1">
        <v>9054284</v>
      </c>
      <c r="D532" s="1">
        <v>10336131</v>
      </c>
      <c r="E532" s="1">
        <v>8544850</v>
      </c>
      <c r="F532" s="1">
        <v>5550731</v>
      </c>
      <c r="G532" s="1">
        <v>28700337</v>
      </c>
      <c r="H532" s="1">
        <v>58500564</v>
      </c>
      <c r="I532" s="1">
        <v>61668799</v>
      </c>
      <c r="J532" s="1">
        <v>94646641</v>
      </c>
    </row>
    <row r="533" spans="1:10" ht="12.75">
      <c r="A533" s="2" t="str">
        <f t="shared" si="8"/>
        <v>SEMEAS, FARELOS E OUTROS RESÍDUOS DE MILHO</v>
      </c>
      <c r="B533" s="1" t="s">
        <v>582</v>
      </c>
      <c r="C533" s="1">
        <v>1421537</v>
      </c>
      <c r="D533" s="1">
        <v>2380688</v>
      </c>
      <c r="E533" s="1">
        <v>17156983</v>
      </c>
      <c r="F533" s="1">
        <v>85888272</v>
      </c>
      <c r="G533" s="1">
        <v>6056783</v>
      </c>
      <c r="H533" s="1">
        <v>47191499</v>
      </c>
      <c r="I533" s="1">
        <v>6189287</v>
      </c>
      <c r="J533" s="1">
        <v>41876125</v>
      </c>
    </row>
    <row r="534" spans="1:10" ht="12.75">
      <c r="A534" s="2" t="str">
        <f t="shared" si="8"/>
        <v>SÊMEN DE BOVINO</v>
      </c>
      <c r="B534" s="1" t="s">
        <v>583</v>
      </c>
      <c r="C534" s="1">
        <v>2424717</v>
      </c>
      <c r="D534" s="1">
        <v>562</v>
      </c>
      <c r="E534" s="1">
        <v>2541693</v>
      </c>
      <c r="F534" s="1">
        <v>571</v>
      </c>
      <c r="G534" s="1">
        <v>31156289</v>
      </c>
      <c r="H534" s="1">
        <v>6989</v>
      </c>
      <c r="I534" s="1">
        <v>36461087</v>
      </c>
      <c r="J534" s="1">
        <v>7970</v>
      </c>
    </row>
    <row r="535" spans="1:10" ht="12.75">
      <c r="A535" s="2" t="str">
        <f t="shared" si="8"/>
        <v>SÊMEN E EMBRIÕES DE OUTROS ANIMAIS</v>
      </c>
      <c r="B535" s="1" t="s">
        <v>584</v>
      </c>
      <c r="C535" s="1">
        <v>397766</v>
      </c>
      <c r="D535" s="1">
        <v>35</v>
      </c>
      <c r="E535" s="1">
        <v>636486</v>
      </c>
      <c r="F535" s="1">
        <v>27</v>
      </c>
      <c r="G535" s="1">
        <v>1235769</v>
      </c>
      <c r="H535" s="1">
        <v>5040</v>
      </c>
      <c r="I535" s="1">
        <v>1483996</v>
      </c>
      <c r="J535" s="1">
        <v>99</v>
      </c>
    </row>
    <row r="536" spans="1:10" ht="12.75">
      <c r="A536" s="2" t="str">
        <f t="shared" si="8"/>
        <v>SEMENTES DE ANIS E BADIANA</v>
      </c>
      <c r="B536" s="1" t="s">
        <v>585</v>
      </c>
      <c r="C536" s="1">
        <v>23910</v>
      </c>
      <c r="D536" s="1">
        <v>1762</v>
      </c>
      <c r="E536" s="1">
        <v>42489</v>
      </c>
      <c r="F536" s="1">
        <v>2447</v>
      </c>
      <c r="G536" s="1">
        <v>5702757</v>
      </c>
      <c r="H536" s="1">
        <v>1788845</v>
      </c>
      <c r="I536" s="1">
        <v>8313355</v>
      </c>
      <c r="J536" s="1">
        <v>2577361</v>
      </c>
    </row>
    <row r="537" spans="1:10" ht="12.75">
      <c r="A537" s="2" t="str">
        <f t="shared" si="8"/>
        <v>SEMENTES DE CEREAIS</v>
      </c>
      <c r="B537" s="1" t="s">
        <v>586</v>
      </c>
      <c r="C537" s="1">
        <v>79192474</v>
      </c>
      <c r="D537" s="1">
        <v>29554637</v>
      </c>
      <c r="E537" s="1">
        <v>70525743</v>
      </c>
      <c r="F537" s="1">
        <v>42957572</v>
      </c>
      <c r="G537" s="1">
        <v>14630131</v>
      </c>
      <c r="H537" s="1">
        <v>3871716</v>
      </c>
      <c r="I537" s="1">
        <v>13383892</v>
      </c>
      <c r="J537" s="1">
        <v>3241541</v>
      </c>
    </row>
    <row r="538" spans="1:10" ht="12.75">
      <c r="A538" s="2" t="str">
        <f t="shared" si="8"/>
        <v>SEMENTES DE COENTRO</v>
      </c>
      <c r="B538" s="1" t="s">
        <v>587</v>
      </c>
      <c r="C538" s="1">
        <v>24078</v>
      </c>
      <c r="D538" s="1">
        <v>16818</v>
      </c>
      <c r="E538" s="1">
        <v>67561</v>
      </c>
      <c r="F538" s="1">
        <v>45817</v>
      </c>
      <c r="G538" s="1">
        <v>1679334</v>
      </c>
      <c r="H538" s="1">
        <v>1477954</v>
      </c>
      <c r="I538" s="1">
        <v>2982444</v>
      </c>
      <c r="J538" s="1">
        <v>2602294</v>
      </c>
    </row>
    <row r="539" spans="1:10" ht="12.75">
      <c r="A539" s="2" t="str">
        <f t="shared" si="8"/>
        <v>SEMENTES DE COMINHO</v>
      </c>
      <c r="B539" s="1" t="s">
        <v>588</v>
      </c>
      <c r="C539" s="1">
        <v>6861</v>
      </c>
      <c r="D539" s="1">
        <v>1095</v>
      </c>
      <c r="E539" s="1">
        <v>98239</v>
      </c>
      <c r="F539" s="1">
        <v>43041</v>
      </c>
      <c r="G539" s="1">
        <v>10364425</v>
      </c>
      <c r="H539" s="1">
        <v>5814485</v>
      </c>
      <c r="I539" s="1">
        <v>9488619</v>
      </c>
      <c r="J539" s="1">
        <v>6720771</v>
      </c>
    </row>
    <row r="540" spans="1:10" ht="12.75">
      <c r="A540" s="2" t="str">
        <f t="shared" si="8"/>
        <v>SEMENTES DE HORTÍCOLAS, LEGUMINOSAS, RAÍZES E TUBÉRCULOS</v>
      </c>
      <c r="B540" s="1" t="s">
        <v>589</v>
      </c>
      <c r="C540" s="1">
        <v>14649384</v>
      </c>
      <c r="D540" s="1">
        <v>340419</v>
      </c>
      <c r="E540" s="1">
        <v>17518835</v>
      </c>
      <c r="F540" s="1">
        <v>333750</v>
      </c>
      <c r="G540" s="1">
        <v>87555033</v>
      </c>
      <c r="H540" s="1">
        <v>6682521</v>
      </c>
      <c r="I540" s="1">
        <v>80810712</v>
      </c>
      <c r="J540" s="1">
        <v>6366846</v>
      </c>
    </row>
    <row r="541" spans="1:10" ht="12.75">
      <c r="A541" s="2" t="str">
        <f t="shared" si="8"/>
        <v>SEMENTES DE OLEAGINOSAS (EXCLUI SOJA)</v>
      </c>
      <c r="B541" s="1" t="s">
        <v>590</v>
      </c>
      <c r="C541" s="1">
        <v>39680527</v>
      </c>
      <c r="D541" s="1">
        <v>73421270</v>
      </c>
      <c r="E541" s="1">
        <v>79004351</v>
      </c>
      <c r="F541" s="1">
        <v>102104787</v>
      </c>
      <c r="G541" s="1">
        <v>20798608</v>
      </c>
      <c r="H541" s="1">
        <v>21286029</v>
      </c>
      <c r="I541" s="1">
        <v>20984493</v>
      </c>
      <c r="J541" s="1">
        <v>21432980</v>
      </c>
    </row>
    <row r="542" spans="1:10" ht="12.75">
      <c r="A542" s="2" t="str">
        <f t="shared" si="8"/>
        <v>SEMENTES DE OLEAGINOSAS PARA SEMEADURA</v>
      </c>
      <c r="B542" s="1" t="s">
        <v>591</v>
      </c>
      <c r="C542" s="1">
        <v>6165883</v>
      </c>
      <c r="D542" s="1">
        <v>9472663</v>
      </c>
      <c r="E542" s="1">
        <v>4231640</v>
      </c>
      <c r="F542" s="1">
        <v>5245930</v>
      </c>
      <c r="G542" s="1">
        <v>3182358</v>
      </c>
      <c r="H542" s="1">
        <v>582574</v>
      </c>
      <c r="I542" s="1">
        <v>3314728</v>
      </c>
      <c r="J542" s="1">
        <v>601340</v>
      </c>
    </row>
    <row r="543" spans="1:10" ht="12.75">
      <c r="A543" s="2" t="str">
        <f t="shared" si="8"/>
        <v>SOJA EM GRÃOS</v>
      </c>
      <c r="B543" s="1" t="s">
        <v>592</v>
      </c>
      <c r="C543" s="1">
        <v>26071756983</v>
      </c>
      <c r="D543" s="1">
        <v>74063632901</v>
      </c>
      <c r="E543" s="1">
        <v>28560588699</v>
      </c>
      <c r="F543" s="1">
        <v>82968240736</v>
      </c>
      <c r="G543" s="1">
        <v>45330949</v>
      </c>
      <c r="H543" s="1">
        <v>144226252</v>
      </c>
      <c r="I543" s="1">
        <v>273344969</v>
      </c>
      <c r="J543" s="1">
        <v>821417999</v>
      </c>
    </row>
    <row r="544" spans="1:10" ht="12.75">
      <c r="A544" s="2" t="str">
        <f t="shared" si="8"/>
        <v>SORGO</v>
      </c>
      <c r="B544" s="1" t="s">
        <v>593</v>
      </c>
      <c r="C544" s="1">
        <v>5671319</v>
      </c>
      <c r="D544" s="1">
        <v>31962465</v>
      </c>
      <c r="E544" s="1">
        <v>6908</v>
      </c>
      <c r="F544" s="1">
        <v>30670</v>
      </c>
      <c r="G544" s="1">
        <v>0</v>
      </c>
      <c r="H544" s="1">
        <v>0</v>
      </c>
      <c r="I544" s="1">
        <v>195500</v>
      </c>
      <c r="J544" s="1">
        <v>2000000</v>
      </c>
    </row>
    <row r="545" spans="1:10" ht="12.75">
      <c r="A545" s="2" t="str">
        <f t="shared" si="8"/>
        <v>SORO DE LEITE</v>
      </c>
      <c r="B545" s="1" t="s">
        <v>594</v>
      </c>
      <c r="C545" s="1">
        <v>572944</v>
      </c>
      <c r="D545" s="1">
        <v>500427</v>
      </c>
      <c r="E545" s="1">
        <v>319146</v>
      </c>
      <c r="F545" s="1">
        <v>349012</v>
      </c>
      <c r="G545" s="1">
        <v>22650317</v>
      </c>
      <c r="H545" s="1">
        <v>14525698</v>
      </c>
      <c r="I545" s="1">
        <v>26031692</v>
      </c>
      <c r="J545" s="1">
        <v>18309139</v>
      </c>
    </row>
    <row r="546" spans="1:10" ht="12.75">
      <c r="A546" s="2" t="str">
        <f t="shared" si="8"/>
        <v>SORVETES E PREPARAÇÕES P/ SORVETES, CREMES, ETC.</v>
      </c>
      <c r="B546" s="1" t="s">
        <v>595</v>
      </c>
      <c r="C546" s="1">
        <v>6314361</v>
      </c>
      <c r="D546" s="1">
        <v>1450437</v>
      </c>
      <c r="E546" s="1">
        <v>12734486</v>
      </c>
      <c r="F546" s="1">
        <v>3159974</v>
      </c>
      <c r="G546" s="1">
        <v>12330213</v>
      </c>
      <c r="H546" s="1">
        <v>2993411</v>
      </c>
      <c r="I546" s="1">
        <v>10690348</v>
      </c>
      <c r="J546" s="1">
        <v>2691823</v>
      </c>
    </row>
    <row r="547" spans="1:10" ht="12.75">
      <c r="A547" s="2" t="str">
        <f t="shared" si="8"/>
        <v>SUBSTÂNCIAS ANIMAIS  PARA PREPARAÇÕES FARMACEUT.</v>
      </c>
      <c r="B547" s="1" t="s">
        <v>596</v>
      </c>
      <c r="C547" s="1">
        <v>78688372</v>
      </c>
      <c r="D547" s="1">
        <v>1853923</v>
      </c>
      <c r="E547" s="1">
        <v>87635677</v>
      </c>
      <c r="F547" s="1">
        <v>1777859</v>
      </c>
      <c r="G547" s="1">
        <v>39989791</v>
      </c>
      <c r="H547" s="1">
        <v>2372785</v>
      </c>
      <c r="I547" s="1">
        <v>33653674</v>
      </c>
      <c r="J547" s="1">
        <v>4310402</v>
      </c>
    </row>
    <row r="548" spans="1:10" ht="12.75">
      <c r="A548" s="2" t="str">
        <f t="shared" si="8"/>
        <v>SUCO DE TOMATE</v>
      </c>
      <c r="B548" s="1" t="s">
        <v>597</v>
      </c>
      <c r="C548" s="1">
        <v>105327</v>
      </c>
      <c r="D548" s="1">
        <v>48128</v>
      </c>
      <c r="E548" s="1">
        <v>81507</v>
      </c>
      <c r="F548" s="1">
        <v>49189</v>
      </c>
      <c r="G548" s="1">
        <v>432484</v>
      </c>
      <c r="H548" s="1">
        <v>463037</v>
      </c>
      <c r="I548" s="1">
        <v>401410</v>
      </c>
      <c r="J548" s="1">
        <v>447295</v>
      </c>
    </row>
    <row r="549" spans="1:10" ht="12.75">
      <c r="A549" s="2" t="str">
        <f t="shared" si="8"/>
        <v>SUCOS DE ABACAXI</v>
      </c>
      <c r="B549" s="1" t="s">
        <v>598</v>
      </c>
      <c r="C549" s="1">
        <v>5510116</v>
      </c>
      <c r="D549" s="1">
        <v>4828012</v>
      </c>
      <c r="E549" s="1">
        <v>12049255</v>
      </c>
      <c r="F549" s="1">
        <v>7809870</v>
      </c>
      <c r="G549" s="1">
        <v>78517</v>
      </c>
      <c r="H549" s="1">
        <v>13657</v>
      </c>
      <c r="I549" s="1">
        <v>99277</v>
      </c>
      <c r="J549" s="1">
        <v>46250</v>
      </c>
    </row>
    <row r="550" spans="1:10" ht="12.75">
      <c r="A550" s="2" t="str">
        <f t="shared" si="8"/>
        <v>SUCOS DE LARANJA</v>
      </c>
      <c r="B550" s="1" t="s">
        <v>599</v>
      </c>
      <c r="C550" s="1">
        <v>1909301284</v>
      </c>
      <c r="D550" s="1">
        <v>2250600412</v>
      </c>
      <c r="E550" s="1">
        <v>1425289798</v>
      </c>
      <c r="F550" s="1">
        <v>2043895185</v>
      </c>
      <c r="G550" s="1">
        <v>77297</v>
      </c>
      <c r="H550" s="1">
        <v>78149</v>
      </c>
      <c r="I550" s="1">
        <v>28586</v>
      </c>
      <c r="J550" s="1">
        <v>29181</v>
      </c>
    </row>
    <row r="551" spans="1:10" ht="12.75">
      <c r="A551" s="2" t="str">
        <f t="shared" si="8"/>
        <v>SUCOS DE MAÇÃ</v>
      </c>
      <c r="B551" s="1" t="s">
        <v>600</v>
      </c>
      <c r="C551" s="1">
        <v>16188240</v>
      </c>
      <c r="D551" s="1">
        <v>14144786</v>
      </c>
      <c r="E551" s="1">
        <v>14303171</v>
      </c>
      <c r="F551" s="1">
        <v>13065980</v>
      </c>
      <c r="G551" s="1">
        <v>157079</v>
      </c>
      <c r="H551" s="1">
        <v>196456</v>
      </c>
      <c r="I551" s="1">
        <v>109513</v>
      </c>
      <c r="J551" s="1">
        <v>133415</v>
      </c>
    </row>
    <row r="552" spans="1:10" ht="12.75">
      <c r="A552" s="2" t="str">
        <f t="shared" si="8"/>
        <v>SUCOS DE OUTROS CÍTRICOS</v>
      </c>
      <c r="B552" s="1" t="s">
        <v>601</v>
      </c>
      <c r="C552" s="1">
        <v>35248154</v>
      </c>
      <c r="D552" s="1">
        <v>22228911</v>
      </c>
      <c r="E552" s="1">
        <v>36800013</v>
      </c>
      <c r="F552" s="1">
        <v>26245616</v>
      </c>
      <c r="G552" s="1">
        <v>53923</v>
      </c>
      <c r="H552" s="1">
        <v>17110</v>
      </c>
      <c r="I552" s="1">
        <v>257646</v>
      </c>
      <c r="J552" s="1">
        <v>59180</v>
      </c>
    </row>
    <row r="553" spans="1:10" ht="12.75">
      <c r="A553" s="2" t="str">
        <f t="shared" si="8"/>
        <v>SUCOS DE UVA</v>
      </c>
      <c r="B553" s="1" t="s">
        <v>602</v>
      </c>
      <c r="C553" s="1">
        <v>5727624</v>
      </c>
      <c r="D553" s="1">
        <v>2422785</v>
      </c>
      <c r="E553" s="1">
        <v>2486448</v>
      </c>
      <c r="F553" s="1">
        <v>1377810</v>
      </c>
      <c r="G553" s="1">
        <v>96559</v>
      </c>
      <c r="H553" s="1">
        <v>90481</v>
      </c>
      <c r="I553" s="1">
        <v>25418</v>
      </c>
      <c r="J553" s="1">
        <v>28180</v>
      </c>
    </row>
    <row r="554" spans="1:10" ht="12.75">
      <c r="A554" s="2" t="str">
        <f t="shared" si="8"/>
        <v>SUCOS E EXTRATOS VEGETAIS</v>
      </c>
      <c r="B554" s="1" t="s">
        <v>603</v>
      </c>
      <c r="C554" s="1">
        <v>106678634</v>
      </c>
      <c r="D554" s="1">
        <v>18869302</v>
      </c>
      <c r="E554" s="1">
        <v>103918519</v>
      </c>
      <c r="F554" s="1">
        <v>18294119</v>
      </c>
      <c r="G554" s="1">
        <v>76030769</v>
      </c>
      <c r="H554" s="1">
        <v>2684350</v>
      </c>
      <c r="I554" s="1">
        <v>78003891</v>
      </c>
      <c r="J554" s="1">
        <v>2969705</v>
      </c>
    </row>
    <row r="555" spans="1:10" ht="12.75">
      <c r="A555" s="2" t="str">
        <f t="shared" si="8"/>
        <v>SUÍNOS VIVOS</v>
      </c>
      <c r="B555" s="1" t="s">
        <v>604</v>
      </c>
      <c r="C555" s="1">
        <v>6520274</v>
      </c>
      <c r="D555" s="1">
        <v>594784</v>
      </c>
      <c r="E555" s="1">
        <v>3851847</v>
      </c>
      <c r="F555" s="1">
        <v>291883</v>
      </c>
      <c r="G555" s="1">
        <v>2429572</v>
      </c>
      <c r="H555" s="1">
        <v>150690</v>
      </c>
      <c r="I555" s="1">
        <v>2285727</v>
      </c>
      <c r="J555" s="1">
        <v>197105</v>
      </c>
    </row>
    <row r="556" spans="1:6" ht="12.75">
      <c r="A556" s="2" t="str">
        <f t="shared" si="8"/>
        <v>SURUBINS CONGELADOS</v>
      </c>
      <c r="B556" s="1" t="s">
        <v>645</v>
      </c>
      <c r="C556" s="1">
        <v>12465</v>
      </c>
      <c r="D556" s="1">
        <v>4200</v>
      </c>
      <c r="E556" s="1">
        <v>4426</v>
      </c>
      <c r="F556" s="1">
        <v>2503</v>
      </c>
    </row>
    <row r="557" spans="1:6" ht="12.75">
      <c r="A557" s="2" t="str">
        <f t="shared" si="8"/>
        <v>SURUBINS, FRESCOS OU REFRIGERADOS</v>
      </c>
      <c r="B557" s="1" t="s">
        <v>605</v>
      </c>
      <c r="C557" s="1">
        <v>61198</v>
      </c>
      <c r="D557" s="1">
        <v>19074</v>
      </c>
      <c r="E557" s="1">
        <v>114885</v>
      </c>
      <c r="F557" s="1">
        <v>36234</v>
      </c>
    </row>
    <row r="558" spans="1:10" ht="12.75">
      <c r="A558" s="2" t="str">
        <f t="shared" si="8"/>
        <v>TAMARAS FRESCAS</v>
      </c>
      <c r="B558" s="1" t="s">
        <v>606</v>
      </c>
      <c r="C558" s="1">
        <v>38419</v>
      </c>
      <c r="D558" s="1">
        <v>29359</v>
      </c>
      <c r="E558" s="1">
        <v>101931</v>
      </c>
      <c r="F558" s="1">
        <v>30422</v>
      </c>
      <c r="G558" s="1">
        <v>3024</v>
      </c>
      <c r="H558" s="1">
        <v>3337</v>
      </c>
      <c r="I558" s="1">
        <v>2392</v>
      </c>
      <c r="J558" s="1">
        <v>3625</v>
      </c>
    </row>
    <row r="559" spans="1:10" ht="12.75">
      <c r="A559" s="2" t="str">
        <f t="shared" si="8"/>
        <v>TAMARAS SECAS</v>
      </c>
      <c r="B559" s="1" t="s">
        <v>607</v>
      </c>
      <c r="C559" s="1">
        <v>4199</v>
      </c>
      <c r="D559" s="1">
        <v>386</v>
      </c>
      <c r="E559" s="1">
        <v>8133</v>
      </c>
      <c r="F559" s="1">
        <v>830</v>
      </c>
      <c r="G559" s="1">
        <v>3180306</v>
      </c>
      <c r="H559" s="1">
        <v>1115206</v>
      </c>
      <c r="I559" s="1">
        <v>2767676</v>
      </c>
      <c r="J559" s="1">
        <v>997352</v>
      </c>
    </row>
    <row r="560" spans="1:10" ht="12.75">
      <c r="A560" s="2" t="str">
        <f t="shared" si="8"/>
        <v>TANGERINAS, MANDARINAS E SATOSUMAS FRESCAS OU SECAS</v>
      </c>
      <c r="B560" s="1" t="s">
        <v>608</v>
      </c>
      <c r="C560" s="1">
        <v>1471</v>
      </c>
      <c r="D560" s="1">
        <v>1253</v>
      </c>
      <c r="E560" s="1">
        <v>1437</v>
      </c>
      <c r="F560" s="1">
        <v>1234</v>
      </c>
      <c r="G560" s="1">
        <v>1173256</v>
      </c>
      <c r="H560" s="1">
        <v>1669845</v>
      </c>
      <c r="I560" s="1">
        <v>684572</v>
      </c>
      <c r="J560" s="1">
        <v>694742</v>
      </c>
    </row>
    <row r="561" spans="1:10" ht="12.75">
      <c r="A561" s="2" t="str">
        <f t="shared" si="8"/>
        <v>TAPIOCA E SEUS SUCEDÂNEOS</v>
      </c>
      <c r="B561" s="1" t="s">
        <v>609</v>
      </c>
      <c r="C561" s="1">
        <v>3502964</v>
      </c>
      <c r="D561" s="1">
        <v>2190396</v>
      </c>
      <c r="E561" s="1">
        <v>4616126</v>
      </c>
      <c r="F561" s="1">
        <v>3118490</v>
      </c>
      <c r="G561" s="1">
        <v>20764</v>
      </c>
      <c r="H561" s="1">
        <v>22144</v>
      </c>
      <c r="I561" s="1">
        <v>21179</v>
      </c>
      <c r="J561" s="1">
        <v>20010</v>
      </c>
    </row>
    <row r="562" spans="1:10" ht="12.75">
      <c r="A562" s="2" t="str">
        <f t="shared" si="8"/>
        <v>TECIDOS E OUTROS PRODUTOS TÊXTEIS DE SEDA</v>
      </c>
      <c r="B562" s="1" t="s">
        <v>610</v>
      </c>
      <c r="C562" s="1">
        <v>389585</v>
      </c>
      <c r="D562" s="1">
        <v>1978</v>
      </c>
      <c r="E562" s="1">
        <v>258694</v>
      </c>
      <c r="F562" s="1">
        <v>3638</v>
      </c>
      <c r="G562" s="1">
        <v>8693522</v>
      </c>
      <c r="H562" s="1">
        <v>50508</v>
      </c>
      <c r="I562" s="1">
        <v>4003885</v>
      </c>
      <c r="J562" s="1">
        <v>19120</v>
      </c>
    </row>
    <row r="563" spans="1:6" ht="12.75">
      <c r="A563" s="2" t="str">
        <f t="shared" si="8"/>
        <v>TILÁPIAS CONGELADAS</v>
      </c>
      <c r="B563" s="1" t="s">
        <v>611</v>
      </c>
      <c r="C563" s="1">
        <v>214543</v>
      </c>
      <c r="D563" s="1">
        <v>97298</v>
      </c>
      <c r="E563" s="1">
        <v>1120836</v>
      </c>
      <c r="F563" s="1">
        <v>647863</v>
      </c>
    </row>
    <row r="564" spans="1:6" ht="12.75">
      <c r="A564" s="2" t="str">
        <f t="shared" si="8"/>
        <v>TILÁPIAS, FRESCAS OU REFRIGERADAS</v>
      </c>
      <c r="B564" s="1" t="s">
        <v>612</v>
      </c>
      <c r="C564" s="1">
        <v>55093</v>
      </c>
      <c r="D564" s="1">
        <v>25406</v>
      </c>
      <c r="E564" s="1">
        <v>21020</v>
      </c>
      <c r="F564" s="1">
        <v>5846</v>
      </c>
    </row>
    <row r="565" spans="1:10" ht="12.75">
      <c r="A565" s="2" t="str">
        <f t="shared" si="8"/>
        <v>TILÁPIAS, VIVAS</v>
      </c>
      <c r="B565" s="1" t="s">
        <v>613</v>
      </c>
      <c r="C565" s="1">
        <v>13586</v>
      </c>
      <c r="D565" s="1">
        <v>4378</v>
      </c>
      <c r="E565" s="1">
        <v>14106</v>
      </c>
      <c r="F565" s="1">
        <v>5017</v>
      </c>
      <c r="G565" s="1">
        <v>0</v>
      </c>
      <c r="H565" s="1">
        <v>0</v>
      </c>
      <c r="I565" s="1">
        <v>2292</v>
      </c>
      <c r="J565" s="1">
        <v>15</v>
      </c>
    </row>
    <row r="566" spans="1:10" ht="12.75">
      <c r="A566" s="2" t="str">
        <f t="shared" si="8"/>
        <v>TOMATES</v>
      </c>
      <c r="B566" s="1" t="s">
        <v>614</v>
      </c>
      <c r="C566" s="1">
        <v>595478</v>
      </c>
      <c r="D566" s="1">
        <v>850188</v>
      </c>
      <c r="E566" s="1">
        <v>1496201</v>
      </c>
      <c r="F566" s="1">
        <v>4000881</v>
      </c>
      <c r="G566" s="1">
        <v>724683</v>
      </c>
      <c r="H566" s="1">
        <v>889936</v>
      </c>
      <c r="I566" s="1">
        <v>220668</v>
      </c>
      <c r="J566" s="1">
        <v>292800</v>
      </c>
    </row>
    <row r="567" spans="1:10" ht="12.75">
      <c r="A567" s="2" t="str">
        <f t="shared" si="8"/>
        <v>TOMATES PREPARADOS OU CONSERVADOS</v>
      </c>
      <c r="B567" s="1" t="s">
        <v>615</v>
      </c>
      <c r="C567" s="1">
        <v>2840268</v>
      </c>
      <c r="D567" s="1">
        <v>2524943</v>
      </c>
      <c r="E567" s="1">
        <v>4900436</v>
      </c>
      <c r="F567" s="1">
        <v>4968373</v>
      </c>
      <c r="G567" s="1">
        <v>35449882</v>
      </c>
      <c r="H567" s="1">
        <v>46271777</v>
      </c>
      <c r="I567" s="1">
        <v>33244936</v>
      </c>
      <c r="J567" s="1">
        <v>40235515</v>
      </c>
    </row>
    <row r="568" spans="1:10" ht="12.75">
      <c r="A568" s="2" t="str">
        <f t="shared" si="8"/>
        <v>TRIGO</v>
      </c>
      <c r="B568" s="1" t="s">
        <v>616</v>
      </c>
      <c r="C568" s="1">
        <v>116393380</v>
      </c>
      <c r="D568" s="1">
        <v>563244180</v>
      </c>
      <c r="E568" s="1">
        <v>111713990</v>
      </c>
      <c r="F568" s="1">
        <v>560857528</v>
      </c>
      <c r="G568" s="1">
        <v>1490502368</v>
      </c>
      <c r="H568" s="1">
        <v>6574846926</v>
      </c>
      <c r="I568" s="1">
        <v>1342754020</v>
      </c>
      <c r="J568" s="1">
        <v>6159300066</v>
      </c>
    </row>
    <row r="569" spans="1:10" ht="12.75">
      <c r="A569" s="2" t="str">
        <f t="shared" si="8"/>
        <v>TRIGO MOURISCO</v>
      </c>
      <c r="B569" s="1" t="s">
        <v>617</v>
      </c>
      <c r="C569" s="1">
        <v>501917</v>
      </c>
      <c r="D569" s="1">
        <v>1099289</v>
      </c>
      <c r="E569" s="1">
        <v>1295250</v>
      </c>
      <c r="F569" s="1">
        <v>2826753</v>
      </c>
      <c r="G569" s="1">
        <v>0</v>
      </c>
      <c r="H569" s="1">
        <v>0</v>
      </c>
      <c r="I569" s="1">
        <v>1760</v>
      </c>
      <c r="J569" s="1">
        <v>540</v>
      </c>
    </row>
    <row r="570" spans="1:10" ht="12.75">
      <c r="A570" s="2" t="str">
        <f t="shared" si="8"/>
        <v>TRUTAS CONGELADAS</v>
      </c>
      <c r="B570" s="1" t="s">
        <v>618</v>
      </c>
      <c r="C570" s="1">
        <v>734</v>
      </c>
      <c r="D570" s="1">
        <v>87</v>
      </c>
      <c r="E570" s="1">
        <v>2159</v>
      </c>
      <c r="F570" s="1">
        <v>253</v>
      </c>
      <c r="G570" s="1">
        <v>1531441</v>
      </c>
      <c r="H570" s="1">
        <v>365606</v>
      </c>
      <c r="I570" s="1">
        <v>89690</v>
      </c>
      <c r="J570" s="1">
        <v>25278</v>
      </c>
    </row>
    <row r="571" spans="1:10" ht="12.75">
      <c r="A571" s="2" t="str">
        <f t="shared" si="8"/>
        <v>TRUTAS, VIVAS</v>
      </c>
      <c r="B571" s="1" t="s">
        <v>619</v>
      </c>
      <c r="C571" s="1">
        <v>1751</v>
      </c>
      <c r="D571" s="1">
        <v>485</v>
      </c>
      <c r="E571" s="1">
        <v>733</v>
      </c>
      <c r="F571" s="1">
        <v>260</v>
      </c>
      <c r="G571" s="1">
        <v>1455212</v>
      </c>
      <c r="H571" s="1">
        <v>250645</v>
      </c>
      <c r="I571" s="1">
        <v>274899</v>
      </c>
      <c r="J571" s="1">
        <v>53886</v>
      </c>
    </row>
    <row r="572" spans="1:10" ht="12.75">
      <c r="A572" s="2" t="str">
        <f t="shared" si="8"/>
        <v>UÍSQUE</v>
      </c>
      <c r="B572" s="1" t="s">
        <v>620</v>
      </c>
      <c r="C572" s="1">
        <v>2506387</v>
      </c>
      <c r="D572" s="1">
        <v>769151</v>
      </c>
      <c r="E572" s="1">
        <v>2312978</v>
      </c>
      <c r="F572" s="1">
        <v>725153</v>
      </c>
      <c r="G572" s="1">
        <v>105229638</v>
      </c>
      <c r="H572" s="1">
        <v>33931564</v>
      </c>
      <c r="I572" s="1">
        <v>79387477</v>
      </c>
      <c r="J572" s="1">
        <v>33922988</v>
      </c>
    </row>
    <row r="573" spans="1:10" ht="12.75">
      <c r="A573" s="2" t="str">
        <f t="shared" si="8"/>
        <v>UVAS FRESCAS</v>
      </c>
      <c r="B573" s="1" t="s">
        <v>621</v>
      </c>
      <c r="C573" s="1">
        <v>93432574</v>
      </c>
      <c r="D573" s="1">
        <v>45054003</v>
      </c>
      <c r="E573" s="1">
        <v>108992052</v>
      </c>
      <c r="F573" s="1">
        <v>49228053</v>
      </c>
      <c r="G573" s="1">
        <v>22113415</v>
      </c>
      <c r="H573" s="1">
        <v>14524806</v>
      </c>
      <c r="I573" s="1">
        <v>10433633</v>
      </c>
      <c r="J573" s="1">
        <v>7250492</v>
      </c>
    </row>
    <row r="574" spans="1:10" ht="12.75">
      <c r="A574" s="2" t="str">
        <f t="shared" si="8"/>
        <v>UVAS SECAS</v>
      </c>
      <c r="B574" s="1" t="s">
        <v>622</v>
      </c>
      <c r="C574" s="1">
        <v>26926</v>
      </c>
      <c r="D574" s="1">
        <v>6013</v>
      </c>
      <c r="E574" s="1">
        <v>149954</v>
      </c>
      <c r="F574" s="1">
        <v>99637</v>
      </c>
      <c r="G574" s="1">
        <v>55970945</v>
      </c>
      <c r="H574" s="1">
        <v>27808819</v>
      </c>
      <c r="I574" s="1">
        <v>42626988</v>
      </c>
      <c r="J574" s="1">
        <v>28521734</v>
      </c>
    </row>
    <row r="575" spans="1:10" ht="12.75">
      <c r="A575" s="2" t="str">
        <f t="shared" si="8"/>
        <v>VESTUÁRIO E OUTROS PRODUTOS TÊXTEIS DE ALGODÃO</v>
      </c>
      <c r="B575" s="1" t="s">
        <v>623</v>
      </c>
      <c r="C575" s="1">
        <v>107784425</v>
      </c>
      <c r="D575" s="1">
        <v>8503359</v>
      </c>
      <c r="E575" s="1">
        <v>79780267</v>
      </c>
      <c r="F575" s="1">
        <v>7906061</v>
      </c>
      <c r="G575" s="1">
        <v>573219643</v>
      </c>
      <c r="H575" s="1">
        <v>34029486</v>
      </c>
      <c r="I575" s="1">
        <v>368532989</v>
      </c>
      <c r="J575" s="1">
        <v>22497992</v>
      </c>
    </row>
    <row r="576" spans="1:10" ht="12.75">
      <c r="A576" s="2" t="str">
        <f t="shared" si="8"/>
        <v>VESTUÁRIOS E PRODUTOS TÊXTEIS DE LÃ</v>
      </c>
      <c r="B576" s="1" t="s">
        <v>624</v>
      </c>
      <c r="C576" s="1">
        <v>1173465</v>
      </c>
      <c r="D576" s="1">
        <v>34991</v>
      </c>
      <c r="E576" s="1">
        <v>699596</v>
      </c>
      <c r="F576" s="1">
        <v>20193</v>
      </c>
      <c r="G576" s="1">
        <v>14202664</v>
      </c>
      <c r="H576" s="1">
        <v>340086</v>
      </c>
      <c r="I576" s="1">
        <v>8917763</v>
      </c>
      <c r="J576" s="1">
        <v>231386</v>
      </c>
    </row>
    <row r="577" spans="1:10" ht="12.75">
      <c r="A577" s="2" t="str">
        <f t="shared" si="8"/>
        <v>VINAGRE</v>
      </c>
      <c r="B577" s="1" t="s">
        <v>625</v>
      </c>
      <c r="C577" s="1">
        <v>1010193</v>
      </c>
      <c r="D577" s="1">
        <v>2774484</v>
      </c>
      <c r="E577" s="1">
        <v>1192466</v>
      </c>
      <c r="F577" s="1">
        <v>3343363</v>
      </c>
      <c r="G577" s="1">
        <v>2022407</v>
      </c>
      <c r="H577" s="1">
        <v>914394</v>
      </c>
      <c r="I577" s="1">
        <v>2139887</v>
      </c>
      <c r="J577" s="1">
        <v>975492</v>
      </c>
    </row>
    <row r="578" spans="1:10" ht="12.75">
      <c r="A578" s="2" t="str">
        <f t="shared" si="8"/>
        <v>VINHO</v>
      </c>
      <c r="B578" s="1" t="s">
        <v>626</v>
      </c>
      <c r="C578" s="1">
        <v>8824532</v>
      </c>
      <c r="D578" s="1">
        <v>4303564</v>
      </c>
      <c r="E578" s="1">
        <v>8418401</v>
      </c>
      <c r="F578" s="1">
        <v>5309602</v>
      </c>
      <c r="G578" s="1">
        <v>372164561</v>
      </c>
      <c r="H578" s="1">
        <v>120468541</v>
      </c>
      <c r="I578" s="1">
        <v>422521669</v>
      </c>
      <c r="J578" s="1">
        <v>152456673</v>
      </c>
    </row>
    <row r="579" spans="1:10" ht="12.75">
      <c r="A579" s="2" t="str">
        <f t="shared" si="8"/>
        <v>VODKA</v>
      </c>
      <c r="B579" s="1" t="s">
        <v>627</v>
      </c>
      <c r="C579" s="1">
        <v>1491828</v>
      </c>
      <c r="D579" s="1">
        <v>946197</v>
      </c>
      <c r="E579" s="1">
        <v>980834</v>
      </c>
      <c r="F579" s="1">
        <v>691465</v>
      </c>
      <c r="G579" s="1">
        <v>12961220</v>
      </c>
      <c r="H579" s="1">
        <v>3985933</v>
      </c>
      <c r="I579" s="1">
        <v>5201535</v>
      </c>
      <c r="J579" s="1">
        <v>2219141</v>
      </c>
    </row>
    <row r="580" spans="1:10" ht="12.75">
      <c r="A580" s="2" t="str">
        <f t="shared" si="8"/>
        <v>WAFFLES E 'WAFERS'</v>
      </c>
      <c r="B580" s="1" t="s">
        <v>628</v>
      </c>
      <c r="C580" s="1">
        <v>49005881</v>
      </c>
      <c r="D580" s="1">
        <v>20598351</v>
      </c>
      <c r="E580" s="1">
        <v>42357723</v>
      </c>
      <c r="F580" s="1">
        <v>19372003</v>
      </c>
      <c r="G580" s="1">
        <v>13184840</v>
      </c>
      <c r="H580" s="1">
        <v>2788323</v>
      </c>
      <c r="I580" s="1">
        <v>18959847</v>
      </c>
      <c r="J580" s="1">
        <v>3847932</v>
      </c>
    </row>
    <row r="581" ht="12.75">
      <c r="A581" s="2" t="e">
        <f t="shared" si="8"/>
        <v>#VALUE!</v>
      </c>
    </row>
    <row r="582" ht="12.75">
      <c r="A582" s="2" t="e">
        <f t="shared" si="8"/>
        <v>#VALUE!</v>
      </c>
    </row>
    <row r="583" ht="12.75">
      <c r="A583" s="2" t="e">
        <f t="shared" si="8"/>
        <v>#VALUE!</v>
      </c>
    </row>
    <row r="584" ht="12.75">
      <c r="A584" s="2" t="e">
        <f t="shared" si="8"/>
        <v>#VALUE!</v>
      </c>
    </row>
    <row r="585" ht="12.75">
      <c r="A585" s="2" t="e">
        <f t="shared" si="8"/>
        <v>#VALUE!</v>
      </c>
    </row>
    <row r="586" ht="12.75">
      <c r="A586" s="2" t="e">
        <f t="shared" si="8"/>
        <v>#VALUE!</v>
      </c>
    </row>
    <row r="587" ht="12.75">
      <c r="A587" s="2" t="e">
        <f t="shared" si="8"/>
        <v>#VALUE!</v>
      </c>
    </row>
    <row r="588" ht="12.75">
      <c r="A588" s="2" t="e">
        <f t="shared" si="8"/>
        <v>#VALUE!</v>
      </c>
    </row>
    <row r="589" ht="12.75">
      <c r="A589" s="2" t="e">
        <f t="shared" si="8"/>
        <v>#VALUE!</v>
      </c>
    </row>
    <row r="590" ht="12.75">
      <c r="A590" s="2" t="e">
        <f t="shared" si="8"/>
        <v>#VALUE!</v>
      </c>
    </row>
    <row r="591" ht="12.75">
      <c r="A591" s="2" t="e">
        <f t="shared" si="8"/>
        <v>#VALUE!</v>
      </c>
    </row>
    <row r="592" ht="12.75">
      <c r="A592" s="2" t="e">
        <f t="shared" si="8"/>
        <v>#VALUE!</v>
      </c>
    </row>
    <row r="593" ht="12.75">
      <c r="A593" s="2" t="e">
        <f t="shared" si="8"/>
        <v>#VALUE!</v>
      </c>
    </row>
    <row r="594" ht="12.75">
      <c r="A594" s="2" t="e">
        <f t="shared" si="8"/>
        <v>#VALUE!</v>
      </c>
    </row>
    <row r="595" ht="12.75">
      <c r="A595" s="2" t="e">
        <f t="shared" si="8"/>
        <v>#VALUE!</v>
      </c>
    </row>
    <row r="596" ht="12.75">
      <c r="A596" s="2" t="e">
        <f t="shared" si="8"/>
        <v>#VALUE!</v>
      </c>
    </row>
    <row r="597" ht="12.75">
      <c r="A597" s="2" t="e">
        <f t="shared" si="8"/>
        <v>#VALUE!</v>
      </c>
    </row>
    <row r="598" ht="12.75">
      <c r="A598" s="2" t="e">
        <f t="shared" si="8"/>
        <v>#VALUE!</v>
      </c>
    </row>
    <row r="599" ht="12.75">
      <c r="A599" s="2" t="e">
        <f t="shared" si="8"/>
        <v>#VALUE!</v>
      </c>
    </row>
    <row r="600" ht="12.75">
      <c r="A600" s="2" t="e">
        <f t="shared" si="8"/>
        <v>#VALUE!</v>
      </c>
    </row>
    <row r="601" ht="12.75">
      <c r="A601" s="2" t="e">
        <f t="shared" si="8"/>
        <v>#VALUE!</v>
      </c>
    </row>
    <row r="602" ht="12.75">
      <c r="A602" s="2" t="e">
        <f t="shared" si="8"/>
        <v>#VALUE!</v>
      </c>
    </row>
    <row r="603" ht="12.75">
      <c r="A603" s="2" t="e">
        <f t="shared" si="8"/>
        <v>#VALUE!</v>
      </c>
    </row>
    <row r="604" ht="12.75">
      <c r="A604" s="2" t="e">
        <f t="shared" si="8"/>
        <v>#VALUE!</v>
      </c>
    </row>
    <row r="605" ht="12.75">
      <c r="A605" s="2" t="e">
        <f t="shared" si="8"/>
        <v>#VALUE!</v>
      </c>
    </row>
    <row r="606" ht="12.75">
      <c r="A606" s="2" t="e">
        <f t="shared" si="8"/>
        <v>#VALUE!</v>
      </c>
    </row>
    <row r="607" ht="12.75">
      <c r="A607" s="2" t="e">
        <f t="shared" si="8"/>
        <v>#VALUE!</v>
      </c>
    </row>
    <row r="608" ht="12.75">
      <c r="A608" s="2" t="e">
        <f t="shared" si="8"/>
        <v>#VALUE!</v>
      </c>
    </row>
    <row r="609" ht="12.75">
      <c r="A609" s="2" t="e">
        <f t="shared" si="8"/>
        <v>#VALUE!</v>
      </c>
    </row>
    <row r="610" ht="12.75">
      <c r="A610" s="2" t="e">
        <f t="shared" si="8"/>
        <v>#VALUE!</v>
      </c>
    </row>
    <row r="611" ht="12.75">
      <c r="A611" s="2" t="e">
        <f t="shared" si="8"/>
        <v>#VALUE!</v>
      </c>
    </row>
    <row r="612" ht="12.75">
      <c r="A612" s="2" t="e">
        <f>RIGHT(B612,LEN(B612)-11)</f>
        <v>#VALUE!</v>
      </c>
    </row>
    <row r="613" ht="12.75">
      <c r="A613" s="2" t="e">
        <f>RIGHT(B613,LEN(B613)-11)</f>
        <v>#VALUE!</v>
      </c>
    </row>
    <row r="614" ht="12.75">
      <c r="A614" s="2" t="e">
        <f>RIGHT(B614,LEN(B614)-11)</f>
        <v>#VALUE!</v>
      </c>
    </row>
    <row r="615" ht="12.75">
      <c r="A615" s="2" t="e">
        <f>RIGHT(B615,LEN(B615)-11)</f>
        <v>#VALUE!</v>
      </c>
    </row>
    <row r="616" ht="12.75">
      <c r="A616" s="2" t="e">
        <f>RIGHT(B616,LEN(B616)-11)</f>
        <v>#VALUE!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G36" sqref="G36:K132"/>
    </sheetView>
  </sheetViews>
  <sheetFormatPr defaultColWidth="9.140625" defaultRowHeight="12.75"/>
  <cols>
    <col min="1" max="1" width="9.140625" style="1" customWidth="1"/>
    <col min="2" max="5" width="11.7109375" style="1" bestFit="1" customWidth="1"/>
    <col min="6" max="7" width="9.140625" style="1" customWidth="1"/>
    <col min="8" max="9" width="18.57421875" style="1" bestFit="1" customWidth="1"/>
    <col min="10" max="11" width="12.57421875" style="1" bestFit="1" customWidth="1"/>
    <col min="12" max="16384" width="9.140625" style="1" customWidth="1"/>
  </cols>
  <sheetData>
    <row r="1" ht="11.25">
      <c r="A1" s="9" t="s">
        <v>7</v>
      </c>
    </row>
    <row r="2" spans="2:9" ht="11.25">
      <c r="B2" s="9" t="str">
        <f>Mês!C1</f>
        <v>Dezembro/2019</v>
      </c>
      <c r="C2" s="9" t="str">
        <f>Mês!E1</f>
        <v>Dezembro/2020</v>
      </c>
      <c r="H2" s="9" t="str">
        <f>Ano!C1</f>
        <v>Janeiro - Dezembro/2019</v>
      </c>
      <c r="I2" s="9" t="str">
        <f>Ano!E1</f>
        <v>Janeiro - Dezembro/2020</v>
      </c>
    </row>
    <row r="3" spans="1:11" ht="11.25">
      <c r="A3" s="1" t="s">
        <v>102</v>
      </c>
      <c r="B3" s="1" t="s">
        <v>37</v>
      </c>
      <c r="C3" s="1" t="s">
        <v>37</v>
      </c>
      <c r="D3" s="1" t="s">
        <v>40</v>
      </c>
      <c r="E3" s="1" t="s">
        <v>40</v>
      </c>
      <c r="G3" s="1" t="s">
        <v>102</v>
      </c>
      <c r="H3" s="1" t="s">
        <v>37</v>
      </c>
      <c r="I3" s="1" t="s">
        <v>37</v>
      </c>
      <c r="J3" s="1" t="s">
        <v>40</v>
      </c>
      <c r="K3" s="1" t="s">
        <v>40</v>
      </c>
    </row>
    <row r="4" spans="1:11" ht="11.25">
      <c r="A4" s="1" t="s">
        <v>103</v>
      </c>
      <c r="B4" s="1" t="s">
        <v>104</v>
      </c>
      <c r="C4" s="1" t="s">
        <v>106</v>
      </c>
      <c r="D4" s="1" t="s">
        <v>104</v>
      </c>
      <c r="E4" s="1" t="s">
        <v>106</v>
      </c>
      <c r="G4" s="1" t="s">
        <v>103</v>
      </c>
      <c r="H4" s="1" t="s">
        <v>104</v>
      </c>
      <c r="I4" s="1" t="s">
        <v>106</v>
      </c>
      <c r="J4" s="1" t="s">
        <v>104</v>
      </c>
      <c r="K4" s="1" t="s">
        <v>106</v>
      </c>
    </row>
    <row r="5" spans="1:11" s="8" customFormat="1" ht="11.25">
      <c r="A5" s="8" t="s">
        <v>127</v>
      </c>
      <c r="B5" s="25">
        <f>SUM(B6:B30)</f>
        <v>7590650678</v>
      </c>
      <c r="C5" s="25">
        <f>SUM(C6:C30)</f>
        <v>7236799480</v>
      </c>
      <c r="D5" s="25">
        <f>SUM(D6:D30)</f>
        <v>1212195116</v>
      </c>
      <c r="E5" s="25">
        <f>SUM(E6:E30)</f>
        <v>1352019528</v>
      </c>
      <c r="G5" s="8" t="s">
        <v>127</v>
      </c>
      <c r="H5" s="25">
        <f>SUM(H6:H30)</f>
        <v>96850624360</v>
      </c>
      <c r="I5" s="25">
        <f>SUM(I6:I30)</f>
        <v>100701909400</v>
      </c>
      <c r="J5" s="25">
        <f>SUM(J6:J30)</f>
        <v>13768880304</v>
      </c>
      <c r="K5" s="25">
        <f>SUM(K6:K30)</f>
        <v>13046638282</v>
      </c>
    </row>
    <row r="6" spans="1:11" ht="11.25">
      <c r="A6" s="1" t="s">
        <v>108</v>
      </c>
      <c r="B6" s="24">
        <v>22742630</v>
      </c>
      <c r="C6" s="24">
        <v>13828373</v>
      </c>
      <c r="D6" s="24">
        <v>1475780</v>
      </c>
      <c r="E6" s="24">
        <v>480249</v>
      </c>
      <c r="G6" s="1" t="s">
        <v>108</v>
      </c>
      <c r="H6" s="24">
        <v>457204055</v>
      </c>
      <c r="I6" s="24">
        <v>304193022</v>
      </c>
      <c r="J6" s="24">
        <v>13711933</v>
      </c>
      <c r="K6" s="24">
        <v>7620099</v>
      </c>
    </row>
    <row r="7" spans="1:11" ht="11.25">
      <c r="A7" s="1" t="s">
        <v>128</v>
      </c>
      <c r="B7" s="24">
        <v>35069748</v>
      </c>
      <c r="C7" s="24">
        <v>35949147</v>
      </c>
      <c r="D7" s="24">
        <v>56074110</v>
      </c>
      <c r="E7" s="24">
        <v>73425701</v>
      </c>
      <c r="G7" s="1" t="s">
        <v>128</v>
      </c>
      <c r="H7" s="24">
        <v>358155933</v>
      </c>
      <c r="I7" s="24">
        <v>310235382</v>
      </c>
      <c r="J7" s="24">
        <v>714079199</v>
      </c>
      <c r="K7" s="24">
        <v>689293143</v>
      </c>
    </row>
    <row r="8" spans="1:11" ht="11.25">
      <c r="A8" s="1" t="s">
        <v>109</v>
      </c>
      <c r="B8" s="24">
        <v>21706377</v>
      </c>
      <c r="C8" s="24">
        <v>27132613</v>
      </c>
      <c r="D8" s="24">
        <v>52828978</v>
      </c>
      <c r="E8" s="24">
        <v>53991563</v>
      </c>
      <c r="G8" s="1" t="s">
        <v>109</v>
      </c>
      <c r="H8" s="24">
        <v>305384025</v>
      </c>
      <c r="I8" s="24">
        <v>303005964</v>
      </c>
      <c r="J8" s="24">
        <v>320028631</v>
      </c>
      <c r="K8" s="24">
        <v>306748955</v>
      </c>
    </row>
    <row r="9" spans="1:11" ht="11.25">
      <c r="A9" s="1" t="s">
        <v>110</v>
      </c>
      <c r="B9" s="24">
        <v>448351582</v>
      </c>
      <c r="C9" s="24">
        <v>588713788</v>
      </c>
      <c r="D9" s="24">
        <v>3837189</v>
      </c>
      <c r="E9" s="24">
        <v>6515742</v>
      </c>
      <c r="G9" s="1" t="s">
        <v>110</v>
      </c>
      <c r="H9" s="24">
        <v>5167387738</v>
      </c>
      <c r="I9" s="24">
        <v>5529518700</v>
      </c>
      <c r="J9" s="24">
        <v>81663528</v>
      </c>
      <c r="K9" s="24">
        <v>71117331</v>
      </c>
    </row>
    <row r="10" spans="1:11" ht="11.25">
      <c r="A10" s="1" t="s">
        <v>111</v>
      </c>
      <c r="B10" s="24">
        <v>1686574056</v>
      </c>
      <c r="C10" s="24">
        <v>1507990226</v>
      </c>
      <c r="D10" s="24">
        <v>44093868</v>
      </c>
      <c r="E10" s="24">
        <v>56753881</v>
      </c>
      <c r="G10" s="1" t="s">
        <v>111</v>
      </c>
      <c r="H10" s="24">
        <v>16685636605</v>
      </c>
      <c r="I10" s="24">
        <v>17158809044</v>
      </c>
      <c r="J10" s="24">
        <v>463898079</v>
      </c>
      <c r="K10" s="24">
        <v>411982812</v>
      </c>
    </row>
    <row r="11" spans="1:11" ht="11.25">
      <c r="A11" s="1" t="s">
        <v>112</v>
      </c>
      <c r="B11" s="24">
        <v>805357634</v>
      </c>
      <c r="C11" s="24">
        <v>1007199825</v>
      </c>
      <c r="D11" s="24">
        <v>271939358</v>
      </c>
      <c r="E11" s="24">
        <v>263058666</v>
      </c>
      <c r="G11" s="1" t="s">
        <v>112</v>
      </c>
      <c r="H11" s="24">
        <v>7995203765</v>
      </c>
      <c r="I11" s="24">
        <v>6828069293</v>
      </c>
      <c r="J11" s="24">
        <v>3031936236</v>
      </c>
      <c r="K11" s="24">
        <v>2948328631</v>
      </c>
    </row>
    <row r="12" spans="1:11" ht="11.25">
      <c r="A12" s="1" t="s">
        <v>129</v>
      </c>
      <c r="B12" s="24">
        <v>25750978</v>
      </c>
      <c r="C12" s="24">
        <v>32390388</v>
      </c>
      <c r="D12" s="24">
        <v>3849119</v>
      </c>
      <c r="E12" s="24">
        <v>7457825</v>
      </c>
      <c r="G12" s="1" t="s">
        <v>129</v>
      </c>
      <c r="H12" s="24">
        <v>312085790</v>
      </c>
      <c r="I12" s="24">
        <v>356139013</v>
      </c>
      <c r="J12" s="24">
        <v>50923556</v>
      </c>
      <c r="K12" s="24">
        <v>63087355</v>
      </c>
    </row>
    <row r="13" spans="1:11" ht="11.25">
      <c r="A13" s="1" t="s">
        <v>113</v>
      </c>
      <c r="B13" s="24">
        <v>1771830126</v>
      </c>
      <c r="C13" s="24">
        <v>511276052</v>
      </c>
      <c r="D13" s="24">
        <v>16700777</v>
      </c>
      <c r="E13" s="24">
        <v>61878460</v>
      </c>
      <c r="G13" s="1" t="s">
        <v>113</v>
      </c>
      <c r="H13" s="24">
        <v>32621725461</v>
      </c>
      <c r="I13" s="24">
        <v>35231550057</v>
      </c>
      <c r="J13" s="24">
        <v>78897060</v>
      </c>
      <c r="K13" s="24">
        <v>438602223</v>
      </c>
    </row>
    <row r="14" spans="1:11" ht="11.25">
      <c r="A14" s="1" t="s">
        <v>114</v>
      </c>
      <c r="B14" s="24">
        <v>490239237</v>
      </c>
      <c r="C14" s="24">
        <v>972803803</v>
      </c>
      <c r="D14" s="24">
        <v>81898082</v>
      </c>
      <c r="E14" s="24">
        <v>44519310</v>
      </c>
      <c r="G14" s="1" t="s">
        <v>114</v>
      </c>
      <c r="H14" s="24">
        <v>6193725902</v>
      </c>
      <c r="I14" s="24">
        <v>9950398535</v>
      </c>
      <c r="J14" s="24">
        <v>649355870</v>
      </c>
      <c r="K14" s="24">
        <v>470672581</v>
      </c>
    </row>
    <row r="15" spans="1:11" ht="11.25">
      <c r="A15" s="1" t="s">
        <v>115</v>
      </c>
      <c r="B15" s="24">
        <v>117644781</v>
      </c>
      <c r="C15" s="24">
        <v>130826441</v>
      </c>
      <c r="D15" s="24">
        <v>12977219</v>
      </c>
      <c r="E15" s="24">
        <v>12091947</v>
      </c>
      <c r="G15" s="1" t="s">
        <v>115</v>
      </c>
      <c r="H15" s="24">
        <v>1565443730</v>
      </c>
      <c r="I15" s="24">
        <v>1249527112</v>
      </c>
      <c r="J15" s="24">
        <v>166724032</v>
      </c>
      <c r="K15" s="24">
        <v>122615538</v>
      </c>
    </row>
    <row r="16" spans="1:11" ht="11.25">
      <c r="A16" s="1" t="s">
        <v>130</v>
      </c>
      <c r="B16" s="24">
        <v>79860057</v>
      </c>
      <c r="C16" s="24">
        <v>85376472</v>
      </c>
      <c r="D16" s="24">
        <v>24351688</v>
      </c>
      <c r="E16" s="24">
        <v>33507077</v>
      </c>
      <c r="G16" s="1" t="s">
        <v>130</v>
      </c>
      <c r="H16" s="24">
        <v>907298223</v>
      </c>
      <c r="I16" s="24">
        <v>987041254</v>
      </c>
      <c r="J16" s="24">
        <v>301071335</v>
      </c>
      <c r="K16" s="24">
        <v>331575815</v>
      </c>
    </row>
    <row r="17" spans="1:11" ht="11.25">
      <c r="A17" s="1" t="s">
        <v>131</v>
      </c>
      <c r="B17" s="24">
        <v>105445763</v>
      </c>
      <c r="C17" s="24">
        <v>124231675</v>
      </c>
      <c r="D17" s="24">
        <v>52066064</v>
      </c>
      <c r="E17" s="24">
        <v>62056516</v>
      </c>
      <c r="G17" s="1" t="s">
        <v>131</v>
      </c>
      <c r="H17" s="24">
        <v>1164274014</v>
      </c>
      <c r="I17" s="24">
        <v>1069891377</v>
      </c>
      <c r="J17" s="24">
        <v>648731682</v>
      </c>
      <c r="K17" s="24">
        <v>666135908</v>
      </c>
    </row>
    <row r="18" spans="1:11" ht="11.25">
      <c r="A18" s="1" t="s">
        <v>116</v>
      </c>
      <c r="B18" s="24">
        <v>480077883</v>
      </c>
      <c r="C18" s="24">
        <v>596878475</v>
      </c>
      <c r="D18" s="24">
        <v>54297604</v>
      </c>
      <c r="E18" s="24">
        <v>51978534</v>
      </c>
      <c r="G18" s="1" t="s">
        <v>116</v>
      </c>
      <c r="H18" s="24">
        <v>3050307172</v>
      </c>
      <c r="I18" s="24">
        <v>3525822090</v>
      </c>
      <c r="J18" s="24">
        <v>752658454</v>
      </c>
      <c r="K18" s="24">
        <v>511366934</v>
      </c>
    </row>
    <row r="19" spans="1:11" ht="11.25">
      <c r="A19" s="1" t="s">
        <v>117</v>
      </c>
      <c r="B19" s="24">
        <v>114073679</v>
      </c>
      <c r="C19" s="24">
        <v>112426546</v>
      </c>
      <c r="D19" s="24">
        <v>74104876</v>
      </c>
      <c r="E19" s="24">
        <v>72857739</v>
      </c>
      <c r="G19" s="1" t="s">
        <v>117</v>
      </c>
      <c r="H19" s="24">
        <v>1010313786</v>
      </c>
      <c r="I19" s="24">
        <v>1007196380</v>
      </c>
      <c r="J19" s="24">
        <v>662062650</v>
      </c>
      <c r="K19" s="24">
        <v>596050772</v>
      </c>
    </row>
    <row r="20" spans="1:11" ht="11.25">
      <c r="A20" s="1" t="s">
        <v>118</v>
      </c>
      <c r="B20" s="24">
        <v>119095855</v>
      </c>
      <c r="C20" s="24">
        <v>198338544</v>
      </c>
      <c r="D20" s="24">
        <v>4305070</v>
      </c>
      <c r="E20" s="24">
        <v>4651256</v>
      </c>
      <c r="G20" s="1" t="s">
        <v>118</v>
      </c>
      <c r="H20" s="24">
        <v>2143042666</v>
      </c>
      <c r="I20" s="24">
        <v>1638178926</v>
      </c>
      <c r="J20" s="24">
        <v>51240720</v>
      </c>
      <c r="K20" s="24">
        <v>48355274</v>
      </c>
    </row>
    <row r="21" spans="1:11" ht="11.25">
      <c r="A21" s="1" t="s">
        <v>119</v>
      </c>
      <c r="B21" s="24">
        <v>4359404</v>
      </c>
      <c r="C21" s="24">
        <v>7399172</v>
      </c>
      <c r="D21" s="24">
        <v>31368094</v>
      </c>
      <c r="E21" s="24">
        <v>72413304</v>
      </c>
      <c r="G21" s="1" t="s">
        <v>119</v>
      </c>
      <c r="H21" s="24">
        <v>56982577</v>
      </c>
      <c r="I21" s="24">
        <v>75959808</v>
      </c>
      <c r="J21" s="24">
        <v>454907474</v>
      </c>
      <c r="K21" s="24">
        <v>550544594</v>
      </c>
    </row>
    <row r="22" spans="1:11" ht="11.25">
      <c r="A22" s="1" t="s">
        <v>120</v>
      </c>
      <c r="B22" s="24">
        <v>38009241</v>
      </c>
      <c r="C22" s="24">
        <v>26225206</v>
      </c>
      <c r="D22" s="24">
        <v>118874818</v>
      </c>
      <c r="E22" s="24">
        <v>113360835</v>
      </c>
      <c r="G22" s="1" t="s">
        <v>120</v>
      </c>
      <c r="H22" s="24">
        <v>307109301</v>
      </c>
      <c r="I22" s="24">
        <v>260162793</v>
      </c>
      <c r="J22" s="24">
        <v>1267742368</v>
      </c>
      <c r="K22" s="24">
        <v>896299078</v>
      </c>
    </row>
    <row r="23" spans="1:11" ht="11.25">
      <c r="A23" s="1" t="s">
        <v>132</v>
      </c>
      <c r="B23" s="24">
        <v>569444</v>
      </c>
      <c r="C23" s="24">
        <v>778371</v>
      </c>
      <c r="D23" s="24">
        <v>3538972</v>
      </c>
      <c r="E23" s="24">
        <v>3309717</v>
      </c>
      <c r="G23" s="1" t="s">
        <v>132</v>
      </c>
      <c r="H23" s="24">
        <v>11521832</v>
      </c>
      <c r="I23" s="24">
        <v>12745361</v>
      </c>
      <c r="J23" s="24">
        <v>46591339</v>
      </c>
      <c r="K23" s="24">
        <v>37939102</v>
      </c>
    </row>
    <row r="24" spans="1:11" ht="11.25">
      <c r="A24" s="1" t="s">
        <v>133</v>
      </c>
      <c r="B24" s="24">
        <v>57290655</v>
      </c>
      <c r="C24" s="24">
        <v>67531225</v>
      </c>
      <c r="D24" s="24">
        <v>26318220</v>
      </c>
      <c r="E24" s="24">
        <v>25181305</v>
      </c>
      <c r="G24" s="1" t="s">
        <v>133</v>
      </c>
      <c r="H24" s="24">
        <v>734995924</v>
      </c>
      <c r="I24" s="24">
        <v>835812260</v>
      </c>
      <c r="J24" s="24">
        <v>351896218</v>
      </c>
      <c r="K24" s="24">
        <v>320755025</v>
      </c>
    </row>
    <row r="25" spans="1:11" ht="11.25">
      <c r="A25" s="1" t="s">
        <v>134</v>
      </c>
      <c r="B25" s="24">
        <v>6801937</v>
      </c>
      <c r="C25" s="24">
        <v>9686243</v>
      </c>
      <c r="D25" s="24">
        <v>30</v>
      </c>
      <c r="E25" s="24">
        <v>0</v>
      </c>
      <c r="G25" s="1" t="s">
        <v>134</v>
      </c>
      <c r="H25" s="24">
        <v>75814817</v>
      </c>
      <c r="I25" s="24">
        <v>105955163</v>
      </c>
      <c r="J25" s="24">
        <v>1168</v>
      </c>
      <c r="K25" s="24">
        <v>1101</v>
      </c>
    </row>
    <row r="26" spans="1:11" ht="11.25">
      <c r="A26" s="1" t="s">
        <v>121</v>
      </c>
      <c r="B26" s="24">
        <v>893161410</v>
      </c>
      <c r="C26" s="24">
        <v>923548215</v>
      </c>
      <c r="D26" s="24">
        <v>100928383</v>
      </c>
      <c r="E26" s="24">
        <v>114657291</v>
      </c>
      <c r="G26" s="1" t="s">
        <v>121</v>
      </c>
      <c r="H26" s="24">
        <v>12924424305</v>
      </c>
      <c r="I26" s="24">
        <v>11414611999</v>
      </c>
      <c r="J26" s="24">
        <v>1505939607</v>
      </c>
      <c r="K26" s="24">
        <v>1216640705</v>
      </c>
    </row>
    <row r="27" spans="1:11" ht="11.25">
      <c r="A27" s="1" t="s">
        <v>135</v>
      </c>
      <c r="B27" s="24">
        <v>14919271</v>
      </c>
      <c r="C27" s="24">
        <v>24039989</v>
      </c>
      <c r="D27" s="24">
        <v>91819466</v>
      </c>
      <c r="E27" s="24">
        <v>78460135</v>
      </c>
      <c r="G27" s="1" t="s">
        <v>135</v>
      </c>
      <c r="H27" s="24">
        <v>191339038</v>
      </c>
      <c r="I27" s="24">
        <v>262730850</v>
      </c>
      <c r="J27" s="24">
        <v>1015766292</v>
      </c>
      <c r="K27" s="24">
        <v>1004761015</v>
      </c>
    </row>
    <row r="28" spans="1:11" ht="11.25">
      <c r="A28" s="1" t="s">
        <v>122</v>
      </c>
      <c r="B28" s="24">
        <v>21301743</v>
      </c>
      <c r="C28" s="24">
        <v>39469861</v>
      </c>
      <c r="D28" s="24">
        <v>63607807</v>
      </c>
      <c r="E28" s="24">
        <v>117357292</v>
      </c>
      <c r="G28" s="1" t="s">
        <v>122</v>
      </c>
      <c r="H28" s="24">
        <v>226643877</v>
      </c>
      <c r="I28" s="24">
        <v>360487871</v>
      </c>
      <c r="J28" s="24">
        <v>850598728</v>
      </c>
      <c r="K28" s="24">
        <v>1001439055</v>
      </c>
    </row>
    <row r="29" spans="1:11" ht="11.25">
      <c r="A29" s="1" t="s">
        <v>136</v>
      </c>
      <c r="B29" s="24">
        <v>24978910</v>
      </c>
      <c r="C29" s="24">
        <v>35583948</v>
      </c>
      <c r="D29" s="24">
        <v>19851644</v>
      </c>
      <c r="E29" s="24">
        <v>21581344</v>
      </c>
      <c r="G29" s="1" t="s">
        <v>136</v>
      </c>
      <c r="H29" s="24">
        <v>274696833</v>
      </c>
      <c r="I29" s="24">
        <v>320537621</v>
      </c>
      <c r="J29" s="24">
        <v>275667512</v>
      </c>
      <c r="K29" s="24">
        <v>326326725</v>
      </c>
    </row>
    <row r="30" spans="1:11" ht="11.25">
      <c r="A30" s="1" t="s">
        <v>123</v>
      </c>
      <c r="B30" s="24">
        <v>205438277</v>
      </c>
      <c r="C30" s="24">
        <v>157174882</v>
      </c>
      <c r="D30" s="24">
        <v>1087900</v>
      </c>
      <c r="E30" s="24">
        <v>473839</v>
      </c>
      <c r="G30" s="1" t="s">
        <v>123</v>
      </c>
      <c r="H30" s="24">
        <v>2109906991</v>
      </c>
      <c r="I30" s="24">
        <v>1603329525</v>
      </c>
      <c r="J30" s="24">
        <v>12786633</v>
      </c>
      <c r="K30" s="24">
        <v>8378511</v>
      </c>
    </row>
    <row r="32" ht="11.25">
      <c r="A32" s="9" t="s">
        <v>234</v>
      </c>
    </row>
    <row r="33" spans="1:11" ht="11.25">
      <c r="A33" s="1" t="s">
        <v>102</v>
      </c>
      <c r="B33" s="1" t="s">
        <v>37</v>
      </c>
      <c r="C33" s="1" t="s">
        <v>37</v>
      </c>
      <c r="D33" s="1" t="s">
        <v>40</v>
      </c>
      <c r="E33" s="1" t="s">
        <v>40</v>
      </c>
      <c r="G33" s="1" t="s">
        <v>102</v>
      </c>
      <c r="H33" s="1" t="s">
        <v>37</v>
      </c>
      <c r="I33" s="1" t="s">
        <v>37</v>
      </c>
      <c r="J33" s="1" t="s">
        <v>40</v>
      </c>
      <c r="K33" s="1" t="s">
        <v>40</v>
      </c>
    </row>
    <row r="34" spans="1:11" ht="11.25">
      <c r="A34" s="1" t="s">
        <v>103</v>
      </c>
      <c r="B34" s="1" t="s">
        <v>104</v>
      </c>
      <c r="C34" s="1" t="s">
        <v>106</v>
      </c>
      <c r="D34" s="1" t="s">
        <v>104</v>
      </c>
      <c r="E34" s="1" t="s">
        <v>106</v>
      </c>
      <c r="G34" s="1" t="s">
        <v>103</v>
      </c>
      <c r="H34" s="1" t="s">
        <v>104</v>
      </c>
      <c r="I34" s="1" t="s">
        <v>106</v>
      </c>
      <c r="J34" s="1" t="s">
        <v>104</v>
      </c>
      <c r="K34" s="1" t="s">
        <v>106</v>
      </c>
    </row>
    <row r="35" spans="1:11" s="8" customFormat="1" ht="11.25">
      <c r="A35" s="8" t="s">
        <v>127</v>
      </c>
      <c r="B35" s="25">
        <f>SUM(B36:B132)</f>
        <v>18502977191</v>
      </c>
      <c r="C35" s="25">
        <f>SUM(C36:C132)</f>
        <v>18471037727</v>
      </c>
      <c r="D35" s="25">
        <f>SUM(D36:D132)</f>
        <v>12556086388</v>
      </c>
      <c r="E35" s="25">
        <f>SUM(E36:E132)</f>
        <v>18414321075</v>
      </c>
      <c r="G35" s="8" t="s">
        <v>127</v>
      </c>
      <c r="H35" s="25">
        <f>SUM(H36:H132)</f>
        <v>225383482468</v>
      </c>
      <c r="I35" s="25">
        <f>SUM(I36:I132)</f>
        <v>209878384964</v>
      </c>
      <c r="J35" s="25">
        <f>SUM(J36:J132)</f>
        <v>177347934749</v>
      </c>
      <c r="K35" s="25">
        <f>SUM(K36:K132)</f>
        <v>158937292409</v>
      </c>
    </row>
    <row r="36" spans="1:11" ht="11.25">
      <c r="A36" s="1" t="s">
        <v>137</v>
      </c>
      <c r="B36" s="24">
        <v>22742630</v>
      </c>
      <c r="C36" s="24">
        <v>13828373</v>
      </c>
      <c r="D36" s="24">
        <v>1475780</v>
      </c>
      <c r="E36" s="24">
        <v>480249</v>
      </c>
      <c r="G36" s="1" t="s">
        <v>137</v>
      </c>
      <c r="H36" s="24">
        <v>457204055</v>
      </c>
      <c r="I36" s="24">
        <v>304193022</v>
      </c>
      <c r="J36" s="24">
        <v>13711933</v>
      </c>
      <c r="K36" s="24">
        <v>7620099</v>
      </c>
    </row>
    <row r="37" spans="1:11" ht="11.25">
      <c r="A37" s="1" t="s">
        <v>138</v>
      </c>
      <c r="B37" s="24">
        <v>1568974694</v>
      </c>
      <c r="C37" s="24">
        <v>1374823286</v>
      </c>
      <c r="D37" s="24">
        <v>30193802</v>
      </c>
      <c r="E37" s="24">
        <v>37893873</v>
      </c>
      <c r="G37" s="1" t="s">
        <v>138</v>
      </c>
      <c r="H37" s="24">
        <v>15304366839</v>
      </c>
      <c r="I37" s="24">
        <v>15821669553</v>
      </c>
      <c r="J37" s="24">
        <v>283924903</v>
      </c>
      <c r="K37" s="24">
        <v>263823297</v>
      </c>
    </row>
    <row r="38" spans="1:11" ht="11.25">
      <c r="A38" s="1" t="s">
        <v>139</v>
      </c>
      <c r="B38" s="24">
        <v>37534564</v>
      </c>
      <c r="C38" s="24">
        <v>24865756</v>
      </c>
      <c r="D38" s="24">
        <v>116042966</v>
      </c>
      <c r="E38" s="24">
        <v>108867140</v>
      </c>
      <c r="G38" s="1" t="s">
        <v>139</v>
      </c>
      <c r="H38" s="24">
        <v>295497632</v>
      </c>
      <c r="I38" s="24">
        <v>248612022</v>
      </c>
      <c r="J38" s="24">
        <v>1216994025</v>
      </c>
      <c r="K38" s="24">
        <v>858945518</v>
      </c>
    </row>
    <row r="39" spans="1:11" ht="11.25">
      <c r="A39" s="1" t="s">
        <v>140</v>
      </c>
      <c r="B39" s="24">
        <v>15032990</v>
      </c>
      <c r="C39" s="24">
        <v>21087287</v>
      </c>
      <c r="D39" s="24">
        <v>34374843</v>
      </c>
      <c r="E39" s="24">
        <v>74023633</v>
      </c>
      <c r="G39" s="1" t="s">
        <v>140</v>
      </c>
      <c r="H39" s="24">
        <v>196109517</v>
      </c>
      <c r="I39" s="24">
        <v>217164677</v>
      </c>
      <c r="J39" s="24">
        <v>477446834</v>
      </c>
      <c r="K39" s="24">
        <v>575195529</v>
      </c>
    </row>
    <row r="40" spans="1:11" ht="11.25">
      <c r="A40" s="1" t="s">
        <v>141</v>
      </c>
      <c r="B40" s="24">
        <v>54909112</v>
      </c>
      <c r="C40" s="24">
        <v>50591940</v>
      </c>
      <c r="D40" s="24">
        <v>20476500</v>
      </c>
      <c r="E40" s="24">
        <v>21829771</v>
      </c>
      <c r="G40" s="1" t="s">
        <v>141</v>
      </c>
      <c r="H40" s="24">
        <v>635370786</v>
      </c>
      <c r="I40" s="24">
        <v>606828611</v>
      </c>
      <c r="J40" s="24">
        <v>259493343</v>
      </c>
      <c r="K40" s="24">
        <v>223072460</v>
      </c>
    </row>
    <row r="41" spans="1:11" ht="11.25">
      <c r="A41" s="1" t="s">
        <v>142</v>
      </c>
      <c r="B41" s="24">
        <v>569444</v>
      </c>
      <c r="C41" s="24">
        <v>778371</v>
      </c>
      <c r="D41" s="24">
        <v>3538972</v>
      </c>
      <c r="E41" s="24">
        <v>3309717</v>
      </c>
      <c r="G41" s="1" t="s">
        <v>142</v>
      </c>
      <c r="H41" s="24">
        <v>11521832</v>
      </c>
      <c r="I41" s="24">
        <v>12745361</v>
      </c>
      <c r="J41" s="24">
        <v>46591339</v>
      </c>
      <c r="K41" s="24">
        <v>37939102</v>
      </c>
    </row>
    <row r="42" spans="1:11" ht="11.25">
      <c r="A42" s="1" t="s">
        <v>143</v>
      </c>
      <c r="B42" s="24">
        <v>9800245</v>
      </c>
      <c r="C42" s="24">
        <v>17256586</v>
      </c>
      <c r="D42" s="24">
        <v>48357593</v>
      </c>
      <c r="E42" s="24">
        <v>32687463</v>
      </c>
      <c r="G42" s="1" t="s">
        <v>143</v>
      </c>
      <c r="H42" s="24">
        <v>136300926</v>
      </c>
      <c r="I42" s="24">
        <v>190989917</v>
      </c>
      <c r="J42" s="24">
        <v>514601746</v>
      </c>
      <c r="K42" s="24">
        <v>538744807</v>
      </c>
    </row>
    <row r="43" spans="1:11" ht="11.25">
      <c r="A43" s="1" t="s">
        <v>144</v>
      </c>
      <c r="B43" s="24">
        <v>106822625</v>
      </c>
      <c r="C43" s="24">
        <v>105406443</v>
      </c>
      <c r="D43" s="24">
        <v>69441195</v>
      </c>
      <c r="E43" s="24">
        <v>67029474</v>
      </c>
      <c r="G43" s="1" t="s">
        <v>144</v>
      </c>
      <c r="H43" s="24">
        <v>938694992</v>
      </c>
      <c r="I43" s="24">
        <v>935390024</v>
      </c>
      <c r="J43" s="24">
        <v>613961882</v>
      </c>
      <c r="K43" s="24">
        <v>548183975</v>
      </c>
    </row>
    <row r="44" spans="1:11" ht="11.25">
      <c r="A44" s="1" t="s">
        <v>145</v>
      </c>
      <c r="B44" s="24">
        <v>424852927</v>
      </c>
      <c r="C44" s="24">
        <v>573965135</v>
      </c>
      <c r="D44" s="24">
        <v>6962936</v>
      </c>
      <c r="E44" s="24">
        <v>12746820</v>
      </c>
      <c r="G44" s="1" t="s">
        <v>145</v>
      </c>
      <c r="H44" s="24">
        <v>4895872172</v>
      </c>
      <c r="I44" s="24">
        <v>5350899921</v>
      </c>
      <c r="J44" s="24">
        <v>119880181</v>
      </c>
      <c r="K44" s="24">
        <v>121857604</v>
      </c>
    </row>
    <row r="45" spans="1:11" ht="11.25">
      <c r="A45" s="1" t="s">
        <v>146</v>
      </c>
      <c r="B45" s="24">
        <v>792401551</v>
      </c>
      <c r="C45" s="24">
        <v>995989668</v>
      </c>
      <c r="D45" s="24">
        <v>186023730</v>
      </c>
      <c r="E45" s="24">
        <v>183801160</v>
      </c>
      <c r="G45" s="1" t="s">
        <v>146</v>
      </c>
      <c r="H45" s="24">
        <v>7783182896</v>
      </c>
      <c r="I45" s="24">
        <v>6473740659</v>
      </c>
      <c r="J45" s="24">
        <v>2145871845</v>
      </c>
      <c r="K45" s="24">
        <v>2108215994</v>
      </c>
    </row>
    <row r="46" spans="1:11" ht="11.25">
      <c r="A46" s="1" t="s">
        <v>147</v>
      </c>
      <c r="B46" s="24">
        <v>11056290</v>
      </c>
      <c r="C46" s="24">
        <v>11881702</v>
      </c>
      <c r="D46" s="24">
        <v>73732893</v>
      </c>
      <c r="E46" s="24">
        <v>67817088</v>
      </c>
      <c r="G46" s="1" t="s">
        <v>147</v>
      </c>
      <c r="H46" s="24">
        <v>93167101</v>
      </c>
      <c r="I46" s="24">
        <v>159261644</v>
      </c>
      <c r="J46" s="24">
        <v>733873749</v>
      </c>
      <c r="K46" s="24">
        <v>682139977</v>
      </c>
    </row>
    <row r="47" spans="1:11" ht="11.25">
      <c r="A47" s="1" t="s">
        <v>148</v>
      </c>
      <c r="B47" s="24">
        <v>1210896254</v>
      </c>
      <c r="C47" s="24">
        <v>141620577</v>
      </c>
      <c r="D47" s="24">
        <v>26473105</v>
      </c>
      <c r="E47" s="24">
        <v>53055020</v>
      </c>
      <c r="G47" s="1" t="s">
        <v>148</v>
      </c>
      <c r="H47" s="24">
        <v>26417350079</v>
      </c>
      <c r="I47" s="24">
        <v>29043103112</v>
      </c>
      <c r="J47" s="24">
        <v>254550016</v>
      </c>
      <c r="K47" s="24">
        <v>474205080</v>
      </c>
    </row>
    <row r="48" spans="1:11" ht="11.25">
      <c r="A48" s="1" t="s">
        <v>149</v>
      </c>
      <c r="B48" s="24">
        <v>12611929</v>
      </c>
      <c r="C48" s="24">
        <v>10756094</v>
      </c>
      <c r="D48" s="24">
        <v>9227750</v>
      </c>
      <c r="E48" s="24">
        <v>10138537</v>
      </c>
      <c r="G48" s="1" t="s">
        <v>149</v>
      </c>
      <c r="H48" s="24">
        <v>148280562</v>
      </c>
      <c r="I48" s="24">
        <v>129470445</v>
      </c>
      <c r="J48" s="24">
        <v>132778467</v>
      </c>
      <c r="K48" s="24">
        <v>135149412</v>
      </c>
    </row>
    <row r="49" spans="1:11" ht="11.25">
      <c r="A49" s="1" t="s">
        <v>150</v>
      </c>
      <c r="B49" s="24">
        <v>1270108</v>
      </c>
      <c r="C49" s="24">
        <v>1087109</v>
      </c>
      <c r="D49" s="24">
        <v>251584</v>
      </c>
      <c r="E49" s="24">
        <v>273415</v>
      </c>
      <c r="G49" s="1" t="s">
        <v>150</v>
      </c>
      <c r="H49" s="24">
        <v>13011919</v>
      </c>
      <c r="I49" s="24">
        <v>11816135</v>
      </c>
      <c r="J49" s="24">
        <v>2358124</v>
      </c>
      <c r="K49" s="24">
        <v>2094395</v>
      </c>
    </row>
    <row r="50" spans="1:11" ht="11.25">
      <c r="A50" s="1" t="s">
        <v>151</v>
      </c>
      <c r="B50" s="24">
        <v>59311123</v>
      </c>
      <c r="C50" s="24">
        <v>59345715</v>
      </c>
      <c r="D50" s="24">
        <v>79771345</v>
      </c>
      <c r="E50" s="24">
        <v>158716231</v>
      </c>
      <c r="G50" s="1" t="s">
        <v>151</v>
      </c>
      <c r="H50" s="24">
        <v>1031434056</v>
      </c>
      <c r="I50" s="24">
        <v>1214528223</v>
      </c>
      <c r="J50" s="24">
        <v>915517604</v>
      </c>
      <c r="K50" s="24">
        <v>1226397466</v>
      </c>
    </row>
    <row r="51" spans="1:11" ht="11.25">
      <c r="A51" s="1" t="s">
        <v>152</v>
      </c>
      <c r="B51" s="24">
        <v>90216709</v>
      </c>
      <c r="C51" s="24">
        <v>110816517</v>
      </c>
      <c r="D51" s="24">
        <v>3070616</v>
      </c>
      <c r="E51" s="24">
        <v>6589602</v>
      </c>
      <c r="G51" s="1" t="s">
        <v>152</v>
      </c>
      <c r="H51" s="24">
        <v>1035276284</v>
      </c>
      <c r="I51" s="24">
        <v>1046962153</v>
      </c>
      <c r="J51" s="24">
        <v>54284911</v>
      </c>
      <c r="K51" s="24">
        <v>43759640</v>
      </c>
    </row>
    <row r="52" spans="1:11" ht="11.25">
      <c r="A52" s="1" t="s">
        <v>153</v>
      </c>
      <c r="B52" s="24">
        <v>427113218</v>
      </c>
      <c r="C52" s="24">
        <v>875634802</v>
      </c>
      <c r="D52" s="24">
        <v>6030947</v>
      </c>
      <c r="E52" s="24">
        <v>6137774</v>
      </c>
      <c r="G52" s="1" t="s">
        <v>153</v>
      </c>
      <c r="H52" s="24">
        <v>5340405953</v>
      </c>
      <c r="I52" s="24">
        <v>8887153917</v>
      </c>
      <c r="J52" s="24">
        <v>72838075</v>
      </c>
      <c r="K52" s="24">
        <v>71055381</v>
      </c>
    </row>
    <row r="53" spans="1:11" ht="11.25">
      <c r="A53" s="1" t="s">
        <v>154</v>
      </c>
      <c r="B53" s="24">
        <v>21706377</v>
      </c>
      <c r="C53" s="24">
        <v>27132613</v>
      </c>
      <c r="D53" s="24">
        <v>52828978</v>
      </c>
      <c r="E53" s="24">
        <v>53991563</v>
      </c>
      <c r="G53" s="1" t="s">
        <v>154</v>
      </c>
      <c r="H53" s="24">
        <v>305384025</v>
      </c>
      <c r="I53" s="24">
        <v>303005964</v>
      </c>
      <c r="J53" s="24">
        <v>320028631</v>
      </c>
      <c r="K53" s="24">
        <v>306748955</v>
      </c>
    </row>
    <row r="54" spans="1:11" ht="11.25">
      <c r="A54" s="1" t="s">
        <v>155</v>
      </c>
      <c r="B54" s="24">
        <v>21085645</v>
      </c>
      <c r="C54" s="24">
        <v>26128289</v>
      </c>
      <c r="D54" s="24">
        <v>15466352</v>
      </c>
      <c r="E54" s="24">
        <v>15574821</v>
      </c>
      <c r="G54" s="1" t="s">
        <v>155</v>
      </c>
      <c r="H54" s="24">
        <v>223190789</v>
      </c>
      <c r="I54" s="24">
        <v>297254694</v>
      </c>
      <c r="J54" s="24">
        <v>219409882</v>
      </c>
      <c r="K54" s="24">
        <v>218091803</v>
      </c>
    </row>
    <row r="55" spans="1:11" ht="11.25">
      <c r="A55" s="1" t="s">
        <v>156</v>
      </c>
      <c r="B55" s="24">
        <v>216056515</v>
      </c>
      <c r="C55" s="24">
        <v>168913579</v>
      </c>
      <c r="D55" s="24">
        <v>48101438</v>
      </c>
      <c r="E55" s="24">
        <v>50311980</v>
      </c>
      <c r="G55" s="1" t="s">
        <v>156</v>
      </c>
      <c r="H55" s="24">
        <v>2222874023</v>
      </c>
      <c r="I55" s="24">
        <v>1719738084</v>
      </c>
      <c r="J55" s="24">
        <v>548634363</v>
      </c>
      <c r="K55" s="24">
        <v>512369335</v>
      </c>
    </row>
    <row r="56" spans="1:11" ht="11.25">
      <c r="A56" s="1" t="s">
        <v>157</v>
      </c>
      <c r="B56" s="24">
        <v>101707805</v>
      </c>
      <c r="C56" s="24">
        <v>96294452</v>
      </c>
      <c r="D56" s="24">
        <v>30697709</v>
      </c>
      <c r="E56" s="24">
        <v>35405513</v>
      </c>
      <c r="G56" s="1" t="s">
        <v>157</v>
      </c>
      <c r="H56" s="24">
        <v>1158123618</v>
      </c>
      <c r="I56" s="24">
        <v>1077261536</v>
      </c>
      <c r="J56" s="24">
        <v>391951345</v>
      </c>
      <c r="K56" s="24">
        <v>374672935</v>
      </c>
    </row>
    <row r="57" spans="1:11" ht="11.25">
      <c r="A57" s="1" t="s">
        <v>158</v>
      </c>
      <c r="B57" s="24">
        <v>92805285</v>
      </c>
      <c r="C57" s="24">
        <v>132176629</v>
      </c>
      <c r="D57" s="24">
        <v>128358456</v>
      </c>
      <c r="E57" s="24">
        <v>103084699</v>
      </c>
      <c r="G57" s="1" t="s">
        <v>158</v>
      </c>
      <c r="H57" s="24">
        <v>1146534557</v>
      </c>
      <c r="I57" s="24">
        <v>1345517647</v>
      </c>
      <c r="J57" s="24">
        <v>1269503106</v>
      </c>
      <c r="K57" s="24">
        <v>1049304475</v>
      </c>
    </row>
    <row r="58" spans="1:11" ht="11.25">
      <c r="A58" s="1" t="s">
        <v>159</v>
      </c>
      <c r="B58" s="24">
        <v>594157028</v>
      </c>
      <c r="C58" s="24">
        <v>447751507</v>
      </c>
      <c r="D58" s="24">
        <v>21016196</v>
      </c>
      <c r="E58" s="24">
        <v>25314808</v>
      </c>
      <c r="G58" s="1" t="s">
        <v>159</v>
      </c>
      <c r="H58" s="24">
        <v>6328220725</v>
      </c>
      <c r="I58" s="24">
        <v>6451799957</v>
      </c>
      <c r="J58" s="24">
        <v>288970776</v>
      </c>
      <c r="K58" s="24">
        <v>341319568</v>
      </c>
    </row>
    <row r="59" spans="1:11" ht="11.25">
      <c r="A59" s="1" t="s">
        <v>160</v>
      </c>
      <c r="B59" s="24">
        <v>119095855</v>
      </c>
      <c r="C59" s="24">
        <v>198338544</v>
      </c>
      <c r="D59" s="24">
        <v>4305070</v>
      </c>
      <c r="E59" s="24">
        <v>4651256</v>
      </c>
      <c r="G59" s="1" t="s">
        <v>160</v>
      </c>
      <c r="H59" s="24">
        <v>2143042666</v>
      </c>
      <c r="I59" s="24">
        <v>1638178926</v>
      </c>
      <c r="J59" s="24">
        <v>51240720</v>
      </c>
      <c r="K59" s="24">
        <v>48355274</v>
      </c>
    </row>
    <row r="60" spans="1:11" ht="11.25">
      <c r="A60" s="1" t="s">
        <v>161</v>
      </c>
      <c r="B60" s="24">
        <v>39403564</v>
      </c>
      <c r="C60" s="24">
        <v>52129563</v>
      </c>
      <c r="D60" s="24">
        <v>60279692</v>
      </c>
      <c r="E60" s="24">
        <v>48668945</v>
      </c>
      <c r="G60" s="1" t="s">
        <v>161</v>
      </c>
      <c r="H60" s="24">
        <v>571681377</v>
      </c>
      <c r="I60" s="24">
        <v>572847733</v>
      </c>
      <c r="J60" s="24">
        <v>676346727</v>
      </c>
      <c r="K60" s="24">
        <v>570014434</v>
      </c>
    </row>
    <row r="61" spans="1:11" ht="11.25">
      <c r="A61" s="1" t="s">
        <v>162</v>
      </c>
      <c r="B61" s="24">
        <v>1744086115</v>
      </c>
      <c r="C61" s="24">
        <v>3287890850</v>
      </c>
      <c r="D61" s="24">
        <v>61059997</v>
      </c>
      <c r="E61" s="24">
        <v>57561965</v>
      </c>
      <c r="G61" s="1" t="s">
        <v>162</v>
      </c>
      <c r="H61" s="24">
        <v>25837449570</v>
      </c>
      <c r="I61" s="24">
        <v>28893262835</v>
      </c>
      <c r="J61" s="24">
        <v>1202267738</v>
      </c>
      <c r="K61" s="24">
        <v>685678406</v>
      </c>
    </row>
    <row r="62" spans="1:11" ht="11.25">
      <c r="A62" s="1" t="s">
        <v>163</v>
      </c>
      <c r="B62" s="24">
        <v>3649567585</v>
      </c>
      <c r="C62" s="24">
        <v>2284271241</v>
      </c>
      <c r="D62" s="24">
        <v>1722615681</v>
      </c>
      <c r="E62" s="24">
        <v>1179588746</v>
      </c>
      <c r="G62" s="1" t="s">
        <v>163</v>
      </c>
      <c r="H62" s="24">
        <v>30313657363</v>
      </c>
      <c r="I62" s="24">
        <v>24872571053</v>
      </c>
      <c r="J62" s="24">
        <v>23964406572</v>
      </c>
      <c r="K62" s="24">
        <v>14132669700</v>
      </c>
    </row>
    <row r="63" spans="1:11" ht="11.25">
      <c r="A63" s="1" t="s">
        <v>164</v>
      </c>
      <c r="B63" s="24">
        <v>255614355</v>
      </c>
      <c r="C63" s="24">
        <v>306508340</v>
      </c>
      <c r="D63" s="24">
        <v>177135554</v>
      </c>
      <c r="E63" s="24">
        <v>154332768</v>
      </c>
      <c r="G63" s="1" t="s">
        <v>164</v>
      </c>
      <c r="H63" s="24">
        <v>3891101484</v>
      </c>
      <c r="I63" s="24">
        <v>3383987588</v>
      </c>
      <c r="J63" s="24">
        <v>2056551488</v>
      </c>
      <c r="K63" s="24">
        <v>1806961695</v>
      </c>
    </row>
    <row r="64" spans="1:11" ht="11.25">
      <c r="A64" s="1" t="s">
        <v>165</v>
      </c>
      <c r="B64" s="24">
        <v>152929692</v>
      </c>
      <c r="C64" s="24">
        <v>148125135</v>
      </c>
      <c r="D64" s="24">
        <v>750844456</v>
      </c>
      <c r="E64" s="24">
        <v>773831677</v>
      </c>
      <c r="G64" s="1" t="s">
        <v>165</v>
      </c>
      <c r="H64" s="24">
        <v>2040620907</v>
      </c>
      <c r="I64" s="24">
        <v>1473139308</v>
      </c>
      <c r="J64" s="24">
        <v>10961075624</v>
      </c>
      <c r="K64" s="24">
        <v>10413272903</v>
      </c>
    </row>
    <row r="65" spans="1:11" ht="11.25">
      <c r="A65" s="1" t="s">
        <v>166</v>
      </c>
      <c r="B65" s="24">
        <v>94789285</v>
      </c>
      <c r="C65" s="24">
        <v>110286813</v>
      </c>
      <c r="D65" s="24">
        <v>466992231</v>
      </c>
      <c r="E65" s="24">
        <v>623244481</v>
      </c>
      <c r="G65" s="1" t="s">
        <v>166</v>
      </c>
      <c r="H65" s="24">
        <v>1162104114</v>
      </c>
      <c r="I65" s="24">
        <v>1078397515</v>
      </c>
      <c r="J65" s="24">
        <v>7297502383</v>
      </c>
      <c r="K65" s="24">
        <v>7060408259</v>
      </c>
    </row>
    <row r="66" spans="1:11" ht="11.25">
      <c r="A66" s="1" t="s">
        <v>167</v>
      </c>
      <c r="B66" s="24">
        <v>10869187</v>
      </c>
      <c r="C66" s="24">
        <v>11016450</v>
      </c>
      <c r="D66" s="24">
        <v>605672742</v>
      </c>
      <c r="E66" s="24">
        <v>675626544</v>
      </c>
      <c r="G66" s="1" t="s">
        <v>167</v>
      </c>
      <c r="H66" s="24">
        <v>137160500</v>
      </c>
      <c r="I66" s="24">
        <v>153077876</v>
      </c>
      <c r="J66" s="24">
        <v>9145661899</v>
      </c>
      <c r="K66" s="24">
        <v>8027715940</v>
      </c>
    </row>
    <row r="67" spans="1:11" ht="11.25">
      <c r="A67" s="1" t="s">
        <v>168</v>
      </c>
      <c r="B67" s="24">
        <v>31358779</v>
      </c>
      <c r="C67" s="24">
        <v>34073066</v>
      </c>
      <c r="D67" s="24">
        <v>80638447</v>
      </c>
      <c r="E67" s="24">
        <v>112060689</v>
      </c>
      <c r="G67" s="1" t="s">
        <v>168</v>
      </c>
      <c r="H67" s="24">
        <v>341973019</v>
      </c>
      <c r="I67" s="24">
        <v>307056439</v>
      </c>
      <c r="J67" s="24">
        <v>1200155130</v>
      </c>
      <c r="K67" s="24">
        <v>1102015123</v>
      </c>
    </row>
    <row r="68" spans="1:11" ht="11.25">
      <c r="A68" s="1" t="s">
        <v>169</v>
      </c>
      <c r="B68" s="24">
        <v>64308387</v>
      </c>
      <c r="C68" s="24">
        <v>73538246</v>
      </c>
      <c r="D68" s="24">
        <v>41679285</v>
      </c>
      <c r="E68" s="24">
        <v>45050910</v>
      </c>
      <c r="G68" s="1" t="s">
        <v>169</v>
      </c>
      <c r="H68" s="24">
        <v>734705997</v>
      </c>
      <c r="I68" s="24">
        <v>685381952</v>
      </c>
      <c r="J68" s="24">
        <v>660117964</v>
      </c>
      <c r="K68" s="24">
        <v>582107506</v>
      </c>
    </row>
    <row r="69" spans="1:11" ht="11.25">
      <c r="A69" s="1" t="s">
        <v>170</v>
      </c>
      <c r="B69" s="24">
        <v>21516247</v>
      </c>
      <c r="C69" s="24">
        <v>22517698</v>
      </c>
      <c r="D69" s="24">
        <v>32513324</v>
      </c>
      <c r="E69" s="24">
        <v>45177685</v>
      </c>
      <c r="G69" s="1" t="s">
        <v>170</v>
      </c>
      <c r="H69" s="24">
        <v>276224858</v>
      </c>
      <c r="I69" s="24">
        <v>283725722</v>
      </c>
      <c r="J69" s="24">
        <v>525420043</v>
      </c>
      <c r="K69" s="24">
        <v>485108359</v>
      </c>
    </row>
    <row r="70" spans="1:11" ht="11.25">
      <c r="A70" s="1" t="s">
        <v>171</v>
      </c>
      <c r="B70" s="24">
        <v>43748174</v>
      </c>
      <c r="C70" s="24">
        <v>47519038</v>
      </c>
      <c r="D70" s="24">
        <v>36351391</v>
      </c>
      <c r="E70" s="24">
        <v>46508572</v>
      </c>
      <c r="G70" s="1" t="s">
        <v>171</v>
      </c>
      <c r="H70" s="24">
        <v>524067005</v>
      </c>
      <c r="I70" s="24">
        <v>568713026</v>
      </c>
      <c r="J70" s="24">
        <v>457399784</v>
      </c>
      <c r="K70" s="24">
        <v>473139255</v>
      </c>
    </row>
    <row r="71" spans="1:11" ht="11.25">
      <c r="A71" s="1" t="s">
        <v>172</v>
      </c>
      <c r="B71" s="24">
        <v>5724290</v>
      </c>
      <c r="C71" s="24">
        <v>3581108</v>
      </c>
      <c r="D71" s="24">
        <v>2167298</v>
      </c>
      <c r="E71" s="24">
        <v>3086029</v>
      </c>
      <c r="G71" s="1" t="s">
        <v>172</v>
      </c>
      <c r="H71" s="24">
        <v>58022681</v>
      </c>
      <c r="I71" s="24">
        <v>38939419</v>
      </c>
      <c r="J71" s="24">
        <v>29751609</v>
      </c>
      <c r="K71" s="24">
        <v>27113516</v>
      </c>
    </row>
    <row r="72" spans="1:11" ht="11.25">
      <c r="A72" s="1" t="s">
        <v>173</v>
      </c>
      <c r="B72" s="24">
        <v>1856190</v>
      </c>
      <c r="C72" s="24">
        <v>1581062</v>
      </c>
      <c r="D72" s="24">
        <v>6827500</v>
      </c>
      <c r="E72" s="24">
        <v>7976138</v>
      </c>
      <c r="G72" s="1" t="s">
        <v>173</v>
      </c>
      <c r="H72" s="24">
        <v>26401549</v>
      </c>
      <c r="I72" s="24">
        <v>16888223</v>
      </c>
      <c r="J72" s="24">
        <v>112120225</v>
      </c>
      <c r="K72" s="24">
        <v>77368228</v>
      </c>
    </row>
    <row r="73" spans="1:11" ht="11.25">
      <c r="A73" s="1" t="s">
        <v>174</v>
      </c>
      <c r="B73" s="24">
        <v>82179649</v>
      </c>
      <c r="C73" s="24">
        <v>72667402</v>
      </c>
      <c r="D73" s="24">
        <v>388120138</v>
      </c>
      <c r="E73" s="24">
        <v>460425711</v>
      </c>
      <c r="G73" s="1" t="s">
        <v>174</v>
      </c>
      <c r="H73" s="24">
        <v>981145128</v>
      </c>
      <c r="I73" s="24">
        <v>953473377</v>
      </c>
      <c r="J73" s="24">
        <v>5370069120</v>
      </c>
      <c r="K73" s="24">
        <v>5558573410</v>
      </c>
    </row>
    <row r="74" spans="1:11" ht="11.25">
      <c r="A74" s="1" t="s">
        <v>175</v>
      </c>
      <c r="B74" s="24">
        <v>220734336</v>
      </c>
      <c r="C74" s="24">
        <v>211716477</v>
      </c>
      <c r="D74" s="24">
        <v>536121641</v>
      </c>
      <c r="E74" s="24">
        <v>808623046</v>
      </c>
      <c r="G74" s="1" t="s">
        <v>175</v>
      </c>
      <c r="H74" s="24">
        <v>3094134810</v>
      </c>
      <c r="I74" s="24">
        <v>2592342983</v>
      </c>
      <c r="J74" s="24">
        <v>7368348078</v>
      </c>
      <c r="K74" s="24">
        <v>7243314614</v>
      </c>
    </row>
    <row r="75" spans="1:11" ht="11.25">
      <c r="A75" s="1" t="s">
        <v>176</v>
      </c>
      <c r="B75" s="24">
        <v>140088257</v>
      </c>
      <c r="C75" s="24">
        <v>133112175</v>
      </c>
      <c r="D75" s="24">
        <v>209600353</v>
      </c>
      <c r="E75" s="24">
        <v>270592549</v>
      </c>
      <c r="G75" s="1" t="s">
        <v>176</v>
      </c>
      <c r="H75" s="24">
        <v>1642943174</v>
      </c>
      <c r="I75" s="24">
        <v>1268454066</v>
      </c>
      <c r="J75" s="24">
        <v>2970391287</v>
      </c>
      <c r="K75" s="24">
        <v>2459303936</v>
      </c>
    </row>
    <row r="76" spans="1:11" ht="11.25">
      <c r="A76" s="1" t="s">
        <v>177</v>
      </c>
      <c r="B76" s="24">
        <v>82617316</v>
      </c>
      <c r="C76" s="24">
        <v>103329742</v>
      </c>
      <c r="D76" s="24">
        <v>2447910</v>
      </c>
      <c r="E76" s="24">
        <v>3552815</v>
      </c>
      <c r="G76" s="1" t="s">
        <v>177</v>
      </c>
      <c r="H76" s="24">
        <v>1161004631</v>
      </c>
      <c r="I76" s="24">
        <v>975999531</v>
      </c>
      <c r="J76" s="24">
        <v>39222422</v>
      </c>
      <c r="K76" s="24">
        <v>32653190</v>
      </c>
    </row>
    <row r="77" spans="1:11" ht="11.25">
      <c r="A77" s="1" t="s">
        <v>178</v>
      </c>
      <c r="B77" s="24">
        <v>3265094</v>
      </c>
      <c r="C77" s="24">
        <v>3678758</v>
      </c>
      <c r="D77" s="24">
        <v>46552658</v>
      </c>
      <c r="E77" s="24">
        <v>29976215</v>
      </c>
      <c r="G77" s="1" t="s">
        <v>178</v>
      </c>
      <c r="H77" s="24">
        <v>36979650</v>
      </c>
      <c r="I77" s="24">
        <v>29492738</v>
      </c>
      <c r="J77" s="24">
        <v>454292476</v>
      </c>
      <c r="K77" s="24">
        <v>271677313</v>
      </c>
    </row>
    <row r="78" spans="1:11" ht="11.25">
      <c r="A78" s="1" t="s">
        <v>179</v>
      </c>
      <c r="B78" s="24">
        <v>3382063</v>
      </c>
      <c r="C78" s="24">
        <v>4192823</v>
      </c>
      <c r="D78" s="24">
        <v>209812</v>
      </c>
      <c r="E78" s="24">
        <v>215577</v>
      </c>
      <c r="G78" s="1" t="s">
        <v>179</v>
      </c>
      <c r="H78" s="24">
        <v>34104425</v>
      </c>
      <c r="I78" s="24">
        <v>34308475</v>
      </c>
      <c r="J78" s="24">
        <v>3608945</v>
      </c>
      <c r="K78" s="24">
        <v>2185225</v>
      </c>
    </row>
    <row r="79" spans="1:11" ht="11.25">
      <c r="A79" s="1" t="s">
        <v>180</v>
      </c>
      <c r="B79" s="24">
        <v>223254272</v>
      </c>
      <c r="C79" s="24">
        <v>327444434</v>
      </c>
      <c r="D79" s="24">
        <v>7475758</v>
      </c>
      <c r="E79" s="24">
        <v>8644558</v>
      </c>
      <c r="G79" s="1" t="s">
        <v>180</v>
      </c>
      <c r="H79" s="24">
        <v>2904284630</v>
      </c>
      <c r="I79" s="24">
        <v>3139947566</v>
      </c>
      <c r="J79" s="24">
        <v>108419598</v>
      </c>
      <c r="K79" s="24">
        <v>104534239</v>
      </c>
    </row>
    <row r="80" spans="1:11" ht="11.25">
      <c r="A80" s="1" t="s">
        <v>181</v>
      </c>
      <c r="B80" s="24">
        <v>14882</v>
      </c>
      <c r="C80" s="24">
        <v>12700</v>
      </c>
      <c r="D80" s="24">
        <v>454454</v>
      </c>
      <c r="E80" s="24">
        <v>1022454</v>
      </c>
      <c r="G80" s="1" t="s">
        <v>181</v>
      </c>
      <c r="H80" s="24">
        <v>304214</v>
      </c>
      <c r="I80" s="24">
        <v>221190</v>
      </c>
      <c r="J80" s="24">
        <v>8862907</v>
      </c>
      <c r="K80" s="24">
        <v>8905438</v>
      </c>
    </row>
    <row r="81" spans="1:11" ht="11.25">
      <c r="A81" s="1" t="s">
        <v>182</v>
      </c>
      <c r="B81" s="24">
        <v>33309</v>
      </c>
      <c r="C81" s="24">
        <v>64487</v>
      </c>
      <c r="D81" s="24">
        <v>450931</v>
      </c>
      <c r="E81" s="24">
        <v>610449</v>
      </c>
      <c r="G81" s="1" t="s">
        <v>182</v>
      </c>
      <c r="H81" s="24">
        <v>417847</v>
      </c>
      <c r="I81" s="24">
        <v>315421</v>
      </c>
      <c r="J81" s="24">
        <v>7209592</v>
      </c>
      <c r="K81" s="24">
        <v>5893189</v>
      </c>
    </row>
    <row r="82" spans="1:11" ht="11.25">
      <c r="A82" s="1" t="s">
        <v>183</v>
      </c>
      <c r="B82" s="24">
        <v>470169690</v>
      </c>
      <c r="C82" s="24">
        <v>400520368</v>
      </c>
      <c r="D82" s="24">
        <v>9903037</v>
      </c>
      <c r="E82" s="24">
        <v>11948929</v>
      </c>
      <c r="G82" s="1" t="s">
        <v>183</v>
      </c>
      <c r="H82" s="24">
        <v>7477102642</v>
      </c>
      <c r="I82" s="24">
        <v>5986640901</v>
      </c>
      <c r="J82" s="24">
        <v>191476969</v>
      </c>
      <c r="K82" s="24">
        <v>162240652</v>
      </c>
    </row>
    <row r="83" spans="1:11" ht="11.25">
      <c r="A83" s="1" t="s">
        <v>184</v>
      </c>
      <c r="B83" s="24">
        <v>156123525</v>
      </c>
      <c r="C83" s="24">
        <v>136136008</v>
      </c>
      <c r="D83" s="24">
        <v>56068253</v>
      </c>
      <c r="E83" s="24">
        <v>63408606</v>
      </c>
      <c r="G83" s="1" t="s">
        <v>184</v>
      </c>
      <c r="H83" s="24">
        <v>2006980202</v>
      </c>
      <c r="I83" s="24">
        <v>1748079648</v>
      </c>
      <c r="J83" s="24">
        <v>846898620</v>
      </c>
      <c r="K83" s="24">
        <v>683123701</v>
      </c>
    </row>
    <row r="84" spans="1:11" ht="11.25">
      <c r="A84" s="1" t="s">
        <v>185</v>
      </c>
      <c r="B84" s="24">
        <v>4669652</v>
      </c>
      <c r="C84" s="24">
        <v>2113934</v>
      </c>
      <c r="D84" s="24">
        <v>10556946</v>
      </c>
      <c r="E84" s="24">
        <v>10220510</v>
      </c>
      <c r="G84" s="1" t="s">
        <v>185</v>
      </c>
      <c r="H84" s="24">
        <v>50916360</v>
      </c>
      <c r="I84" s="24">
        <v>38132481</v>
      </c>
      <c r="J84" s="24">
        <v>140659207</v>
      </c>
      <c r="K84" s="24">
        <v>114582234</v>
      </c>
    </row>
    <row r="85" spans="1:11" ht="11.25">
      <c r="A85" s="1" t="s">
        <v>186</v>
      </c>
      <c r="B85" s="24">
        <v>3170299</v>
      </c>
      <c r="C85" s="24">
        <v>1613640</v>
      </c>
      <c r="D85" s="24">
        <v>140309</v>
      </c>
      <c r="E85" s="24">
        <v>396050</v>
      </c>
      <c r="G85" s="1" t="s">
        <v>186</v>
      </c>
      <c r="H85" s="24">
        <v>28720647</v>
      </c>
      <c r="I85" s="24">
        <v>20284575</v>
      </c>
      <c r="J85" s="24">
        <v>6880323</v>
      </c>
      <c r="K85" s="24">
        <v>3660307</v>
      </c>
    </row>
    <row r="86" spans="1:11" ht="11.25">
      <c r="A86" s="1" t="s">
        <v>187</v>
      </c>
      <c r="B86" s="24">
        <v>3790435</v>
      </c>
      <c r="C86" s="24">
        <v>2280720</v>
      </c>
      <c r="D86" s="24">
        <v>211464</v>
      </c>
      <c r="E86" s="24">
        <v>215648</v>
      </c>
      <c r="G86" s="1" t="s">
        <v>187</v>
      </c>
      <c r="H86" s="24">
        <v>28943620</v>
      </c>
      <c r="I86" s="24">
        <v>16985605</v>
      </c>
      <c r="J86" s="24">
        <v>8179884</v>
      </c>
      <c r="K86" s="24">
        <v>4219538</v>
      </c>
    </row>
    <row r="87" spans="1:11" ht="11.25">
      <c r="A87" s="1" t="s">
        <v>188</v>
      </c>
      <c r="B87" s="24">
        <v>454466380</v>
      </c>
      <c r="C87" s="24">
        <v>575803609</v>
      </c>
      <c r="D87" s="24">
        <v>8105838</v>
      </c>
      <c r="E87" s="24">
        <v>16052348</v>
      </c>
      <c r="G87" s="1" t="s">
        <v>188</v>
      </c>
      <c r="H87" s="24">
        <v>2785098186</v>
      </c>
      <c r="I87" s="24">
        <v>3319719819</v>
      </c>
      <c r="J87" s="24">
        <v>111524137</v>
      </c>
      <c r="K87" s="24">
        <v>97191474</v>
      </c>
    </row>
    <row r="88" spans="1:11" ht="11.25">
      <c r="A88" s="1" t="s">
        <v>189</v>
      </c>
      <c r="B88" s="24">
        <v>3180758</v>
      </c>
      <c r="C88" s="24">
        <v>3742931</v>
      </c>
      <c r="D88" s="24">
        <v>2298660</v>
      </c>
      <c r="E88" s="24">
        <v>2080008</v>
      </c>
      <c r="G88" s="1" t="s">
        <v>189</v>
      </c>
      <c r="H88" s="24">
        <v>55903125</v>
      </c>
      <c r="I88" s="24">
        <v>48376179</v>
      </c>
      <c r="J88" s="24">
        <v>28353746</v>
      </c>
      <c r="K88" s="24">
        <v>21812893</v>
      </c>
    </row>
    <row r="89" spans="1:11" ht="11.25">
      <c r="A89" s="1" t="s">
        <v>190</v>
      </c>
      <c r="B89" s="24">
        <v>6917719</v>
      </c>
      <c r="C89" s="24">
        <v>9537510</v>
      </c>
      <c r="D89" s="24">
        <v>81090007</v>
      </c>
      <c r="E89" s="24">
        <v>115862114</v>
      </c>
      <c r="G89" s="1" t="s">
        <v>190</v>
      </c>
      <c r="H89" s="24">
        <v>91080860</v>
      </c>
      <c r="I89" s="24">
        <v>85714755</v>
      </c>
      <c r="J89" s="24">
        <v>1355172754</v>
      </c>
      <c r="K89" s="24">
        <v>976671775</v>
      </c>
    </row>
    <row r="90" spans="1:11" ht="11.25">
      <c r="A90" s="1" t="s">
        <v>191</v>
      </c>
      <c r="B90" s="24">
        <v>2034044</v>
      </c>
      <c r="C90" s="24">
        <v>4308504</v>
      </c>
      <c r="D90" s="24">
        <v>59882735</v>
      </c>
      <c r="E90" s="24">
        <v>89690409</v>
      </c>
      <c r="G90" s="1" t="s">
        <v>191</v>
      </c>
      <c r="H90" s="24">
        <v>55507583</v>
      </c>
      <c r="I90" s="24">
        <v>64238900</v>
      </c>
      <c r="J90" s="24">
        <v>892203107</v>
      </c>
      <c r="K90" s="24">
        <v>678572547</v>
      </c>
    </row>
    <row r="91" spans="1:11" ht="11.25">
      <c r="A91" s="1" t="s">
        <v>192</v>
      </c>
      <c r="B91" s="24">
        <v>12219629</v>
      </c>
      <c r="C91" s="24">
        <v>13253511</v>
      </c>
      <c r="D91" s="24">
        <v>18846780</v>
      </c>
      <c r="E91" s="24">
        <v>28694379</v>
      </c>
      <c r="G91" s="1" t="s">
        <v>192</v>
      </c>
      <c r="H91" s="24">
        <v>140802243</v>
      </c>
      <c r="I91" s="24">
        <v>150034484</v>
      </c>
      <c r="J91" s="24">
        <v>274907241</v>
      </c>
      <c r="K91" s="24">
        <v>257412103</v>
      </c>
    </row>
    <row r="92" spans="1:11" ht="11.25">
      <c r="A92" s="1" t="s">
        <v>193</v>
      </c>
      <c r="B92" s="24">
        <v>1004919</v>
      </c>
      <c r="C92" s="24">
        <v>957291</v>
      </c>
      <c r="D92" s="24">
        <v>6928912</v>
      </c>
      <c r="E92" s="24">
        <v>9729485</v>
      </c>
      <c r="G92" s="1" t="s">
        <v>193</v>
      </c>
      <c r="H92" s="24">
        <v>12538310</v>
      </c>
      <c r="I92" s="24">
        <v>10090467</v>
      </c>
      <c r="J92" s="24">
        <v>89559725</v>
      </c>
      <c r="K92" s="24">
        <v>78408236</v>
      </c>
    </row>
    <row r="93" spans="1:11" ht="11.25">
      <c r="A93" s="1" t="s">
        <v>194</v>
      </c>
      <c r="B93" s="24">
        <v>2728319</v>
      </c>
      <c r="C93" s="24">
        <v>3405335</v>
      </c>
      <c r="D93" s="24">
        <v>6887835</v>
      </c>
      <c r="E93" s="24">
        <v>5848965</v>
      </c>
      <c r="G93" s="1" t="s">
        <v>194</v>
      </c>
      <c r="H93" s="24">
        <v>34231809</v>
      </c>
      <c r="I93" s="24">
        <v>27874927</v>
      </c>
      <c r="J93" s="24">
        <v>91464919</v>
      </c>
      <c r="K93" s="24">
        <v>62319414</v>
      </c>
    </row>
    <row r="94" spans="1:11" ht="11.25">
      <c r="A94" s="1" t="s">
        <v>195</v>
      </c>
      <c r="B94" s="24">
        <v>5123436</v>
      </c>
      <c r="C94" s="24">
        <v>5921783</v>
      </c>
      <c r="D94" s="24">
        <v>24074602</v>
      </c>
      <c r="E94" s="24">
        <v>21510660</v>
      </c>
      <c r="G94" s="1" t="s">
        <v>195</v>
      </c>
      <c r="H94" s="24">
        <v>74905454</v>
      </c>
      <c r="I94" s="24">
        <v>62887667</v>
      </c>
      <c r="J94" s="24">
        <v>276868917</v>
      </c>
      <c r="K94" s="24">
        <v>216134612</v>
      </c>
    </row>
    <row r="95" spans="1:11" ht="11.25">
      <c r="A95" s="1" t="s">
        <v>196</v>
      </c>
      <c r="B95" s="24">
        <v>6384000</v>
      </c>
      <c r="C95" s="24">
        <v>5798847</v>
      </c>
      <c r="D95" s="24">
        <v>27906374</v>
      </c>
      <c r="E95" s="24">
        <v>36569877</v>
      </c>
      <c r="G95" s="1" t="s">
        <v>196</v>
      </c>
      <c r="H95" s="24">
        <v>57081402</v>
      </c>
      <c r="I95" s="24">
        <v>48112213</v>
      </c>
      <c r="J95" s="24">
        <v>374221708</v>
      </c>
      <c r="K95" s="24">
        <v>300414377</v>
      </c>
    </row>
    <row r="96" spans="1:11" ht="11.25">
      <c r="A96" s="1" t="s">
        <v>197</v>
      </c>
      <c r="B96" s="24">
        <v>8980576</v>
      </c>
      <c r="C96" s="24">
        <v>7684299</v>
      </c>
      <c r="D96" s="24">
        <v>67661970</v>
      </c>
      <c r="E96" s="24">
        <v>43154638</v>
      </c>
      <c r="G96" s="1" t="s">
        <v>197</v>
      </c>
      <c r="H96" s="24">
        <v>93293253</v>
      </c>
      <c r="I96" s="24">
        <v>65852743</v>
      </c>
      <c r="J96" s="24">
        <v>859981754</v>
      </c>
      <c r="K96" s="24">
        <v>604403655</v>
      </c>
    </row>
    <row r="97" spans="1:11" ht="11.25">
      <c r="A97" s="1" t="s">
        <v>198</v>
      </c>
      <c r="B97" s="24">
        <v>6463482</v>
      </c>
      <c r="C97" s="24">
        <v>4475171</v>
      </c>
      <c r="D97" s="24">
        <v>51578108</v>
      </c>
      <c r="E97" s="24">
        <v>33104410</v>
      </c>
      <c r="G97" s="1" t="s">
        <v>198</v>
      </c>
      <c r="H97" s="24">
        <v>57559984</v>
      </c>
      <c r="I97" s="24">
        <v>43779372</v>
      </c>
      <c r="J97" s="24">
        <v>797167005</v>
      </c>
      <c r="K97" s="24">
        <v>509745214</v>
      </c>
    </row>
    <row r="98" spans="1:11" ht="11.25">
      <c r="A98" s="1" t="s">
        <v>199</v>
      </c>
      <c r="B98" s="24">
        <v>5498359</v>
      </c>
      <c r="C98" s="24">
        <v>5034718</v>
      </c>
      <c r="D98" s="24">
        <v>14581522</v>
      </c>
      <c r="E98" s="24">
        <v>19178698</v>
      </c>
      <c r="G98" s="1" t="s">
        <v>199</v>
      </c>
      <c r="H98" s="24">
        <v>52126281</v>
      </c>
      <c r="I98" s="24">
        <v>84977438</v>
      </c>
      <c r="J98" s="24">
        <v>243194365</v>
      </c>
      <c r="K98" s="24">
        <v>527837051</v>
      </c>
    </row>
    <row r="99" spans="1:11" ht="11.25">
      <c r="A99" s="1" t="s">
        <v>200</v>
      </c>
      <c r="B99" s="24">
        <v>91305868</v>
      </c>
      <c r="C99" s="24">
        <v>66343505</v>
      </c>
      <c r="D99" s="24">
        <v>30958637</v>
      </c>
      <c r="E99" s="24">
        <v>20321389</v>
      </c>
      <c r="G99" s="1" t="s">
        <v>200</v>
      </c>
      <c r="H99" s="24">
        <v>1090496731</v>
      </c>
      <c r="I99" s="24">
        <v>738519065</v>
      </c>
      <c r="J99" s="24">
        <v>404392362</v>
      </c>
      <c r="K99" s="24">
        <v>319153791</v>
      </c>
    </row>
    <row r="100" spans="1:11" ht="11.25">
      <c r="A100" s="1" t="s">
        <v>201</v>
      </c>
      <c r="B100" s="24">
        <v>386782</v>
      </c>
      <c r="C100" s="24">
        <v>481073</v>
      </c>
      <c r="D100" s="24">
        <v>7551191</v>
      </c>
      <c r="E100" s="24">
        <v>6154964</v>
      </c>
      <c r="G100" s="1" t="s">
        <v>201</v>
      </c>
      <c r="H100" s="24">
        <v>4929599</v>
      </c>
      <c r="I100" s="24">
        <v>4704620</v>
      </c>
      <c r="J100" s="24">
        <v>72767776</v>
      </c>
      <c r="K100" s="24">
        <v>56501920</v>
      </c>
    </row>
    <row r="101" spans="1:11" ht="11.25">
      <c r="A101" s="1" t="s">
        <v>202</v>
      </c>
      <c r="B101" s="24">
        <v>121206</v>
      </c>
      <c r="C101" s="24">
        <v>31240</v>
      </c>
      <c r="D101" s="24">
        <v>3330969</v>
      </c>
      <c r="E101" s="24">
        <v>2695137</v>
      </c>
      <c r="G101" s="1" t="s">
        <v>202</v>
      </c>
      <c r="H101" s="24">
        <v>290621</v>
      </c>
      <c r="I101" s="24">
        <v>286211</v>
      </c>
      <c r="J101" s="24">
        <v>35562724</v>
      </c>
      <c r="K101" s="24">
        <v>22983148</v>
      </c>
    </row>
    <row r="102" spans="1:11" ht="11.25">
      <c r="A102" s="1" t="s">
        <v>203</v>
      </c>
      <c r="B102" s="24">
        <v>47214</v>
      </c>
      <c r="C102" s="24">
        <v>253726</v>
      </c>
      <c r="D102" s="24">
        <v>2397671</v>
      </c>
      <c r="E102" s="24">
        <v>3207249</v>
      </c>
      <c r="G102" s="1" t="s">
        <v>203</v>
      </c>
      <c r="H102" s="24">
        <v>1548611</v>
      </c>
      <c r="I102" s="24">
        <v>1992791</v>
      </c>
      <c r="J102" s="24">
        <v>37595462</v>
      </c>
      <c r="K102" s="24">
        <v>28591133</v>
      </c>
    </row>
    <row r="103" spans="1:11" ht="11.25">
      <c r="A103" s="1" t="s">
        <v>204</v>
      </c>
      <c r="B103" s="24">
        <v>80833241</v>
      </c>
      <c r="C103" s="24">
        <v>87961751</v>
      </c>
      <c r="D103" s="24">
        <v>33376736</v>
      </c>
      <c r="E103" s="24">
        <v>55040408</v>
      </c>
      <c r="G103" s="1" t="s">
        <v>204</v>
      </c>
      <c r="H103" s="24">
        <v>1050152111</v>
      </c>
      <c r="I103" s="24">
        <v>979661105</v>
      </c>
      <c r="J103" s="24">
        <v>459110194</v>
      </c>
      <c r="K103" s="24">
        <v>490664021</v>
      </c>
    </row>
    <row r="104" spans="1:11" ht="11.25">
      <c r="A104" s="1" t="s">
        <v>205</v>
      </c>
      <c r="B104" s="24">
        <v>35196004</v>
      </c>
      <c r="C104" s="24">
        <v>44852023</v>
      </c>
      <c r="D104" s="24">
        <v>16157921</v>
      </c>
      <c r="E104" s="24">
        <v>22712961</v>
      </c>
      <c r="G104" s="1" t="s">
        <v>205</v>
      </c>
      <c r="H104" s="24">
        <v>464572657</v>
      </c>
      <c r="I104" s="24">
        <v>414752906</v>
      </c>
      <c r="J104" s="24">
        <v>253037883</v>
      </c>
      <c r="K104" s="24">
        <v>217907073</v>
      </c>
    </row>
    <row r="105" spans="1:11" ht="11.25">
      <c r="A105" s="1" t="s">
        <v>206</v>
      </c>
      <c r="B105" s="24">
        <v>16047715</v>
      </c>
      <c r="C105" s="24">
        <v>19200414</v>
      </c>
      <c r="D105" s="24">
        <v>39168617</v>
      </c>
      <c r="E105" s="24">
        <v>49888229</v>
      </c>
      <c r="G105" s="1" t="s">
        <v>206</v>
      </c>
      <c r="H105" s="24">
        <v>207700439</v>
      </c>
      <c r="I105" s="24">
        <v>191799416</v>
      </c>
      <c r="J105" s="24">
        <v>563584294</v>
      </c>
      <c r="K105" s="24">
        <v>496008458</v>
      </c>
    </row>
    <row r="106" spans="1:11" ht="11.25">
      <c r="A106" s="1" t="s">
        <v>207</v>
      </c>
      <c r="B106" s="24">
        <v>364476141</v>
      </c>
      <c r="C106" s="24">
        <v>581837914</v>
      </c>
      <c r="D106" s="24">
        <v>61655933</v>
      </c>
      <c r="E106" s="24">
        <v>56703693</v>
      </c>
      <c r="G106" s="1" t="s">
        <v>207</v>
      </c>
      <c r="H106" s="24">
        <v>4244814747</v>
      </c>
      <c r="I106" s="24">
        <v>5469219739</v>
      </c>
      <c r="J106" s="24">
        <v>759333603</v>
      </c>
      <c r="K106" s="24">
        <v>730864334</v>
      </c>
    </row>
    <row r="107" spans="1:11" ht="11.25">
      <c r="A107" s="1" t="s">
        <v>208</v>
      </c>
      <c r="B107" s="24">
        <v>733142405</v>
      </c>
      <c r="C107" s="24">
        <v>806705410</v>
      </c>
      <c r="D107" s="24">
        <v>118608410</v>
      </c>
      <c r="E107" s="24">
        <v>164638028</v>
      </c>
      <c r="G107" s="1" t="s">
        <v>208</v>
      </c>
      <c r="H107" s="24">
        <v>10954263698</v>
      </c>
      <c r="I107" s="24">
        <v>8672766367</v>
      </c>
      <c r="J107" s="24">
        <v>2160831486</v>
      </c>
      <c r="K107" s="24">
        <v>1726513580</v>
      </c>
    </row>
    <row r="108" spans="1:11" ht="11.25">
      <c r="A108" s="1" t="s">
        <v>209</v>
      </c>
      <c r="B108" s="24">
        <v>120978477</v>
      </c>
      <c r="C108" s="24">
        <v>103342112</v>
      </c>
      <c r="D108" s="24">
        <v>179189346</v>
      </c>
      <c r="E108" s="24">
        <v>273194531</v>
      </c>
      <c r="G108" s="1" t="s">
        <v>209</v>
      </c>
      <c r="H108" s="24">
        <v>1463986673</v>
      </c>
      <c r="I108" s="24">
        <v>1155622044</v>
      </c>
      <c r="J108" s="24">
        <v>2441458019</v>
      </c>
      <c r="K108" s="24">
        <v>2742634970</v>
      </c>
    </row>
    <row r="109" spans="1:11" ht="11.25">
      <c r="A109" s="1" t="s">
        <v>210</v>
      </c>
      <c r="B109" s="24">
        <v>48778603</v>
      </c>
      <c r="C109" s="24">
        <v>41086219</v>
      </c>
      <c r="D109" s="24">
        <v>105857930</v>
      </c>
      <c r="E109" s="24">
        <v>214684994</v>
      </c>
      <c r="G109" s="1" t="s">
        <v>210</v>
      </c>
      <c r="H109" s="24">
        <v>948658747</v>
      </c>
      <c r="I109" s="24">
        <v>570750379</v>
      </c>
      <c r="J109" s="24">
        <v>1445876493</v>
      </c>
      <c r="K109" s="24">
        <v>1536173983</v>
      </c>
    </row>
    <row r="110" spans="1:11" ht="11.25">
      <c r="A110" s="1" t="s">
        <v>211</v>
      </c>
      <c r="B110" s="24">
        <v>6977427</v>
      </c>
      <c r="C110" s="24">
        <v>5393168</v>
      </c>
      <c r="D110" s="24">
        <v>26976843</v>
      </c>
      <c r="E110" s="24">
        <v>11166572</v>
      </c>
      <c r="G110" s="1" t="s">
        <v>211</v>
      </c>
      <c r="H110" s="24">
        <v>59655725</v>
      </c>
      <c r="I110" s="24">
        <v>57820638</v>
      </c>
      <c r="J110" s="24">
        <v>187916883</v>
      </c>
      <c r="K110" s="24">
        <v>162944716</v>
      </c>
    </row>
    <row r="111" spans="1:11" ht="11.25">
      <c r="A111" s="1" t="s">
        <v>212</v>
      </c>
      <c r="B111" s="24">
        <v>79090667</v>
      </c>
      <c r="C111" s="24">
        <v>46671743</v>
      </c>
      <c r="D111" s="24">
        <v>157778690</v>
      </c>
      <c r="E111" s="24">
        <v>179107922</v>
      </c>
      <c r="G111" s="1" t="s">
        <v>212</v>
      </c>
      <c r="H111" s="24">
        <v>782187943</v>
      </c>
      <c r="I111" s="24">
        <v>786088932</v>
      </c>
      <c r="J111" s="24">
        <v>1931641616</v>
      </c>
      <c r="K111" s="24">
        <v>1643243621</v>
      </c>
    </row>
    <row r="112" spans="1:11" ht="11.25">
      <c r="A112" s="1" t="s">
        <v>213</v>
      </c>
      <c r="B112" s="24">
        <v>1804227</v>
      </c>
      <c r="C112" s="24">
        <v>966343</v>
      </c>
      <c r="D112" s="24">
        <v>9622751</v>
      </c>
      <c r="E112" s="24">
        <v>12302066</v>
      </c>
      <c r="G112" s="1" t="s">
        <v>213</v>
      </c>
      <c r="H112" s="24">
        <v>20492760</v>
      </c>
      <c r="I112" s="24">
        <v>30739480</v>
      </c>
      <c r="J112" s="24">
        <v>118897457</v>
      </c>
      <c r="K112" s="24">
        <v>102950851</v>
      </c>
    </row>
    <row r="113" spans="1:11" ht="11.25">
      <c r="A113" s="1" t="s">
        <v>214</v>
      </c>
      <c r="B113" s="24">
        <v>20463609</v>
      </c>
      <c r="C113" s="24">
        <v>9697690</v>
      </c>
      <c r="D113" s="24">
        <v>8257418</v>
      </c>
      <c r="E113" s="24">
        <v>13206825</v>
      </c>
      <c r="G113" s="1" t="s">
        <v>214</v>
      </c>
      <c r="H113" s="24">
        <v>224181060</v>
      </c>
      <c r="I113" s="24">
        <v>180636801</v>
      </c>
      <c r="J113" s="24">
        <v>124596742</v>
      </c>
      <c r="K113" s="24">
        <v>114337647</v>
      </c>
    </row>
    <row r="114" spans="1:11" ht="11.25">
      <c r="A114" s="1" t="s">
        <v>215</v>
      </c>
      <c r="B114" s="24">
        <v>15431976</v>
      </c>
      <c r="C114" s="24">
        <v>16050131</v>
      </c>
      <c r="D114" s="24">
        <v>742327</v>
      </c>
      <c r="E114" s="24">
        <v>419502</v>
      </c>
      <c r="G114" s="1" t="s">
        <v>215</v>
      </c>
      <c r="H114" s="24">
        <v>174606480</v>
      </c>
      <c r="I114" s="24">
        <v>158034818</v>
      </c>
      <c r="J114" s="24">
        <v>7420575</v>
      </c>
      <c r="K114" s="24">
        <v>5192351</v>
      </c>
    </row>
    <row r="115" spans="1:11" ht="11.25">
      <c r="A115" s="1" t="s">
        <v>216</v>
      </c>
      <c r="B115" s="24">
        <v>14703888</v>
      </c>
      <c r="C115" s="24">
        <v>4440444</v>
      </c>
      <c r="D115" s="24">
        <v>16394082</v>
      </c>
      <c r="E115" s="24">
        <v>14234001</v>
      </c>
      <c r="G115" s="1" t="s">
        <v>216</v>
      </c>
      <c r="H115" s="24">
        <v>155880252</v>
      </c>
      <c r="I115" s="24">
        <v>107209463</v>
      </c>
      <c r="J115" s="24">
        <v>179122529</v>
      </c>
      <c r="K115" s="24">
        <v>137407723</v>
      </c>
    </row>
    <row r="116" spans="1:11" ht="11.25">
      <c r="A116" s="1" t="s">
        <v>217</v>
      </c>
      <c r="B116" s="24">
        <v>34547836</v>
      </c>
      <c r="C116" s="24">
        <v>34843323</v>
      </c>
      <c r="D116" s="24">
        <v>40711902</v>
      </c>
      <c r="E116" s="24">
        <v>56269886</v>
      </c>
      <c r="G116" s="1" t="s">
        <v>217</v>
      </c>
      <c r="H116" s="24">
        <v>377594532</v>
      </c>
      <c r="I116" s="24">
        <v>293432045</v>
      </c>
      <c r="J116" s="24">
        <v>670007213</v>
      </c>
      <c r="K116" s="24">
        <v>546951418</v>
      </c>
    </row>
    <row r="117" spans="1:11" ht="11.25">
      <c r="A117" s="1" t="s">
        <v>218</v>
      </c>
      <c r="B117" s="24">
        <v>40307455</v>
      </c>
      <c r="C117" s="24">
        <v>25180707</v>
      </c>
      <c r="D117" s="24">
        <v>152718880</v>
      </c>
      <c r="E117" s="24">
        <v>239346516</v>
      </c>
      <c r="G117" s="1" t="s">
        <v>218</v>
      </c>
      <c r="H117" s="24">
        <v>1267091354</v>
      </c>
      <c r="I117" s="24">
        <v>514064308</v>
      </c>
      <c r="J117" s="24">
        <v>4048372143</v>
      </c>
      <c r="K117" s="24">
        <v>4249997546</v>
      </c>
    </row>
    <row r="118" spans="1:11" ht="11.25">
      <c r="A118" s="1" t="s">
        <v>219</v>
      </c>
      <c r="B118" s="24">
        <v>924963937</v>
      </c>
      <c r="C118" s="24">
        <v>882347251</v>
      </c>
      <c r="D118" s="24">
        <v>1558617955</v>
      </c>
      <c r="E118" s="24">
        <v>1796392015</v>
      </c>
      <c r="G118" s="1" t="s">
        <v>219</v>
      </c>
      <c r="H118" s="24">
        <v>12543789986</v>
      </c>
      <c r="I118" s="24">
        <v>8683704680</v>
      </c>
      <c r="J118" s="24">
        <v>21297971932</v>
      </c>
      <c r="K118" s="24">
        <v>19853507949</v>
      </c>
    </row>
    <row r="119" spans="1:11" ht="11.25">
      <c r="A119" s="1" t="s">
        <v>220</v>
      </c>
      <c r="B119" s="24">
        <v>260056466</v>
      </c>
      <c r="C119" s="24">
        <v>279220725</v>
      </c>
      <c r="D119" s="24">
        <v>1585702222</v>
      </c>
      <c r="E119" s="24">
        <v>1850190416</v>
      </c>
      <c r="G119" s="1" t="s">
        <v>220</v>
      </c>
      <c r="H119" s="24">
        <v>3464282302</v>
      </c>
      <c r="I119" s="24">
        <v>2962619194</v>
      </c>
      <c r="J119" s="24">
        <v>22085359176</v>
      </c>
      <c r="K119" s="24">
        <v>20567160073</v>
      </c>
    </row>
    <row r="120" spans="1:11" ht="11.25">
      <c r="A120" s="1" t="s">
        <v>221</v>
      </c>
      <c r="B120" s="24">
        <v>5532433</v>
      </c>
      <c r="C120" s="24">
        <v>3287235</v>
      </c>
      <c r="D120" s="24">
        <v>41904665</v>
      </c>
      <c r="E120" s="24">
        <v>4123730</v>
      </c>
      <c r="G120" s="1" t="s">
        <v>221</v>
      </c>
      <c r="H120" s="24">
        <v>126059047</v>
      </c>
      <c r="I120" s="24">
        <v>46251168</v>
      </c>
      <c r="J120" s="24">
        <v>203992782</v>
      </c>
      <c r="K120" s="24">
        <v>192065777</v>
      </c>
    </row>
    <row r="121" spans="1:11" ht="11.25">
      <c r="A121" s="1" t="s">
        <v>222</v>
      </c>
      <c r="B121" s="24">
        <v>764032856</v>
      </c>
      <c r="C121" s="24">
        <v>744977326</v>
      </c>
      <c r="D121" s="24">
        <v>909196165</v>
      </c>
      <c r="E121" s="24">
        <v>763622850</v>
      </c>
      <c r="G121" s="1" t="s">
        <v>222</v>
      </c>
      <c r="H121" s="24">
        <v>9215831173</v>
      </c>
      <c r="I121" s="24">
        <v>6787318525</v>
      </c>
      <c r="J121" s="24">
        <v>12238214766</v>
      </c>
      <c r="K121" s="24">
        <v>7639301428</v>
      </c>
    </row>
    <row r="122" spans="1:11" ht="11.25">
      <c r="A122" s="1" t="s">
        <v>223</v>
      </c>
      <c r="B122" s="24">
        <v>609671184</v>
      </c>
      <c r="C122" s="24">
        <v>535519153</v>
      </c>
      <c r="D122" s="24">
        <v>112677342</v>
      </c>
      <c r="E122" s="24">
        <v>249321696</v>
      </c>
      <c r="G122" s="1" t="s">
        <v>223</v>
      </c>
      <c r="H122" s="24">
        <v>3772244125</v>
      </c>
      <c r="I122" s="24">
        <v>2398160652</v>
      </c>
      <c r="J122" s="24">
        <v>1316954485</v>
      </c>
      <c r="K122" s="24">
        <v>1405920153</v>
      </c>
    </row>
    <row r="123" spans="1:11" ht="11.25">
      <c r="A123" s="1" t="s">
        <v>224</v>
      </c>
      <c r="B123" s="24">
        <v>4283013</v>
      </c>
      <c r="C123" s="24">
        <v>1433420</v>
      </c>
      <c r="D123" s="24">
        <v>39976302</v>
      </c>
      <c r="E123" s="24">
        <v>4737588553</v>
      </c>
      <c r="G123" s="1" t="s">
        <v>224</v>
      </c>
      <c r="H123" s="24">
        <v>2852371143</v>
      </c>
      <c r="I123" s="24">
        <v>53942864</v>
      </c>
      <c r="J123" s="24">
        <v>4592529753</v>
      </c>
      <c r="K123" s="24">
        <v>10232162612</v>
      </c>
    </row>
    <row r="124" spans="1:11" ht="11.25">
      <c r="A124" s="1" t="s">
        <v>225</v>
      </c>
      <c r="B124" s="24">
        <v>77714900</v>
      </c>
      <c r="C124" s="24">
        <v>67021472</v>
      </c>
      <c r="D124" s="24">
        <v>431165116</v>
      </c>
      <c r="E124" s="24">
        <v>419166642</v>
      </c>
      <c r="G124" s="1" t="s">
        <v>225</v>
      </c>
      <c r="H124" s="24">
        <v>1033933108</v>
      </c>
      <c r="I124" s="24">
        <v>661586081</v>
      </c>
      <c r="J124" s="24">
        <v>5324775197</v>
      </c>
      <c r="K124" s="24">
        <v>4671856095</v>
      </c>
    </row>
    <row r="125" spans="1:11" ht="11.25">
      <c r="A125" s="1" t="s">
        <v>226</v>
      </c>
      <c r="B125" s="24">
        <v>150051</v>
      </c>
      <c r="C125" s="24">
        <v>709989</v>
      </c>
      <c r="D125" s="24">
        <v>8688586</v>
      </c>
      <c r="E125" s="24">
        <v>6141756</v>
      </c>
      <c r="G125" s="1" t="s">
        <v>226</v>
      </c>
      <c r="H125" s="24">
        <v>4927907</v>
      </c>
      <c r="I125" s="24">
        <v>9145916</v>
      </c>
      <c r="J125" s="24">
        <v>167792078</v>
      </c>
      <c r="K125" s="24">
        <v>94882791</v>
      </c>
    </row>
    <row r="126" spans="1:11" ht="11.25">
      <c r="A126" s="1" t="s">
        <v>227</v>
      </c>
      <c r="B126" s="24">
        <v>411956</v>
      </c>
      <c r="C126" s="24">
        <v>473041</v>
      </c>
      <c r="D126" s="24">
        <v>6213603</v>
      </c>
      <c r="E126" s="24">
        <v>7118981</v>
      </c>
      <c r="G126" s="1" t="s">
        <v>227</v>
      </c>
      <c r="H126" s="24">
        <v>4857296</v>
      </c>
      <c r="I126" s="24">
        <v>4072786</v>
      </c>
      <c r="J126" s="24">
        <v>74178999</v>
      </c>
      <c r="K126" s="24">
        <v>57167315</v>
      </c>
    </row>
    <row r="127" spans="1:11" ht="11.25">
      <c r="A127" s="1" t="s">
        <v>228</v>
      </c>
      <c r="B127" s="24">
        <v>25108331</v>
      </c>
      <c r="C127" s="24">
        <v>45882903</v>
      </c>
      <c r="D127" s="24">
        <v>8505516</v>
      </c>
      <c r="E127" s="24">
        <v>18075710</v>
      </c>
      <c r="G127" s="1" t="s">
        <v>228</v>
      </c>
      <c r="H127" s="24">
        <v>368259931</v>
      </c>
      <c r="I127" s="24">
        <v>314159552</v>
      </c>
      <c r="J127" s="24">
        <v>56603675</v>
      </c>
      <c r="K127" s="24">
        <v>130820220</v>
      </c>
    </row>
    <row r="128" spans="1:11" ht="11.25">
      <c r="A128" s="1" t="s">
        <v>229</v>
      </c>
      <c r="B128" s="24">
        <v>68951347</v>
      </c>
      <c r="C128" s="24">
        <v>83935795</v>
      </c>
      <c r="D128" s="24">
        <v>72314077</v>
      </c>
      <c r="E128" s="24">
        <v>87002546</v>
      </c>
      <c r="G128" s="1" t="s">
        <v>229</v>
      </c>
      <c r="H128" s="24">
        <v>767147553</v>
      </c>
      <c r="I128" s="24">
        <v>732703207</v>
      </c>
      <c r="J128" s="24">
        <v>993211077</v>
      </c>
      <c r="K128" s="24">
        <v>804319754</v>
      </c>
    </row>
    <row r="129" spans="1:11" ht="11.25">
      <c r="A129" s="1" t="s">
        <v>230</v>
      </c>
      <c r="B129" s="24">
        <v>2465137</v>
      </c>
      <c r="C129" s="24">
        <v>3472548</v>
      </c>
      <c r="D129" s="24">
        <v>40112274</v>
      </c>
      <c r="E129" s="24">
        <v>49108623</v>
      </c>
      <c r="G129" s="1" t="s">
        <v>230</v>
      </c>
      <c r="H129" s="24">
        <v>24183921</v>
      </c>
      <c r="I129" s="24">
        <v>24921329</v>
      </c>
      <c r="J129" s="24">
        <v>568290046</v>
      </c>
      <c r="K129" s="24">
        <v>443685052</v>
      </c>
    </row>
    <row r="130" spans="1:11" ht="11.25">
      <c r="A130" s="1" t="s">
        <v>231</v>
      </c>
      <c r="B130" s="24">
        <v>14770760</v>
      </c>
      <c r="C130" s="24">
        <v>13872254</v>
      </c>
      <c r="D130" s="24">
        <v>29243474</v>
      </c>
      <c r="E130" s="24">
        <v>32477602</v>
      </c>
      <c r="G130" s="1" t="s">
        <v>231</v>
      </c>
      <c r="H130" s="24">
        <v>181202451</v>
      </c>
      <c r="I130" s="24">
        <v>179754453</v>
      </c>
      <c r="J130" s="24">
        <v>344244200</v>
      </c>
      <c r="K130" s="24">
        <v>306494604</v>
      </c>
    </row>
    <row r="131" spans="1:11" ht="11.25">
      <c r="A131" s="1" t="s">
        <v>232</v>
      </c>
      <c r="B131" s="24">
        <v>3226906</v>
      </c>
      <c r="C131" s="24">
        <v>5228918</v>
      </c>
      <c r="D131" s="24">
        <v>1157476</v>
      </c>
      <c r="E131" s="24">
        <v>919218</v>
      </c>
      <c r="G131" s="1" t="s">
        <v>232</v>
      </c>
      <c r="H131" s="24">
        <v>389144171</v>
      </c>
      <c r="I131" s="24">
        <v>60331015</v>
      </c>
      <c r="J131" s="24">
        <v>25957337</v>
      </c>
      <c r="K131" s="24">
        <v>8300560</v>
      </c>
    </row>
    <row r="132" spans="1:11" ht="11.25">
      <c r="A132" s="1" t="s">
        <v>233</v>
      </c>
      <c r="B132" s="24"/>
      <c r="C132" s="24"/>
      <c r="D132" s="24"/>
      <c r="E132" s="24"/>
      <c r="G132" s="1" t="s">
        <v>233</v>
      </c>
      <c r="H132" s="24">
        <v>8444716</v>
      </c>
      <c r="I132" s="24">
        <v>0</v>
      </c>
      <c r="J132" s="24"/>
      <c r="K132" s="2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8"/>
  <sheetViews>
    <sheetView showGridLines="0" tabSelected="1" zoomScaleSheetLayoutView="75" zoomScalePageLayoutView="0" workbookViewId="0" topLeftCell="B1">
      <selection activeCell="B2" sqref="B2:B4"/>
    </sheetView>
  </sheetViews>
  <sheetFormatPr defaultColWidth="9.140625" defaultRowHeight="12.75"/>
  <cols>
    <col min="1" max="1" width="37.421875" style="114" hidden="1" customWidth="1"/>
    <col min="2" max="2" width="30.421875" style="114" customWidth="1"/>
    <col min="3" max="4" width="8.00390625" style="114" customWidth="1"/>
    <col min="5" max="5" width="5.421875" style="114" bestFit="1" customWidth="1"/>
    <col min="6" max="7" width="8.00390625" style="114" customWidth="1"/>
    <col min="8" max="8" width="5.421875" style="114" bestFit="1" customWidth="1"/>
    <col min="9" max="10" width="8.00390625" style="114" customWidth="1"/>
    <col min="11" max="11" width="5.421875" style="114" bestFit="1" customWidth="1"/>
    <col min="12" max="13" width="7.8515625" style="114" customWidth="1"/>
    <col min="14" max="14" width="5.421875" style="114" bestFit="1" customWidth="1"/>
    <col min="15" max="16" width="7.8515625" style="114" customWidth="1"/>
    <col min="17" max="17" width="5.421875" style="114" bestFit="1" customWidth="1"/>
    <col min="18" max="19" width="7.7109375" style="114" customWidth="1"/>
    <col min="20" max="20" width="5.421875" style="114" bestFit="1" customWidth="1"/>
    <col min="21" max="16384" width="9.140625" style="30" customWidth="1"/>
  </cols>
  <sheetData>
    <row r="1" spans="1:20" ht="9">
      <c r="A1" s="28"/>
      <c r="B1" s="29" t="s">
        <v>56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9">
      <c r="A2" s="31" t="s">
        <v>9</v>
      </c>
      <c r="B2" s="31" t="s">
        <v>101</v>
      </c>
      <c r="C2" s="32" t="str">
        <f>Mês!M1</f>
        <v>Dezembro</v>
      </c>
      <c r="D2" s="33"/>
      <c r="E2" s="33"/>
      <c r="F2" s="33"/>
      <c r="G2" s="33"/>
      <c r="H2" s="33"/>
      <c r="I2" s="33"/>
      <c r="J2" s="33"/>
      <c r="K2" s="34"/>
      <c r="L2" s="35" t="str">
        <f>"Janeiro"&amp;" - "&amp;C2</f>
        <v>Janeiro - Dezembro</v>
      </c>
      <c r="M2" s="33"/>
      <c r="N2" s="33"/>
      <c r="O2" s="33"/>
      <c r="P2" s="33"/>
      <c r="Q2" s="33"/>
      <c r="R2" s="33"/>
      <c r="S2" s="33"/>
      <c r="T2" s="33"/>
    </row>
    <row r="3" spans="1:20" ht="9">
      <c r="A3" s="36"/>
      <c r="B3" s="36"/>
      <c r="C3" s="37" t="s">
        <v>0</v>
      </c>
      <c r="D3" s="37"/>
      <c r="E3" s="37"/>
      <c r="F3" s="37" t="s">
        <v>1</v>
      </c>
      <c r="G3" s="37"/>
      <c r="H3" s="37"/>
      <c r="I3" s="37" t="s">
        <v>2</v>
      </c>
      <c r="J3" s="37"/>
      <c r="K3" s="38"/>
      <c r="L3" s="39" t="s">
        <v>0</v>
      </c>
      <c r="M3" s="37"/>
      <c r="N3" s="37"/>
      <c r="O3" s="37" t="s">
        <v>1</v>
      </c>
      <c r="P3" s="37"/>
      <c r="Q3" s="37"/>
      <c r="R3" s="37" t="s">
        <v>2</v>
      </c>
      <c r="S3" s="37"/>
      <c r="T3" s="32"/>
    </row>
    <row r="4" spans="1:20" ht="9">
      <c r="A4" s="40"/>
      <c r="B4" s="40"/>
      <c r="C4" s="41" t="str">
        <f>RIGHT(Mês!C1,4)</f>
        <v>2019</v>
      </c>
      <c r="D4" s="41" t="str">
        <f>RIGHT(Mês!E1,4)</f>
        <v>2020</v>
      </c>
      <c r="E4" s="42" t="s">
        <v>797</v>
      </c>
      <c r="F4" s="41" t="str">
        <f>$C$4</f>
        <v>2019</v>
      </c>
      <c r="G4" s="41" t="str">
        <f>$D$4</f>
        <v>2020</v>
      </c>
      <c r="H4" s="42" t="s">
        <v>797</v>
      </c>
      <c r="I4" s="41" t="str">
        <f>$C$4</f>
        <v>2019</v>
      </c>
      <c r="J4" s="41" t="str">
        <f>$D$4</f>
        <v>2020</v>
      </c>
      <c r="K4" s="43" t="s">
        <v>797</v>
      </c>
      <c r="L4" s="41" t="str">
        <f>$C$4</f>
        <v>2019</v>
      </c>
      <c r="M4" s="41" t="str">
        <f>$D$4</f>
        <v>2020</v>
      </c>
      <c r="N4" s="42" t="s">
        <v>797</v>
      </c>
      <c r="O4" s="41" t="str">
        <f>$C$4</f>
        <v>2019</v>
      </c>
      <c r="P4" s="41" t="str">
        <f>$D$4</f>
        <v>2020</v>
      </c>
      <c r="Q4" s="42" t="s">
        <v>797</v>
      </c>
      <c r="R4" s="41" t="str">
        <f>$C$4</f>
        <v>2019</v>
      </c>
      <c r="S4" s="41" t="str">
        <f>$D$4</f>
        <v>2020</v>
      </c>
      <c r="T4" s="44" t="s">
        <v>797</v>
      </c>
    </row>
    <row r="5" spans="1:20" ht="9">
      <c r="A5" s="45" t="s">
        <v>3</v>
      </c>
      <c r="B5" s="45" t="s">
        <v>3</v>
      </c>
      <c r="C5" s="46"/>
      <c r="D5" s="47"/>
      <c r="E5" s="48"/>
      <c r="F5" s="46"/>
      <c r="G5" s="47"/>
      <c r="H5" s="48"/>
      <c r="I5" s="46"/>
      <c r="J5" s="47"/>
      <c r="K5" s="49"/>
      <c r="L5" s="50"/>
      <c r="M5" s="50"/>
      <c r="N5" s="50"/>
      <c r="O5" s="51"/>
      <c r="P5" s="50"/>
      <c r="Q5" s="50"/>
      <c r="R5" s="51"/>
      <c r="S5" s="50"/>
      <c r="T5" s="50"/>
    </row>
    <row r="6" spans="1:21" s="58" customFormat="1" ht="9">
      <c r="A6" s="52" t="s">
        <v>75</v>
      </c>
      <c r="B6" s="52" t="s">
        <v>13</v>
      </c>
      <c r="C6" s="53">
        <f>VLOOKUP(A6,Mês!$A$4:$J$560,3,FALSE)/1000000</f>
        <v>1771.830126</v>
      </c>
      <c r="D6" s="54">
        <f>VLOOKUP(A6,Mês!$A$4:$J$560,5,FALSE)/1000000</f>
        <v>511.276052</v>
      </c>
      <c r="E6" s="55">
        <f>(D6/C6-1)*100</f>
        <v>-71.14418337867228</v>
      </c>
      <c r="F6" s="53">
        <f>VLOOKUP(A6,Mês!$A$4:$J$560,4,FALSE)/1000000</f>
        <v>4943.761077</v>
      </c>
      <c r="G6" s="54">
        <f>VLOOKUP(A6,Mês!$A$4:$J$560,6,FALSE)/1000000</f>
        <v>1240.199224</v>
      </c>
      <c r="H6" s="55">
        <f>(G6/F6-1)*100</f>
        <v>-74.91385193006568</v>
      </c>
      <c r="I6" s="53">
        <f>C6/F6*1000</f>
        <v>358.39719970350825</v>
      </c>
      <c r="J6" s="54">
        <f>D6/G6*1000</f>
        <v>412.2531623193468</v>
      </c>
      <c r="K6" s="56">
        <f>(J6/I6-1)*100</f>
        <v>15.026892693467486</v>
      </c>
      <c r="L6" s="53">
        <f>VLOOKUP(A6,Ano!$A$4:$J$616,3,FALSE)/1000000</f>
        <v>32621.725461</v>
      </c>
      <c r="M6" s="54">
        <f>VLOOKUP(A6,Ano!$A$4:$J$616,5,FALSE)/1000000</f>
        <v>35231.550057</v>
      </c>
      <c r="N6" s="55">
        <f>(M6/L6-1)*100</f>
        <v>8.000265341942448</v>
      </c>
      <c r="O6" s="53">
        <f>VLOOKUP(A6,Ano!$A$4:$J$616,4,FALSE)/1000000</f>
        <v>91786.747376</v>
      </c>
      <c r="P6" s="54">
        <f>VLOOKUP(A6,Ano!$A$4:$J$616,6,FALSE)/1000000</f>
        <v>101016.094181</v>
      </c>
      <c r="Q6" s="55">
        <f>(P6/O6-1)*100</f>
        <v>10.055206300308717</v>
      </c>
      <c r="R6" s="53">
        <f>L6/O6*1000</f>
        <v>355.40779462820126</v>
      </c>
      <c r="S6" s="54">
        <f>M6/P6*1000</f>
        <v>348.7716521079535</v>
      </c>
      <c r="T6" s="55">
        <f>(S6/R6-1)*100</f>
        <v>-1.8671910466088515</v>
      </c>
      <c r="U6" s="57"/>
    </row>
    <row r="7" spans="1:21" ht="9">
      <c r="A7" s="59" t="s">
        <v>78</v>
      </c>
      <c r="B7" s="60" t="s">
        <v>41</v>
      </c>
      <c r="C7" s="61">
        <f>VLOOKUP(A7,Mês!$A$4:$J$560,3,FALSE)/1000000</f>
        <v>1190.63418</v>
      </c>
      <c r="D7" s="62">
        <f>VLOOKUP(A7,Mês!$A$4:$J$560,5,FALSE)/1000000</f>
        <v>103.631827</v>
      </c>
      <c r="E7" s="63">
        <f aca="true" t="shared" si="0" ref="E7:E25">(D7/C7-1)*100</f>
        <v>-91.29608163945034</v>
      </c>
      <c r="F7" s="61">
        <f>VLOOKUP(A7,Mês!$A$4:$J$560,4,FALSE)/1000000</f>
        <v>3269.143346</v>
      </c>
      <c r="G7" s="62">
        <f>VLOOKUP(A7,Mês!$A$4:$J$560,6,FALSE)/1000000</f>
        <v>274.047833</v>
      </c>
      <c r="H7" s="63">
        <f aca="true" t="shared" si="1" ref="H7:H25">(G7/F7-1)*100</f>
        <v>-91.61713623431916</v>
      </c>
      <c r="I7" s="61">
        <f aca="true" t="shared" si="2" ref="I7:I25">C7/F7*1000</f>
        <v>364.2037237237746</v>
      </c>
      <c r="J7" s="62">
        <f aca="true" t="shared" si="3" ref="J7:J25">D7/G7*1000</f>
        <v>378.15233153111626</v>
      </c>
      <c r="K7" s="64">
        <f aca="true" t="shared" si="4" ref="K7:K25">(J7/I7-1)*100</f>
        <v>3.829891596034529</v>
      </c>
      <c r="L7" s="61">
        <f>VLOOKUP(A7,Ano!$A$4:$J$616,3,FALSE)/1000000</f>
        <v>26071.756983</v>
      </c>
      <c r="M7" s="62">
        <f>VLOOKUP(A7,Ano!$A$4:$J$616,5,FALSE)/1000000</f>
        <v>28560.588699</v>
      </c>
      <c r="N7" s="63">
        <f>(M7/L7-1)*100</f>
        <v>9.546083593916732</v>
      </c>
      <c r="O7" s="61">
        <f>VLOOKUP(A7,Ano!$A$4:$J$616,4,FALSE)/1000000</f>
        <v>74063.632901</v>
      </c>
      <c r="P7" s="62">
        <f>VLOOKUP(A7,Ano!$A$4:$J$616,6,FALSE)/1000000</f>
        <v>82968.240736</v>
      </c>
      <c r="Q7" s="63">
        <f aca="true" t="shared" si="5" ref="Q7:Q25">(P7/O7-1)*100</f>
        <v>12.022915277330082</v>
      </c>
      <c r="R7" s="61">
        <f aca="true" t="shared" si="6" ref="R7:R25">L7/O7*1000</f>
        <v>352.01833830983975</v>
      </c>
      <c r="S7" s="62">
        <f aca="true" t="shared" si="7" ref="S7:S25">M7/P7*1000</f>
        <v>344.23519705423297</v>
      </c>
      <c r="T7" s="63">
        <f aca="true" t="shared" si="8" ref="T7:T25">(S7/R7-1)*100</f>
        <v>-2.21100448714584</v>
      </c>
      <c r="U7" s="65"/>
    </row>
    <row r="8" spans="1:21" ht="9">
      <c r="A8" s="66" t="s">
        <v>76</v>
      </c>
      <c r="B8" s="67" t="s">
        <v>14</v>
      </c>
      <c r="C8" s="68">
        <f>VLOOKUP(A8,Mês!$A$4:$J$560,3,FALSE)/1000000</f>
        <v>551.332555</v>
      </c>
      <c r="D8" s="69">
        <f>VLOOKUP(A8,Mês!$A$4:$J$560,5,FALSE)/1000000</f>
        <v>388.210122</v>
      </c>
      <c r="E8" s="70">
        <f t="shared" si="0"/>
        <v>-29.5869401363393</v>
      </c>
      <c r="F8" s="68">
        <f>VLOOKUP(A8,Mês!$A$4:$J$560,4,FALSE)/1000000</f>
        <v>1637.097194</v>
      </c>
      <c r="G8" s="69">
        <f>VLOOKUP(A8,Mês!$A$4:$J$560,6,FALSE)/1000000</f>
        <v>944.860374</v>
      </c>
      <c r="H8" s="70">
        <f t="shared" si="1"/>
        <v>-42.284405747994946</v>
      </c>
      <c r="I8" s="68">
        <f t="shared" si="2"/>
        <v>336.7744792555059</v>
      </c>
      <c r="J8" s="69">
        <f t="shared" si="3"/>
        <v>410.86506819683814</v>
      </c>
      <c r="K8" s="71">
        <f t="shared" si="4"/>
        <v>22.00006042771452</v>
      </c>
      <c r="L8" s="68">
        <f>VLOOKUP(A8,Ano!$A$4:$J$616,3,FALSE)/1000000</f>
        <v>5855.295467</v>
      </c>
      <c r="M8" s="69">
        <f>VLOOKUP(A8,Ano!$A$4:$J$616,5,FALSE)/1000000</f>
        <v>5909.542825</v>
      </c>
      <c r="N8" s="70">
        <f>(M8/L8-1)*100</f>
        <v>0.9264666199295002</v>
      </c>
      <c r="O8" s="68">
        <f>VLOOKUP(A8,Ano!$A$4:$J$616,4,FALSE)/1000000</f>
        <v>16681.824855</v>
      </c>
      <c r="P8" s="69">
        <f>VLOOKUP(A8,Ano!$A$4:$J$616,6,FALSE)/1000000</f>
        <v>16938.139247</v>
      </c>
      <c r="Q8" s="70">
        <f t="shared" si="5"/>
        <v>1.5364889286868078</v>
      </c>
      <c r="R8" s="68">
        <f t="shared" si="6"/>
        <v>350.9984979398107</v>
      </c>
      <c r="S8" s="69">
        <f t="shared" si="7"/>
        <v>348.8897297881566</v>
      </c>
      <c r="T8" s="70">
        <f t="shared" si="8"/>
        <v>-0.6007912182050656</v>
      </c>
      <c r="U8" s="65"/>
    </row>
    <row r="9" spans="1:21" ht="9">
      <c r="A9" s="59" t="s">
        <v>77</v>
      </c>
      <c r="B9" s="60" t="s">
        <v>15</v>
      </c>
      <c r="C9" s="61">
        <f>VLOOKUP(A9,Mês!$A$4:$J$560,3,FALSE)/1000000</f>
        <v>29.863391</v>
      </c>
      <c r="D9" s="62">
        <f>VLOOKUP(A9,Mês!$A$4:$J$560,5,FALSE)/1000000</f>
        <v>19.434103</v>
      </c>
      <c r="E9" s="63">
        <f t="shared" si="0"/>
        <v>-34.923321333468124</v>
      </c>
      <c r="F9" s="61">
        <f>VLOOKUP(A9,Mês!$A$4:$J$560,4,FALSE)/1000000</f>
        <v>37.520537</v>
      </c>
      <c r="G9" s="62">
        <f>VLOOKUP(A9,Mês!$A$4:$J$560,6,FALSE)/1000000</f>
        <v>21.291017</v>
      </c>
      <c r="H9" s="63">
        <f t="shared" si="1"/>
        <v>-43.25503123795909</v>
      </c>
      <c r="I9" s="61">
        <f t="shared" si="2"/>
        <v>795.9212044326551</v>
      </c>
      <c r="J9" s="62">
        <f t="shared" si="3"/>
        <v>912.7841568112974</v>
      </c>
      <c r="K9" s="64">
        <f t="shared" si="4"/>
        <v>14.682728859063875</v>
      </c>
      <c r="L9" s="61">
        <f>VLOOKUP(A9,Ano!$A$4:$J$616,3,FALSE)/1000000</f>
        <v>694.673011</v>
      </c>
      <c r="M9" s="62">
        <f>VLOOKUP(A9,Ano!$A$4:$J$616,5,FALSE)/1000000</f>
        <v>761.418533</v>
      </c>
      <c r="N9" s="63">
        <f>(M9/L9-1)*100</f>
        <v>9.608192767402635</v>
      </c>
      <c r="O9" s="61">
        <f>VLOOKUP(A9,Ano!$A$4:$J$616,4,FALSE)/1000000</f>
        <v>1041.28962</v>
      </c>
      <c r="P9" s="62">
        <f>VLOOKUP(A9,Ano!$A$4:$J$616,6,FALSE)/1000000</f>
        <v>1109.714198</v>
      </c>
      <c r="Q9" s="63">
        <f t="shared" si="5"/>
        <v>6.571138008655053</v>
      </c>
      <c r="R9" s="61">
        <f t="shared" si="6"/>
        <v>667.1275672564564</v>
      </c>
      <c r="S9" s="62">
        <f t="shared" si="7"/>
        <v>686.1393089971082</v>
      </c>
      <c r="T9" s="63">
        <f t="shared" si="8"/>
        <v>2.8497910555303596</v>
      </c>
      <c r="U9" s="65"/>
    </row>
    <row r="10" spans="1:21" s="58" customFormat="1" ht="9">
      <c r="A10" s="52" t="s">
        <v>63</v>
      </c>
      <c r="B10" s="52" t="s">
        <v>16</v>
      </c>
      <c r="C10" s="53">
        <f>VLOOKUP(A10,Mês!$A$4:$J$560,3,FALSE)/1000000</f>
        <v>1686.574056</v>
      </c>
      <c r="D10" s="54">
        <f>VLOOKUP(A10,Mês!$A$4:$J$560,5,FALSE)/1000000</f>
        <v>1507.990226</v>
      </c>
      <c r="E10" s="55">
        <f t="shared" si="0"/>
        <v>-10.588555501887786</v>
      </c>
      <c r="F10" s="53">
        <f>VLOOKUP(A10,Mês!$A$4:$J$560,4,FALSE)/1000000</f>
        <v>655.061268</v>
      </c>
      <c r="G10" s="54">
        <f>VLOOKUP(A10,Mês!$A$4:$J$560,6,FALSE)/1000000</f>
        <v>645.560602</v>
      </c>
      <c r="H10" s="55">
        <f t="shared" si="1"/>
        <v>-1.450347694805243</v>
      </c>
      <c r="I10" s="53">
        <f t="shared" si="2"/>
        <v>2574.6813899551144</v>
      </c>
      <c r="J10" s="54">
        <f t="shared" si="3"/>
        <v>2335.9390602959993</v>
      </c>
      <c r="K10" s="56">
        <f t="shared" si="4"/>
        <v>-9.272694112387914</v>
      </c>
      <c r="L10" s="53">
        <f>VLOOKUP(A10,Ano!$A$4:$J$616,3,FALSE)/1000000</f>
        <v>16685.636605</v>
      </c>
      <c r="M10" s="54">
        <f>VLOOKUP(A10,Ano!$A$4:$J$616,5,FALSE)/1000000</f>
        <v>17158.809044</v>
      </c>
      <c r="N10" s="55">
        <f aca="true" t="shared" si="9" ref="N10:N25">(M10/L10-1)*100</f>
        <v>2.8358069290458587</v>
      </c>
      <c r="O10" s="53">
        <f>VLOOKUP(A10,Ano!$A$4:$J$616,4,FALSE)/1000000</f>
        <v>7048.484688</v>
      </c>
      <c r="P10" s="54">
        <f>VLOOKUP(A10,Ano!$A$4:$J$616,6,FALSE)/1000000</f>
        <v>7417.31857</v>
      </c>
      <c r="Q10" s="55">
        <f t="shared" si="5"/>
        <v>5.232810998766002</v>
      </c>
      <c r="R10" s="53">
        <f t="shared" si="6"/>
        <v>2367.265780318313</v>
      </c>
      <c r="S10" s="54">
        <f t="shared" si="7"/>
        <v>2313.3439506562813</v>
      </c>
      <c r="T10" s="55">
        <f t="shared" si="8"/>
        <v>-2.277810548791903</v>
      </c>
      <c r="U10" s="57"/>
    </row>
    <row r="11" spans="1:21" ht="9">
      <c r="A11" s="59" t="s">
        <v>66</v>
      </c>
      <c r="B11" s="60" t="s">
        <v>17</v>
      </c>
      <c r="C11" s="61">
        <f>VLOOKUP(A11,Mês!$A$4:$J$560,3,FALSE)/1000000</f>
        <v>625.321043</v>
      </c>
      <c r="D11" s="62">
        <f>VLOOKUP(A11,Mês!$A$4:$J$560,5,FALSE)/1000000</f>
        <v>540.080653</v>
      </c>
      <c r="E11" s="63">
        <f t="shared" si="0"/>
        <v>-13.631460344122793</v>
      </c>
      <c r="F11" s="61">
        <f>VLOOKUP(A11,Mês!$A$4:$J$560,4,FALSE)/1000000</f>
        <v>381.040438</v>
      </c>
      <c r="G11" s="62">
        <f>VLOOKUP(A11,Mês!$A$4:$J$560,6,FALSE)/1000000</f>
        <v>369.124498</v>
      </c>
      <c r="H11" s="63">
        <f t="shared" si="1"/>
        <v>-3.127211395867646</v>
      </c>
      <c r="I11" s="61">
        <f t="shared" si="2"/>
        <v>1641.0884007014502</v>
      </c>
      <c r="J11" s="62">
        <f t="shared" si="3"/>
        <v>1463.1395529862664</v>
      </c>
      <c r="K11" s="64">
        <f t="shared" si="4"/>
        <v>-10.843343212902068</v>
      </c>
      <c r="L11" s="61">
        <f>VLOOKUP(A11,Ano!$A$4:$J$616,3,FALSE)/1000000</f>
        <v>6972.57278</v>
      </c>
      <c r="M11" s="62">
        <f>VLOOKUP(A11,Ano!$A$4:$J$616,5,FALSE)/1000000</f>
        <v>5989.298843</v>
      </c>
      <c r="N11" s="63">
        <f t="shared" si="9"/>
        <v>-14.102024719202733</v>
      </c>
      <c r="O11" s="61">
        <f>VLOOKUP(A11,Ano!$A$4:$J$616,4,FALSE)/1000000</f>
        <v>4174.781814</v>
      </c>
      <c r="P11" s="62">
        <f>VLOOKUP(A11,Ano!$A$4:$J$616,6,FALSE)/1000000</f>
        <v>4124.658292</v>
      </c>
      <c r="Q11" s="63">
        <f t="shared" si="5"/>
        <v>-1.200626146063788</v>
      </c>
      <c r="R11" s="61">
        <f t="shared" si="6"/>
        <v>1670.1645955766348</v>
      </c>
      <c r="S11" s="62">
        <f t="shared" si="7"/>
        <v>1452.0715218074115</v>
      </c>
      <c r="T11" s="63">
        <f t="shared" si="8"/>
        <v>-13.058178478147264</v>
      </c>
      <c r="U11" s="65"/>
    </row>
    <row r="12" spans="1:21" ht="9">
      <c r="A12" s="66" t="s">
        <v>67</v>
      </c>
      <c r="B12" s="67" t="s">
        <v>18</v>
      </c>
      <c r="C12" s="68">
        <f>VLOOKUP(A12,Mês!$A$4:$J$560,3,FALSE)/1000000</f>
        <v>604.540216</v>
      </c>
      <c r="D12" s="69">
        <f>VLOOKUP(A12,Mês!$A$4:$J$560,5,FALSE)/1000000</f>
        <v>511.26139</v>
      </c>
      <c r="E12" s="70">
        <f t="shared" si="0"/>
        <v>-15.429713943133272</v>
      </c>
      <c r="F12" s="68">
        <f>VLOOKUP(A12,Mês!$A$4:$J$560,4,FALSE)/1000000</f>
        <v>373.456169</v>
      </c>
      <c r="G12" s="69">
        <f>VLOOKUP(A12,Mês!$A$4:$J$560,6,FALSE)/1000000</f>
        <v>358.900081</v>
      </c>
      <c r="H12" s="70">
        <f t="shared" si="1"/>
        <v>-3.897669715559038</v>
      </c>
      <c r="I12" s="68">
        <f t="shared" si="2"/>
        <v>1618.771535140982</v>
      </c>
      <c r="J12" s="69">
        <f t="shared" si="3"/>
        <v>1424.522916170643</v>
      </c>
      <c r="K12" s="71">
        <f t="shared" si="4"/>
        <v>-11.999755045941152</v>
      </c>
      <c r="L12" s="68">
        <f>VLOOKUP(A12,Ano!$A$4:$J$616,3,FALSE)/1000000</f>
        <v>6693.495376</v>
      </c>
      <c r="M12" s="69">
        <f>VLOOKUP(A12,Ano!$A$4:$J$616,5,FALSE)/1000000</f>
        <v>5737.068948</v>
      </c>
      <c r="N12" s="70">
        <f t="shared" si="9"/>
        <v>-14.288893534300994</v>
      </c>
      <c r="O12" s="68">
        <f>VLOOKUP(A12,Ano!$A$4:$J$616,4,FALSE)/1000000</f>
        <v>4079.247494</v>
      </c>
      <c r="P12" s="69">
        <f>VLOOKUP(A12,Ano!$A$4:$J$616,6,FALSE)/1000000</f>
        <v>4032.870907</v>
      </c>
      <c r="Q12" s="70">
        <f t="shared" si="5"/>
        <v>-1.136890739485985</v>
      </c>
      <c r="R12" s="68">
        <f t="shared" si="6"/>
        <v>1640.8652296398272</v>
      </c>
      <c r="S12" s="69">
        <f t="shared" si="7"/>
        <v>1422.5768888465934</v>
      </c>
      <c r="T12" s="70">
        <f t="shared" si="8"/>
        <v>-13.30324616855636</v>
      </c>
      <c r="U12" s="65"/>
    </row>
    <row r="13" spans="1:21" ht="9">
      <c r="A13" s="59" t="s">
        <v>64</v>
      </c>
      <c r="B13" s="60" t="s">
        <v>19</v>
      </c>
      <c r="C13" s="61">
        <f>VLOOKUP(A13,Mês!$A$4:$J$560,3,FALSE)/1000000</f>
        <v>836.804803</v>
      </c>
      <c r="D13" s="62">
        <f>VLOOKUP(A13,Mês!$A$4:$J$560,5,FALSE)/1000000</f>
        <v>740.341012</v>
      </c>
      <c r="E13" s="63">
        <f t="shared" si="0"/>
        <v>-11.527633523872115</v>
      </c>
      <c r="F13" s="61">
        <f>VLOOKUP(A13,Mês!$A$4:$J$560,4,FALSE)/1000000</f>
        <v>173.637421</v>
      </c>
      <c r="G13" s="62">
        <f>VLOOKUP(A13,Mês!$A$4:$J$560,6,FALSE)/1000000</f>
        <v>167.549166</v>
      </c>
      <c r="H13" s="63">
        <f t="shared" si="1"/>
        <v>-3.506303517373699</v>
      </c>
      <c r="I13" s="61">
        <f t="shared" si="2"/>
        <v>4819.26532990835</v>
      </c>
      <c r="J13" s="62">
        <f t="shared" si="3"/>
        <v>4418.649341411821</v>
      </c>
      <c r="K13" s="64">
        <f t="shared" si="4"/>
        <v>-8.312802078157166</v>
      </c>
      <c r="L13" s="61">
        <f>VLOOKUP(A13,Ano!$A$4:$J$616,3,FALSE)/1000000</f>
        <v>7629.208665</v>
      </c>
      <c r="M13" s="62">
        <f>VLOOKUP(A13,Ano!$A$4:$J$616,5,FALSE)/1000000</f>
        <v>8478.214119</v>
      </c>
      <c r="N13" s="63">
        <f t="shared" si="9"/>
        <v>11.128355394117406</v>
      </c>
      <c r="O13" s="61">
        <f>VLOOKUP(A13,Ano!$A$4:$J$616,4,FALSE)/1000000</f>
        <v>1864.529017</v>
      </c>
      <c r="P13" s="62">
        <f>VLOOKUP(A13,Ano!$A$4:$J$616,6,FALSE)/1000000</f>
        <v>2011.238578</v>
      </c>
      <c r="Q13" s="63">
        <f t="shared" si="5"/>
        <v>7.868451478221217</v>
      </c>
      <c r="R13" s="61">
        <f t="shared" si="6"/>
        <v>4091.76183123998</v>
      </c>
      <c r="S13" s="62">
        <f t="shared" si="7"/>
        <v>4215.419399637232</v>
      </c>
      <c r="T13" s="63">
        <f t="shared" si="8"/>
        <v>3.0221106090082106</v>
      </c>
      <c r="U13" s="65"/>
    </row>
    <row r="14" spans="1:21" ht="9">
      <c r="A14" s="66" t="s">
        <v>65</v>
      </c>
      <c r="B14" s="67" t="s">
        <v>18</v>
      </c>
      <c r="C14" s="68">
        <f>VLOOKUP(A14,Mês!$A$4:$J$560,3,FALSE)/1000000</f>
        <v>744.306602</v>
      </c>
      <c r="D14" s="69">
        <f>VLOOKUP(A14,Mês!$A$4:$J$560,5,FALSE)/1000000</f>
        <v>642.233204</v>
      </c>
      <c r="E14" s="70">
        <f t="shared" si="0"/>
        <v>-13.713891254722476</v>
      </c>
      <c r="F14" s="68">
        <f>VLOOKUP(A14,Mês!$A$4:$J$560,4,FALSE)/1000000</f>
        <v>148.767325</v>
      </c>
      <c r="G14" s="69">
        <f>VLOOKUP(A14,Mês!$A$4:$J$560,6,FALSE)/1000000</f>
        <v>142.524166</v>
      </c>
      <c r="H14" s="70">
        <f t="shared" si="1"/>
        <v>-4.196592901028495</v>
      </c>
      <c r="I14" s="68">
        <f t="shared" si="2"/>
        <v>5003.159141296653</v>
      </c>
      <c r="J14" s="69">
        <f t="shared" si="3"/>
        <v>4506.135499856214</v>
      </c>
      <c r="K14" s="71">
        <f t="shared" si="4"/>
        <v>-9.934196122964556</v>
      </c>
      <c r="L14" s="68">
        <f>VLOOKUP(A14,Ano!$A$4:$J$616,3,FALSE)/1000000</f>
        <v>6546.380756</v>
      </c>
      <c r="M14" s="69">
        <f>VLOOKUP(A14,Ano!$A$4:$J$616,5,FALSE)/1000000</f>
        <v>7446.884579</v>
      </c>
      <c r="N14" s="70">
        <f t="shared" si="9"/>
        <v>13.755750796723131</v>
      </c>
      <c r="O14" s="68">
        <f>VLOOKUP(A14,Ano!$A$4:$J$616,4,FALSE)/1000000</f>
        <v>1569.685411</v>
      </c>
      <c r="P14" s="69">
        <f>VLOOKUP(A14,Ano!$A$4:$J$616,6,FALSE)/1000000</f>
        <v>1724.403469</v>
      </c>
      <c r="Q14" s="70">
        <f t="shared" si="5"/>
        <v>9.856628399281231</v>
      </c>
      <c r="R14" s="68">
        <f t="shared" si="6"/>
        <v>4170.50493692841</v>
      </c>
      <c r="S14" s="69">
        <f t="shared" si="7"/>
        <v>4318.5279506069</v>
      </c>
      <c r="T14" s="70">
        <f t="shared" si="8"/>
        <v>3.5492827827104723</v>
      </c>
      <c r="U14" s="65"/>
    </row>
    <row r="15" spans="1:21" ht="9">
      <c r="A15" s="59" t="s">
        <v>68</v>
      </c>
      <c r="B15" s="60" t="s">
        <v>42</v>
      </c>
      <c r="C15" s="61">
        <f>VLOOKUP(A15,Mês!$A$4:$J$560,3,FALSE)/1000000</f>
        <v>182.099068</v>
      </c>
      <c r="D15" s="62">
        <f>VLOOKUP(A15,Mês!$A$4:$J$560,5,FALSE)/1000000</f>
        <v>188.161233</v>
      </c>
      <c r="E15" s="63">
        <f t="shared" si="0"/>
        <v>3.3290477906235294</v>
      </c>
      <c r="F15" s="61">
        <f>VLOOKUP(A15,Mês!$A$4:$J$560,4,FALSE)/1000000</f>
        <v>74.519627</v>
      </c>
      <c r="G15" s="62">
        <f>VLOOKUP(A15,Mês!$A$4:$J$560,6,FALSE)/1000000</f>
        <v>82.033278</v>
      </c>
      <c r="H15" s="63">
        <f t="shared" si="1"/>
        <v>10.08278127854827</v>
      </c>
      <c r="I15" s="61">
        <f t="shared" si="2"/>
        <v>2443.6390160675387</v>
      </c>
      <c r="J15" s="62">
        <f t="shared" si="3"/>
        <v>2293.718324897367</v>
      </c>
      <c r="K15" s="64">
        <f t="shared" si="4"/>
        <v>-6.135140672759176</v>
      </c>
      <c r="L15" s="61">
        <f>VLOOKUP(A15,Ano!$A$4:$J$616,3,FALSE)/1000000</f>
        <v>1599.844745</v>
      </c>
      <c r="M15" s="62">
        <f>VLOOKUP(A15,Ano!$A$4:$J$616,5,FALSE)/1000000</f>
        <v>2254.277849</v>
      </c>
      <c r="N15" s="63">
        <f t="shared" si="9"/>
        <v>40.90603829185937</v>
      </c>
      <c r="O15" s="61">
        <f>VLOOKUP(A15,Ano!$A$4:$J$616,4,FALSE)/1000000</f>
        <v>745.611964</v>
      </c>
      <c r="P15" s="62">
        <f>VLOOKUP(A15,Ano!$A$4:$J$616,6,FALSE)/1000000</f>
        <v>1010.123316</v>
      </c>
      <c r="Q15" s="63">
        <f t="shared" si="5"/>
        <v>35.47573869133893</v>
      </c>
      <c r="R15" s="61">
        <f t="shared" si="6"/>
        <v>2145.680088631196</v>
      </c>
      <c r="S15" s="62">
        <f t="shared" si="7"/>
        <v>2231.685788549801</v>
      </c>
      <c r="T15" s="63">
        <f t="shared" si="8"/>
        <v>4.008318871685623</v>
      </c>
      <c r="U15" s="65"/>
    </row>
    <row r="16" spans="1:21" ht="9">
      <c r="A16" s="66" t="s">
        <v>69</v>
      </c>
      <c r="B16" s="67" t="s">
        <v>18</v>
      </c>
      <c r="C16" s="68">
        <f>VLOOKUP(A16,Mês!$A$4:$J$560,3,FALSE)/1000000</f>
        <v>171.197606</v>
      </c>
      <c r="D16" s="69">
        <f>VLOOKUP(A16,Mês!$A$4:$J$560,5,FALSE)/1000000</f>
        <v>174.493951</v>
      </c>
      <c r="E16" s="70">
        <f t="shared" si="0"/>
        <v>1.9254620885294393</v>
      </c>
      <c r="F16" s="68">
        <f>VLOOKUP(A16,Mês!$A$4:$J$560,4,FALSE)/1000000</f>
        <v>65.92731</v>
      </c>
      <c r="G16" s="69">
        <f>VLOOKUP(A16,Mês!$A$4:$J$560,6,FALSE)/1000000</f>
        <v>72.248439</v>
      </c>
      <c r="H16" s="70">
        <f t="shared" si="1"/>
        <v>9.588028087297973</v>
      </c>
      <c r="I16" s="68">
        <f t="shared" si="2"/>
        <v>2596.7631016645455</v>
      </c>
      <c r="J16" s="69">
        <f t="shared" si="3"/>
        <v>2415.1933718595633</v>
      </c>
      <c r="K16" s="71">
        <f t="shared" si="4"/>
        <v>-6.992156107293523</v>
      </c>
      <c r="L16" s="68">
        <f>VLOOKUP(A16,Ano!$A$4:$J$616,3,FALSE)/1000000</f>
        <v>1487.671364</v>
      </c>
      <c r="M16" s="69">
        <f>VLOOKUP(A16,Ano!$A$4:$J$616,5,FALSE)/1000000</f>
        <v>2120.463625</v>
      </c>
      <c r="N16" s="70">
        <f t="shared" si="9"/>
        <v>42.53575596821126</v>
      </c>
      <c r="O16" s="68">
        <f>VLOOKUP(A16,Ano!$A$4:$J$616,4,FALSE)/1000000</f>
        <v>656.992348</v>
      </c>
      <c r="P16" s="69">
        <f>VLOOKUP(A16,Ano!$A$4:$J$616,6,FALSE)/1000000</f>
        <v>901.1018</v>
      </c>
      <c r="Q16" s="70">
        <f t="shared" si="5"/>
        <v>37.15560047892674</v>
      </c>
      <c r="R16" s="68">
        <f t="shared" si="6"/>
        <v>2264.3663484494646</v>
      </c>
      <c r="S16" s="69">
        <f t="shared" si="7"/>
        <v>2353.189867116013</v>
      </c>
      <c r="T16" s="70">
        <f t="shared" si="8"/>
        <v>3.9226655495640417</v>
      </c>
      <c r="U16" s="65"/>
    </row>
    <row r="17" spans="1:21" s="58" customFormat="1" ht="9">
      <c r="A17" s="52" t="s">
        <v>90</v>
      </c>
      <c r="B17" s="72" t="s">
        <v>20</v>
      </c>
      <c r="C17" s="73">
        <f>VLOOKUP(A17,Mês!$A$4:$J$560,3,FALSE)/1000000</f>
        <v>893.16141</v>
      </c>
      <c r="D17" s="74">
        <f>VLOOKUP(A17,Mês!$A$4:$J$560,5,FALSE)/1000000</f>
        <v>923.548215</v>
      </c>
      <c r="E17" s="75">
        <f aca="true" t="shared" si="10" ref="E17:E22">(D17/C17-1)*100</f>
        <v>3.4021627736917193</v>
      </c>
      <c r="F17" s="73">
        <f>VLOOKUP(A17,Mês!$A$4:$J$560,4,FALSE)/1000000</f>
        <v>1996.340872</v>
      </c>
      <c r="G17" s="74">
        <f>VLOOKUP(A17,Mês!$A$4:$J$560,6,FALSE)/1000000</f>
        <v>2462.491133</v>
      </c>
      <c r="H17" s="75">
        <f aca="true" t="shared" si="11" ref="H17:H22">(G17/F17-1)*100</f>
        <v>23.350233797146846</v>
      </c>
      <c r="I17" s="73">
        <f aca="true" t="shared" si="12" ref="I17:J20">C17/F17*1000</f>
        <v>447.3992505624561</v>
      </c>
      <c r="J17" s="74">
        <f t="shared" si="12"/>
        <v>375.0463108774167</v>
      </c>
      <c r="K17" s="76">
        <f aca="true" t="shared" si="13" ref="K17:K22">(J17/I17-1)*100</f>
        <v>-16.171895593047946</v>
      </c>
      <c r="L17" s="73">
        <f>VLOOKUP(A17,Ano!$A$4:$J$616,3,FALSE)/1000000</f>
        <v>12924.424305</v>
      </c>
      <c r="M17" s="74">
        <f>VLOOKUP(A17,Ano!$A$4:$J$616,5,FALSE)/1000000</f>
        <v>11414.611999</v>
      </c>
      <c r="N17" s="75">
        <f aca="true" t="shared" si="14" ref="N17:N22">(M17/L17-1)*100</f>
        <v>-11.681853445618518</v>
      </c>
      <c r="O17" s="73">
        <f>VLOOKUP(A17,Ano!$A$4:$J$616,4,FALSE)/1000000</f>
        <v>24969.889376</v>
      </c>
      <c r="P17" s="74">
        <f>VLOOKUP(A17,Ano!$A$4:$J$616,6,FALSE)/1000000</f>
        <v>27064.243921</v>
      </c>
      <c r="Q17" s="75">
        <f aca="true" t="shared" si="15" ref="Q17:Q22">(P17/O17-1)*100</f>
        <v>8.387520318824503</v>
      </c>
      <c r="R17" s="73">
        <f aca="true" t="shared" si="16" ref="R17:S20">L17/O17*1000</f>
        <v>517.6003830206156</v>
      </c>
      <c r="S17" s="74">
        <f t="shared" si="16"/>
        <v>421.7598700454751</v>
      </c>
      <c r="T17" s="75">
        <f aca="true" t="shared" si="17" ref="T17:T22">(S17/R17-1)*100</f>
        <v>-18.516314152596603</v>
      </c>
      <c r="U17" s="57"/>
    </row>
    <row r="18" spans="1:21" ht="9">
      <c r="A18" s="66" t="s">
        <v>96</v>
      </c>
      <c r="B18" s="67" t="s">
        <v>100</v>
      </c>
      <c r="C18" s="68">
        <f>VLOOKUP(A18,Mês!$A$4:$J$560,3,FALSE)/1000000</f>
        <v>470.41457</v>
      </c>
      <c r="D18" s="69">
        <f>VLOOKUP(A18,Mês!$A$4:$J$560,5,FALSE)/1000000</f>
        <v>400.620922</v>
      </c>
      <c r="E18" s="70">
        <f t="shared" si="10"/>
        <v>-14.836625489724952</v>
      </c>
      <c r="F18" s="68">
        <f>VLOOKUP(A18,Mês!$A$4:$J$560,4,FALSE)/1000000</f>
        <v>1205.81595</v>
      </c>
      <c r="G18" s="69">
        <f>VLOOKUP(A18,Mês!$A$4:$J$560,6,FALSE)/1000000</f>
        <v>1276.170278</v>
      </c>
      <c r="H18" s="70">
        <f t="shared" si="11"/>
        <v>5.834582632614871</v>
      </c>
      <c r="I18" s="68">
        <f>C18/F18*1000</f>
        <v>390.12136968332527</v>
      </c>
      <c r="J18" s="69">
        <f>D18/G18*1000</f>
        <v>313.92434764101284</v>
      </c>
      <c r="K18" s="71">
        <f t="shared" si="13"/>
        <v>-19.531619635234065</v>
      </c>
      <c r="L18" s="68">
        <f>VLOOKUP(A18,Ano!$A$4:$J$616,3,FALSE)/1000000</f>
        <v>7479.879406</v>
      </c>
      <c r="M18" s="69">
        <f>VLOOKUP(A18,Ano!$A$4:$J$616,5,FALSE)/1000000</f>
        <v>5989.582956</v>
      </c>
      <c r="N18" s="70">
        <f t="shared" si="14"/>
        <v>-19.924070551251884</v>
      </c>
      <c r="O18" s="68">
        <f>VLOOKUP(A18,Ano!$A$4:$J$616,4,FALSE)/1000000</f>
        <v>15294.667715</v>
      </c>
      <c r="P18" s="69">
        <f>VLOOKUP(A18,Ano!$A$4:$J$616,6,FALSE)/1000000</f>
        <v>16216.648676</v>
      </c>
      <c r="Q18" s="70">
        <f t="shared" si="15"/>
        <v>6.0281202454354865</v>
      </c>
      <c r="R18" s="68">
        <f>L18/O18*1000</f>
        <v>489.0514488696102</v>
      </c>
      <c r="S18" s="69">
        <f>M18/P18*1000</f>
        <v>369.3477657232808</v>
      </c>
      <c r="T18" s="70">
        <f t="shared" si="17"/>
        <v>-24.476705553784083</v>
      </c>
      <c r="U18" s="65"/>
    </row>
    <row r="19" spans="1:21" ht="9">
      <c r="A19" s="59" t="s">
        <v>97</v>
      </c>
      <c r="B19" s="60" t="s">
        <v>21</v>
      </c>
      <c r="C19" s="61">
        <f>VLOOKUP(A19,Mês!$A$4:$J$560,3,FALSE)/1000000</f>
        <v>266.812292</v>
      </c>
      <c r="D19" s="62">
        <f>VLOOKUP(A19,Mês!$A$4:$J$560,5,FALSE)/1000000</f>
        <v>386.802309</v>
      </c>
      <c r="E19" s="63">
        <f t="shared" si="10"/>
        <v>44.97169755582324</v>
      </c>
      <c r="F19" s="61">
        <f>VLOOKUP(A19,Mês!$A$4:$J$560,4,FALSE)/1000000</f>
        <v>616.472661</v>
      </c>
      <c r="G19" s="62">
        <f>VLOOKUP(A19,Mês!$A$4:$J$560,6,FALSE)/1000000</f>
        <v>1019.733449</v>
      </c>
      <c r="H19" s="63">
        <f t="shared" si="11"/>
        <v>65.4142208586927</v>
      </c>
      <c r="I19" s="61">
        <f>C19/F19*1000</f>
        <v>432.8047436316077</v>
      </c>
      <c r="J19" s="62">
        <f>D19/G19*1000</f>
        <v>379.31707484864506</v>
      </c>
      <c r="K19" s="64">
        <f t="shared" si="13"/>
        <v>-12.358383213214042</v>
      </c>
      <c r="L19" s="61">
        <f>VLOOKUP(A19,Ano!$A$4:$J$616,3,FALSE)/1000000</f>
        <v>3438.731596</v>
      </c>
      <c r="M19" s="62">
        <f>VLOOKUP(A19,Ano!$A$4:$J$616,5,FALSE)/1000000</f>
        <v>3677.617525</v>
      </c>
      <c r="N19" s="63">
        <f t="shared" si="14"/>
        <v>6.946919884002489</v>
      </c>
      <c r="O19" s="61">
        <f>VLOOKUP(A19,Ano!$A$4:$J$616,4,FALSE)/1000000</f>
        <v>7490.516357</v>
      </c>
      <c r="P19" s="62">
        <f>VLOOKUP(A19,Ano!$A$4:$J$616,6,FALSE)/1000000</f>
        <v>8740.871682</v>
      </c>
      <c r="Q19" s="63">
        <f t="shared" si="15"/>
        <v>16.692511776328</v>
      </c>
      <c r="R19" s="61">
        <f>L19/O19*1000</f>
        <v>459.07804377016726</v>
      </c>
      <c r="S19" s="62">
        <f>M19/P19*1000</f>
        <v>420.7380749649128</v>
      </c>
      <c r="T19" s="63">
        <f t="shared" si="17"/>
        <v>-8.351514372237967</v>
      </c>
      <c r="U19" s="65"/>
    </row>
    <row r="20" spans="1:21" ht="9">
      <c r="A20" s="66" t="s">
        <v>98</v>
      </c>
      <c r="B20" s="67" t="s">
        <v>99</v>
      </c>
      <c r="C20" s="68">
        <f>VLOOKUP(A20,Mês!$A$4:$J$560,3,FALSE)/1000000</f>
        <v>155.878645</v>
      </c>
      <c r="D20" s="69">
        <f>VLOOKUP(A20,Mês!$A$4:$J$560,5,FALSE)/1000000</f>
        <v>136.035454</v>
      </c>
      <c r="E20" s="70">
        <f t="shared" si="10"/>
        <v>-12.729897029833703</v>
      </c>
      <c r="F20" s="68">
        <f>VLOOKUP(A20,Mês!$A$4:$J$560,4,FALSE)/1000000</f>
        <v>174.00529</v>
      </c>
      <c r="G20" s="69">
        <f>VLOOKUP(A20,Mês!$A$4:$J$560,6,FALSE)/1000000</f>
        <v>166.468777</v>
      </c>
      <c r="H20" s="70">
        <f t="shared" si="11"/>
        <v>-4.331197631980044</v>
      </c>
      <c r="I20" s="68">
        <f t="shared" si="12"/>
        <v>895.8270464076121</v>
      </c>
      <c r="J20" s="69">
        <f t="shared" si="12"/>
        <v>817.1829964246087</v>
      </c>
      <c r="K20" s="71">
        <f t="shared" si="13"/>
        <v>-8.77893230600445</v>
      </c>
      <c r="L20" s="68">
        <f>VLOOKUP(A20,Ano!$A$4:$J$616,3,FALSE)/1000000</f>
        <v>2004.203432</v>
      </c>
      <c r="M20" s="69">
        <f>VLOOKUP(A20,Ano!$A$4:$J$616,5,FALSE)/1000000</f>
        <v>1745.137563</v>
      </c>
      <c r="N20" s="70">
        <f t="shared" si="14"/>
        <v>-12.926126403320115</v>
      </c>
      <c r="O20" s="68">
        <f>VLOOKUP(A20,Ano!$A$4:$J$616,4,FALSE)/1000000</f>
        <v>2183.885258</v>
      </c>
      <c r="P20" s="69">
        <f>VLOOKUP(A20,Ano!$A$4:$J$616,6,FALSE)/1000000</f>
        <v>2105.076477</v>
      </c>
      <c r="Q20" s="70">
        <f t="shared" si="15"/>
        <v>-3.6086502581263225</v>
      </c>
      <c r="R20" s="68">
        <f t="shared" si="16"/>
        <v>917.7237790576268</v>
      </c>
      <c r="S20" s="69">
        <f t="shared" si="16"/>
        <v>829.0138539227999</v>
      </c>
      <c r="T20" s="70">
        <f t="shared" si="17"/>
        <v>-9.666299071592055</v>
      </c>
      <c r="U20" s="65"/>
    </row>
    <row r="21" spans="1:21" s="58" customFormat="1" ht="9">
      <c r="A21" s="77" t="s">
        <v>70</v>
      </c>
      <c r="B21" s="72" t="s">
        <v>43</v>
      </c>
      <c r="C21" s="73">
        <f>VLOOKUP(A21,Mês!$A$4:$J$560,3,FALSE)/1000000</f>
        <v>805.357634</v>
      </c>
      <c r="D21" s="74">
        <f>VLOOKUP(A21,Mês!$A$4:$J$560,5,FALSE)/1000000</f>
        <v>1007.199825</v>
      </c>
      <c r="E21" s="75">
        <f t="shared" si="10"/>
        <v>25.062429718025125</v>
      </c>
      <c r="F21" s="73">
        <f>VLOOKUP(A21,Mês!$A$4:$J$560,4,FALSE)/1000000</f>
        <v>4412.960156</v>
      </c>
      <c r="G21" s="74">
        <f>VLOOKUP(A21,Mês!$A$4:$J$560,6,FALSE)/1000000</f>
        <v>5176.179291</v>
      </c>
      <c r="H21" s="75">
        <f t="shared" si="11"/>
        <v>17.29494733738539</v>
      </c>
      <c r="I21" s="73">
        <f>C21/F21*1000</f>
        <v>182.4982790531227</v>
      </c>
      <c r="J21" s="74">
        <f>D21/G21*1000</f>
        <v>194.58364333539467</v>
      </c>
      <c r="K21" s="76">
        <f t="shared" si="13"/>
        <v>6.62217986107918</v>
      </c>
      <c r="L21" s="73">
        <f>VLOOKUP(A21,Ano!$A$4:$J$616,3,FALSE)/1000000</f>
        <v>7995.203765</v>
      </c>
      <c r="M21" s="74">
        <f>VLOOKUP(A21,Ano!$A$4:$J$616,5,FALSE)/1000000</f>
        <v>6828.069293</v>
      </c>
      <c r="N21" s="75">
        <f t="shared" si="14"/>
        <v>-14.597932789521606</v>
      </c>
      <c r="O21" s="73">
        <f>VLOOKUP(A21,Ano!$A$4:$J$616,4,FALSE)/1000000</f>
        <v>44728.95664</v>
      </c>
      <c r="P21" s="74">
        <f>VLOOKUP(A21,Ano!$A$4:$J$616,6,FALSE)/1000000</f>
        <v>36976.095698</v>
      </c>
      <c r="Q21" s="75">
        <f t="shared" si="15"/>
        <v>-17.33297962748992</v>
      </c>
      <c r="R21" s="73">
        <f>L21/O21*1000</f>
        <v>178.747826142005</v>
      </c>
      <c r="S21" s="74">
        <f>M21/P21*1000</f>
        <v>184.66171628199575</v>
      </c>
      <c r="T21" s="75">
        <f t="shared" si="17"/>
        <v>3.3085102446462678</v>
      </c>
      <c r="U21" s="57"/>
    </row>
    <row r="22" spans="1:21" ht="9">
      <c r="A22" s="59" t="s">
        <v>72</v>
      </c>
      <c r="B22" s="67" t="s">
        <v>29</v>
      </c>
      <c r="C22" s="68">
        <f>VLOOKUP(A22,Mês!$A$4:$J$560,3,FALSE)/1000000</f>
        <v>708.101893</v>
      </c>
      <c r="D22" s="69">
        <f>VLOOKUP(A22,Mês!$A$4:$J$560,5,FALSE)/1000000</f>
        <v>907.495914</v>
      </c>
      <c r="E22" s="70">
        <f t="shared" si="10"/>
        <v>28.15894477491532</v>
      </c>
      <c r="F22" s="68">
        <f>VLOOKUP(A22,Mês!$A$4:$J$560,4,FALSE)/1000000</f>
        <v>4159.992438</v>
      </c>
      <c r="G22" s="69">
        <f>VLOOKUP(A22,Mês!$A$4:$J$560,6,FALSE)/1000000</f>
        <v>4849.671581</v>
      </c>
      <c r="H22" s="70">
        <f t="shared" si="11"/>
        <v>16.578855689737182</v>
      </c>
      <c r="I22" s="68">
        <f>C22/F22*1000</f>
        <v>170.21711062062272</v>
      </c>
      <c r="J22" s="69">
        <f>D22/G22*1000</f>
        <v>187.12523082086204</v>
      </c>
      <c r="K22" s="71">
        <f t="shared" si="13"/>
        <v>9.933267072030084</v>
      </c>
      <c r="L22" s="68">
        <f>VLOOKUP(A22,Ano!$A$4:$J$616,3,FALSE)/1000000</f>
        <v>7212.174266</v>
      </c>
      <c r="M22" s="69">
        <f>VLOOKUP(A22,Ano!$A$4:$J$616,5,FALSE)/1000000</f>
        <v>5786.083</v>
      </c>
      <c r="N22" s="70">
        <f t="shared" si="14"/>
        <v>-19.77338890330136</v>
      </c>
      <c r="O22" s="68">
        <f>VLOOKUP(A22,Ano!$A$4:$J$616,4,FALSE)/1000000</f>
        <v>42724.13338</v>
      </c>
      <c r="P22" s="69">
        <f>VLOOKUP(A22,Ano!$A$4:$J$616,6,FALSE)/1000000</f>
        <v>34400.385614</v>
      </c>
      <c r="Q22" s="70">
        <f t="shared" si="15"/>
        <v>-19.48254325480715</v>
      </c>
      <c r="R22" s="68">
        <f>L22/O22*1000</f>
        <v>168.80797093888296</v>
      </c>
      <c r="S22" s="69">
        <f>M22/P22*1000</f>
        <v>168.19820175635547</v>
      </c>
      <c r="T22" s="70">
        <f t="shared" si="17"/>
        <v>-0.36122061010274154</v>
      </c>
      <c r="U22" s="65"/>
    </row>
    <row r="23" spans="1:21" s="58" customFormat="1" ht="9">
      <c r="A23" s="52" t="s">
        <v>79</v>
      </c>
      <c r="B23" s="72" t="s">
        <v>22</v>
      </c>
      <c r="C23" s="73">
        <f>VLOOKUP(A23,Mês!$A$4:$J$560,3,FALSE)/1000000</f>
        <v>490.239237</v>
      </c>
      <c r="D23" s="74">
        <f>VLOOKUP(A23,Mês!$A$4:$J$560,5,FALSE)/1000000</f>
        <v>972.803803</v>
      </c>
      <c r="E23" s="75">
        <f t="shared" si="0"/>
        <v>98.43450494763233</v>
      </c>
      <c r="F23" s="73">
        <f>VLOOKUP(A23,Mês!$A$4:$J$560,4,FALSE)/1000000</f>
        <v>1554.75717</v>
      </c>
      <c r="G23" s="74">
        <f>VLOOKUP(A23,Mês!$A$4:$J$560,6,FALSE)/1000000</f>
        <v>3074.821097</v>
      </c>
      <c r="H23" s="75">
        <f t="shared" si="1"/>
        <v>97.76857481866443</v>
      </c>
      <c r="I23" s="73">
        <f t="shared" si="2"/>
        <v>315.31563028585356</v>
      </c>
      <c r="J23" s="74">
        <f t="shared" si="3"/>
        <v>316.3773671089782</v>
      </c>
      <c r="K23" s="76">
        <f t="shared" si="4"/>
        <v>0.3367219132657917</v>
      </c>
      <c r="L23" s="73">
        <f>VLOOKUP(A23,Ano!$A$4:$J$616,3,FALSE)/1000000</f>
        <v>6193.725902</v>
      </c>
      <c r="M23" s="74">
        <f>VLOOKUP(A23,Ano!$A$4:$J$616,5,FALSE)/1000000</f>
        <v>9950.398535</v>
      </c>
      <c r="N23" s="75">
        <f t="shared" si="9"/>
        <v>60.6528718325579</v>
      </c>
      <c r="O23" s="73">
        <f>VLOOKUP(A23,Ano!$A$4:$J$616,4,FALSE)/1000000</f>
        <v>19473.3359</v>
      </c>
      <c r="P23" s="74">
        <f>VLOOKUP(A23,Ano!$A$4:$J$616,6,FALSE)/1000000</f>
        <v>32814.752984</v>
      </c>
      <c r="Q23" s="75">
        <f t="shared" si="5"/>
        <v>68.51120502676689</v>
      </c>
      <c r="R23" s="73">
        <f t="shared" si="6"/>
        <v>318.061883891193</v>
      </c>
      <c r="S23" s="74">
        <f t="shared" si="7"/>
        <v>303.2294206161378</v>
      </c>
      <c r="T23" s="75">
        <f t="shared" si="8"/>
        <v>-4.663389115851835</v>
      </c>
      <c r="U23" s="57"/>
    </row>
    <row r="24" spans="1:21" ht="9">
      <c r="A24" s="59" t="s">
        <v>80</v>
      </c>
      <c r="B24" s="67" t="s">
        <v>23</v>
      </c>
      <c r="C24" s="68">
        <f>VLOOKUP(A24,Mês!$A$4:$J$560,3,FALSE)/1000000</f>
        <v>412.685289</v>
      </c>
      <c r="D24" s="69">
        <f>VLOOKUP(A24,Mês!$A$4:$J$560,5,FALSE)/1000000</f>
        <v>860.519459</v>
      </c>
      <c r="E24" s="70">
        <f t="shared" si="0"/>
        <v>108.51711508427431</v>
      </c>
      <c r="F24" s="68">
        <f>VLOOKUP(A24,Mês!$A$4:$J$560,4,FALSE)/1000000</f>
        <v>1435.733066</v>
      </c>
      <c r="G24" s="69">
        <f>VLOOKUP(A24,Mês!$A$4:$J$560,6,FALSE)/1000000</f>
        <v>2878.623477</v>
      </c>
      <c r="H24" s="70">
        <f t="shared" si="1"/>
        <v>100.49851502131526</v>
      </c>
      <c r="I24" s="68">
        <f t="shared" si="2"/>
        <v>287.43872992335196</v>
      </c>
      <c r="J24" s="69">
        <f t="shared" si="3"/>
        <v>298.9343572980246</v>
      </c>
      <c r="K24" s="71">
        <f t="shared" si="4"/>
        <v>3.9993313975949185</v>
      </c>
      <c r="L24" s="68">
        <f>VLOOKUP(A24,Ano!$A$4:$J$616,3,FALSE)/1000000</f>
        <v>5179.139852</v>
      </c>
      <c r="M24" s="69">
        <f>VLOOKUP(A24,Ano!$A$4:$J$616,5,FALSE)/1000000</f>
        <v>8744.182963</v>
      </c>
      <c r="N24" s="70">
        <f t="shared" si="9"/>
        <v>68.83465619533919</v>
      </c>
      <c r="O24" s="68">
        <f>VLOOKUP(A24,Ano!$A$4:$J$616,4,FALSE)/1000000</f>
        <v>17889.037488</v>
      </c>
      <c r="P24" s="69">
        <f>VLOOKUP(A24,Ano!$A$4:$J$616,6,FALSE)/1000000</f>
        <v>30635.771214</v>
      </c>
      <c r="Q24" s="70">
        <f t="shared" si="5"/>
        <v>71.2544413557774</v>
      </c>
      <c r="R24" s="68">
        <f t="shared" si="6"/>
        <v>289.51472964792976</v>
      </c>
      <c r="S24" s="69">
        <f t="shared" si="7"/>
        <v>285.42395430228515</v>
      </c>
      <c r="T24" s="70">
        <f t="shared" si="8"/>
        <v>-1.4129765869319577</v>
      </c>
      <c r="U24" s="65"/>
    </row>
    <row r="25" spans="1:21" ht="9">
      <c r="A25" s="66" t="s">
        <v>81</v>
      </c>
      <c r="B25" s="60" t="s">
        <v>24</v>
      </c>
      <c r="C25" s="61">
        <f>VLOOKUP(A25,Mês!$A$4:$J$560,3,FALSE)/1000000</f>
        <v>76.731404</v>
      </c>
      <c r="D25" s="62">
        <f>VLOOKUP(A25,Mês!$A$4:$J$560,5,FALSE)/1000000</f>
        <v>111.395232</v>
      </c>
      <c r="E25" s="63">
        <f t="shared" si="0"/>
        <v>45.17554246759254</v>
      </c>
      <c r="F25" s="61">
        <f>VLOOKUP(A25,Mês!$A$4:$J$560,4,FALSE)/1000000</f>
        <v>117.285845</v>
      </c>
      <c r="G25" s="62">
        <f>VLOOKUP(A25,Mês!$A$4:$J$560,6,FALSE)/1000000</f>
        <v>194.153588</v>
      </c>
      <c r="H25" s="63">
        <f t="shared" si="1"/>
        <v>65.53880649450923</v>
      </c>
      <c r="I25" s="61">
        <f t="shared" si="2"/>
        <v>654.2256143526953</v>
      </c>
      <c r="J25" s="62">
        <f t="shared" si="3"/>
        <v>573.7479958392528</v>
      </c>
      <c r="K25" s="64">
        <f t="shared" si="4"/>
        <v>-12.301202635281827</v>
      </c>
      <c r="L25" s="61">
        <f>VLOOKUP(A25,Ano!$A$4:$J$616,3,FALSE)/1000000</f>
        <v>998.077585</v>
      </c>
      <c r="M25" s="62">
        <f>VLOOKUP(A25,Ano!$A$4:$J$616,5,FALSE)/1000000</f>
        <v>1191.522636</v>
      </c>
      <c r="N25" s="63">
        <f t="shared" si="9"/>
        <v>19.381764895561695</v>
      </c>
      <c r="O25" s="61">
        <f>VLOOKUP(A25,Ano!$A$4:$J$616,4,FALSE)/1000000</f>
        <v>1544.128456</v>
      </c>
      <c r="P25" s="62">
        <f>VLOOKUP(A25,Ano!$A$4:$J$616,6,FALSE)/1000000</f>
        <v>2139.089925</v>
      </c>
      <c r="Q25" s="63">
        <f t="shared" si="5"/>
        <v>38.53056827546739</v>
      </c>
      <c r="R25" s="61">
        <f t="shared" si="6"/>
        <v>646.369530411659</v>
      </c>
      <c r="S25" s="62">
        <f t="shared" si="7"/>
        <v>557.0231630163935</v>
      </c>
      <c r="T25" s="63">
        <f t="shared" si="8"/>
        <v>-13.822799991571799</v>
      </c>
      <c r="U25" s="65"/>
    </row>
    <row r="26" spans="1:21" s="58" customFormat="1" ht="9">
      <c r="A26" s="78" t="s">
        <v>60</v>
      </c>
      <c r="B26" s="77" t="s">
        <v>25</v>
      </c>
      <c r="C26" s="53">
        <f>VLOOKUP(A26,Mês!$A$4:$J$560,3,FALSE)/1000000</f>
        <v>448.351582</v>
      </c>
      <c r="D26" s="54">
        <f>VLOOKUP(A26,Mês!$A$4:$J$560,5,FALSE)/1000000</f>
        <v>588.713788</v>
      </c>
      <c r="E26" s="55">
        <f aca="true" t="shared" si="18" ref="E26:E39">(D26/C26-1)*100</f>
        <v>31.306280971257962</v>
      </c>
      <c r="F26" s="53">
        <f>VLOOKUP(A26,Mês!$A$4:$J$560,4,FALSE)/1000000</f>
        <v>198.5872</v>
      </c>
      <c r="G26" s="54">
        <f>VLOOKUP(A26,Mês!$A$4:$J$560,6,FALSE)/1000000</f>
        <v>263.723614</v>
      </c>
      <c r="H26" s="55">
        <f aca="true" t="shared" si="19" ref="H26:H33">(G26/F26-1)*100</f>
        <v>32.799905532682885</v>
      </c>
      <c r="I26" s="53">
        <f aca="true" t="shared" si="20" ref="I26:I33">C26/F26*1000</f>
        <v>2257.706347639727</v>
      </c>
      <c r="J26" s="54">
        <f aca="true" t="shared" si="21" ref="J26:J38">D26/G26*1000</f>
        <v>2232.313515922014</v>
      </c>
      <c r="K26" s="56">
        <f aca="true" t="shared" si="22" ref="K26:K33">(J26/I26-1)*100</f>
        <v>-1.1247180902981158</v>
      </c>
      <c r="L26" s="53">
        <f>VLOOKUP(A26,Ano!$A$4:$J$616,3,FALSE)/1000000</f>
        <v>5167.387738</v>
      </c>
      <c r="M26" s="54">
        <f>VLOOKUP(A26,Ano!$A$4:$J$616,5,FALSE)/1000000</f>
        <v>5529.5187</v>
      </c>
      <c r="N26" s="55">
        <f aca="true" t="shared" si="23" ref="N26:N39">(M26/L26-1)*100</f>
        <v>7.008008308278391</v>
      </c>
      <c r="O26" s="53">
        <f>VLOOKUP(A26,Ano!$A$4:$J$616,4,FALSE)/1000000</f>
        <v>2331.88649</v>
      </c>
      <c r="P26" s="54">
        <f>VLOOKUP(A26,Ano!$A$4:$J$616,6,FALSE)/1000000</f>
        <v>2476.616348</v>
      </c>
      <c r="Q26" s="55">
        <f aca="true" t="shared" si="24" ref="Q26:Q33">(P26/O26-1)*100</f>
        <v>6.206556735100777</v>
      </c>
      <c r="R26" s="53">
        <f aca="true" t="shared" si="25" ref="R26:R33">L26/O26*1000</f>
        <v>2215.968813301886</v>
      </c>
      <c r="S26" s="54">
        <f aca="true" t="shared" si="26" ref="S26:S38">M26/P26*1000</f>
        <v>2232.69086649831</v>
      </c>
      <c r="T26" s="55">
        <f aca="true" t="shared" si="27" ref="T26:T33">(S26/R26-1)*100</f>
        <v>0.754615908673717</v>
      </c>
      <c r="U26" s="57"/>
    </row>
    <row r="27" spans="1:21" ht="9">
      <c r="A27" s="79" t="s">
        <v>61</v>
      </c>
      <c r="B27" s="60" t="s">
        <v>57</v>
      </c>
      <c r="C27" s="61">
        <f>VLOOKUP(A27,Mês!$A$4:$J$560,3,FALSE)/1000000</f>
        <v>398.47225</v>
      </c>
      <c r="D27" s="62">
        <f>VLOOKUP(A27,Mês!$A$4:$J$560,5,FALSE)/1000000</f>
        <v>539.804643</v>
      </c>
      <c r="E27" s="63">
        <f t="shared" si="18"/>
        <v>35.46856600428263</v>
      </c>
      <c r="F27" s="61">
        <f>VLOOKUP(A27,Mês!$A$4:$J$560,4,FALSE)/1000000</f>
        <v>189.831703</v>
      </c>
      <c r="G27" s="62">
        <f>VLOOKUP(A27,Mês!$A$4:$J$560,6,FALSE)/1000000</f>
        <v>254.552472</v>
      </c>
      <c r="H27" s="63">
        <f t="shared" si="19"/>
        <v>34.0937619887443</v>
      </c>
      <c r="I27" s="61">
        <f t="shared" si="20"/>
        <v>2099.081679733969</v>
      </c>
      <c r="J27" s="62">
        <f t="shared" si="21"/>
        <v>2120.6026355147715</v>
      </c>
      <c r="K27" s="64">
        <f t="shared" si="22"/>
        <v>1.0252557577240085</v>
      </c>
      <c r="L27" s="61">
        <f>VLOOKUP(A27,Ano!$A$4:$J$616,3,FALSE)/1000000</f>
        <v>4575.024185</v>
      </c>
      <c r="M27" s="62">
        <f>VLOOKUP(A27,Ano!$A$4:$J$616,5,FALSE)/1000000</f>
        <v>4973.727689</v>
      </c>
      <c r="N27" s="63">
        <f t="shared" si="23"/>
        <v>8.71478461922055</v>
      </c>
      <c r="O27" s="61">
        <f>VLOOKUP(A27,Ano!$A$4:$J$616,4,FALSE)/1000000</f>
        <v>2230.870058</v>
      </c>
      <c r="P27" s="62">
        <f>VLOOKUP(A27,Ano!$A$4:$J$616,6,FALSE)/1000000</f>
        <v>2372.603342</v>
      </c>
      <c r="Q27" s="63">
        <f t="shared" si="24"/>
        <v>6.353273848996177</v>
      </c>
      <c r="R27" s="61">
        <f t="shared" si="25"/>
        <v>2050.7802185043265</v>
      </c>
      <c r="S27" s="62">
        <f t="shared" si="26"/>
        <v>2096.316565417702</v>
      </c>
      <c r="T27" s="63">
        <f t="shared" si="27"/>
        <v>2.220440128225243</v>
      </c>
      <c r="U27" s="65"/>
    </row>
    <row r="28" spans="1:21" ht="9">
      <c r="A28" s="59" t="s">
        <v>62</v>
      </c>
      <c r="B28" s="67" t="s">
        <v>26</v>
      </c>
      <c r="C28" s="68">
        <f>VLOOKUP(A28,Mês!$A$4:$J$560,3,FALSE)/1000000</f>
        <v>46.316522</v>
      </c>
      <c r="D28" s="69">
        <f>VLOOKUP(A28,Mês!$A$4:$J$560,5,FALSE)/1000000</f>
        <v>43.455292</v>
      </c>
      <c r="E28" s="70">
        <f t="shared" si="18"/>
        <v>-6.177557978122794</v>
      </c>
      <c r="F28" s="68">
        <f>VLOOKUP(A28,Mês!$A$4:$J$560,4,FALSE)/1000000</f>
        <v>7.882842</v>
      </c>
      <c r="G28" s="69">
        <f>VLOOKUP(A28,Mês!$A$4:$J$560,6,FALSE)/1000000</f>
        <v>7.79899</v>
      </c>
      <c r="H28" s="70">
        <f t="shared" si="19"/>
        <v>-1.063728031083211</v>
      </c>
      <c r="I28" s="68">
        <f t="shared" si="20"/>
        <v>5875.612120603203</v>
      </c>
      <c r="J28" s="69">
        <f t="shared" si="21"/>
        <v>5571.912773320648</v>
      </c>
      <c r="K28" s="71">
        <f t="shared" si="22"/>
        <v>-5.1688120496861</v>
      </c>
      <c r="L28" s="68">
        <f>VLOOKUP(A28,Ano!$A$4:$J$616,3,FALSE)/1000000</f>
        <v>535.070061</v>
      </c>
      <c r="M28" s="69">
        <f>VLOOKUP(A28,Ano!$A$4:$J$616,5,FALSE)/1000000</f>
        <v>496.625666</v>
      </c>
      <c r="N28" s="70">
        <f t="shared" si="23"/>
        <v>-7.184927321134493</v>
      </c>
      <c r="O28" s="68">
        <f>VLOOKUP(A28,Ano!$A$4:$J$616,4,FALSE)/1000000</f>
        <v>88.254079</v>
      </c>
      <c r="P28" s="69">
        <f>VLOOKUP(A28,Ano!$A$4:$J$616,6,FALSE)/1000000</f>
        <v>88.719311</v>
      </c>
      <c r="Q28" s="70">
        <f t="shared" si="24"/>
        <v>0.5271507054081859</v>
      </c>
      <c r="R28" s="68">
        <f t="shared" si="25"/>
        <v>6062.8366083793135</v>
      </c>
      <c r="S28" s="69">
        <f t="shared" si="26"/>
        <v>5597.717795621745</v>
      </c>
      <c r="T28" s="70">
        <f t="shared" si="27"/>
        <v>-7.671636938306047</v>
      </c>
      <c r="U28" s="65"/>
    </row>
    <row r="29" spans="1:21" s="58" customFormat="1" ht="9">
      <c r="A29" s="77" t="s">
        <v>83</v>
      </c>
      <c r="B29" s="72" t="s">
        <v>44</v>
      </c>
      <c r="C29" s="73">
        <f>VLOOKUP(A29,Mês!$A$4:$J$560,3,FALSE)/1000000</f>
        <v>480.077883</v>
      </c>
      <c r="D29" s="74">
        <f>VLOOKUP(A29,Mês!$A$4:$J$560,5,FALSE)/1000000</f>
        <v>596.878475</v>
      </c>
      <c r="E29" s="75">
        <f t="shared" si="18"/>
        <v>24.329509051763587</v>
      </c>
      <c r="F29" s="73">
        <f>VLOOKUP(A29,Mês!$A$4:$J$560,4,FALSE)/1000000</f>
        <v>289.905572</v>
      </c>
      <c r="G29" s="74">
        <f>VLOOKUP(A29,Mês!$A$4:$J$560,6,FALSE)/1000000</f>
        <v>383.853319</v>
      </c>
      <c r="H29" s="75">
        <f>(G29/F29-1)*100</f>
        <v>32.40632677456783</v>
      </c>
      <c r="I29" s="73">
        <f aca="true" t="shared" si="28" ref="I29:J32">C29/F29*1000</f>
        <v>1655.9801858516882</v>
      </c>
      <c r="J29" s="74">
        <f t="shared" si="28"/>
        <v>1554.9649969289442</v>
      </c>
      <c r="K29" s="76">
        <f>(J29/I29-1)*100</f>
        <v>-6.100024009091076</v>
      </c>
      <c r="L29" s="73">
        <f>VLOOKUP(A29,Ano!$A$4:$J$616,3,FALSE)/1000000</f>
        <v>3050.307172</v>
      </c>
      <c r="M29" s="74">
        <f>VLOOKUP(A29,Ano!$A$4:$J$616,5,FALSE)/1000000</f>
        <v>3525.82209</v>
      </c>
      <c r="N29" s="75">
        <f t="shared" si="23"/>
        <v>15.589083039404805</v>
      </c>
      <c r="O29" s="73">
        <f>VLOOKUP(A29,Ano!$A$4:$J$616,4,FALSE)/1000000</f>
        <v>1740.60173</v>
      </c>
      <c r="P29" s="74">
        <f>VLOOKUP(A29,Ano!$A$4:$J$616,6,FALSE)/1000000</f>
        <v>2263.56231</v>
      </c>
      <c r="Q29" s="75">
        <f>(P29/O29-1)*100</f>
        <v>30.044815593742946</v>
      </c>
      <c r="R29" s="73">
        <f aca="true" t="shared" si="29" ref="R29:S32">L29/O29*1000</f>
        <v>1752.444065420985</v>
      </c>
      <c r="S29" s="74">
        <f t="shared" si="29"/>
        <v>1557.6430453995324</v>
      </c>
      <c r="T29" s="75">
        <f>(S29/R29-1)*100</f>
        <v>-11.115962207595832</v>
      </c>
      <c r="U29" s="57"/>
    </row>
    <row r="30" spans="1:21" ht="9">
      <c r="A30" s="59"/>
      <c r="B30" s="67" t="s">
        <v>30</v>
      </c>
      <c r="C30" s="68">
        <f>Mês!M8/1000000</f>
        <v>444.325251</v>
      </c>
      <c r="D30" s="69">
        <f>Mês!O8/1000000</f>
        <v>566.02624</v>
      </c>
      <c r="E30" s="70">
        <f t="shared" si="18"/>
        <v>27.390068137270916</v>
      </c>
      <c r="F30" s="68">
        <f>Mês!N8/1000000</f>
        <v>278.190086</v>
      </c>
      <c r="G30" s="69">
        <f>Mês!P8/1000000</f>
        <v>370.456283</v>
      </c>
      <c r="H30" s="70">
        <f>(G30/F30-1)*100</f>
        <v>33.166601415120155</v>
      </c>
      <c r="I30" s="68">
        <f t="shared" si="28"/>
        <v>1597.2001640633591</v>
      </c>
      <c r="J30" s="69">
        <f t="shared" si="28"/>
        <v>1527.916426241312</v>
      </c>
      <c r="K30" s="71">
        <f>(J30/I30-1)*100</f>
        <v>-4.337824361712173</v>
      </c>
      <c r="L30" s="68">
        <f>Ano!M8/1000000</f>
        <v>2640.872915</v>
      </c>
      <c r="M30" s="69">
        <f>Ano!O8/1000000</f>
        <v>3226.984517</v>
      </c>
      <c r="N30" s="70">
        <f t="shared" si="23"/>
        <v>22.19385865449719</v>
      </c>
      <c r="O30" s="68">
        <f>Ano!N8/1000000</f>
        <v>1613.988725</v>
      </c>
      <c r="P30" s="69">
        <f>Ano!P8/1000000</f>
        <v>2125.434431</v>
      </c>
      <c r="Q30" s="70">
        <f>(P30/O30-1)*100</f>
        <v>31.68830724018845</v>
      </c>
      <c r="R30" s="68">
        <f t="shared" si="29"/>
        <v>1636.2400022342163</v>
      </c>
      <c r="S30" s="69">
        <f t="shared" si="29"/>
        <v>1518.2705568017589</v>
      </c>
      <c r="T30" s="70">
        <f>(S30/R30-1)*100</f>
        <v>-7.209788617279567</v>
      </c>
      <c r="U30" s="65"/>
    </row>
    <row r="31" spans="1:21" s="58" customFormat="1" ht="9">
      <c r="A31" s="77" t="s">
        <v>87</v>
      </c>
      <c r="B31" s="72" t="s">
        <v>28</v>
      </c>
      <c r="C31" s="73">
        <f>VLOOKUP(A31,Mês!$A$4:$J$560,3,FALSE)/1000000</f>
        <v>119.095855</v>
      </c>
      <c r="D31" s="74">
        <f>VLOOKUP(A31,Mês!$A$4:$J$560,5,FALSE)/1000000</f>
        <v>198.338544</v>
      </c>
      <c r="E31" s="75">
        <f t="shared" si="18"/>
        <v>66.53689920610589</v>
      </c>
      <c r="F31" s="73">
        <f>VLOOKUP(A31,Mês!$A$4:$J$560,4,FALSE)/1000000</f>
        <v>33.183429</v>
      </c>
      <c r="G31" s="74">
        <f>VLOOKUP(A31,Mês!$A$4:$J$560,6,FALSE)/1000000</f>
        <v>59.998303</v>
      </c>
      <c r="H31" s="75">
        <f>(G31/F31-1)*100</f>
        <v>80.8080261988597</v>
      </c>
      <c r="I31" s="73">
        <f t="shared" si="28"/>
        <v>3589.01592116957</v>
      </c>
      <c r="J31" s="74">
        <f t="shared" si="28"/>
        <v>3305.7358972302936</v>
      </c>
      <c r="K31" s="76">
        <f>(J31/I31-1)*100</f>
        <v>-7.892972061460302</v>
      </c>
      <c r="L31" s="73">
        <f>VLOOKUP(A31,Ano!$A$4:$J$616,3,FALSE)/1000000</f>
        <v>2143.042666</v>
      </c>
      <c r="M31" s="74">
        <f>VLOOKUP(A31,Ano!$A$4:$J$616,5,FALSE)/1000000</f>
        <v>1638.178926</v>
      </c>
      <c r="N31" s="75">
        <f t="shared" si="23"/>
        <v>-23.558268251482396</v>
      </c>
      <c r="O31" s="73">
        <f>VLOOKUP(A31,Ano!$A$4:$J$616,4,FALSE)/1000000</f>
        <v>551.811299</v>
      </c>
      <c r="P31" s="74">
        <f>VLOOKUP(A31,Ano!$A$4:$J$616,6,FALSE)/1000000</f>
        <v>514.287586</v>
      </c>
      <c r="Q31" s="75">
        <f>(P31/O31-1)*100</f>
        <v>-6.80009870548155</v>
      </c>
      <c r="R31" s="73">
        <f t="shared" si="29"/>
        <v>3883.6512950779575</v>
      </c>
      <c r="S31" s="74">
        <f t="shared" si="29"/>
        <v>3185.3363188120975</v>
      </c>
      <c r="T31" s="75">
        <f>(S31/R31-1)*100</f>
        <v>-17.980887654637968</v>
      </c>
      <c r="U31" s="57"/>
    </row>
    <row r="32" spans="1:21" s="58" customFormat="1" ht="9">
      <c r="A32" s="78" t="s">
        <v>92</v>
      </c>
      <c r="B32" s="77" t="s">
        <v>55</v>
      </c>
      <c r="C32" s="53">
        <f>VLOOKUP(A32,Mês!$A$4:$J$560,3,FALSE)/1000000</f>
        <v>205.438277</v>
      </c>
      <c r="D32" s="54">
        <f>VLOOKUP(A32,Mês!$A$4:$J$560,5,FALSE)/1000000</f>
        <v>157.174882</v>
      </c>
      <c r="E32" s="55">
        <f t="shared" si="18"/>
        <v>-23.492893196334585</v>
      </c>
      <c r="F32" s="53">
        <f>VLOOKUP(A32,Mês!$A$4:$J$560,4,FALSE)/1000000</f>
        <v>245.43671</v>
      </c>
      <c r="G32" s="54">
        <f>VLOOKUP(A32,Mês!$A$4:$J$560,6,FALSE)/1000000</f>
        <v>211.245452</v>
      </c>
      <c r="H32" s="55">
        <f>(G32/F32-1)*100</f>
        <v>-13.930784029821785</v>
      </c>
      <c r="I32" s="53">
        <f t="shared" si="28"/>
        <v>837.0315793427967</v>
      </c>
      <c r="J32" s="54">
        <f t="shared" si="28"/>
        <v>744.0391284731659</v>
      </c>
      <c r="K32" s="56">
        <f>(J32/I32-1)*100</f>
        <v>-11.109790020424882</v>
      </c>
      <c r="L32" s="53">
        <f>VLOOKUP(A32,Ano!$A$4:$J$616,3,FALSE)/1000000</f>
        <v>2109.906991</v>
      </c>
      <c r="M32" s="54">
        <f>VLOOKUP(A32,Ano!$A$4:$J$616,5,FALSE)/1000000</f>
        <v>1603.329525</v>
      </c>
      <c r="N32" s="55">
        <f t="shared" si="23"/>
        <v>-24.009469050571997</v>
      </c>
      <c r="O32" s="53">
        <f>VLOOKUP(A32,Ano!$A$4:$J$616,4,FALSE)/1000000</f>
        <v>2363.728213</v>
      </c>
      <c r="P32" s="54">
        <f>VLOOKUP(A32,Ano!$A$4:$J$616,6,FALSE)/1000000</f>
        <v>2164.097917</v>
      </c>
      <c r="Q32" s="55">
        <f>(P32/O32-1)*100</f>
        <v>-8.445568949174264</v>
      </c>
      <c r="R32" s="53">
        <f t="shared" si="29"/>
        <v>892.6182711683866</v>
      </c>
      <c r="S32" s="54">
        <f t="shared" si="29"/>
        <v>740.876608403482</v>
      </c>
      <c r="T32" s="55">
        <f>(S32/R32-1)*100</f>
        <v>-16.999614243419348</v>
      </c>
      <c r="U32" s="57"/>
    </row>
    <row r="33" spans="1:21" s="58" customFormat="1" ht="9">
      <c r="A33" s="77" t="s">
        <v>82</v>
      </c>
      <c r="B33" s="72" t="s">
        <v>27</v>
      </c>
      <c r="C33" s="73">
        <f>VLOOKUP(A33,Mês!$A$4:$J$560,3,FALSE)/1000000</f>
        <v>117.644781</v>
      </c>
      <c r="D33" s="74">
        <f>VLOOKUP(A33,Mês!$A$4:$J$560,5,FALSE)/1000000</f>
        <v>130.826441</v>
      </c>
      <c r="E33" s="75">
        <f t="shared" si="18"/>
        <v>11.20462793840382</v>
      </c>
      <c r="F33" s="73">
        <f>VLOOKUP(A33,Mês!$A$4:$J$560,4,FALSE)/1000000</f>
        <v>37.140714</v>
      </c>
      <c r="G33" s="74">
        <f>VLOOKUP(A33,Mês!$A$4:$J$560,6,FALSE)/1000000</f>
        <v>41.656858</v>
      </c>
      <c r="H33" s="75">
        <f t="shared" si="19"/>
        <v>12.159550836852517</v>
      </c>
      <c r="I33" s="73">
        <f t="shared" si="20"/>
        <v>3167.542255649689</v>
      </c>
      <c r="J33" s="74">
        <f t="shared" si="21"/>
        <v>3140.573900220703</v>
      </c>
      <c r="K33" s="76">
        <f t="shared" si="22"/>
        <v>-0.8513968639529579</v>
      </c>
      <c r="L33" s="73">
        <f>VLOOKUP(A33,Ano!$A$4:$J$616,3,FALSE)/1000000</f>
        <v>1565.44373</v>
      </c>
      <c r="M33" s="74">
        <f>VLOOKUP(A33,Ano!$A$4:$J$616,5,FALSE)/1000000</f>
        <v>1249.527112</v>
      </c>
      <c r="N33" s="75">
        <f t="shared" si="23"/>
        <v>-20.18064347799968</v>
      </c>
      <c r="O33" s="73">
        <f>VLOOKUP(A33,Ano!$A$4:$J$616,4,FALSE)/1000000</f>
        <v>491.538407</v>
      </c>
      <c r="P33" s="74">
        <f>VLOOKUP(A33,Ano!$A$4:$J$616,6,FALSE)/1000000</f>
        <v>472.499749</v>
      </c>
      <c r="Q33" s="75">
        <f t="shared" si="24"/>
        <v>-3.873279835079091</v>
      </c>
      <c r="R33" s="73">
        <f t="shared" si="25"/>
        <v>3184.784154618461</v>
      </c>
      <c r="S33" s="74">
        <f t="shared" si="26"/>
        <v>2644.503229143514</v>
      </c>
      <c r="T33" s="75">
        <f t="shared" si="27"/>
        <v>-16.96444403277536</v>
      </c>
      <c r="U33" s="57"/>
    </row>
    <row r="34" spans="1:21" s="58" customFormat="1" ht="9">
      <c r="A34" s="78" t="s">
        <v>86</v>
      </c>
      <c r="B34" s="77" t="s">
        <v>45</v>
      </c>
      <c r="C34" s="53">
        <f>VLOOKUP(A34,Mês!$A$4:$J$560,3,FALSE)/1000000</f>
        <v>114.073679</v>
      </c>
      <c r="D34" s="54">
        <f>VLOOKUP(A34,Mês!$A$4:$J$560,5,FALSE)/1000000</f>
        <v>112.426546</v>
      </c>
      <c r="E34" s="55">
        <f t="shared" si="18"/>
        <v>-1.4439202929538153</v>
      </c>
      <c r="F34" s="53">
        <f>VLOOKUP(A34,Mês!$A$4:$J$560,4,FALSE)/1000000</f>
        <v>121.275622</v>
      </c>
      <c r="G34" s="54">
        <f>VLOOKUP(A34,Mês!$A$4:$J$560,6,FALSE)/1000000</f>
        <v>124.954577</v>
      </c>
      <c r="H34" s="55">
        <f>(G34/F34-1)*100</f>
        <v>3.0335486549803115</v>
      </c>
      <c r="I34" s="53">
        <f>C34/F34*1000</f>
        <v>940.61508091049</v>
      </c>
      <c r="J34" s="54">
        <f t="shared" si="21"/>
        <v>899.7393188726493</v>
      </c>
      <c r="K34" s="56">
        <f>(J34/I34-1)*100</f>
        <v>-4.345641789867328</v>
      </c>
      <c r="L34" s="53">
        <f>VLOOKUP(A34,Ano!$A$4:$J$616,3,FALSE)/1000000</f>
        <v>1010.313786</v>
      </c>
      <c r="M34" s="54">
        <f>VLOOKUP(A34,Ano!$A$4:$J$616,5,FALSE)/1000000</f>
        <v>1007.19638</v>
      </c>
      <c r="N34" s="55">
        <f t="shared" si="23"/>
        <v>-0.3085581967897766</v>
      </c>
      <c r="O34" s="53">
        <f>VLOOKUP(A34,Ano!$A$4:$J$616,4,FALSE)/1000000</f>
        <v>997.378843</v>
      </c>
      <c r="P34" s="54">
        <f>VLOOKUP(A34,Ano!$A$4:$J$616,6,FALSE)/1000000</f>
        <v>1054.102621</v>
      </c>
      <c r="Q34" s="55">
        <f>(P34/O34-1)*100</f>
        <v>5.687285067064529</v>
      </c>
      <c r="R34" s="53">
        <f>L34/O34*1000</f>
        <v>1012.9689366190015</v>
      </c>
      <c r="S34" s="54">
        <f t="shared" si="26"/>
        <v>955.5012575952982</v>
      </c>
      <c r="T34" s="55">
        <f>(S34/R34-1)*100</f>
        <v>-5.67319262676641</v>
      </c>
      <c r="U34" s="57"/>
    </row>
    <row r="35" spans="1:21" s="58" customFormat="1" ht="9">
      <c r="A35" s="77" t="s">
        <v>58</v>
      </c>
      <c r="B35" s="72" t="s">
        <v>47</v>
      </c>
      <c r="C35" s="73">
        <f>VLOOKUP(A35,Mês!$A$4:$J$560,3,FALSE)/1000000</f>
        <v>22.74263</v>
      </c>
      <c r="D35" s="74">
        <f>VLOOKUP(A35,Mês!$A$4:$J$560,5,FALSE)/1000000</f>
        <v>13.828373</v>
      </c>
      <c r="E35" s="75">
        <f t="shared" si="18"/>
        <v>-39.19624511325207</v>
      </c>
      <c r="F35" s="73">
        <f>VLOOKUP(A35,Mês!$A$4:$J$560,4,FALSE)/1000000</f>
        <v>6.816327</v>
      </c>
      <c r="G35" s="74">
        <f>VLOOKUP(A35,Mês!$A$4:$J$560,6,FALSE)/1000000</f>
        <v>3.626236</v>
      </c>
      <c r="H35" s="75">
        <f>(G35/F35-1)*100</f>
        <v>-46.800733004739946</v>
      </c>
      <c r="I35" s="73">
        <f>C35/F35*1000</f>
        <v>3336.493392995964</v>
      </c>
      <c r="J35" s="74">
        <f t="shared" si="21"/>
        <v>3813.4233403451954</v>
      </c>
      <c r="K35" s="76">
        <f>(J35/I35-1)*100</f>
        <v>14.29434712355231</v>
      </c>
      <c r="L35" s="73">
        <f>VLOOKUP(A35,Ano!$A$4:$J$616,3,FALSE)/1000000</f>
        <v>457.204055</v>
      </c>
      <c r="M35" s="74">
        <f>VLOOKUP(A35,Ano!$A$4:$J$616,5,FALSE)/1000000</f>
        <v>304.193022</v>
      </c>
      <c r="N35" s="75">
        <f t="shared" si="23"/>
        <v>-33.466683273401856</v>
      </c>
      <c r="O35" s="73">
        <f>VLOOKUP(A35,Ano!$A$4:$J$616,4,FALSE)/1000000</f>
        <v>180.723235</v>
      </c>
      <c r="P35" s="74">
        <f>VLOOKUP(A35,Ano!$A$4:$J$616,6,FALSE)/1000000</f>
        <v>112.062654</v>
      </c>
      <c r="Q35" s="75">
        <f>(P35/O35-1)*100</f>
        <v>-37.99211595564898</v>
      </c>
      <c r="R35" s="73">
        <f>L35/O35*1000</f>
        <v>2529.8576300938835</v>
      </c>
      <c r="S35" s="74">
        <f t="shared" si="26"/>
        <v>2714.490609869011</v>
      </c>
      <c r="T35" s="75">
        <f>(S35/R35-1)*100</f>
        <v>7.298156923094368</v>
      </c>
      <c r="U35" s="57"/>
    </row>
    <row r="36" spans="1:21" s="58" customFormat="1" ht="9">
      <c r="A36" s="78" t="s">
        <v>59</v>
      </c>
      <c r="B36" s="77" t="s">
        <v>46</v>
      </c>
      <c r="C36" s="53">
        <f>VLOOKUP(A36,Mês!$A$4:$J$560,3,FALSE)/1000000</f>
        <v>21.706377</v>
      </c>
      <c r="D36" s="54">
        <f>VLOOKUP(A36,Mês!$A$4:$J$560,5,FALSE)/1000000</f>
        <v>27.132613</v>
      </c>
      <c r="E36" s="55">
        <f t="shared" si="18"/>
        <v>24.998349563356427</v>
      </c>
      <c r="F36" s="53">
        <f>VLOOKUP(A36,Mês!$A$4:$J$560,4,FALSE)/1000000</f>
        <v>5.615968</v>
      </c>
      <c r="G36" s="54">
        <f>VLOOKUP(A36,Mês!$A$4:$J$560,6,FALSE)/1000000</f>
        <v>6.970836</v>
      </c>
      <c r="H36" s="55">
        <f>(G36/F36-1)*100</f>
        <v>24.125279916124896</v>
      </c>
      <c r="I36" s="53">
        <f>C36/F36*1000</f>
        <v>3865.117643120474</v>
      </c>
      <c r="J36" s="54">
        <f t="shared" si="21"/>
        <v>3892.304022071384</v>
      </c>
      <c r="K36" s="56">
        <f>(J36/I36-1)*100</f>
        <v>0.7033777872013536</v>
      </c>
      <c r="L36" s="53">
        <f>VLOOKUP(A36,Ano!$A$4:$J$616,3,FALSE)/1000000</f>
        <v>305.384025</v>
      </c>
      <c r="M36" s="54">
        <f>VLOOKUP(A36,Ano!$A$4:$J$616,5,FALSE)/1000000</f>
        <v>303.005964</v>
      </c>
      <c r="N36" s="55">
        <f t="shared" si="23"/>
        <v>-0.7787116565773244</v>
      </c>
      <c r="O36" s="53">
        <f>VLOOKUP(A36,Ano!$A$4:$J$616,4,FALSE)/1000000</f>
        <v>78.99963</v>
      </c>
      <c r="P36" s="54">
        <f>VLOOKUP(A36,Ano!$A$4:$J$616,6,FALSE)/1000000</f>
        <v>79.41862</v>
      </c>
      <c r="Q36" s="55">
        <f>(P36/O36-1)*100</f>
        <v>0.5303695726170066</v>
      </c>
      <c r="R36" s="53">
        <f>L36/O36*1000</f>
        <v>3865.6386745102477</v>
      </c>
      <c r="S36" s="54">
        <f t="shared" si="26"/>
        <v>3815.3012983605104</v>
      </c>
      <c r="T36" s="55">
        <f>(S36/R36-1)*100</f>
        <v>-1.3021748897965701</v>
      </c>
      <c r="U36" s="57"/>
    </row>
    <row r="37" spans="1:21" s="58" customFormat="1" ht="9">
      <c r="A37" s="77" t="s">
        <v>89</v>
      </c>
      <c r="B37" s="72" t="s">
        <v>31</v>
      </c>
      <c r="C37" s="73">
        <f>VLOOKUP(A37,Mês!$A$4:$J$560,3,FALSE)/1000000</f>
        <v>38.009241</v>
      </c>
      <c r="D37" s="74">
        <f>VLOOKUP(A37,Mês!$A$4:$J$560,5,FALSE)/1000000</f>
        <v>26.225206</v>
      </c>
      <c r="E37" s="75">
        <f t="shared" si="18"/>
        <v>-31.003078961771436</v>
      </c>
      <c r="F37" s="73">
        <f>VLOOKUP(A37,Mês!$A$4:$J$560,4,FALSE)/1000000</f>
        <v>4.686777</v>
      </c>
      <c r="G37" s="74">
        <f>VLOOKUP(A37,Mês!$A$4:$J$560,6,FALSE)/1000000</f>
        <v>4.120514</v>
      </c>
      <c r="H37" s="75">
        <f>(G37/F37-1)*100</f>
        <v>-12.082140882743087</v>
      </c>
      <c r="I37" s="73">
        <f>C37/F37*1000</f>
        <v>8109.888949271536</v>
      </c>
      <c r="J37" s="74">
        <f>D37/G37*1000</f>
        <v>6364.5472385241255</v>
      </c>
      <c r="K37" s="76">
        <f>(J37/I37-1)*100</f>
        <v>-21.521154255807463</v>
      </c>
      <c r="L37" s="73">
        <f>VLOOKUP(A37,Ano!$A$4:$J$616,3,FALSE)/1000000</f>
        <v>307.109301</v>
      </c>
      <c r="M37" s="74">
        <f>VLOOKUP(A37,Ano!$A$4:$J$616,5,FALSE)/1000000</f>
        <v>260.162793</v>
      </c>
      <c r="N37" s="75">
        <f t="shared" si="23"/>
        <v>-15.286579679330515</v>
      </c>
      <c r="O37" s="73">
        <f>VLOOKUP(A37,Ano!$A$4:$J$616,4,FALSE)/1000000</f>
        <v>46.804975</v>
      </c>
      <c r="P37" s="74">
        <f>VLOOKUP(A37,Ano!$A$4:$J$616,6,FALSE)/1000000</f>
        <v>46.80144</v>
      </c>
      <c r="Q37" s="75">
        <f>(P37/O37-1)*100</f>
        <v>-0.007552615934525164</v>
      </c>
      <c r="R37" s="73">
        <f>L37/O37*1000</f>
        <v>6561.467044902813</v>
      </c>
      <c r="S37" s="74">
        <f>M37/P37*1000</f>
        <v>5558.862996523184</v>
      </c>
      <c r="T37" s="75">
        <f>(S37/R37-1)*100</f>
        <v>-15.280181116789848</v>
      </c>
      <c r="U37" s="57"/>
    </row>
    <row r="38" spans="1:21" s="58" customFormat="1" ht="9">
      <c r="A38" s="78" t="s">
        <v>88</v>
      </c>
      <c r="B38" s="77" t="s">
        <v>32</v>
      </c>
      <c r="C38" s="53">
        <f>VLOOKUP(A38,Mês!$A$4:$J$560,3,FALSE)/1000000</f>
        <v>4.359404</v>
      </c>
      <c r="D38" s="54">
        <f>VLOOKUP(A38,Mês!$A$4:$J$560,5,FALSE)/1000000</f>
        <v>7.399172</v>
      </c>
      <c r="E38" s="55">
        <f t="shared" si="18"/>
        <v>69.72898130111365</v>
      </c>
      <c r="F38" s="53">
        <f>VLOOKUP(A38,Mês!$A$4:$J$560,4,FALSE)/1000000</f>
        <v>2.003471</v>
      </c>
      <c r="G38" s="54">
        <f>VLOOKUP(A38,Mês!$A$4:$J$560,6,FALSE)/1000000</f>
        <v>3.006267</v>
      </c>
      <c r="H38" s="55">
        <f>(G38/F38-1)*100</f>
        <v>50.052933134545</v>
      </c>
      <c r="I38" s="53">
        <f>C38/F38*1000</f>
        <v>2175.925680980658</v>
      </c>
      <c r="J38" s="54">
        <f t="shared" si="21"/>
        <v>2461.249117260709</v>
      </c>
      <c r="K38" s="56">
        <f>(J38/I38-1)*100</f>
        <v>13.112738122170619</v>
      </c>
      <c r="L38" s="53">
        <f>VLOOKUP(A38,Ano!$A$4:$J$616,3,FALSE)/1000000</f>
        <v>56.982577</v>
      </c>
      <c r="M38" s="54">
        <f>VLOOKUP(A38,Ano!$A$4:$J$616,5,FALSE)/1000000</f>
        <v>75.959808</v>
      </c>
      <c r="N38" s="55">
        <f t="shared" si="23"/>
        <v>33.30356750976706</v>
      </c>
      <c r="O38" s="53">
        <f>VLOOKUP(A38,Ano!$A$4:$J$616,4,FALSE)/1000000</f>
        <v>24.723268</v>
      </c>
      <c r="P38" s="54">
        <f>VLOOKUP(A38,Ano!$A$4:$J$616,6,FALSE)/1000000</f>
        <v>32.762158</v>
      </c>
      <c r="Q38" s="55">
        <f>(P38/O38-1)*100</f>
        <v>32.515482985501755</v>
      </c>
      <c r="R38" s="53">
        <f>L38/O38*1000</f>
        <v>2304.815730671204</v>
      </c>
      <c r="S38" s="54">
        <f t="shared" si="26"/>
        <v>2318.5227297908764</v>
      </c>
      <c r="T38" s="55">
        <f>(S38/R38-1)*100</f>
        <v>0.5947112793993403</v>
      </c>
      <c r="U38" s="57"/>
    </row>
    <row r="39" spans="1:21" s="58" customFormat="1" ht="9.75" thickBot="1">
      <c r="A39" s="77" t="s">
        <v>5</v>
      </c>
      <c r="B39" s="80" t="s">
        <v>5</v>
      </c>
      <c r="C39" s="81">
        <f>C66-SUM(C6,C10,C23,C17,C26,C31,C33,C21,C32,C29,C34,C35,C36,C37,C38)</f>
        <v>371.9885060000006</v>
      </c>
      <c r="D39" s="82">
        <f>D66-SUM(D6,D10,D23,D17,D26,D31,D33,D21,D32,D29,D34,D35,D36,D37,D38)</f>
        <v>455.037319</v>
      </c>
      <c r="E39" s="83">
        <f t="shared" si="18"/>
        <v>22.32563954543243</v>
      </c>
      <c r="F39" s="84" t="s">
        <v>11</v>
      </c>
      <c r="G39" s="85" t="s">
        <v>11</v>
      </c>
      <c r="H39" s="86" t="s">
        <v>11</v>
      </c>
      <c r="I39" s="84" t="s">
        <v>11</v>
      </c>
      <c r="J39" s="85" t="s">
        <v>11</v>
      </c>
      <c r="K39" s="87" t="s">
        <v>11</v>
      </c>
      <c r="L39" s="81">
        <f>L66-SUM(L6,L10,L23,L17,L26,L31,L33,L21,L32,L29,L34,L35,L36,L37,L38)</f>
        <v>4256.8262810000015</v>
      </c>
      <c r="M39" s="82">
        <f>M66-SUM(M6,M10,M23,M17,M26,M31,M33,M21,M32,M29,M34,M35,M36,M37,M38)</f>
        <v>4621.576152000023</v>
      </c>
      <c r="N39" s="83">
        <f t="shared" si="23"/>
        <v>8.56858718026745</v>
      </c>
      <c r="O39" s="84" t="s">
        <v>11</v>
      </c>
      <c r="P39" s="85" t="s">
        <v>11</v>
      </c>
      <c r="Q39" s="86" t="s">
        <v>11</v>
      </c>
      <c r="R39" s="84" t="s">
        <v>11</v>
      </c>
      <c r="S39" s="85" t="s">
        <v>11</v>
      </c>
      <c r="T39" s="86" t="s">
        <v>11</v>
      </c>
      <c r="U39" s="57"/>
    </row>
    <row r="40" spans="1:21" s="58" customFormat="1" ht="9">
      <c r="A40" s="77" t="s">
        <v>4</v>
      </c>
      <c r="B40" s="45" t="s">
        <v>4</v>
      </c>
      <c r="C40" s="46"/>
      <c r="D40" s="47"/>
      <c r="E40" s="48"/>
      <c r="F40" s="46"/>
      <c r="G40" s="47"/>
      <c r="H40" s="48"/>
      <c r="I40" s="46"/>
      <c r="J40" s="47"/>
      <c r="K40" s="49"/>
      <c r="L40" s="50"/>
      <c r="M40" s="50"/>
      <c r="N40" s="50"/>
      <c r="O40" s="51"/>
      <c r="P40" s="50"/>
      <c r="Q40" s="50"/>
      <c r="R40" s="51"/>
      <c r="S40" s="50"/>
      <c r="T40" s="50"/>
      <c r="U40" s="57"/>
    </row>
    <row r="41" spans="1:21" s="58" customFormat="1" ht="9">
      <c r="A41" s="78" t="s">
        <v>70</v>
      </c>
      <c r="B41" s="72" t="s">
        <v>43</v>
      </c>
      <c r="C41" s="73">
        <f>VLOOKUP(A41,Mês!$A$4:$J$560,7,FALSE)/1000000</f>
        <v>271.939358</v>
      </c>
      <c r="D41" s="74">
        <f>VLOOKUP(A41,Mês!$A$4:$J$560,9,FALSE)/1000000</f>
        <v>263.058666</v>
      </c>
      <c r="E41" s="75">
        <f aca="true" t="shared" si="30" ref="E41:E46">(D41/C41-1)*100</f>
        <v>-3.265688374538267</v>
      </c>
      <c r="F41" s="73">
        <f>VLOOKUP(A41,Mês!$A$4:$J$560,8,FALSE)/1000000</f>
        <v>1113.173311</v>
      </c>
      <c r="G41" s="74">
        <f>VLOOKUP(A41,Mês!$A$4:$J$560,10,FALSE)/1000000</f>
        <v>880.688029</v>
      </c>
      <c r="H41" s="75">
        <f aca="true" t="shared" si="31" ref="H41:H46">(G41/F41-1)*100</f>
        <v>-20.884913400515405</v>
      </c>
      <c r="I41" s="73">
        <f aca="true" t="shared" si="32" ref="I41:J46">C41/F41*1000</f>
        <v>244.29202111907264</v>
      </c>
      <c r="J41" s="74">
        <f t="shared" si="32"/>
        <v>298.6967658669061</v>
      </c>
      <c r="K41" s="76">
        <f aca="true" t="shared" si="33" ref="K41:K46">(J41/I41-1)*100</f>
        <v>22.270373178219984</v>
      </c>
      <c r="L41" s="73">
        <f>VLOOKUP(A41,Ano!$A$4:$J$616,7,FALSE)/1000000</f>
        <v>3031.936236</v>
      </c>
      <c r="M41" s="74">
        <f>VLOOKUP(A41,Ano!$A$4:$J$616,9,FALSE)/1000000</f>
        <v>2948.328631</v>
      </c>
      <c r="N41" s="75">
        <f aca="true" t="shared" si="34" ref="N41:N59">(M41/L41-1)*100</f>
        <v>-2.7575647537463666</v>
      </c>
      <c r="O41" s="73">
        <f>VLOOKUP(A41,Ano!$A$4:$J$616,8,FALSE)/1000000</f>
        <v>11073.933506</v>
      </c>
      <c r="P41" s="74">
        <f>VLOOKUP(A41,Ano!$A$4:$J$616,10,FALSE)/1000000</f>
        <v>10722.898924</v>
      </c>
      <c r="Q41" s="75">
        <f aca="true" t="shared" si="35" ref="Q41:Q57">(P41/O41-1)*100</f>
        <v>-3.169917733475691</v>
      </c>
      <c r="R41" s="73">
        <f aca="true" t="shared" si="36" ref="R41:S46">L41/O41*1000</f>
        <v>273.79035952827945</v>
      </c>
      <c r="S41" s="74">
        <f t="shared" si="36"/>
        <v>274.95630163975983</v>
      </c>
      <c r="T41" s="75">
        <f aca="true" t="shared" si="37" ref="T41:T57">(S41/R41-1)*100</f>
        <v>0.4258521423067041</v>
      </c>
      <c r="U41" s="57"/>
    </row>
    <row r="42" spans="1:21" ht="9">
      <c r="A42" s="79" t="s">
        <v>73</v>
      </c>
      <c r="B42" s="67" t="s">
        <v>33</v>
      </c>
      <c r="C42" s="68">
        <f>VLOOKUP(A42,Mês!$A$4:$J$560,7,FALSE)/1000000</f>
        <v>126.102904</v>
      </c>
      <c r="D42" s="69">
        <f>VLOOKUP(A42,Mês!$A$4:$J$560,9,FALSE)/1000000</f>
        <v>66.929104</v>
      </c>
      <c r="E42" s="70">
        <f t="shared" si="30"/>
        <v>-46.92500975235273</v>
      </c>
      <c r="F42" s="68">
        <f>VLOOKUP(A42,Mês!$A$4:$J$560,8,FALSE)/1000000</f>
        <v>650.267113</v>
      </c>
      <c r="G42" s="69">
        <f>VLOOKUP(A42,Mês!$A$4:$J$560,10,FALSE)/1000000</f>
        <v>283.622288</v>
      </c>
      <c r="H42" s="70">
        <f t="shared" si="31"/>
        <v>-56.383725652138274</v>
      </c>
      <c r="I42" s="68">
        <f t="shared" si="32"/>
        <v>193.92477564831114</v>
      </c>
      <c r="J42" s="69">
        <f t="shared" si="32"/>
        <v>235.9797055159501</v>
      </c>
      <c r="K42" s="71">
        <f t="shared" si="33"/>
        <v>21.686207823133905</v>
      </c>
      <c r="L42" s="68">
        <f>VLOOKUP(A42,Ano!$A$4:$J$616,7,FALSE)/1000000</f>
        <v>1490.502368</v>
      </c>
      <c r="M42" s="69">
        <f>VLOOKUP(A42,Ano!$A$4:$J$616,9,FALSE)/1000000</f>
        <v>1342.75402</v>
      </c>
      <c r="N42" s="70">
        <f t="shared" si="34"/>
        <v>-9.91265436218347</v>
      </c>
      <c r="O42" s="68">
        <f>VLOOKUP(A42,Ano!$A$4:$J$616,8,FALSE)/1000000</f>
        <v>6574.846926</v>
      </c>
      <c r="P42" s="69">
        <f>VLOOKUP(A42,Ano!$A$4:$J$616,10,FALSE)/1000000</f>
        <v>6159.300066</v>
      </c>
      <c r="Q42" s="70">
        <f t="shared" si="35"/>
        <v>-6.3202514777452095</v>
      </c>
      <c r="R42" s="68">
        <f t="shared" si="36"/>
        <v>226.6976531584121</v>
      </c>
      <c r="S42" s="69">
        <f t="shared" si="36"/>
        <v>218.00431958367267</v>
      </c>
      <c r="T42" s="70">
        <f t="shared" si="37"/>
        <v>-3.8347699914937694</v>
      </c>
      <c r="U42" s="65"/>
    </row>
    <row r="43" spans="1:21" ht="9">
      <c r="A43" s="59" t="s">
        <v>74</v>
      </c>
      <c r="B43" s="60" t="s">
        <v>48</v>
      </c>
      <c r="C43" s="61">
        <f>VLOOKUP(A43,Mês!$A$4:$J$560,7,FALSE)/1000000</f>
        <v>58.896303</v>
      </c>
      <c r="D43" s="62">
        <f>VLOOKUP(A43,Mês!$A$4:$J$560,9,FALSE)/1000000</f>
        <v>54.588964</v>
      </c>
      <c r="E43" s="63">
        <f t="shared" si="30"/>
        <v>-7.313428484636808</v>
      </c>
      <c r="F43" s="61">
        <f>VLOOKUP(A43,Mês!$A$4:$J$560,8,FALSE)/1000000</f>
        <v>120.799077</v>
      </c>
      <c r="G43" s="62">
        <f>VLOOKUP(A43,Mês!$A$4:$J$560,10,FALSE)/1000000</f>
        <v>119.672963</v>
      </c>
      <c r="H43" s="63">
        <f t="shared" si="31"/>
        <v>-0.9322206990041826</v>
      </c>
      <c r="I43" s="61">
        <f t="shared" si="32"/>
        <v>487.5559024345857</v>
      </c>
      <c r="J43" s="62">
        <f t="shared" si="32"/>
        <v>456.15118596169464</v>
      </c>
      <c r="K43" s="64">
        <f t="shared" si="33"/>
        <v>-6.441254493294657</v>
      </c>
      <c r="L43" s="61">
        <f>VLOOKUP(A43,Ano!$A$4:$J$616,7,FALSE)/1000000</f>
        <v>543.58077</v>
      </c>
      <c r="M43" s="62">
        <f>VLOOKUP(A43,Ano!$A$4:$J$616,9,FALSE)/1000000</f>
        <v>535.420214</v>
      </c>
      <c r="N43" s="63">
        <f t="shared" si="34"/>
        <v>-1.5012591413048004</v>
      </c>
      <c r="O43" s="61">
        <f>VLOOKUP(A43,Ano!$A$4:$J$616,8,FALSE)/1000000</f>
        <v>1091.557557</v>
      </c>
      <c r="P43" s="62">
        <f>VLOOKUP(A43,Ano!$A$4:$J$616,10,FALSE)/1000000</f>
        <v>1143.900197</v>
      </c>
      <c r="Q43" s="63">
        <f t="shared" si="35"/>
        <v>4.79522492097042</v>
      </c>
      <c r="R43" s="61">
        <f t="shared" si="36"/>
        <v>497.98635583996054</v>
      </c>
      <c r="S43" s="62">
        <f t="shared" si="36"/>
        <v>468.06549680137874</v>
      </c>
      <c r="T43" s="63">
        <f t="shared" si="37"/>
        <v>-6.008369242991385</v>
      </c>
      <c r="U43" s="65"/>
    </row>
    <row r="44" spans="1:21" ht="9">
      <c r="A44" s="79" t="s">
        <v>71</v>
      </c>
      <c r="B44" s="67" t="s">
        <v>35</v>
      </c>
      <c r="C44" s="68">
        <f>VLOOKUP(A44,Mês!$A$4:$J$560,7,FALSE)/1000000</f>
        <v>15.856953</v>
      </c>
      <c r="D44" s="69">
        <f>VLOOKUP(A44,Mês!$A$4:$J$560,9,FALSE)/1000000</f>
        <v>72.823975</v>
      </c>
      <c r="E44" s="70">
        <f t="shared" si="30"/>
        <v>359.2557914499715</v>
      </c>
      <c r="F44" s="68">
        <f>VLOOKUP(A44,Mês!$A$4:$J$560,8,FALSE)/1000000</f>
        <v>49.609581</v>
      </c>
      <c r="G44" s="69">
        <f>VLOOKUP(A44,Mês!$A$4:$J$560,10,FALSE)/1000000</f>
        <v>178.611213</v>
      </c>
      <c r="H44" s="70">
        <f t="shared" si="31"/>
        <v>260.0337059891717</v>
      </c>
      <c r="I44" s="68">
        <f t="shared" si="32"/>
        <v>319.6348906877484</v>
      </c>
      <c r="J44" s="69">
        <f t="shared" si="32"/>
        <v>407.7234221571521</v>
      </c>
      <c r="K44" s="71">
        <f t="shared" si="33"/>
        <v>27.559110108369687</v>
      </c>
      <c r="L44" s="68">
        <f>VLOOKUP(A44,Ano!$A$4:$J$616,7,FALSE)/1000000</f>
        <v>242.589457</v>
      </c>
      <c r="M44" s="69">
        <f>VLOOKUP(A44,Ano!$A$4:$J$616,9,FALSE)/1000000</f>
        <v>374.450742</v>
      </c>
      <c r="N44" s="70">
        <f t="shared" si="34"/>
        <v>54.355736078011006</v>
      </c>
      <c r="O44" s="68">
        <f>VLOOKUP(A44,Ano!$A$4:$J$616,8,FALSE)/1000000</f>
        <v>750.488142</v>
      </c>
      <c r="P44" s="69">
        <f>VLOOKUP(A44,Ano!$A$4:$J$616,10,FALSE)/1000000</f>
        <v>974.060786</v>
      </c>
      <c r="Q44" s="70">
        <f t="shared" si="35"/>
        <v>29.790296673335035</v>
      </c>
      <c r="R44" s="68">
        <f t="shared" si="36"/>
        <v>323.242225191614</v>
      </c>
      <c r="S44" s="69">
        <f t="shared" si="36"/>
        <v>384.42235575224146</v>
      </c>
      <c r="T44" s="70">
        <f t="shared" si="37"/>
        <v>18.927023078238193</v>
      </c>
      <c r="U44" s="65"/>
    </row>
    <row r="45" spans="1:21" s="58" customFormat="1" ht="9">
      <c r="A45" s="78" t="s">
        <v>90</v>
      </c>
      <c r="B45" s="72" t="s">
        <v>50</v>
      </c>
      <c r="C45" s="73">
        <f>VLOOKUP(A45,Mês!$A$4:$J$560,7,FALSE)/1000000</f>
        <v>100.928383</v>
      </c>
      <c r="D45" s="74">
        <f>VLOOKUP(A45,Mês!$A$4:$J$560,9,FALSE)/1000000</f>
        <v>114.657291</v>
      </c>
      <c r="E45" s="75">
        <f t="shared" si="30"/>
        <v>13.602623555358061</v>
      </c>
      <c r="F45" s="73">
        <f>VLOOKUP(A45,Mês!$A$4:$J$560,8,FALSE)/1000000</f>
        <v>85.685993</v>
      </c>
      <c r="G45" s="74">
        <f>VLOOKUP(A45,Mês!$A$4:$J$560,10,FALSE)/1000000</f>
        <v>101.956288</v>
      </c>
      <c r="H45" s="75">
        <f t="shared" si="31"/>
        <v>18.988278515953017</v>
      </c>
      <c r="I45" s="73">
        <f t="shared" si="32"/>
        <v>1177.886600438884</v>
      </c>
      <c r="J45" s="74">
        <f t="shared" si="32"/>
        <v>1124.573022901736</v>
      </c>
      <c r="K45" s="76">
        <f t="shared" si="33"/>
        <v>-4.52620630180215</v>
      </c>
      <c r="L45" s="73">
        <f>VLOOKUP(A45,Ano!$A$4:$J$616,7,FALSE)/1000000</f>
        <v>1505.939607</v>
      </c>
      <c r="M45" s="74">
        <f>VLOOKUP(A45,Ano!$A$4:$J$616,9,FALSE)/1000000</f>
        <v>1216.640705</v>
      </c>
      <c r="N45" s="75">
        <f t="shared" si="34"/>
        <v>-19.210524821530907</v>
      </c>
      <c r="O45" s="73">
        <f>VLOOKUP(A45,Ano!$A$4:$J$616,8,FALSE)/1000000</f>
        <v>1325.28086</v>
      </c>
      <c r="P45" s="74">
        <f>VLOOKUP(A45,Ano!$A$4:$J$616,10,FALSE)/1000000</f>
        <v>1069.175161</v>
      </c>
      <c r="Q45" s="75">
        <f t="shared" si="35"/>
        <v>-19.324635760603993</v>
      </c>
      <c r="R45" s="73">
        <f t="shared" si="36"/>
        <v>1136.317328992437</v>
      </c>
      <c r="S45" s="74">
        <f t="shared" si="36"/>
        <v>1137.9245883921167</v>
      </c>
      <c r="T45" s="75">
        <f t="shared" si="37"/>
        <v>0.14144459110772</v>
      </c>
      <c r="U45" s="57"/>
    </row>
    <row r="46" spans="1:21" ht="9">
      <c r="A46" s="79" t="s">
        <v>98</v>
      </c>
      <c r="B46" s="67" t="s">
        <v>99</v>
      </c>
      <c r="C46" s="68">
        <f>VLOOKUP(A46,Mês!$A$4:$J$560,7,FALSE)/1000000</f>
        <v>56.396569</v>
      </c>
      <c r="D46" s="69">
        <f>VLOOKUP(A46,Mês!$A$4:$J$560,9,FALSE)/1000000</f>
        <v>65.061925</v>
      </c>
      <c r="E46" s="70">
        <f t="shared" si="30"/>
        <v>15.365041089645004</v>
      </c>
      <c r="F46" s="68">
        <f>VLOOKUP(A46,Mês!$A$4:$J$560,8,FALSE)/1000000</f>
        <v>45.427766</v>
      </c>
      <c r="G46" s="69">
        <f>VLOOKUP(A46,Mês!$A$4:$J$560,10,FALSE)/1000000</f>
        <v>59.672453</v>
      </c>
      <c r="H46" s="70">
        <f t="shared" si="31"/>
        <v>31.356785187279513</v>
      </c>
      <c r="I46" s="68">
        <f t="shared" si="32"/>
        <v>1241.4559192719273</v>
      </c>
      <c r="J46" s="69">
        <f t="shared" si="32"/>
        <v>1090.3175875809898</v>
      </c>
      <c r="K46" s="71">
        <f t="shared" si="33"/>
        <v>-12.174280966784156</v>
      </c>
      <c r="L46" s="68">
        <f>VLOOKUP(A46,Ano!$A$4:$J$616,7,FALSE)/1000000</f>
        <v>850.259144</v>
      </c>
      <c r="M46" s="69">
        <f>VLOOKUP(A46,Ano!$A$4:$J$616,9,FALSE)/1000000</f>
        <v>687.05529</v>
      </c>
      <c r="N46" s="70">
        <f>(M46/L46-1)*100</f>
        <v>-19.194601452001557</v>
      </c>
      <c r="O46" s="68">
        <f>VLOOKUP(A46,Ano!$A$4:$J$616,8,FALSE)/1000000</f>
        <v>703.476698</v>
      </c>
      <c r="P46" s="69">
        <f>VLOOKUP(A46,Ano!$A$4:$J$616,10,FALSE)/1000000</f>
        <v>574.115907</v>
      </c>
      <c r="Q46" s="70">
        <f>(P46/O46-1)*100</f>
        <v>-18.388781230106932</v>
      </c>
      <c r="R46" s="68">
        <f t="shared" si="36"/>
        <v>1208.6528898786637</v>
      </c>
      <c r="S46" s="69">
        <f t="shared" si="36"/>
        <v>1196.71878382565</v>
      </c>
      <c r="T46" s="70">
        <f>(S46/R46-1)*100</f>
        <v>-0.9873890306266286</v>
      </c>
      <c r="U46" s="65"/>
    </row>
    <row r="47" spans="1:21" ht="9">
      <c r="A47" s="59" t="s">
        <v>93</v>
      </c>
      <c r="B47" s="60" t="s">
        <v>34</v>
      </c>
      <c r="C47" s="61">
        <f>VLOOKUP(A47,Mês!$A$4:$J$560,7,FALSE)/1000000</f>
        <v>25.901419</v>
      </c>
      <c r="D47" s="62">
        <f>VLOOKUP(A47,Mês!$A$4:$J$560,9,FALSE)/1000000</f>
        <v>28.634174</v>
      </c>
      <c r="E47" s="63">
        <f aca="true" t="shared" si="38" ref="E47:E57">(D47/C47-1)*100</f>
        <v>10.55059956367641</v>
      </c>
      <c r="F47" s="61">
        <f>VLOOKUP(A47,Mês!$A$4:$J$560,8,FALSE)/1000000</f>
        <v>18.22868</v>
      </c>
      <c r="G47" s="62">
        <f>VLOOKUP(A47,Mês!$A$4:$J$560,10,FALSE)/1000000</f>
        <v>18.569814</v>
      </c>
      <c r="H47" s="63">
        <f aca="true" t="shared" si="39" ref="H47:H57">(G47/F47-1)*100</f>
        <v>1.8714136185395747</v>
      </c>
      <c r="I47" s="61">
        <f aca="true" t="shared" si="40" ref="I47:I58">C47/F47*1000</f>
        <v>1420.9157766771923</v>
      </c>
      <c r="J47" s="62">
        <f aca="true" t="shared" si="41" ref="J47:J58">D47/G47*1000</f>
        <v>1541.9741953258122</v>
      </c>
      <c r="K47" s="64">
        <f aca="true" t="shared" si="42" ref="K47:K57">(J47/I47-1)*100</f>
        <v>8.51974625348413</v>
      </c>
      <c r="L47" s="61">
        <f>VLOOKUP(A47,Ano!$A$4:$J$616,7,FALSE)/1000000</f>
        <v>331.853135</v>
      </c>
      <c r="M47" s="62">
        <f>VLOOKUP(A47,Ano!$A$4:$J$616,9,FALSE)/1000000</f>
        <v>246.221787</v>
      </c>
      <c r="N47" s="63">
        <f t="shared" si="34"/>
        <v>-25.803989466605458</v>
      </c>
      <c r="O47" s="61">
        <f>VLOOKUP(A47,Ano!$A$4:$J$616,8,FALSE)/1000000</f>
        <v>225.36234</v>
      </c>
      <c r="P47" s="62">
        <f>VLOOKUP(A47,Ano!$A$4:$J$616,10,FALSE)/1000000</f>
        <v>172.639827</v>
      </c>
      <c r="Q47" s="63">
        <f t="shared" si="35"/>
        <v>-23.394553411186624</v>
      </c>
      <c r="R47" s="61">
        <f aca="true" t="shared" si="43" ref="R47:R58">L47/O47*1000</f>
        <v>1472.531457562963</v>
      </c>
      <c r="S47" s="62">
        <f aca="true" t="shared" si="44" ref="S47:S58">M47/P47*1000</f>
        <v>1426.2165994872087</v>
      </c>
      <c r="T47" s="63">
        <f t="shared" si="37"/>
        <v>-3.145254238059214</v>
      </c>
      <c r="U47" s="65"/>
    </row>
    <row r="48" spans="1:21" s="58" customFormat="1" ht="9">
      <c r="A48" s="77" t="s">
        <v>89</v>
      </c>
      <c r="B48" s="77" t="s">
        <v>31</v>
      </c>
      <c r="C48" s="53">
        <f>VLOOKUP(A48,Mês!$A$4:$J$560,7,FALSE)/1000000</f>
        <v>118.874818</v>
      </c>
      <c r="D48" s="54">
        <f>VLOOKUP(A48,Mês!$A$4:$J$560,9,FALSE)/1000000</f>
        <v>113.360835</v>
      </c>
      <c r="E48" s="55">
        <f>(D48/C48-1)*100</f>
        <v>-4.638478605283758</v>
      </c>
      <c r="F48" s="53">
        <f>VLOOKUP(A48,Mês!$A$4:$J$560,8,FALSE)/1000000</f>
        <v>35.65524</v>
      </c>
      <c r="G48" s="54">
        <f>VLOOKUP(A48,Mês!$A$4:$J$560,10,FALSE)/1000000</f>
        <v>40.696481</v>
      </c>
      <c r="H48" s="55">
        <f>(G48/F48-1)*100</f>
        <v>14.13885027838826</v>
      </c>
      <c r="I48" s="53">
        <f t="shared" si="40"/>
        <v>3334.0069510119692</v>
      </c>
      <c r="J48" s="54">
        <f t="shared" si="41"/>
        <v>2785.5193425692014</v>
      </c>
      <c r="K48" s="56">
        <f>(J48/I48-1)*100</f>
        <v>-16.451303686583064</v>
      </c>
      <c r="L48" s="53">
        <f>VLOOKUP(A48,Ano!$A$4:$J$616,7,FALSE)/1000000</f>
        <v>1267.742368</v>
      </c>
      <c r="M48" s="54">
        <f>VLOOKUP(A48,Ano!$A$4:$J$616,9,FALSE)/1000000</f>
        <v>896.299078</v>
      </c>
      <c r="N48" s="55">
        <f>(M48/L48-1)*100</f>
        <v>-29.299587942776707</v>
      </c>
      <c r="O48" s="53">
        <f>VLOOKUP(A48,Ano!$A$4:$J$616,8,FALSE)/1000000</f>
        <v>333.794525</v>
      </c>
      <c r="P48" s="54">
        <f>VLOOKUP(A48,Ano!$A$4:$J$616,10,FALSE)/1000000</f>
        <v>296.918611</v>
      </c>
      <c r="Q48" s="55">
        <f>(P48/O48-1)*100</f>
        <v>-11.047489170171387</v>
      </c>
      <c r="R48" s="53">
        <f t="shared" si="43"/>
        <v>3797.9723244412107</v>
      </c>
      <c r="S48" s="54">
        <f t="shared" si="44"/>
        <v>3018.669240642514</v>
      </c>
      <c r="T48" s="55">
        <f>(S48/R48-1)*100</f>
        <v>-20.518924763712022</v>
      </c>
      <c r="U48" s="57"/>
    </row>
    <row r="49" spans="1:21" ht="9">
      <c r="A49" s="59" t="s">
        <v>787</v>
      </c>
      <c r="B49" s="60" t="s">
        <v>786</v>
      </c>
      <c r="C49" s="61">
        <f>VLOOKUP(A49,Mês!$A$4:$J$560,7,FALSE)/1000000</f>
        <v>43.069094</v>
      </c>
      <c r="D49" s="62">
        <f>VLOOKUP(A49,Mês!$A$4:$J$560,9,FALSE)/1000000</f>
        <v>46.829061</v>
      </c>
      <c r="E49" s="63">
        <f>(D49/C49-1)*100</f>
        <v>8.730081482559182</v>
      </c>
      <c r="F49" s="61">
        <f>VLOOKUP(A49,Mês!$A$4:$J$560,8,FALSE)/1000000</f>
        <v>8.130955</v>
      </c>
      <c r="G49" s="62">
        <f>VLOOKUP(A49,Mês!$A$4:$J$560,10,FALSE)/1000000</f>
        <v>10.6857</v>
      </c>
      <c r="H49" s="63">
        <f>(G49/F49-1)*100</f>
        <v>31.41998695110231</v>
      </c>
      <c r="I49" s="61">
        <f t="shared" si="40"/>
        <v>5296.929327489822</v>
      </c>
      <c r="J49" s="62">
        <f t="shared" si="41"/>
        <v>4382.404615514191</v>
      </c>
      <c r="K49" s="64">
        <f>(J49/I49-1)*100</f>
        <v>-17.265186213254946</v>
      </c>
      <c r="L49" s="61">
        <f>VLOOKUP(A49,Ano!$A$4:$J$616,7,FALSE)/1000000</f>
        <v>526.348289</v>
      </c>
      <c r="M49" s="62">
        <f>VLOOKUP(A49,Ano!$A$4:$J$616,9,FALSE)/1000000</f>
        <v>365.397437</v>
      </c>
      <c r="N49" s="63">
        <f>(M49/L49-1)*100</f>
        <v>-30.578773668246882</v>
      </c>
      <c r="O49" s="61">
        <f>VLOOKUP(A49,Ano!$A$4:$J$616,8,FALSE)/1000000</f>
        <v>86.235723</v>
      </c>
      <c r="P49" s="62">
        <f>VLOOKUP(A49,Ano!$A$4:$J$616,10,FALSE)/1000000</f>
        <v>88.364841</v>
      </c>
      <c r="Q49" s="63">
        <f>(P49/O49-1)*100</f>
        <v>2.468951295277022</v>
      </c>
      <c r="R49" s="61">
        <f t="shared" si="43"/>
        <v>6103.599189398575</v>
      </c>
      <c r="S49" s="62">
        <f t="shared" si="44"/>
        <v>4135.0998073996425</v>
      </c>
      <c r="T49" s="63">
        <f>(S49/R49-1)*100</f>
        <v>-32.25145231387483</v>
      </c>
      <c r="U49" s="65"/>
    </row>
    <row r="50" spans="1:21" s="58" customFormat="1" ht="9">
      <c r="A50" s="77" t="s">
        <v>788</v>
      </c>
      <c r="B50" s="77" t="s">
        <v>791</v>
      </c>
      <c r="C50" s="53">
        <f>VLOOKUP(A50,Mês!$A$4:$J$560,7,FALSE)/1000000</f>
        <v>91.819466</v>
      </c>
      <c r="D50" s="54">
        <f>VLOOKUP(A50,Mês!$A$4:$J$560,9,FALSE)/1000000</f>
        <v>78.460135</v>
      </c>
      <c r="E50" s="55">
        <f>(D50/C50-1)*100</f>
        <v>-14.549562943439476</v>
      </c>
      <c r="F50" s="53">
        <f>VLOOKUP(A50,Mês!$A$4:$J$560,8,FALSE)/1000000</f>
        <v>89.941143</v>
      </c>
      <c r="G50" s="54">
        <f>VLOOKUP(A50,Mês!$A$4:$J$560,10,FALSE)/1000000</f>
        <v>89.053417</v>
      </c>
      <c r="H50" s="55">
        <f>(G50/F50-1)*100</f>
        <v>-0.9870076923527704</v>
      </c>
      <c r="I50" s="53">
        <f t="shared" si="40"/>
        <v>1020.883912938487</v>
      </c>
      <c r="J50" s="54">
        <f t="shared" si="41"/>
        <v>881.0457548192676</v>
      </c>
      <c r="K50" s="56">
        <f>(J50/I50-1)*100</f>
        <v>-13.697753128140954</v>
      </c>
      <c r="L50" s="53">
        <f>VLOOKUP(A50,Ano!$A$4:$J$616,7,FALSE)/1000000</f>
        <v>1015.766292</v>
      </c>
      <c r="M50" s="54">
        <f>VLOOKUP(A50,Ano!$A$4:$J$616,9,FALSE)/1000000</f>
        <v>1004.761015</v>
      </c>
      <c r="N50" s="55">
        <f>(M50/L50-1)*100</f>
        <v>-1.083445777505676</v>
      </c>
      <c r="O50" s="53">
        <f>VLOOKUP(A50,Ano!$A$4:$J$616,8,FALSE)/1000000</f>
        <v>1224.561759</v>
      </c>
      <c r="P50" s="54">
        <f>VLOOKUP(A50,Ano!$A$4:$J$616,10,FALSE)/1000000</f>
        <v>1230.995731</v>
      </c>
      <c r="Q50" s="55">
        <f>(P50/O50-1)*100</f>
        <v>0.5254101683898948</v>
      </c>
      <c r="R50" s="53">
        <f t="shared" si="43"/>
        <v>829.4937225783482</v>
      </c>
      <c r="S50" s="54">
        <f t="shared" si="44"/>
        <v>816.2181148945025</v>
      </c>
      <c r="T50" s="55">
        <f>(S50/R50-1)*100</f>
        <v>-1.600447034436936</v>
      </c>
      <c r="U50" s="57"/>
    </row>
    <row r="51" spans="1:21" s="58" customFormat="1" ht="9">
      <c r="A51" s="78" t="s">
        <v>91</v>
      </c>
      <c r="B51" s="72" t="s">
        <v>49</v>
      </c>
      <c r="C51" s="73">
        <f>VLOOKUP(A51,Mês!$A$4:$J$560,7,FALSE)/1000000</f>
        <v>63.607807</v>
      </c>
      <c r="D51" s="74">
        <f>VLOOKUP(A51,Mês!$A$4:$J$560,9,FALSE)/1000000</f>
        <v>117.357292</v>
      </c>
      <c r="E51" s="75">
        <f t="shared" si="38"/>
        <v>84.50139618867854</v>
      </c>
      <c r="F51" s="73">
        <f>VLOOKUP(A51,Mês!$A$4:$J$560,8,FALSE)/1000000</f>
        <v>46.017144</v>
      </c>
      <c r="G51" s="74">
        <f>VLOOKUP(A51,Mês!$A$4:$J$560,10,FALSE)/1000000</f>
        <v>92.333073</v>
      </c>
      <c r="H51" s="75">
        <f t="shared" si="39"/>
        <v>100.64929062090422</v>
      </c>
      <c r="I51" s="73">
        <f t="shared" si="40"/>
        <v>1382.2632495402147</v>
      </c>
      <c r="J51" s="74">
        <f t="shared" si="41"/>
        <v>1271.0211865254394</v>
      </c>
      <c r="K51" s="76">
        <f t="shared" si="42"/>
        <v>-8.04782034476993</v>
      </c>
      <c r="L51" s="73">
        <f>VLOOKUP(A51,Ano!$A$4:$J$616,7,FALSE)/1000000</f>
        <v>850.598728</v>
      </c>
      <c r="M51" s="74">
        <f>VLOOKUP(A51,Ano!$A$4:$J$616,9,FALSE)/1000000</f>
        <v>1001.439055</v>
      </c>
      <c r="N51" s="75">
        <f t="shared" si="34"/>
        <v>17.73342964604103</v>
      </c>
      <c r="O51" s="73">
        <f>VLOOKUP(A51,Ano!$A$4:$J$616,8,FALSE)/1000000</f>
        <v>591.463788</v>
      </c>
      <c r="P51" s="74">
        <f>VLOOKUP(A51,Ano!$A$4:$J$616,10,FALSE)/1000000</f>
        <v>745.961123</v>
      </c>
      <c r="Q51" s="75">
        <f t="shared" si="35"/>
        <v>26.12118241801813</v>
      </c>
      <c r="R51" s="73">
        <f t="shared" si="43"/>
        <v>1438.1247766262236</v>
      </c>
      <c r="S51" s="74">
        <f t="shared" si="44"/>
        <v>1342.4815638817145</v>
      </c>
      <c r="T51" s="75">
        <f t="shared" si="37"/>
        <v>-6.650550376364683</v>
      </c>
      <c r="U51" s="57"/>
    </row>
    <row r="52" spans="1:21" ht="9">
      <c r="A52" s="79" t="s">
        <v>95</v>
      </c>
      <c r="B52" s="67" t="s">
        <v>52</v>
      </c>
      <c r="C52" s="68">
        <f>VLOOKUP(A52,Mês!$A$4:$J$560,7,FALSE)/1000000</f>
        <v>14.739935</v>
      </c>
      <c r="D52" s="69">
        <f>VLOOKUP(A52,Mês!$A$4:$J$560,9,FALSE)/1000000</f>
        <v>48.904477</v>
      </c>
      <c r="E52" s="70">
        <f t="shared" si="38"/>
        <v>231.7821754302173</v>
      </c>
      <c r="F52" s="68">
        <f>VLOOKUP(A52,Mês!$A$4:$J$560,8,FALSE)/1000000</f>
        <v>23.608101</v>
      </c>
      <c r="G52" s="69">
        <f>VLOOKUP(A52,Mês!$A$4:$J$560,10,FALSE)/1000000</f>
        <v>62.952791</v>
      </c>
      <c r="H52" s="70">
        <f t="shared" si="39"/>
        <v>166.6575808024542</v>
      </c>
      <c r="I52" s="68">
        <f t="shared" si="40"/>
        <v>624.3591977177664</v>
      </c>
      <c r="J52" s="69">
        <f t="shared" si="41"/>
        <v>776.8436668677646</v>
      </c>
      <c r="K52" s="71">
        <f t="shared" si="42"/>
        <v>24.422555110484147</v>
      </c>
      <c r="L52" s="68">
        <f>VLOOKUP(A52,Ano!$A$4:$J$616,7,FALSE)/1000000</f>
        <v>229.146934</v>
      </c>
      <c r="M52" s="69">
        <f>VLOOKUP(A52,Ano!$A$4:$J$616,9,FALSE)/1000000</f>
        <v>333.182644</v>
      </c>
      <c r="N52" s="70">
        <f t="shared" si="34"/>
        <v>45.4013100607316</v>
      </c>
      <c r="O52" s="68">
        <f>VLOOKUP(A52,Ano!$A$4:$J$616,8,FALSE)/1000000</f>
        <v>342.483402</v>
      </c>
      <c r="P52" s="69">
        <f>VLOOKUP(A52,Ano!$A$4:$J$616,10,FALSE)/1000000</f>
        <v>459.557728</v>
      </c>
      <c r="Q52" s="70">
        <f t="shared" si="35"/>
        <v>34.18394156222495</v>
      </c>
      <c r="R52" s="68">
        <f t="shared" si="43"/>
        <v>669.0745672983007</v>
      </c>
      <c r="S52" s="69">
        <f t="shared" si="44"/>
        <v>725.0071616682725</v>
      </c>
      <c r="T52" s="70">
        <f t="shared" si="37"/>
        <v>8.359695182530347</v>
      </c>
      <c r="U52" s="65"/>
    </row>
    <row r="53" spans="1:21" ht="9">
      <c r="A53" s="59" t="s">
        <v>94</v>
      </c>
      <c r="B53" s="60" t="s">
        <v>51</v>
      </c>
      <c r="C53" s="61">
        <f>VLOOKUP(A53,Mês!$A$4:$J$560,7,FALSE)/1000000</f>
        <v>31.559337</v>
      </c>
      <c r="D53" s="62">
        <f>VLOOKUP(A53,Mês!$A$4:$J$560,9,FALSE)/1000000</f>
        <v>42.371869</v>
      </c>
      <c r="E53" s="63">
        <f t="shared" si="38"/>
        <v>34.260960551864564</v>
      </c>
      <c r="F53" s="61">
        <f>VLOOKUP(A53,Mês!$A$4:$J$560,8,FALSE)/1000000</f>
        <v>7.845144</v>
      </c>
      <c r="G53" s="62">
        <f>VLOOKUP(A53,Mês!$A$4:$J$560,10,FALSE)/1000000</f>
        <v>10.356044</v>
      </c>
      <c r="H53" s="63">
        <f t="shared" si="39"/>
        <v>32.00578599959414</v>
      </c>
      <c r="I53" s="61">
        <f t="shared" si="40"/>
        <v>4022.7861974235275</v>
      </c>
      <c r="J53" s="62">
        <f t="shared" si="41"/>
        <v>4091.5111021158264</v>
      </c>
      <c r="K53" s="64">
        <f t="shared" si="42"/>
        <v>1.7083906854486797</v>
      </c>
      <c r="L53" s="61">
        <f>VLOOKUP(A53,Ano!$A$4:$J$616,7,FALSE)/1000000</f>
        <v>401.735164</v>
      </c>
      <c r="M53" s="62">
        <f>VLOOKUP(A53,Ano!$A$4:$J$616,9,FALSE)/1000000</f>
        <v>422.942755</v>
      </c>
      <c r="N53" s="63">
        <f t="shared" si="34"/>
        <v>5.2789979320804425</v>
      </c>
      <c r="O53" s="61">
        <f>VLOOKUP(A53,Ano!$A$4:$J$616,8,FALSE)/1000000</f>
        <v>90.541965</v>
      </c>
      <c r="P53" s="62">
        <f>VLOOKUP(A53,Ano!$A$4:$J$616,10,FALSE)/1000000</f>
        <v>110.657631</v>
      </c>
      <c r="Q53" s="63">
        <f t="shared" si="35"/>
        <v>22.21695321059134</v>
      </c>
      <c r="R53" s="61">
        <f t="shared" si="43"/>
        <v>4437.005138998253</v>
      </c>
      <c r="S53" s="62">
        <f t="shared" si="44"/>
        <v>3822.083946474509</v>
      </c>
      <c r="T53" s="63">
        <f t="shared" si="37"/>
        <v>-13.858924505608638</v>
      </c>
      <c r="U53" s="65"/>
    </row>
    <row r="54" spans="1:21" s="58" customFormat="1" ht="9">
      <c r="A54" s="77" t="s">
        <v>83</v>
      </c>
      <c r="B54" s="77" t="s">
        <v>44</v>
      </c>
      <c r="C54" s="53">
        <f>VLOOKUP(A54,Mês!$A$4:$J$560,7,FALSE)/1000000</f>
        <v>54.297604</v>
      </c>
      <c r="D54" s="54">
        <f>VLOOKUP(A54,Mês!$A$4:$J$560,9,FALSE)/1000000</f>
        <v>51.978534</v>
      </c>
      <c r="E54" s="55">
        <f>(D54/C54-1)*100</f>
        <v>-4.271035605917339</v>
      </c>
      <c r="F54" s="53">
        <f>VLOOKUP(A54,Mês!$A$4:$J$560,8,FALSE)/1000000</f>
        <v>6.73113</v>
      </c>
      <c r="G54" s="54">
        <f>VLOOKUP(A54,Mês!$A$4:$J$560,10,FALSE)/1000000</f>
        <v>9.398976</v>
      </c>
      <c r="H54" s="55">
        <f>(G54/F54-1)*100</f>
        <v>39.63444473661924</v>
      </c>
      <c r="I54" s="53">
        <f t="shared" si="40"/>
        <v>8066.640222369795</v>
      </c>
      <c r="J54" s="54">
        <f t="shared" si="41"/>
        <v>5530.233719077482</v>
      </c>
      <c r="K54" s="56">
        <f>(J54/I54-1)*100</f>
        <v>-31.44315890348677</v>
      </c>
      <c r="L54" s="53">
        <f>VLOOKUP(A54,Ano!$A$4:$J$616,7,FALSE)/1000000</f>
        <v>752.658454</v>
      </c>
      <c r="M54" s="54">
        <f>VLOOKUP(A54,Ano!$A$4:$J$616,9,FALSE)/1000000</f>
        <v>511.366934</v>
      </c>
      <c r="N54" s="55">
        <f>(M54/L54-1)*100</f>
        <v>-32.058567696630156</v>
      </c>
      <c r="O54" s="53">
        <f>VLOOKUP(A54,Ano!$A$4:$J$616,8,FALSE)/1000000</f>
        <v>84.886709</v>
      </c>
      <c r="P54" s="54">
        <f>VLOOKUP(A54,Ano!$A$4:$J$616,10,FALSE)/1000000</f>
        <v>69.678278</v>
      </c>
      <c r="Q54" s="55">
        <f>(P54/O54-1)*100</f>
        <v>-17.91615104315093</v>
      </c>
      <c r="R54" s="53">
        <f t="shared" si="43"/>
        <v>8866.623089369621</v>
      </c>
      <c r="S54" s="54">
        <f t="shared" si="44"/>
        <v>7338.972039464005</v>
      </c>
      <c r="T54" s="55">
        <f>(S54/R54-1)*100</f>
        <v>-17.229231856456696</v>
      </c>
      <c r="U54" s="57"/>
    </row>
    <row r="55" spans="1:21" s="58" customFormat="1" ht="9">
      <c r="A55" s="78" t="s">
        <v>79</v>
      </c>
      <c r="B55" s="72" t="s">
        <v>790</v>
      </c>
      <c r="C55" s="73">
        <f>VLOOKUP(A55,Mês!$A$4:$J$560,7,FALSE)/1000000</f>
        <v>81.898082</v>
      </c>
      <c r="D55" s="74">
        <f>VLOOKUP(A55,Mês!$A$4:$J$560,9,FALSE)/1000000</f>
        <v>44.51931</v>
      </c>
      <c r="E55" s="75">
        <f>(D55/C55-1)*100</f>
        <v>-45.64059509965082</v>
      </c>
      <c r="F55" s="73">
        <f>VLOOKUP(A55,Mês!$A$4:$J$560,8,FALSE)/1000000</f>
        <v>149.890685</v>
      </c>
      <c r="G55" s="74">
        <f>VLOOKUP(A55,Mês!$A$4:$J$560,10,FALSE)/1000000</f>
        <v>80.196759</v>
      </c>
      <c r="H55" s="75">
        <f>(G55/F55-1)*100</f>
        <v>-46.49650243442412</v>
      </c>
      <c r="I55" s="73">
        <f t="shared" si="40"/>
        <v>546.3854008005902</v>
      </c>
      <c r="J55" s="74">
        <f t="shared" si="41"/>
        <v>555.1260494205258</v>
      </c>
      <c r="K55" s="76">
        <f>(J55/I55-1)*100</f>
        <v>1.5997222120372134</v>
      </c>
      <c r="L55" s="73">
        <f>VLOOKUP(A55,Ano!$A$4:$J$616,7,FALSE)/1000000</f>
        <v>649.35587</v>
      </c>
      <c r="M55" s="74">
        <f>VLOOKUP(A55,Ano!$A$4:$J$616,9,FALSE)/1000000</f>
        <v>470.672581</v>
      </c>
      <c r="N55" s="75">
        <f>(M55/L55-1)*100</f>
        <v>-27.517005274780992</v>
      </c>
      <c r="O55" s="73">
        <f>VLOOKUP(A55,Ano!$A$4:$J$616,8,FALSE)/1000000</f>
        <v>1198.481689</v>
      </c>
      <c r="P55" s="74">
        <f>VLOOKUP(A55,Ano!$A$4:$J$616,10,FALSE)/1000000</f>
        <v>849.592218</v>
      </c>
      <c r="Q55" s="75">
        <f>(P55/O55-1)*100</f>
        <v>-29.11095548661319</v>
      </c>
      <c r="R55" s="73">
        <f t="shared" si="43"/>
        <v>541.8154286043497</v>
      </c>
      <c r="S55" s="74">
        <f t="shared" si="44"/>
        <v>553.998225299187</v>
      </c>
      <c r="T55" s="75">
        <f>(S55/R55-1)*100</f>
        <v>2.2485141713698864</v>
      </c>
      <c r="U55" s="57"/>
    </row>
    <row r="56" spans="1:21" ht="9">
      <c r="A56" s="79" t="s">
        <v>81</v>
      </c>
      <c r="B56" s="67" t="s">
        <v>24</v>
      </c>
      <c r="C56" s="68">
        <f>VLOOKUP(A56,Mês!$A$4:$J$560,7,FALSE)/1000000</f>
        <v>77.82037</v>
      </c>
      <c r="D56" s="69">
        <f>VLOOKUP(A56,Mês!$A$4:$J$560,9,FALSE)/1000000</f>
        <v>39.773549</v>
      </c>
      <c r="E56" s="70">
        <f>(D56/C56-1)*100</f>
        <v>-48.890568112179366</v>
      </c>
      <c r="F56" s="68">
        <f>VLOOKUP(A56,Mês!$A$4:$J$560,8,FALSE)/1000000</f>
        <v>146.066677</v>
      </c>
      <c r="G56" s="69">
        <f>VLOOKUP(A56,Mês!$A$4:$J$560,10,FALSE)/1000000</f>
        <v>75.745628</v>
      </c>
      <c r="H56" s="70">
        <f>(G56/F56-1)*100</f>
        <v>-48.143115489647236</v>
      </c>
      <c r="I56" s="68">
        <f t="shared" si="40"/>
        <v>532.7729198631663</v>
      </c>
      <c r="J56" s="69">
        <f t="shared" si="41"/>
        <v>525.0936595310823</v>
      </c>
      <c r="K56" s="71">
        <f>(J56/I56-1)*100</f>
        <v>-1.4413758743699545</v>
      </c>
      <c r="L56" s="68">
        <f>VLOOKUP(A56,Ano!$A$4:$J$616,7,FALSE)/1000000</f>
        <v>602.423883</v>
      </c>
      <c r="M56" s="69">
        <f>VLOOKUP(A56,Ano!$A$4:$J$616,9,FALSE)/1000000</f>
        <v>416.249474</v>
      </c>
      <c r="N56" s="70">
        <f>(M56/L56-1)*100</f>
        <v>-30.904221139585864</v>
      </c>
      <c r="O56" s="68">
        <f>VLOOKUP(A56,Ano!$A$4:$J$616,8,FALSE)/1000000</f>
        <v>1154.947549</v>
      </c>
      <c r="P56" s="69">
        <f>VLOOKUP(A56,Ano!$A$4:$J$616,10,FALSE)/1000000</f>
        <v>796.774301</v>
      </c>
      <c r="Q56" s="70">
        <f>(P56/O56-1)*100</f>
        <v>-31.01207914680807</v>
      </c>
      <c r="R56" s="68">
        <f t="shared" si="43"/>
        <v>521.6028065703961</v>
      </c>
      <c r="S56" s="69">
        <f t="shared" si="44"/>
        <v>522.4182977256944</v>
      </c>
      <c r="T56" s="70">
        <f>(S56/R56-1)*100</f>
        <v>0.1563433219733401</v>
      </c>
      <c r="U56" s="65"/>
    </row>
    <row r="57" spans="1:21" s="58" customFormat="1" ht="9">
      <c r="A57" s="78" t="s">
        <v>88</v>
      </c>
      <c r="B57" s="72" t="s">
        <v>36</v>
      </c>
      <c r="C57" s="73">
        <f>VLOOKUP(A57,Mês!$A$4:$J$560,7,FALSE)/1000000</f>
        <v>31.368094</v>
      </c>
      <c r="D57" s="74">
        <f>VLOOKUP(A57,Mês!$A$4:$J$560,9,FALSE)/1000000</f>
        <v>72.413304</v>
      </c>
      <c r="E57" s="75">
        <f t="shared" si="38"/>
        <v>130.8501880923973</v>
      </c>
      <c r="F57" s="73">
        <f>VLOOKUP(A57,Mês!$A$4:$J$560,8,FALSE)/1000000</f>
        <v>10.345246</v>
      </c>
      <c r="G57" s="74">
        <f>VLOOKUP(A57,Mês!$A$4:$J$560,10,FALSE)/1000000</f>
        <v>22.618967</v>
      </c>
      <c r="H57" s="75">
        <f t="shared" si="39"/>
        <v>118.64117102676923</v>
      </c>
      <c r="I57" s="73">
        <f t="shared" si="40"/>
        <v>3032.1264472589633</v>
      </c>
      <c r="J57" s="74">
        <f t="shared" si="41"/>
        <v>3201.4416927174434</v>
      </c>
      <c r="K57" s="76">
        <f t="shared" si="42"/>
        <v>5.584043027346075</v>
      </c>
      <c r="L57" s="73">
        <f>VLOOKUP(A57,Ano!$A$4:$J$616,7,FALSE)/1000000</f>
        <v>454.907474</v>
      </c>
      <c r="M57" s="74">
        <f>VLOOKUP(A57,Ano!$A$4:$J$616,9,FALSE)/1000000</f>
        <v>550.544594</v>
      </c>
      <c r="N57" s="75">
        <f t="shared" si="34"/>
        <v>21.023422446561078</v>
      </c>
      <c r="O57" s="73">
        <f>VLOOKUP(A57,Ano!$A$4:$J$616,8,FALSE)/1000000</f>
        <v>142.400537</v>
      </c>
      <c r="P57" s="74">
        <f>VLOOKUP(A57,Ano!$A$4:$J$616,10,FALSE)/1000000</f>
        <v>174.241448</v>
      </c>
      <c r="Q57" s="75">
        <f t="shared" si="35"/>
        <v>22.36010598752165</v>
      </c>
      <c r="R57" s="73">
        <f t="shared" si="43"/>
        <v>3194.5629109530673</v>
      </c>
      <c r="S57" s="74">
        <f t="shared" si="44"/>
        <v>3159.6649380461986</v>
      </c>
      <c r="T57" s="75">
        <f t="shared" si="37"/>
        <v>-1.0924177698055537</v>
      </c>
      <c r="U57" s="57"/>
    </row>
    <row r="58" spans="1:21" s="58" customFormat="1" ht="9">
      <c r="A58" s="79" t="s">
        <v>789</v>
      </c>
      <c r="B58" s="67" t="s">
        <v>785</v>
      </c>
      <c r="C58" s="68">
        <f>VLOOKUP(A58,Mês!$A$4:$J$560,7,FALSE)/1000000</f>
        <v>19.447509</v>
      </c>
      <c r="D58" s="69">
        <f>VLOOKUP(A58,Mês!$A$4:$J$560,9,FALSE)/1000000</f>
        <v>49.799601</v>
      </c>
      <c r="E58" s="70">
        <f>(D58/C58-1)*100</f>
        <v>156.07187532346688</v>
      </c>
      <c r="F58" s="68">
        <f>VLOOKUP(A58,Mês!$A$4:$J$560,8,FALSE)/1000000</f>
        <v>6.76502</v>
      </c>
      <c r="G58" s="69">
        <f>VLOOKUP(A58,Mês!$A$4:$J$560,10,FALSE)/1000000</f>
        <v>16.48626</v>
      </c>
      <c r="H58" s="70">
        <f>(G58/F58-1)*100</f>
        <v>143.6986143426036</v>
      </c>
      <c r="I58" s="68">
        <f t="shared" si="40"/>
        <v>2874.7156697245537</v>
      </c>
      <c r="J58" s="69">
        <f t="shared" si="41"/>
        <v>3020.6730331803574</v>
      </c>
      <c r="K58" s="71">
        <f>(J58/I58-1)*100</f>
        <v>5.0772799895646425</v>
      </c>
      <c r="L58" s="68">
        <f>VLOOKUP(A58,Ano!$A$4:$J$616,7,FALSE)/1000000</f>
        <v>245.04214</v>
      </c>
      <c r="M58" s="69">
        <f>VLOOKUP(A58,Ano!$A$4:$J$616,9,FALSE)/1000000</f>
        <v>340.915187</v>
      </c>
      <c r="N58" s="70">
        <f>(M58/L58-1)*100</f>
        <v>39.12512639662713</v>
      </c>
      <c r="O58" s="68">
        <f>VLOOKUP(A58,Ano!$A$4:$J$616,8,FALSE)/1000000</f>
        <v>86.58756</v>
      </c>
      <c r="P58" s="69">
        <f>VLOOKUP(A58,Ano!$A$4:$J$616,10,FALSE)/1000000</f>
        <v>115.05083</v>
      </c>
      <c r="Q58" s="70">
        <f>(P58/O58-1)*100</f>
        <v>32.87223938404087</v>
      </c>
      <c r="R58" s="68">
        <f t="shared" si="43"/>
        <v>2829.9924377127613</v>
      </c>
      <c r="S58" s="69">
        <f t="shared" si="44"/>
        <v>2963.170165743263</v>
      </c>
      <c r="T58" s="70">
        <f>(S58/R58-1)*100</f>
        <v>4.705939360676803</v>
      </c>
      <c r="U58" s="57"/>
    </row>
    <row r="59" spans="1:21" s="58" customFormat="1" ht="9.75" thickBot="1">
      <c r="A59" s="88" t="s">
        <v>5</v>
      </c>
      <c r="B59" s="89" t="s">
        <v>5</v>
      </c>
      <c r="C59" s="81">
        <f>F66-SUM(C41,C45,C48,C51,C57)</f>
        <v>625.476656</v>
      </c>
      <c r="D59" s="82">
        <f>G66-SUM(D41,D45,D48,D51,D57)</f>
        <v>671.17214</v>
      </c>
      <c r="E59" s="83">
        <f>(D59/C59-1)*100</f>
        <v>7.305705746434765</v>
      </c>
      <c r="F59" s="81" t="s">
        <v>11</v>
      </c>
      <c r="G59" s="82" t="s">
        <v>11</v>
      </c>
      <c r="H59" s="83" t="s">
        <v>11</v>
      </c>
      <c r="I59" s="81" t="s">
        <v>11</v>
      </c>
      <c r="J59" s="82" t="s">
        <v>11</v>
      </c>
      <c r="K59" s="90" t="s">
        <v>11</v>
      </c>
      <c r="L59" s="81">
        <f>O66-SUM(L41,L45,L48,L51,L57)</f>
        <v>6657.755891000001</v>
      </c>
      <c r="M59" s="82">
        <f>P66-SUM(M41,M45,M48,M51,M57)</f>
        <v>6433.386219</v>
      </c>
      <c r="N59" s="83">
        <f t="shared" si="34"/>
        <v>-3.3700495433199196</v>
      </c>
      <c r="O59" s="81" t="s">
        <v>11</v>
      </c>
      <c r="P59" s="82" t="s">
        <v>11</v>
      </c>
      <c r="Q59" s="83" t="s">
        <v>11</v>
      </c>
      <c r="R59" s="81" t="s">
        <v>11</v>
      </c>
      <c r="S59" s="82" t="s">
        <v>11</v>
      </c>
      <c r="T59" s="83" t="s">
        <v>11</v>
      </c>
      <c r="U59" s="57"/>
    </row>
    <row r="60" spans="1:20" s="58" customFormat="1" ht="1.5" customHeight="1">
      <c r="A60" s="91"/>
      <c r="B60" s="91"/>
      <c r="C60" s="92"/>
      <c r="D60" s="92"/>
      <c r="E60" s="93"/>
      <c r="F60" s="94"/>
      <c r="G60" s="94"/>
      <c r="H60" s="95"/>
      <c r="I60" s="94"/>
      <c r="J60" s="94"/>
      <c r="K60" s="96"/>
      <c r="L60" s="92"/>
      <c r="M60" s="92"/>
      <c r="N60" s="93"/>
      <c r="O60" s="94"/>
      <c r="P60" s="94"/>
      <c r="Q60" s="95"/>
      <c r="R60" s="94"/>
      <c r="S60" s="94"/>
      <c r="T60" s="96"/>
    </row>
    <row r="61" spans="3:20" s="97" customFormat="1" ht="9" customHeight="1">
      <c r="C61" s="98" t="str">
        <f>C2</f>
        <v>Dezembro</v>
      </c>
      <c r="D61" s="98"/>
      <c r="E61" s="98"/>
      <c r="F61" s="98"/>
      <c r="G61" s="98"/>
      <c r="H61" s="98"/>
      <c r="I61" s="98"/>
      <c r="J61" s="98"/>
      <c r="K61" s="99"/>
      <c r="L61" s="98" t="str">
        <f>L2</f>
        <v>Janeiro - Dezembro</v>
      </c>
      <c r="M61" s="98"/>
      <c r="N61" s="98"/>
      <c r="O61" s="98"/>
      <c r="P61" s="98"/>
      <c r="Q61" s="98"/>
      <c r="R61" s="98"/>
      <c r="S61" s="98"/>
      <c r="T61" s="99"/>
    </row>
    <row r="62" spans="1:20" ht="9">
      <c r="A62" s="65"/>
      <c r="B62" s="65"/>
      <c r="C62" s="33" t="s">
        <v>53</v>
      </c>
      <c r="D62" s="33"/>
      <c r="E62" s="39"/>
      <c r="F62" s="100" t="s">
        <v>54</v>
      </c>
      <c r="G62" s="100"/>
      <c r="H62" s="100"/>
      <c r="I62" s="100" t="s">
        <v>10</v>
      </c>
      <c r="J62" s="101"/>
      <c r="K62" s="65"/>
      <c r="L62" s="39" t="s">
        <v>53</v>
      </c>
      <c r="M62" s="37"/>
      <c r="N62" s="37"/>
      <c r="O62" s="37" t="s">
        <v>54</v>
      </c>
      <c r="P62" s="37"/>
      <c r="Q62" s="37"/>
      <c r="R62" s="37" t="s">
        <v>10</v>
      </c>
      <c r="S62" s="32"/>
      <c r="T62" s="65"/>
    </row>
    <row r="63" spans="1:20" ht="9">
      <c r="A63" s="102"/>
      <c r="B63" s="103"/>
      <c r="C63" s="104" t="str">
        <f>$C$4</f>
        <v>2019</v>
      </c>
      <c r="D63" s="41" t="str">
        <f>$D$4</f>
        <v>2020</v>
      </c>
      <c r="E63" s="42" t="s">
        <v>797</v>
      </c>
      <c r="F63" s="104" t="str">
        <f>$C$4</f>
        <v>2019</v>
      </c>
      <c r="G63" s="41" t="str">
        <f>$D$4</f>
        <v>2020</v>
      </c>
      <c r="H63" s="42" t="s">
        <v>797</v>
      </c>
      <c r="I63" s="104" t="str">
        <f>$C$4</f>
        <v>2019</v>
      </c>
      <c r="J63" s="105" t="str">
        <f>$D$4</f>
        <v>2020</v>
      </c>
      <c r="K63" s="106"/>
      <c r="L63" s="104" t="str">
        <f>$C$4</f>
        <v>2019</v>
      </c>
      <c r="M63" s="41" t="str">
        <f>$D$4</f>
        <v>2020</v>
      </c>
      <c r="N63" s="42" t="s">
        <v>797</v>
      </c>
      <c r="O63" s="104" t="str">
        <f>$C$4</f>
        <v>2019</v>
      </c>
      <c r="P63" s="41" t="str">
        <f>$D$4</f>
        <v>2020</v>
      </c>
      <c r="Q63" s="42" t="s">
        <v>797</v>
      </c>
      <c r="R63" s="104" t="str">
        <f>$C$4</f>
        <v>2019</v>
      </c>
      <c r="S63" s="41" t="str">
        <f>$D$4</f>
        <v>2020</v>
      </c>
      <c r="T63" s="65"/>
    </row>
    <row r="64" spans="1:20" ht="9">
      <c r="A64" s="107"/>
      <c r="B64" s="108" t="s">
        <v>6</v>
      </c>
      <c r="C64" s="109">
        <f>TOTAIS!B35/1000000</f>
        <v>18502.977191</v>
      </c>
      <c r="D64" s="109">
        <f>TOTAIS!C35/1000000</f>
        <v>18471.037727</v>
      </c>
      <c r="E64" s="63">
        <f>(D64/C64-1)*100</f>
        <v>-0.17261797207175356</v>
      </c>
      <c r="F64" s="109">
        <f>TOTAIS!D35/1000000</f>
        <v>12556.086388</v>
      </c>
      <c r="G64" s="109">
        <f>TOTAIS!E35/1000000</f>
        <v>18414.321075</v>
      </c>
      <c r="H64" s="63">
        <f>(G64/F64-1)*100</f>
        <v>46.656533779496655</v>
      </c>
      <c r="I64" s="110">
        <f aca="true" t="shared" si="45" ref="I64:J66">C64-F64</f>
        <v>5946.890803000002</v>
      </c>
      <c r="J64" s="110">
        <f t="shared" si="45"/>
        <v>56.71665199999916</v>
      </c>
      <c r="K64" s="106"/>
      <c r="L64" s="109">
        <f>TOTAIS!H35/1000000</f>
        <v>225383.482468</v>
      </c>
      <c r="M64" s="109">
        <f>TOTAIS!I35/1000000</f>
        <v>209878.384964</v>
      </c>
      <c r="N64" s="63">
        <f>(M64/L64-1)*100</f>
        <v>-6.879429377084644</v>
      </c>
      <c r="O64" s="109">
        <f>TOTAIS!J35/1000000</f>
        <v>177347.934749</v>
      </c>
      <c r="P64" s="109">
        <f>TOTAIS!K35/1000000</f>
        <v>158937.292409</v>
      </c>
      <c r="Q64" s="63">
        <f>(P64/O64-1)*100</f>
        <v>-10.381086402870466</v>
      </c>
      <c r="R64" s="110">
        <f aca="true" t="shared" si="46" ref="R64:S66">L64-O64</f>
        <v>48035.547718999995</v>
      </c>
      <c r="S64" s="110">
        <f t="shared" si="46"/>
        <v>50941.09255500001</v>
      </c>
      <c r="T64" s="65"/>
    </row>
    <row r="65" spans="1:20" ht="9">
      <c r="A65" s="111"/>
      <c r="B65" s="112" t="s">
        <v>5</v>
      </c>
      <c r="C65" s="106">
        <f>C64-C66</f>
        <v>10912.326513000002</v>
      </c>
      <c r="D65" s="106">
        <f>D64-D66</f>
        <v>11234.238247</v>
      </c>
      <c r="E65" s="70">
        <f>(D65/C65-1)*100</f>
        <v>2.9499826056020195</v>
      </c>
      <c r="F65" s="106">
        <f>F64-F66</f>
        <v>11343.891271999999</v>
      </c>
      <c r="G65" s="106">
        <f>G64-G66</f>
        <v>17062.301547</v>
      </c>
      <c r="H65" s="70">
        <f>(G65/F65-1)*100</f>
        <v>50.40960053200341</v>
      </c>
      <c r="I65" s="113">
        <f t="shared" si="45"/>
        <v>-431.56475899999714</v>
      </c>
      <c r="J65" s="113">
        <f t="shared" si="45"/>
        <v>-5828.0633</v>
      </c>
      <c r="K65" s="106"/>
      <c r="L65" s="106">
        <f>L64-L66</f>
        <v>128532.858108</v>
      </c>
      <c r="M65" s="106">
        <f>M64-M66</f>
        <v>109176.475564</v>
      </c>
      <c r="N65" s="70">
        <f>(M65/L65-1)*100</f>
        <v>-15.059481932422115</v>
      </c>
      <c r="O65" s="106">
        <f>O64-O66</f>
        <v>163579.05444500002</v>
      </c>
      <c r="P65" s="106">
        <f>P64-P66</f>
        <v>145890.654127</v>
      </c>
      <c r="Q65" s="70">
        <f>(P65/O65-1)*100</f>
        <v>-10.813365059490165</v>
      </c>
      <c r="R65" s="113">
        <f t="shared" si="46"/>
        <v>-35046.196337000016</v>
      </c>
      <c r="S65" s="113">
        <f t="shared" si="46"/>
        <v>-36714.178562999994</v>
      </c>
      <c r="T65" s="65"/>
    </row>
    <row r="66" spans="1:20" ht="9">
      <c r="A66" s="111"/>
      <c r="B66" s="108" t="s">
        <v>7</v>
      </c>
      <c r="C66" s="109">
        <f>TOTAIS!B5/1000000</f>
        <v>7590.650678</v>
      </c>
      <c r="D66" s="109">
        <f>TOTAIS!C5/1000000</f>
        <v>7236.79948</v>
      </c>
      <c r="E66" s="63">
        <f>(D66/C66-1)*100</f>
        <v>-4.661671482598562</v>
      </c>
      <c r="F66" s="109">
        <f>TOTAIS!D5/1000000</f>
        <v>1212.195116</v>
      </c>
      <c r="G66" s="109">
        <f>TOTAIS!E5/1000000</f>
        <v>1352.019528</v>
      </c>
      <c r="H66" s="63">
        <f>(G66/F66-1)*100</f>
        <v>11.534810704516962</v>
      </c>
      <c r="I66" s="110">
        <f t="shared" si="45"/>
        <v>6378.455562</v>
      </c>
      <c r="J66" s="110">
        <f t="shared" si="45"/>
        <v>5884.779952</v>
      </c>
      <c r="K66" s="106"/>
      <c r="L66" s="109">
        <f>TOTAIS!H5/1000000</f>
        <v>96850.62436</v>
      </c>
      <c r="M66" s="109">
        <f>TOTAIS!I5/1000000</f>
        <v>100701.9094</v>
      </c>
      <c r="N66" s="63">
        <f>(M66/L66-1)*100</f>
        <v>3.976520611456813</v>
      </c>
      <c r="O66" s="109">
        <f>TOTAIS!J5/1000000</f>
        <v>13768.880304</v>
      </c>
      <c r="P66" s="109">
        <f>TOTAIS!K5/1000000</f>
        <v>13046.638282</v>
      </c>
      <c r="Q66" s="63">
        <f>(P66/O66-1)*100</f>
        <v>-5.245466632389717</v>
      </c>
      <c r="R66" s="110">
        <f t="shared" si="46"/>
        <v>83081.744056</v>
      </c>
      <c r="S66" s="110">
        <f t="shared" si="46"/>
        <v>87655.271118</v>
      </c>
      <c r="T66" s="65"/>
    </row>
    <row r="67" spans="2:20" ht="9">
      <c r="B67" s="115" t="s">
        <v>8</v>
      </c>
      <c r="C67" s="116">
        <f>C66/C64*100</f>
        <v>41.0239422534237</v>
      </c>
      <c r="D67" s="116">
        <f>D66/D64*100</f>
        <v>39.179171127032156</v>
      </c>
      <c r="E67" s="117" t="s">
        <v>11</v>
      </c>
      <c r="F67" s="116">
        <f>F66/F64*100</f>
        <v>9.654243197613782</v>
      </c>
      <c r="G67" s="116">
        <f>G66/G64*100</f>
        <v>7.3422176277547075</v>
      </c>
      <c r="H67" s="117" t="s">
        <v>11</v>
      </c>
      <c r="I67" s="117" t="s">
        <v>11</v>
      </c>
      <c r="J67" s="117" t="s">
        <v>11</v>
      </c>
      <c r="L67" s="116">
        <f>L66/L64*100</f>
        <v>42.971482781020065</v>
      </c>
      <c r="M67" s="116">
        <f>M66/M64*100</f>
        <v>47.98107695429103</v>
      </c>
      <c r="N67" s="118" t="s">
        <v>11</v>
      </c>
      <c r="O67" s="116">
        <f>O66/O64*100</f>
        <v>7.763766927135101</v>
      </c>
      <c r="P67" s="116">
        <f>P66/P64*100</f>
        <v>8.208670277600136</v>
      </c>
      <c r="Q67" s="117" t="s">
        <v>11</v>
      </c>
      <c r="R67" s="117" t="s">
        <v>11</v>
      </c>
      <c r="S67" s="117" t="s">
        <v>11</v>
      </c>
      <c r="T67" s="119"/>
    </row>
    <row r="68" spans="2:20" ht="9">
      <c r="B68" s="120" t="s">
        <v>235</v>
      </c>
      <c r="C68" s="120"/>
      <c r="D68" s="120"/>
      <c r="E68" s="120"/>
      <c r="F68" s="120"/>
      <c r="J68" s="119" t="s">
        <v>12</v>
      </c>
      <c r="K68" s="65"/>
      <c r="M68" s="65"/>
      <c r="N68" s="65"/>
      <c r="O68" s="65"/>
      <c r="P68" s="121" t="s">
        <v>796</v>
      </c>
      <c r="Q68" s="121"/>
      <c r="R68" s="121"/>
      <c r="S68" s="121"/>
      <c r="T68" s="65"/>
    </row>
    <row r="69" spans="1:20" ht="11.25" customHeight="1">
      <c r="A69" s="65"/>
      <c r="B69" s="114" t="s">
        <v>798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</row>
    <row r="70" spans="1:20" ht="9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1:20" ht="9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122"/>
      <c r="M71" s="65"/>
      <c r="N71" s="65"/>
      <c r="O71" s="65"/>
      <c r="P71" s="65"/>
      <c r="Q71" s="65"/>
      <c r="R71" s="65"/>
      <c r="S71" s="65"/>
      <c r="T71" s="65"/>
    </row>
    <row r="72" spans="1:20" ht="9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</row>
    <row r="73" spans="1:20" ht="9">
      <c r="A73" s="65"/>
      <c r="B73" s="65"/>
      <c r="C73" s="65"/>
      <c r="D73" s="65"/>
      <c r="E73" s="65"/>
      <c r="F73" s="65"/>
      <c r="K73" s="65"/>
      <c r="L73" s="65"/>
      <c r="M73" s="65"/>
      <c r="N73" s="65"/>
      <c r="O73" s="65"/>
      <c r="P73" s="65"/>
      <c r="Q73" s="65"/>
      <c r="R73" s="65"/>
      <c r="S73" s="65"/>
      <c r="T73" s="65"/>
    </row>
    <row r="74" spans="2:20" ht="9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</row>
    <row r="75" spans="1:20" ht="9">
      <c r="A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</row>
    <row r="76" spans="1:20" ht="9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</row>
    <row r="77" spans="1:20" ht="9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</row>
    <row r="78" spans="1:20" ht="9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</row>
    <row r="79" spans="1:20" ht="9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</row>
    <row r="80" spans="1:20" ht="9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</row>
    <row r="81" spans="1:20" ht="9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</row>
    <row r="82" spans="1:20" ht="9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</row>
    <row r="83" spans="1:20" ht="9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</row>
    <row r="84" spans="1:20" ht="9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</row>
    <row r="85" spans="1:20" ht="9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</row>
    <row r="86" spans="1:20" ht="9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</row>
    <row r="87" spans="1:20" ht="9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</row>
    <row r="88" spans="1:20" ht="9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</row>
    <row r="89" spans="1:20" ht="9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</row>
    <row r="90" spans="1:20" ht="9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</row>
    <row r="91" spans="1:20" ht="9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1:20" ht="9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</row>
    <row r="93" spans="1:20" ht="9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</row>
    <row r="94" spans="1:20" ht="9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</row>
    <row r="95" spans="1:20" ht="9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</row>
    <row r="96" spans="1:20" ht="9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</row>
    <row r="97" spans="1:20" ht="9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</row>
    <row r="98" spans="1:20" ht="9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</row>
    <row r="99" spans="1:20" ht="9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</row>
    <row r="100" spans="1:20" ht="9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</row>
    <row r="101" spans="1:20" ht="9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</row>
    <row r="102" spans="1:20" ht="9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</row>
    <row r="103" spans="1:20" ht="9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</row>
    <row r="104" spans="1:20" ht="9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</row>
    <row r="105" spans="1:20" ht="9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</row>
    <row r="106" spans="1:20" ht="9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</row>
    <row r="107" spans="1:20" ht="9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</row>
    <row r="108" spans="1:20" ht="9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</row>
    <row r="109" spans="1:20" ht="9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</row>
    <row r="110" spans="1:20" ht="9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</row>
    <row r="111" spans="1:20" ht="9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</row>
    <row r="112" spans="1:20" ht="9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</row>
    <row r="113" spans="1:20" ht="9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</row>
    <row r="114" spans="1:20" ht="9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</row>
    <row r="115" spans="1:20" ht="9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</row>
    <row r="116" spans="1:20" ht="9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</row>
    <row r="117" spans="1:20" ht="9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</row>
    <row r="118" spans="1:20" ht="9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</row>
    <row r="119" spans="1:20" ht="9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</row>
    <row r="120" spans="1:20" ht="9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</row>
    <row r="121" spans="1:20" ht="9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</row>
    <row r="122" spans="1:20" ht="9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</row>
    <row r="123" spans="1:20" ht="9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</row>
    <row r="124" spans="1:20" ht="9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</row>
    <row r="125" spans="1:20" ht="9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</row>
    <row r="126" spans="1:20" ht="9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</row>
    <row r="127" spans="1:20" ht="9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</row>
    <row r="128" spans="1:20" ht="9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</row>
    <row r="129" spans="1:20" ht="9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</row>
    <row r="130" spans="1:20" ht="9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</row>
    <row r="131" spans="1:20" ht="9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</row>
    <row r="132" spans="1:20" ht="9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</row>
    <row r="133" spans="1:20" ht="9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</row>
    <row r="134" spans="1:20" ht="9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</row>
    <row r="135" spans="1:20" ht="9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</row>
    <row r="136" spans="1:20" ht="9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</row>
    <row r="137" spans="1:20" ht="9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</row>
    <row r="138" spans="1:20" ht="9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L138" s="65"/>
      <c r="M138" s="65"/>
      <c r="N138" s="65"/>
      <c r="O138" s="65"/>
      <c r="P138" s="65"/>
      <c r="Q138" s="65"/>
      <c r="R138" s="65"/>
      <c r="S138" s="65"/>
      <c r="T138" s="65"/>
    </row>
    <row r="139" spans="1:20" ht="9">
      <c r="A139" s="65"/>
      <c r="B139" s="65"/>
      <c r="C139" s="65"/>
      <c r="D139" s="65"/>
      <c r="E139" s="65"/>
      <c r="F139" s="65"/>
      <c r="G139" s="65"/>
      <c r="H139" s="65"/>
      <c r="I139" s="65"/>
      <c r="Q139" s="65"/>
      <c r="R139" s="65"/>
      <c r="S139" s="65"/>
      <c r="T139" s="65"/>
    </row>
    <row r="140" spans="1:20" ht="9">
      <c r="A140" s="65"/>
      <c r="B140" s="65"/>
      <c r="C140" s="65"/>
      <c r="D140" s="65"/>
      <c r="E140" s="65"/>
      <c r="F140" s="65"/>
      <c r="G140" s="65"/>
      <c r="H140" s="65"/>
      <c r="I140" s="65"/>
      <c r="Q140" s="65"/>
      <c r="R140" s="65"/>
      <c r="S140" s="65"/>
      <c r="T140" s="65"/>
    </row>
    <row r="141" spans="1:20" ht="9">
      <c r="A141" s="65"/>
      <c r="B141" s="65"/>
      <c r="C141" s="65"/>
      <c r="D141" s="65"/>
      <c r="E141" s="65"/>
      <c r="F141" s="65"/>
      <c r="G141" s="65"/>
      <c r="H141" s="65"/>
      <c r="I141" s="65"/>
      <c r="Q141" s="65"/>
      <c r="R141" s="65"/>
      <c r="S141" s="65"/>
      <c r="T141" s="65"/>
    </row>
    <row r="142" spans="1:20" ht="9">
      <c r="A142" s="65"/>
      <c r="B142" s="65"/>
      <c r="C142" s="65"/>
      <c r="D142" s="65"/>
      <c r="E142" s="65"/>
      <c r="F142" s="65"/>
      <c r="G142" s="65"/>
      <c r="H142" s="65"/>
      <c r="I142" s="65"/>
      <c r="Q142" s="65"/>
      <c r="R142" s="65"/>
      <c r="S142" s="65"/>
      <c r="T142" s="65"/>
    </row>
    <row r="143" spans="1:19" ht="9">
      <c r="A143" s="123"/>
      <c r="B143" s="65"/>
      <c r="C143" s="65"/>
      <c r="D143" s="65"/>
      <c r="E143" s="65"/>
      <c r="F143" s="65"/>
      <c r="G143" s="65"/>
      <c r="H143" s="65"/>
      <c r="I143" s="65"/>
      <c r="Q143" s="65"/>
      <c r="R143" s="65"/>
      <c r="S143" s="65"/>
    </row>
    <row r="144" spans="1:2" ht="9">
      <c r="A144" s="123"/>
      <c r="B144" s="123"/>
    </row>
    <row r="145" spans="1:2" ht="9">
      <c r="A145" s="123"/>
      <c r="B145" s="123"/>
    </row>
    <row r="146" spans="1:2" ht="9">
      <c r="A146" s="123"/>
      <c r="B146" s="123"/>
    </row>
    <row r="147" spans="1:2" ht="9">
      <c r="A147" s="123"/>
      <c r="B147" s="123"/>
    </row>
    <row r="148" spans="1:2" ht="9">
      <c r="A148" s="123"/>
      <c r="B148" s="123"/>
    </row>
    <row r="149" spans="1:2" ht="9">
      <c r="A149" s="123"/>
      <c r="B149" s="123"/>
    </row>
    <row r="150" spans="1:2" ht="9">
      <c r="A150" s="123"/>
      <c r="B150" s="123"/>
    </row>
    <row r="151" spans="1:2" ht="9">
      <c r="A151" s="123"/>
      <c r="B151" s="123"/>
    </row>
    <row r="152" spans="1:2" ht="9">
      <c r="A152" s="123"/>
      <c r="B152" s="123"/>
    </row>
    <row r="153" spans="1:2" ht="9">
      <c r="A153" s="123"/>
      <c r="B153" s="123"/>
    </row>
    <row r="154" spans="1:2" ht="9">
      <c r="A154" s="123"/>
      <c r="B154" s="123"/>
    </row>
    <row r="155" spans="1:2" ht="9">
      <c r="A155" s="123"/>
      <c r="B155" s="123"/>
    </row>
    <row r="156" spans="1:2" ht="9">
      <c r="A156" s="123"/>
      <c r="B156" s="123"/>
    </row>
    <row r="157" spans="1:2" ht="9">
      <c r="A157" s="123"/>
      <c r="B157" s="123"/>
    </row>
    <row r="158" spans="1:2" ht="9">
      <c r="A158" s="123"/>
      <c r="B158" s="123"/>
    </row>
    <row r="159" spans="1:2" ht="9">
      <c r="A159" s="123"/>
      <c r="B159" s="123"/>
    </row>
    <row r="160" spans="1:2" ht="9">
      <c r="A160" s="123"/>
      <c r="B160" s="123"/>
    </row>
    <row r="161" spans="1:2" ht="9">
      <c r="A161" s="123"/>
      <c r="B161" s="123"/>
    </row>
    <row r="162" spans="1:2" ht="9">
      <c r="A162" s="123"/>
      <c r="B162" s="123"/>
    </row>
    <row r="163" spans="1:2" ht="9">
      <c r="A163" s="123"/>
      <c r="B163" s="123"/>
    </row>
    <row r="164" spans="1:2" ht="9">
      <c r="A164" s="123"/>
      <c r="B164" s="123"/>
    </row>
    <row r="165" spans="1:2" ht="9">
      <c r="A165" s="123"/>
      <c r="B165" s="123"/>
    </row>
    <row r="166" spans="1:2" ht="9">
      <c r="A166" s="123"/>
      <c r="B166" s="123"/>
    </row>
    <row r="167" spans="1:2" ht="9">
      <c r="A167" s="123"/>
      <c r="B167" s="123"/>
    </row>
    <row r="168" spans="1:2" ht="9">
      <c r="A168" s="123"/>
      <c r="B168" s="123"/>
    </row>
    <row r="169" spans="1:2" ht="9">
      <c r="A169" s="123"/>
      <c r="B169" s="123"/>
    </row>
    <row r="170" spans="1:2" ht="9">
      <c r="A170" s="123"/>
      <c r="B170" s="123"/>
    </row>
    <row r="171" spans="1:2" ht="9">
      <c r="A171" s="123"/>
      <c r="B171" s="123"/>
    </row>
    <row r="172" spans="1:2" ht="9">
      <c r="A172" s="123"/>
      <c r="B172" s="123"/>
    </row>
    <row r="173" spans="1:2" ht="9">
      <c r="A173" s="123"/>
      <c r="B173" s="123"/>
    </row>
    <row r="174" spans="1:2" ht="9">
      <c r="A174" s="123"/>
      <c r="B174" s="123"/>
    </row>
    <row r="175" spans="1:2" ht="9">
      <c r="A175" s="123"/>
      <c r="B175" s="123"/>
    </row>
    <row r="176" spans="1:2" ht="9">
      <c r="A176" s="123"/>
      <c r="B176" s="123"/>
    </row>
    <row r="177" spans="1:2" ht="9">
      <c r="A177" s="123"/>
      <c r="B177" s="123"/>
    </row>
    <row r="178" spans="1:2" ht="9">
      <c r="A178" s="123"/>
      <c r="B178" s="123"/>
    </row>
    <row r="179" spans="1:2" ht="9">
      <c r="A179" s="123"/>
      <c r="B179" s="123"/>
    </row>
    <row r="180" spans="1:2" ht="9">
      <c r="A180" s="123"/>
      <c r="B180" s="123"/>
    </row>
    <row r="181" spans="1:2" ht="9">
      <c r="A181" s="123"/>
      <c r="B181" s="123"/>
    </row>
    <row r="182" spans="1:2" ht="9">
      <c r="A182" s="123"/>
      <c r="B182" s="123"/>
    </row>
    <row r="183" spans="1:2" ht="9">
      <c r="A183" s="123"/>
      <c r="B183" s="123"/>
    </row>
    <row r="184" spans="1:2" ht="9">
      <c r="A184" s="123"/>
      <c r="B184" s="123"/>
    </row>
    <row r="185" spans="1:2" ht="9">
      <c r="A185" s="123"/>
      <c r="B185" s="123"/>
    </row>
    <row r="186" spans="1:2" ht="9">
      <c r="A186" s="123"/>
      <c r="B186" s="123"/>
    </row>
    <row r="187" spans="1:2" ht="9">
      <c r="A187" s="123"/>
      <c r="B187" s="123"/>
    </row>
    <row r="188" spans="1:2" ht="9">
      <c r="A188" s="123"/>
      <c r="B188" s="123"/>
    </row>
    <row r="189" spans="1:2" ht="9">
      <c r="A189" s="123"/>
      <c r="B189" s="123"/>
    </row>
    <row r="190" spans="1:2" ht="9">
      <c r="A190" s="123"/>
      <c r="B190" s="123"/>
    </row>
    <row r="191" spans="1:2" ht="9">
      <c r="A191" s="123"/>
      <c r="B191" s="123"/>
    </row>
    <row r="192" spans="1:2" ht="9">
      <c r="A192" s="123"/>
      <c r="B192" s="123"/>
    </row>
    <row r="193" spans="1:2" ht="9">
      <c r="A193" s="123"/>
      <c r="B193" s="123"/>
    </row>
    <row r="194" spans="1:2" ht="9">
      <c r="A194" s="123"/>
      <c r="B194" s="123"/>
    </row>
    <row r="195" spans="1:2" ht="9">
      <c r="A195" s="123"/>
      <c r="B195" s="123"/>
    </row>
    <row r="196" spans="1:2" ht="9">
      <c r="A196" s="123"/>
      <c r="B196" s="123"/>
    </row>
    <row r="197" spans="1:2" ht="9">
      <c r="A197" s="123"/>
      <c r="B197" s="123"/>
    </row>
    <row r="198" spans="1:2" ht="9">
      <c r="A198" s="123"/>
      <c r="B198" s="123"/>
    </row>
    <row r="199" spans="1:2" ht="9">
      <c r="A199" s="123"/>
      <c r="B199" s="123"/>
    </row>
    <row r="200" spans="1:2" ht="9">
      <c r="A200" s="123"/>
      <c r="B200" s="123"/>
    </row>
    <row r="201" spans="1:2" ht="9">
      <c r="A201" s="123"/>
      <c r="B201" s="123"/>
    </row>
    <row r="202" spans="1:2" ht="9">
      <c r="A202" s="123"/>
      <c r="B202" s="123"/>
    </row>
    <row r="203" spans="1:2" ht="9">
      <c r="A203" s="123"/>
      <c r="B203" s="123"/>
    </row>
    <row r="204" spans="1:2" ht="9">
      <c r="A204" s="123"/>
      <c r="B204" s="123"/>
    </row>
    <row r="205" spans="1:2" ht="9">
      <c r="A205" s="123"/>
      <c r="B205" s="123"/>
    </row>
    <row r="206" spans="1:2" ht="9">
      <c r="A206" s="123"/>
      <c r="B206" s="123"/>
    </row>
    <row r="207" spans="1:2" ht="9">
      <c r="A207" s="123"/>
      <c r="B207" s="123"/>
    </row>
    <row r="208" spans="1:2" ht="9">
      <c r="A208" s="123"/>
      <c r="B208" s="123"/>
    </row>
    <row r="209" spans="1:2" ht="9">
      <c r="A209" s="123"/>
      <c r="B209" s="123"/>
    </row>
    <row r="210" spans="1:2" ht="9">
      <c r="A210" s="123"/>
      <c r="B210" s="123"/>
    </row>
    <row r="211" spans="1:2" ht="9">
      <c r="A211" s="123"/>
      <c r="B211" s="123"/>
    </row>
    <row r="212" spans="1:2" ht="9">
      <c r="A212" s="123"/>
      <c r="B212" s="123"/>
    </row>
    <row r="213" spans="1:2" ht="9">
      <c r="A213" s="123"/>
      <c r="B213" s="123"/>
    </row>
    <row r="214" spans="1:2" ht="9">
      <c r="A214" s="123"/>
      <c r="B214" s="123"/>
    </row>
    <row r="215" spans="1:2" ht="9">
      <c r="A215" s="123"/>
      <c r="B215" s="123"/>
    </row>
    <row r="216" spans="1:2" ht="9">
      <c r="A216" s="123"/>
      <c r="B216" s="123"/>
    </row>
    <row r="217" spans="1:2" ht="9">
      <c r="A217" s="123"/>
      <c r="B217" s="123"/>
    </row>
    <row r="218" spans="1:2" ht="9">
      <c r="A218" s="123"/>
      <c r="B218" s="123"/>
    </row>
    <row r="219" spans="1:2" ht="9">
      <c r="A219" s="123"/>
      <c r="B219" s="123"/>
    </row>
    <row r="220" spans="1:2" ht="9">
      <c r="A220" s="123"/>
      <c r="B220" s="123"/>
    </row>
    <row r="221" spans="1:2" ht="9">
      <c r="A221" s="123"/>
      <c r="B221" s="123"/>
    </row>
    <row r="222" spans="1:2" ht="9">
      <c r="A222" s="123"/>
      <c r="B222" s="123"/>
    </row>
    <row r="223" spans="1:2" ht="9">
      <c r="A223" s="123"/>
      <c r="B223" s="123"/>
    </row>
    <row r="224" spans="1:2" ht="9">
      <c r="A224" s="123"/>
      <c r="B224" s="123"/>
    </row>
    <row r="225" spans="1:2" ht="9">
      <c r="A225" s="123"/>
      <c r="B225" s="123"/>
    </row>
    <row r="226" spans="1:2" ht="9">
      <c r="A226" s="123"/>
      <c r="B226" s="123"/>
    </row>
    <row r="227" spans="1:2" ht="9">
      <c r="A227" s="123"/>
      <c r="B227" s="123"/>
    </row>
    <row r="228" spans="1:2" ht="9">
      <c r="A228" s="123"/>
      <c r="B228" s="123"/>
    </row>
    <row r="229" spans="1:2" ht="9">
      <c r="A229" s="123"/>
      <c r="B229" s="123"/>
    </row>
    <row r="230" spans="1:2" ht="9">
      <c r="A230" s="123"/>
      <c r="B230" s="123"/>
    </row>
    <row r="231" spans="1:2" ht="9">
      <c r="A231" s="123"/>
      <c r="B231" s="123"/>
    </row>
    <row r="232" spans="1:2" ht="9">
      <c r="A232" s="123"/>
      <c r="B232" s="123"/>
    </row>
    <row r="233" spans="1:2" ht="9">
      <c r="A233" s="123"/>
      <c r="B233" s="123"/>
    </row>
    <row r="234" spans="1:2" ht="9">
      <c r="A234" s="123"/>
      <c r="B234" s="123"/>
    </row>
    <row r="235" spans="1:2" ht="9">
      <c r="A235" s="123"/>
      <c r="B235" s="123"/>
    </row>
    <row r="236" spans="1:2" ht="9">
      <c r="A236" s="123"/>
      <c r="B236" s="123"/>
    </row>
    <row r="237" spans="1:2" ht="9">
      <c r="A237" s="123"/>
      <c r="B237" s="123"/>
    </row>
    <row r="238" spans="1:2" ht="9">
      <c r="A238" s="123"/>
      <c r="B238" s="123"/>
    </row>
    <row r="239" spans="1:2" ht="9">
      <c r="A239" s="123"/>
      <c r="B239" s="123"/>
    </row>
    <row r="240" spans="1:2" ht="9">
      <c r="A240" s="123"/>
      <c r="B240" s="123"/>
    </row>
    <row r="241" spans="1:2" ht="9">
      <c r="A241" s="123"/>
      <c r="B241" s="123"/>
    </row>
    <row r="242" spans="1:2" ht="9">
      <c r="A242" s="123"/>
      <c r="B242" s="123"/>
    </row>
    <row r="243" spans="1:2" ht="9">
      <c r="A243" s="123"/>
      <c r="B243" s="123"/>
    </row>
    <row r="244" spans="1:2" ht="9">
      <c r="A244" s="123"/>
      <c r="B244" s="123"/>
    </row>
    <row r="245" spans="1:2" ht="9">
      <c r="A245" s="123"/>
      <c r="B245" s="123"/>
    </row>
    <row r="246" spans="1:2" ht="9">
      <c r="A246" s="123"/>
      <c r="B246" s="123"/>
    </row>
    <row r="247" spans="1:2" ht="9">
      <c r="A247" s="123"/>
      <c r="B247" s="123"/>
    </row>
    <row r="248" spans="1:2" ht="9">
      <c r="A248" s="123"/>
      <c r="B248" s="123"/>
    </row>
    <row r="249" spans="1:2" ht="9">
      <c r="A249" s="123"/>
      <c r="B249" s="123"/>
    </row>
    <row r="250" spans="1:2" ht="9">
      <c r="A250" s="123"/>
      <c r="B250" s="123"/>
    </row>
    <row r="251" spans="1:2" ht="9">
      <c r="A251" s="123"/>
      <c r="B251" s="123"/>
    </row>
    <row r="252" spans="1:2" ht="9">
      <c r="A252" s="123"/>
      <c r="B252" s="123"/>
    </row>
    <row r="253" spans="1:2" ht="9">
      <c r="A253" s="123"/>
      <c r="B253" s="123"/>
    </row>
    <row r="254" spans="1:2" ht="9">
      <c r="A254" s="123"/>
      <c r="B254" s="123"/>
    </row>
    <row r="255" spans="1:2" ht="9">
      <c r="A255" s="123"/>
      <c r="B255" s="123"/>
    </row>
    <row r="256" spans="1:2" ht="9">
      <c r="A256" s="123"/>
      <c r="B256" s="123"/>
    </row>
    <row r="257" spans="1:2" ht="9">
      <c r="A257" s="123"/>
      <c r="B257" s="123"/>
    </row>
    <row r="258" spans="1:2" ht="9">
      <c r="A258" s="123"/>
      <c r="B258" s="123"/>
    </row>
    <row r="259" spans="1:2" ht="9">
      <c r="A259" s="123"/>
      <c r="B259" s="123"/>
    </row>
    <row r="260" spans="1:2" ht="9">
      <c r="A260" s="123"/>
      <c r="B260" s="123"/>
    </row>
    <row r="261" spans="1:2" ht="9">
      <c r="A261" s="123"/>
      <c r="B261" s="123"/>
    </row>
    <row r="262" spans="1:2" ht="9">
      <c r="A262" s="123"/>
      <c r="B262" s="123"/>
    </row>
    <row r="263" spans="1:2" ht="9">
      <c r="A263" s="123"/>
      <c r="B263" s="123"/>
    </row>
    <row r="264" spans="1:2" ht="9">
      <c r="A264" s="123"/>
      <c r="B264" s="123"/>
    </row>
    <row r="265" spans="1:2" ht="9">
      <c r="A265" s="123"/>
      <c r="B265" s="123"/>
    </row>
    <row r="266" spans="1:2" ht="9">
      <c r="A266" s="123"/>
      <c r="B266" s="123"/>
    </row>
    <row r="267" spans="1:2" ht="9">
      <c r="A267" s="123"/>
      <c r="B267" s="123"/>
    </row>
    <row r="268" spans="1:2" ht="9">
      <c r="A268" s="123"/>
      <c r="B268" s="123"/>
    </row>
    <row r="269" spans="1:2" ht="9">
      <c r="A269" s="123"/>
      <c r="B269" s="123"/>
    </row>
    <row r="270" spans="1:2" ht="9">
      <c r="A270" s="123"/>
      <c r="B270" s="123"/>
    </row>
    <row r="271" spans="1:2" ht="9">
      <c r="A271" s="123"/>
      <c r="B271" s="123"/>
    </row>
    <row r="272" spans="1:2" ht="9">
      <c r="A272" s="123"/>
      <c r="B272" s="123"/>
    </row>
    <row r="273" spans="1:2" ht="9">
      <c r="A273" s="123"/>
      <c r="B273" s="123"/>
    </row>
    <row r="274" spans="1:2" ht="9">
      <c r="A274" s="123"/>
      <c r="B274" s="123"/>
    </row>
    <row r="275" spans="1:2" ht="9">
      <c r="A275" s="123"/>
      <c r="B275" s="123"/>
    </row>
    <row r="276" spans="1:2" ht="9">
      <c r="A276" s="123"/>
      <c r="B276" s="123"/>
    </row>
    <row r="277" spans="1:2" ht="9">
      <c r="A277" s="123"/>
      <c r="B277" s="123"/>
    </row>
    <row r="278" spans="1:2" ht="9">
      <c r="A278" s="123"/>
      <c r="B278" s="123"/>
    </row>
    <row r="279" spans="1:2" ht="9">
      <c r="A279" s="123"/>
      <c r="B279" s="123"/>
    </row>
    <row r="280" spans="1:2" ht="9">
      <c r="A280" s="123"/>
      <c r="B280" s="123"/>
    </row>
    <row r="281" spans="1:2" ht="9">
      <c r="A281" s="123"/>
      <c r="B281" s="123"/>
    </row>
    <row r="282" spans="1:2" ht="9">
      <c r="A282" s="123"/>
      <c r="B282" s="123"/>
    </row>
    <row r="283" spans="1:2" ht="9">
      <c r="A283" s="123"/>
      <c r="B283" s="123"/>
    </row>
    <row r="284" spans="1:2" ht="9">
      <c r="A284" s="123"/>
      <c r="B284" s="123"/>
    </row>
    <row r="285" spans="1:2" ht="9">
      <c r="A285" s="123"/>
      <c r="B285" s="123"/>
    </row>
    <row r="286" spans="1:2" ht="9">
      <c r="A286" s="123"/>
      <c r="B286" s="123"/>
    </row>
    <row r="287" spans="1:2" ht="9">
      <c r="A287" s="123"/>
      <c r="B287" s="123"/>
    </row>
    <row r="288" spans="1:2" ht="9">
      <c r="A288" s="123"/>
      <c r="B288" s="123"/>
    </row>
    <row r="289" spans="1:2" ht="9">
      <c r="A289" s="123"/>
      <c r="B289" s="123"/>
    </row>
    <row r="290" spans="1:2" ht="9">
      <c r="A290" s="123"/>
      <c r="B290" s="123"/>
    </row>
    <row r="291" spans="1:2" ht="9">
      <c r="A291" s="123"/>
      <c r="B291" s="123"/>
    </row>
    <row r="292" spans="1:2" ht="9">
      <c r="A292" s="123"/>
      <c r="B292" s="123"/>
    </row>
    <row r="293" spans="1:2" ht="9">
      <c r="A293" s="123"/>
      <c r="B293" s="123"/>
    </row>
    <row r="294" spans="1:2" ht="9">
      <c r="A294" s="123"/>
      <c r="B294" s="123"/>
    </row>
    <row r="295" spans="1:2" ht="9">
      <c r="A295" s="123"/>
      <c r="B295" s="123"/>
    </row>
    <row r="296" spans="1:2" ht="9">
      <c r="A296" s="123"/>
      <c r="B296" s="123"/>
    </row>
    <row r="297" spans="1:2" ht="9">
      <c r="A297" s="123"/>
      <c r="B297" s="123"/>
    </row>
    <row r="298" spans="1:2" ht="9">
      <c r="A298" s="123"/>
      <c r="B298" s="123"/>
    </row>
    <row r="299" spans="1:2" ht="9">
      <c r="A299" s="123"/>
      <c r="B299" s="123"/>
    </row>
    <row r="300" spans="1:2" ht="9">
      <c r="A300" s="123"/>
      <c r="B300" s="123"/>
    </row>
    <row r="301" spans="1:2" ht="9">
      <c r="A301" s="123"/>
      <c r="B301" s="123"/>
    </row>
    <row r="302" spans="1:2" ht="9">
      <c r="A302" s="123"/>
      <c r="B302" s="123"/>
    </row>
    <row r="303" spans="1:2" ht="9">
      <c r="A303" s="123"/>
      <c r="B303" s="123"/>
    </row>
    <row r="304" spans="1:2" ht="9">
      <c r="A304" s="123"/>
      <c r="B304" s="123"/>
    </row>
    <row r="305" spans="1:2" ht="9">
      <c r="A305" s="123"/>
      <c r="B305" s="123"/>
    </row>
    <row r="306" spans="1:2" ht="9">
      <c r="A306" s="123"/>
      <c r="B306" s="123"/>
    </row>
    <row r="307" spans="1:2" ht="9">
      <c r="A307" s="123"/>
      <c r="B307" s="123"/>
    </row>
    <row r="308" spans="1:2" ht="9">
      <c r="A308" s="123"/>
      <c r="B308" s="123"/>
    </row>
    <row r="309" spans="1:2" ht="9">
      <c r="A309" s="123"/>
      <c r="B309" s="123"/>
    </row>
    <row r="310" spans="1:2" ht="9">
      <c r="A310" s="123"/>
      <c r="B310" s="123"/>
    </row>
    <row r="311" spans="1:2" ht="9">
      <c r="A311" s="123"/>
      <c r="B311" s="123"/>
    </row>
    <row r="312" spans="1:2" ht="9">
      <c r="A312" s="123"/>
      <c r="B312" s="123"/>
    </row>
    <row r="313" spans="1:2" ht="9">
      <c r="A313" s="123"/>
      <c r="B313" s="123"/>
    </row>
    <row r="314" spans="1:2" ht="9">
      <c r="A314" s="123"/>
      <c r="B314" s="123"/>
    </row>
    <row r="315" spans="1:2" ht="9">
      <c r="A315" s="123"/>
      <c r="B315" s="123"/>
    </row>
    <row r="316" spans="1:2" ht="9">
      <c r="A316" s="123"/>
      <c r="B316" s="123"/>
    </row>
    <row r="317" spans="1:2" ht="9">
      <c r="A317" s="123"/>
      <c r="B317" s="123"/>
    </row>
    <row r="318" spans="1:2" ht="9">
      <c r="A318" s="123"/>
      <c r="B318" s="123"/>
    </row>
    <row r="319" spans="1:2" ht="9">
      <c r="A319" s="123"/>
      <c r="B319" s="123"/>
    </row>
    <row r="320" spans="1:2" ht="9">
      <c r="A320" s="123"/>
      <c r="B320" s="123"/>
    </row>
    <row r="321" spans="1:2" ht="9">
      <c r="A321" s="123"/>
      <c r="B321" s="123"/>
    </row>
    <row r="322" spans="1:2" ht="9">
      <c r="A322" s="123"/>
      <c r="B322" s="123"/>
    </row>
    <row r="323" spans="1:2" ht="9">
      <c r="A323" s="123"/>
      <c r="B323" s="123"/>
    </row>
    <row r="324" spans="1:2" ht="9">
      <c r="A324" s="123"/>
      <c r="B324" s="123"/>
    </row>
    <row r="325" spans="1:2" ht="9">
      <c r="A325" s="123"/>
      <c r="B325" s="123"/>
    </row>
    <row r="326" spans="1:2" ht="9">
      <c r="A326" s="123"/>
      <c r="B326" s="123"/>
    </row>
    <row r="327" spans="1:2" ht="9">
      <c r="A327" s="123"/>
      <c r="B327" s="123"/>
    </row>
    <row r="328" spans="1:2" ht="9">
      <c r="A328" s="123"/>
      <c r="B328" s="123"/>
    </row>
    <row r="329" spans="1:2" ht="9">
      <c r="A329" s="123"/>
      <c r="B329" s="123"/>
    </row>
    <row r="330" spans="1:2" ht="9">
      <c r="A330" s="123"/>
      <c r="B330" s="123"/>
    </row>
    <row r="331" spans="1:2" ht="9">
      <c r="A331" s="123"/>
      <c r="B331" s="123"/>
    </row>
    <row r="332" spans="1:2" ht="9">
      <c r="A332" s="123"/>
      <c r="B332" s="123"/>
    </row>
    <row r="333" spans="1:2" ht="9">
      <c r="A333" s="123"/>
      <c r="B333" s="123"/>
    </row>
    <row r="334" spans="1:2" ht="9">
      <c r="A334" s="123"/>
      <c r="B334" s="123"/>
    </row>
    <row r="335" spans="1:2" ht="9">
      <c r="A335" s="123"/>
      <c r="B335" s="123"/>
    </row>
    <row r="336" spans="1:2" ht="9">
      <c r="A336" s="123"/>
      <c r="B336" s="123"/>
    </row>
    <row r="337" spans="1:2" ht="9">
      <c r="A337" s="123"/>
      <c r="B337" s="123"/>
    </row>
    <row r="338" spans="1:2" ht="9">
      <c r="A338" s="123"/>
      <c r="B338" s="123"/>
    </row>
    <row r="339" spans="1:2" ht="9">
      <c r="A339" s="123"/>
      <c r="B339" s="123"/>
    </row>
    <row r="340" spans="1:2" ht="9">
      <c r="A340" s="123"/>
      <c r="B340" s="123"/>
    </row>
    <row r="341" spans="1:2" ht="9">
      <c r="A341" s="123"/>
      <c r="B341" s="123"/>
    </row>
    <row r="342" spans="1:2" ht="9">
      <c r="A342" s="123"/>
      <c r="B342" s="123"/>
    </row>
    <row r="343" spans="1:2" ht="9">
      <c r="A343" s="123"/>
      <c r="B343" s="123"/>
    </row>
    <row r="344" spans="1:2" ht="9">
      <c r="A344" s="123"/>
      <c r="B344" s="123"/>
    </row>
    <row r="345" spans="1:2" ht="9">
      <c r="A345" s="123"/>
      <c r="B345" s="123"/>
    </row>
    <row r="346" spans="1:2" ht="9">
      <c r="A346" s="123"/>
      <c r="B346" s="123"/>
    </row>
    <row r="347" spans="1:2" ht="9">
      <c r="A347" s="123"/>
      <c r="B347" s="123"/>
    </row>
    <row r="348" spans="1:2" ht="9">
      <c r="A348" s="123"/>
      <c r="B348" s="123"/>
    </row>
    <row r="349" spans="1:2" ht="9">
      <c r="A349" s="123"/>
      <c r="B349" s="123"/>
    </row>
    <row r="350" spans="1:2" ht="9">
      <c r="A350" s="123"/>
      <c r="B350" s="123"/>
    </row>
    <row r="351" spans="1:2" ht="9">
      <c r="A351" s="123"/>
      <c r="B351" s="123"/>
    </row>
    <row r="352" spans="1:2" ht="9">
      <c r="A352" s="123"/>
      <c r="B352" s="123"/>
    </row>
    <row r="353" spans="1:2" ht="9">
      <c r="A353" s="123"/>
      <c r="B353" s="123"/>
    </row>
    <row r="354" spans="1:2" ht="9">
      <c r="A354" s="123"/>
      <c r="B354" s="123"/>
    </row>
    <row r="355" spans="1:2" ht="9">
      <c r="A355" s="123"/>
      <c r="B355" s="123"/>
    </row>
    <row r="356" spans="1:2" ht="9">
      <c r="A356" s="123"/>
      <c r="B356" s="123"/>
    </row>
    <row r="357" spans="1:2" ht="9">
      <c r="A357" s="123"/>
      <c r="B357" s="123"/>
    </row>
    <row r="358" spans="1:2" ht="9">
      <c r="A358" s="123"/>
      <c r="B358" s="123"/>
    </row>
    <row r="359" spans="1:2" ht="9">
      <c r="A359" s="123"/>
      <c r="B359" s="123"/>
    </row>
    <row r="360" spans="1:2" ht="9">
      <c r="A360" s="123"/>
      <c r="B360" s="123"/>
    </row>
    <row r="361" spans="1:2" ht="9">
      <c r="A361" s="123"/>
      <c r="B361" s="123"/>
    </row>
    <row r="362" spans="1:2" ht="9">
      <c r="A362" s="123"/>
      <c r="B362" s="123"/>
    </row>
    <row r="363" spans="1:2" ht="9">
      <c r="A363" s="123"/>
      <c r="B363" s="123"/>
    </row>
    <row r="364" spans="1:2" ht="9">
      <c r="A364" s="123"/>
      <c r="B364" s="123"/>
    </row>
    <row r="365" spans="1:2" ht="9">
      <c r="A365" s="123"/>
      <c r="B365" s="123"/>
    </row>
    <row r="366" spans="1:2" ht="9">
      <c r="A366" s="123"/>
      <c r="B366" s="123"/>
    </row>
    <row r="367" spans="1:2" ht="9">
      <c r="A367" s="123"/>
      <c r="B367" s="123"/>
    </row>
    <row r="368" spans="1:2" ht="9">
      <c r="A368" s="123"/>
      <c r="B368" s="123"/>
    </row>
    <row r="369" spans="1:2" ht="9">
      <c r="A369" s="123"/>
      <c r="B369" s="123"/>
    </row>
    <row r="370" spans="1:2" ht="9">
      <c r="A370" s="123"/>
      <c r="B370" s="123"/>
    </row>
    <row r="371" spans="1:2" ht="9">
      <c r="A371" s="123"/>
      <c r="B371" s="123"/>
    </row>
    <row r="372" spans="1:2" ht="9">
      <c r="A372" s="123"/>
      <c r="B372" s="123"/>
    </row>
    <row r="373" spans="1:2" ht="9">
      <c r="A373" s="123"/>
      <c r="B373" s="123"/>
    </row>
    <row r="374" spans="1:2" ht="9">
      <c r="A374" s="123"/>
      <c r="B374" s="123"/>
    </row>
    <row r="375" spans="1:2" ht="9">
      <c r="A375" s="123"/>
      <c r="B375" s="123"/>
    </row>
    <row r="376" spans="1:2" ht="9">
      <c r="A376" s="123"/>
      <c r="B376" s="123"/>
    </row>
    <row r="377" spans="1:2" ht="9">
      <c r="A377" s="123"/>
      <c r="B377" s="123"/>
    </row>
    <row r="378" spans="1:2" ht="9">
      <c r="A378" s="123"/>
      <c r="B378" s="123"/>
    </row>
    <row r="379" spans="1:2" ht="9">
      <c r="A379" s="123"/>
      <c r="B379" s="123"/>
    </row>
    <row r="380" spans="1:2" ht="9">
      <c r="A380" s="123"/>
      <c r="B380" s="123"/>
    </row>
    <row r="381" spans="1:2" ht="9">
      <c r="A381" s="123"/>
      <c r="B381" s="123"/>
    </row>
    <row r="382" spans="1:2" ht="9">
      <c r="A382" s="123"/>
      <c r="B382" s="123"/>
    </row>
    <row r="383" spans="1:2" ht="9">
      <c r="A383" s="123"/>
      <c r="B383" s="123"/>
    </row>
    <row r="384" spans="1:2" ht="9">
      <c r="A384" s="123"/>
      <c r="B384" s="123"/>
    </row>
    <row r="385" spans="1:2" ht="9">
      <c r="A385" s="123"/>
      <c r="B385" s="123"/>
    </row>
    <row r="386" spans="1:2" ht="9">
      <c r="A386" s="123"/>
      <c r="B386" s="123"/>
    </row>
    <row r="387" spans="1:2" ht="9">
      <c r="A387" s="123"/>
      <c r="B387" s="123"/>
    </row>
    <row r="388" spans="1:2" ht="9">
      <c r="A388" s="123"/>
      <c r="B388" s="123"/>
    </row>
    <row r="389" spans="1:2" ht="9">
      <c r="A389" s="123"/>
      <c r="B389" s="123"/>
    </row>
    <row r="390" spans="1:2" ht="9">
      <c r="A390" s="123"/>
      <c r="B390" s="123"/>
    </row>
    <row r="391" spans="1:2" ht="9">
      <c r="A391" s="123"/>
      <c r="B391" s="123"/>
    </row>
    <row r="392" spans="1:2" ht="9">
      <c r="A392" s="123"/>
      <c r="B392" s="123"/>
    </row>
    <row r="393" spans="1:2" ht="9">
      <c r="A393" s="123"/>
      <c r="B393" s="123"/>
    </row>
    <row r="394" spans="1:2" ht="9">
      <c r="A394" s="123"/>
      <c r="B394" s="123"/>
    </row>
    <row r="395" spans="1:2" ht="9">
      <c r="A395" s="123"/>
      <c r="B395" s="123"/>
    </row>
    <row r="396" spans="1:2" ht="9">
      <c r="A396" s="123"/>
      <c r="B396" s="123"/>
    </row>
    <row r="397" spans="1:2" ht="9">
      <c r="A397" s="123"/>
      <c r="B397" s="123"/>
    </row>
    <row r="398" spans="1:2" ht="9">
      <c r="A398" s="123"/>
      <c r="B398" s="123"/>
    </row>
    <row r="399" spans="1:2" ht="9">
      <c r="A399" s="123"/>
      <c r="B399" s="123"/>
    </row>
    <row r="400" spans="1:2" ht="9">
      <c r="A400" s="123"/>
      <c r="B400" s="123"/>
    </row>
    <row r="401" spans="1:2" ht="9">
      <c r="A401" s="123"/>
      <c r="B401" s="123"/>
    </row>
    <row r="402" spans="1:2" ht="9">
      <c r="A402" s="123"/>
      <c r="B402" s="123"/>
    </row>
    <row r="403" spans="1:2" ht="9">
      <c r="A403" s="123"/>
      <c r="B403" s="123"/>
    </row>
    <row r="404" spans="1:2" ht="9">
      <c r="A404" s="123"/>
      <c r="B404" s="123"/>
    </row>
    <row r="405" spans="1:2" ht="9">
      <c r="A405" s="123"/>
      <c r="B405" s="123"/>
    </row>
    <row r="406" spans="1:2" ht="9">
      <c r="A406" s="123"/>
      <c r="B406" s="123"/>
    </row>
    <row r="407" spans="1:2" ht="9">
      <c r="A407" s="123"/>
      <c r="B407" s="123"/>
    </row>
    <row r="408" spans="1:2" ht="9">
      <c r="A408" s="123"/>
      <c r="B408" s="123"/>
    </row>
    <row r="409" spans="1:2" ht="9">
      <c r="A409" s="123"/>
      <c r="B409" s="123"/>
    </row>
    <row r="410" spans="1:2" ht="9">
      <c r="A410" s="123"/>
      <c r="B410" s="123"/>
    </row>
    <row r="411" spans="1:2" ht="9">
      <c r="A411" s="123"/>
      <c r="B411" s="123"/>
    </row>
    <row r="412" spans="1:2" ht="9">
      <c r="A412" s="123"/>
      <c r="B412" s="123"/>
    </row>
    <row r="413" spans="1:2" ht="9">
      <c r="A413" s="123"/>
      <c r="B413" s="123"/>
    </row>
    <row r="414" spans="1:2" ht="9">
      <c r="A414" s="123"/>
      <c r="B414" s="123"/>
    </row>
    <row r="415" spans="1:2" ht="9">
      <c r="A415" s="123"/>
      <c r="B415" s="123"/>
    </row>
    <row r="416" spans="1:2" ht="9">
      <c r="A416" s="123"/>
      <c r="B416" s="123"/>
    </row>
    <row r="417" spans="1:2" ht="9">
      <c r="A417" s="123"/>
      <c r="B417" s="123"/>
    </row>
    <row r="418" spans="1:2" ht="9">
      <c r="A418" s="123"/>
      <c r="B418" s="123"/>
    </row>
    <row r="419" spans="1:2" ht="9">
      <c r="A419" s="123"/>
      <c r="B419" s="123"/>
    </row>
    <row r="420" spans="1:2" ht="9">
      <c r="A420" s="123"/>
      <c r="B420" s="123"/>
    </row>
    <row r="421" spans="1:2" ht="9">
      <c r="A421" s="123"/>
      <c r="B421" s="123"/>
    </row>
    <row r="422" spans="1:2" ht="9">
      <c r="A422" s="123"/>
      <c r="B422" s="123"/>
    </row>
    <row r="423" spans="1:2" ht="9">
      <c r="A423" s="123"/>
      <c r="B423" s="123"/>
    </row>
    <row r="424" spans="1:2" ht="9">
      <c r="A424" s="123"/>
      <c r="B424" s="123"/>
    </row>
    <row r="425" spans="1:2" ht="9">
      <c r="A425" s="123"/>
      <c r="B425" s="123"/>
    </row>
    <row r="426" spans="1:2" ht="9">
      <c r="A426" s="123"/>
      <c r="B426" s="123"/>
    </row>
    <row r="427" spans="1:2" ht="9">
      <c r="A427" s="123"/>
      <c r="B427" s="123"/>
    </row>
    <row r="428" spans="1:2" ht="9">
      <c r="A428" s="123"/>
      <c r="B428" s="123"/>
    </row>
    <row r="429" spans="1:2" ht="9">
      <c r="A429" s="123"/>
      <c r="B429" s="123"/>
    </row>
    <row r="430" spans="1:2" ht="9">
      <c r="A430" s="123"/>
      <c r="B430" s="123"/>
    </row>
    <row r="431" spans="1:2" ht="9">
      <c r="A431" s="123"/>
      <c r="B431" s="123"/>
    </row>
    <row r="432" spans="1:2" ht="9">
      <c r="A432" s="123"/>
      <c r="B432" s="123"/>
    </row>
    <row r="433" spans="1:2" ht="9">
      <c r="A433" s="123"/>
      <c r="B433" s="123"/>
    </row>
    <row r="434" spans="1:2" ht="9">
      <c r="A434" s="123"/>
      <c r="B434" s="123"/>
    </row>
    <row r="435" spans="1:2" ht="9">
      <c r="A435" s="123"/>
      <c r="B435" s="123"/>
    </row>
    <row r="436" spans="1:2" ht="9">
      <c r="A436" s="123"/>
      <c r="B436" s="123"/>
    </row>
    <row r="437" spans="1:2" ht="9">
      <c r="A437" s="123"/>
      <c r="B437" s="123"/>
    </row>
    <row r="438" spans="1:2" ht="9">
      <c r="A438" s="123"/>
      <c r="B438" s="123"/>
    </row>
    <row r="439" spans="1:2" ht="9">
      <c r="A439" s="123"/>
      <c r="B439" s="123"/>
    </row>
    <row r="440" spans="1:2" ht="9">
      <c r="A440" s="123"/>
      <c r="B440" s="123"/>
    </row>
    <row r="441" spans="1:2" ht="9">
      <c r="A441" s="123"/>
      <c r="B441" s="123"/>
    </row>
    <row r="442" spans="1:2" ht="9">
      <c r="A442" s="123"/>
      <c r="B442" s="123"/>
    </row>
    <row r="443" spans="1:2" ht="9">
      <c r="A443" s="123"/>
      <c r="B443" s="123"/>
    </row>
    <row r="444" spans="1:2" ht="9">
      <c r="A444" s="123"/>
      <c r="B444" s="123"/>
    </row>
    <row r="445" spans="1:2" ht="9">
      <c r="A445" s="123"/>
      <c r="B445" s="123"/>
    </row>
    <row r="446" spans="1:2" ht="9">
      <c r="A446" s="123"/>
      <c r="B446" s="123"/>
    </row>
    <row r="447" spans="1:2" ht="9">
      <c r="A447" s="123"/>
      <c r="B447" s="123"/>
    </row>
    <row r="448" spans="1:2" ht="9">
      <c r="A448" s="123"/>
      <c r="B448" s="123"/>
    </row>
    <row r="449" spans="1:2" ht="9">
      <c r="A449" s="123"/>
      <c r="B449" s="123"/>
    </row>
    <row r="450" spans="1:2" ht="9">
      <c r="A450" s="123"/>
      <c r="B450" s="123"/>
    </row>
    <row r="451" spans="1:2" ht="9">
      <c r="A451" s="123"/>
      <c r="B451" s="123"/>
    </row>
    <row r="452" spans="1:2" ht="9">
      <c r="A452" s="123"/>
      <c r="B452" s="123"/>
    </row>
    <row r="453" spans="1:2" ht="9">
      <c r="A453" s="123"/>
      <c r="B453" s="123"/>
    </row>
    <row r="454" spans="1:2" ht="9">
      <c r="A454" s="123"/>
      <c r="B454" s="123"/>
    </row>
    <row r="455" spans="1:2" ht="9">
      <c r="A455" s="123"/>
      <c r="B455" s="123"/>
    </row>
    <row r="456" spans="1:2" ht="9">
      <c r="A456" s="123"/>
      <c r="B456" s="123"/>
    </row>
    <row r="457" spans="1:2" ht="9">
      <c r="A457" s="123"/>
      <c r="B457" s="123"/>
    </row>
    <row r="458" spans="1:2" ht="9">
      <c r="A458" s="123"/>
      <c r="B458" s="123"/>
    </row>
    <row r="459" spans="1:2" ht="9">
      <c r="A459" s="123"/>
      <c r="B459" s="123"/>
    </row>
    <row r="460" spans="1:2" ht="9">
      <c r="A460" s="123"/>
      <c r="B460" s="123"/>
    </row>
    <row r="461" spans="1:2" ht="9">
      <c r="A461" s="123"/>
      <c r="B461" s="123"/>
    </row>
    <row r="462" spans="1:2" ht="9">
      <c r="A462" s="123"/>
      <c r="B462" s="123"/>
    </row>
    <row r="463" spans="1:2" ht="9">
      <c r="A463" s="123"/>
      <c r="B463" s="123"/>
    </row>
    <row r="464" spans="1:2" ht="9">
      <c r="A464" s="123"/>
      <c r="B464" s="123"/>
    </row>
    <row r="465" spans="1:2" ht="9">
      <c r="A465" s="123"/>
      <c r="B465" s="123"/>
    </row>
    <row r="466" spans="1:2" ht="9">
      <c r="A466" s="123"/>
      <c r="B466" s="123"/>
    </row>
    <row r="467" spans="1:2" ht="9">
      <c r="A467" s="123"/>
      <c r="B467" s="123"/>
    </row>
    <row r="468" spans="1:2" ht="9">
      <c r="A468" s="123"/>
      <c r="B468" s="123"/>
    </row>
    <row r="469" spans="1:2" ht="9">
      <c r="A469" s="123"/>
      <c r="B469" s="123"/>
    </row>
    <row r="470" spans="1:2" ht="9">
      <c r="A470" s="123"/>
      <c r="B470" s="123"/>
    </row>
    <row r="471" spans="1:2" ht="9">
      <c r="A471" s="123"/>
      <c r="B471" s="123"/>
    </row>
    <row r="472" spans="1:2" ht="9">
      <c r="A472" s="123"/>
      <c r="B472" s="123"/>
    </row>
    <row r="473" spans="1:2" ht="9">
      <c r="A473" s="123"/>
      <c r="B473" s="123"/>
    </row>
    <row r="474" spans="1:2" ht="9">
      <c r="A474" s="123"/>
      <c r="B474" s="123"/>
    </row>
    <row r="475" spans="1:2" ht="9">
      <c r="A475" s="123"/>
      <c r="B475" s="123"/>
    </row>
    <row r="476" spans="1:2" ht="9">
      <c r="A476" s="123"/>
      <c r="B476" s="123"/>
    </row>
    <row r="477" spans="1:2" ht="9">
      <c r="A477" s="123"/>
      <c r="B477" s="123"/>
    </row>
    <row r="478" spans="1:2" ht="9">
      <c r="A478" s="123"/>
      <c r="B478" s="123"/>
    </row>
    <row r="479" spans="1:2" ht="9">
      <c r="A479" s="123"/>
      <c r="B479" s="123"/>
    </row>
    <row r="480" spans="1:2" ht="9">
      <c r="A480" s="123"/>
      <c r="B480" s="123"/>
    </row>
    <row r="481" spans="1:2" ht="9">
      <c r="A481" s="123"/>
      <c r="B481" s="123"/>
    </row>
    <row r="482" spans="1:2" ht="9">
      <c r="A482" s="123"/>
      <c r="B482" s="123"/>
    </row>
    <row r="483" spans="1:2" ht="9">
      <c r="A483" s="123"/>
      <c r="B483" s="123"/>
    </row>
    <row r="484" spans="1:2" ht="9">
      <c r="A484" s="123"/>
      <c r="B484" s="123"/>
    </row>
    <row r="485" spans="1:2" ht="9">
      <c r="A485" s="123"/>
      <c r="B485" s="123"/>
    </row>
    <row r="486" spans="1:2" ht="9">
      <c r="A486" s="123"/>
      <c r="B486" s="123"/>
    </row>
    <row r="487" spans="1:2" ht="9">
      <c r="A487" s="123"/>
      <c r="B487" s="123"/>
    </row>
    <row r="488" ht="9">
      <c r="B488" s="123"/>
    </row>
  </sheetData>
  <sheetProtection/>
  <mergeCells count="21">
    <mergeCell ref="F62:H62"/>
    <mergeCell ref="O3:Q3"/>
    <mergeCell ref="I62:J62"/>
    <mergeCell ref="C61:J61"/>
    <mergeCell ref="L61:S61"/>
    <mergeCell ref="I3:K3"/>
    <mergeCell ref="B68:F68"/>
    <mergeCell ref="P68:S68"/>
    <mergeCell ref="L62:N62"/>
    <mergeCell ref="O62:Q62"/>
    <mergeCell ref="R62:S62"/>
    <mergeCell ref="A2:A4"/>
    <mergeCell ref="R3:T3"/>
    <mergeCell ref="C62:E62"/>
    <mergeCell ref="B1:T1"/>
    <mergeCell ref="B2:B4"/>
    <mergeCell ref="L3:N3"/>
    <mergeCell ref="L2:T2"/>
    <mergeCell ref="C2:K2"/>
    <mergeCell ref="C3:E3"/>
    <mergeCell ref="F3:H3"/>
  </mergeCells>
  <hyperlinks>
    <hyperlink ref="B68:E68" r:id="rId1" display="Fonte: AgroStat Brasil a partir dos dados da SECEX / MDIC"/>
    <hyperlink ref="B68:F68" r:id="rId2" display="Fonte: AgroStat Brasil a partir dos dados da SECEX / MDIC"/>
  </hyperlinks>
  <printOptions horizontalCentered="1" verticalCentered="1"/>
  <pageMargins left="0.03937007874015748" right="0.03937007874015748" top="0" bottom="0" header="0" footer="0"/>
  <pageSetup horizontalDpi="600" verticalDpi="600" orientation="landscape" paperSize="9" scale="92" r:id="rId3"/>
  <headerFooter alignWithMargins="0">
    <oddHeader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CGOE</dc:creator>
  <cp:keywords/>
  <dc:description/>
  <cp:lastModifiedBy>Usuário do Windows</cp:lastModifiedBy>
  <cp:lastPrinted>2021-02-11T19:00:02Z</cp:lastPrinted>
  <dcterms:created xsi:type="dcterms:W3CDTF">2005-12-08T13:18:36Z</dcterms:created>
  <dcterms:modified xsi:type="dcterms:W3CDTF">2021-02-11T20:11:27Z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