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gastao.giometti\Documents\notas da Balança\texto jan-abr 2025\"/>
    </mc:Choice>
  </mc:AlternateContent>
  <xr:revisionPtr revIDLastSave="0" documentId="13_ncr:1_{FAF26FBB-ACC1-49ED-BBAE-C4EE78E3E7C5}" xr6:coauthVersionLast="47" xr6:coauthVersionMax="47" xr10:uidLastSave="{00000000-0000-0000-0000-000000000000}"/>
  <bookViews>
    <workbookView xWindow="-120" yWindow="-120" windowWidth="29040" windowHeight="15840" tabRatio="856" activeTab="4" xr2:uid="{00000000-000D-0000-FFFF-FFFF00000000}"/>
  </bookViews>
  <sheets>
    <sheet name="Mês" sheetId="24" r:id="rId1"/>
    <sheet name="Ano" sheetId="28" r:id="rId2"/>
    <sheet name="12 meses" sheetId="26" r:id="rId3"/>
    <sheet name="TOTAIS" sheetId="27" r:id="rId4"/>
    <sheet name="BAL RESUM." sheetId="6" r:id="rId5"/>
  </sheets>
  <definedNames>
    <definedName name="_xlnm.Print_Titles" localSheetId="4">'BAL RESUM.'!$B:$B,'BAL RESUM.'!$1:$1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27" l="1"/>
  <c r="P5" i="27"/>
  <c r="O5" i="27"/>
  <c r="N5" i="27"/>
  <c r="K5" i="27"/>
  <c r="J5" i="27"/>
  <c r="I5" i="27"/>
  <c r="H5" i="27"/>
  <c r="E5" i="27"/>
  <c r="D5" i="27"/>
  <c r="C5" i="27"/>
  <c r="B5" i="27"/>
  <c r="C1" i="24"/>
  <c r="M1" i="26" l="1"/>
  <c r="B69" i="6" l="1"/>
  <c r="A585" i="28"/>
  <c r="A586" i="28"/>
  <c r="A587" i="28"/>
  <c r="A588" i="28"/>
  <c r="A589" i="28"/>
  <c r="A590" i="28"/>
  <c r="A591" i="28"/>
  <c r="A592" i="28"/>
  <c r="A593" i="28"/>
  <c r="A594" i="28"/>
  <c r="A595" i="28"/>
  <c r="A596" i="28"/>
  <c r="A597" i="28"/>
  <c r="A598" i="28"/>
  <c r="A599" i="28"/>
  <c r="A600" i="28"/>
  <c r="A601" i="28"/>
  <c r="A602" i="28"/>
  <c r="A603" i="28"/>
  <c r="A604" i="28"/>
  <c r="A605" i="28"/>
  <c r="A606" i="28"/>
  <c r="A607" i="28"/>
  <c r="A608" i="28"/>
  <c r="A609" i="28"/>
  <c r="A610" i="28"/>
  <c r="A611" i="28"/>
  <c r="A612" i="28"/>
  <c r="A613" i="28"/>
  <c r="A614" i="28"/>
  <c r="A615" i="28"/>
  <c r="A616" i="28"/>
  <c r="A550" i="28"/>
  <c r="A551" i="28"/>
  <c r="A552" i="28"/>
  <c r="A553" i="28"/>
  <c r="A554" i="28"/>
  <c r="A555" i="28"/>
  <c r="A556" i="28"/>
  <c r="A557" i="28"/>
  <c r="A558" i="28"/>
  <c r="A559" i="28"/>
  <c r="A560" i="28"/>
  <c r="A561" i="28"/>
  <c r="A562" i="28"/>
  <c r="A563" i="28"/>
  <c r="A564" i="28"/>
  <c r="A565" i="28"/>
  <c r="A566" i="28"/>
  <c r="A567" i="28"/>
  <c r="A568" i="28"/>
  <c r="A569" i="28"/>
  <c r="A570" i="28"/>
  <c r="A571" i="28"/>
  <c r="A572" i="28"/>
  <c r="A573" i="28"/>
  <c r="A574" i="28"/>
  <c r="A575" i="28"/>
  <c r="A576" i="28"/>
  <c r="A577" i="28"/>
  <c r="A578" i="28"/>
  <c r="A579" i="28"/>
  <c r="A580" i="28"/>
  <c r="A581" i="28"/>
  <c r="A582" i="28"/>
  <c r="A583" i="28"/>
  <c r="A584" i="28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26" i="24"/>
  <c r="A27" i="24"/>
  <c r="A28" i="24"/>
  <c r="A29" i="24"/>
  <c r="A30" i="24"/>
  <c r="A31" i="24"/>
  <c r="A32" i="24"/>
  <c r="A33" i="24"/>
  <c r="A34" i="24"/>
  <c r="A35" i="24"/>
  <c r="A36" i="24"/>
  <c r="A37" i="24"/>
  <c r="A38" i="24"/>
  <c r="A39" i="24"/>
  <c r="A40" i="24"/>
  <c r="A41" i="24"/>
  <c r="A42" i="24"/>
  <c r="A43" i="24"/>
  <c r="A44" i="24"/>
  <c r="A45" i="24"/>
  <c r="A46" i="24"/>
  <c r="A47" i="24"/>
  <c r="A48" i="24"/>
  <c r="A49" i="24"/>
  <c r="A50" i="24"/>
  <c r="A51" i="24"/>
  <c r="A52" i="24"/>
  <c r="A53" i="24"/>
  <c r="A54" i="24"/>
  <c r="A55" i="24"/>
  <c r="A56" i="24"/>
  <c r="A57" i="24"/>
  <c r="A58" i="24"/>
  <c r="A59" i="24"/>
  <c r="A60" i="24"/>
  <c r="A61" i="24"/>
  <c r="A62" i="24"/>
  <c r="A63" i="24"/>
  <c r="A64" i="24"/>
  <c r="A65" i="24"/>
  <c r="A66" i="24"/>
  <c r="A67" i="24"/>
  <c r="A68" i="24"/>
  <c r="A69" i="24"/>
  <c r="A70" i="24"/>
  <c r="A71" i="24"/>
  <c r="A72" i="24"/>
  <c r="A73" i="24"/>
  <c r="A74" i="24"/>
  <c r="A75" i="24"/>
  <c r="A76" i="24"/>
  <c r="A77" i="24"/>
  <c r="A78" i="24"/>
  <c r="A79" i="24"/>
  <c r="A80" i="24"/>
  <c r="A81" i="24"/>
  <c r="A82" i="24"/>
  <c r="A83" i="24"/>
  <c r="A84" i="24"/>
  <c r="A85" i="24"/>
  <c r="A86" i="24"/>
  <c r="A87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153" i="24"/>
  <c r="A154" i="24"/>
  <c r="A155" i="24"/>
  <c r="A156" i="24"/>
  <c r="A157" i="24"/>
  <c r="A158" i="24"/>
  <c r="A159" i="24"/>
  <c r="A160" i="24"/>
  <c r="A161" i="24"/>
  <c r="A162" i="24"/>
  <c r="A163" i="24"/>
  <c r="A164" i="24"/>
  <c r="A165" i="24"/>
  <c r="A166" i="24"/>
  <c r="A167" i="24"/>
  <c r="A168" i="24"/>
  <c r="A169" i="24"/>
  <c r="A170" i="24"/>
  <c r="A171" i="24"/>
  <c r="A172" i="24"/>
  <c r="A173" i="24"/>
  <c r="A174" i="24"/>
  <c r="A175" i="24"/>
  <c r="A176" i="24"/>
  <c r="A177" i="24"/>
  <c r="A178" i="24"/>
  <c r="A179" i="24"/>
  <c r="A180" i="24"/>
  <c r="A181" i="24"/>
  <c r="A182" i="24"/>
  <c r="A183" i="24"/>
  <c r="A184" i="24"/>
  <c r="A185" i="24"/>
  <c r="A186" i="24"/>
  <c r="A187" i="24"/>
  <c r="A188" i="24"/>
  <c r="A189" i="24"/>
  <c r="A190" i="24"/>
  <c r="A191" i="24"/>
  <c r="A192" i="24"/>
  <c r="A193" i="24"/>
  <c r="A194" i="24"/>
  <c r="A195" i="24"/>
  <c r="A196" i="24"/>
  <c r="A197" i="24"/>
  <c r="A198" i="24"/>
  <c r="A199" i="24"/>
  <c r="A200" i="24"/>
  <c r="A201" i="24"/>
  <c r="A202" i="24"/>
  <c r="A203" i="24"/>
  <c r="A204" i="24"/>
  <c r="A205" i="24"/>
  <c r="A206" i="24"/>
  <c r="A207" i="24"/>
  <c r="A208" i="24"/>
  <c r="A209" i="24"/>
  <c r="A210" i="24"/>
  <c r="A211" i="24"/>
  <c r="A212" i="24"/>
  <c r="A213" i="24"/>
  <c r="A214" i="24"/>
  <c r="A215" i="24"/>
  <c r="A216" i="24"/>
  <c r="A217" i="24"/>
  <c r="A218" i="24"/>
  <c r="A219" i="24"/>
  <c r="A220" i="24"/>
  <c r="A221" i="24"/>
  <c r="A222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0" i="24"/>
  <c r="A241" i="24"/>
  <c r="A242" i="24"/>
  <c r="A243" i="24"/>
  <c r="A244" i="24"/>
  <c r="A245" i="24"/>
  <c r="A246" i="24"/>
  <c r="A247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260" i="24"/>
  <c r="A261" i="24"/>
  <c r="A262" i="24"/>
  <c r="A263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79" i="24"/>
  <c r="A280" i="24"/>
  <c r="A281" i="24"/>
  <c r="A282" i="24"/>
  <c r="A283" i="24"/>
  <c r="A284" i="24"/>
  <c r="A285" i="24"/>
  <c r="A286" i="24"/>
  <c r="A287" i="24"/>
  <c r="A288" i="24"/>
  <c r="A289" i="24"/>
  <c r="A290" i="24"/>
  <c r="A291" i="24"/>
  <c r="A292" i="24"/>
  <c r="A293" i="24"/>
  <c r="A294" i="24"/>
  <c r="A295" i="24"/>
  <c r="A296" i="24"/>
  <c r="A297" i="24"/>
  <c r="A298" i="24"/>
  <c r="A299" i="24"/>
  <c r="A300" i="24"/>
  <c r="A301" i="24"/>
  <c r="A302" i="24"/>
  <c r="A303" i="24"/>
  <c r="A304" i="24"/>
  <c r="A305" i="24"/>
  <c r="A306" i="24"/>
  <c r="A307" i="24"/>
  <c r="A308" i="24"/>
  <c r="A309" i="24"/>
  <c r="A310" i="24"/>
  <c r="A311" i="24"/>
  <c r="A312" i="24"/>
  <c r="A313" i="24"/>
  <c r="A314" i="24"/>
  <c r="A315" i="24"/>
  <c r="A316" i="24"/>
  <c r="A317" i="24"/>
  <c r="A318" i="24"/>
  <c r="A319" i="24"/>
  <c r="A320" i="24"/>
  <c r="A321" i="24"/>
  <c r="A322" i="24"/>
  <c r="A323" i="24"/>
  <c r="A324" i="24"/>
  <c r="A325" i="24"/>
  <c r="A326" i="24"/>
  <c r="A327" i="24"/>
  <c r="A328" i="24"/>
  <c r="A329" i="24"/>
  <c r="A330" i="24"/>
  <c r="A331" i="24"/>
  <c r="A332" i="24"/>
  <c r="A333" i="24"/>
  <c r="A334" i="24"/>
  <c r="A335" i="24"/>
  <c r="A336" i="24"/>
  <c r="A337" i="24"/>
  <c r="A338" i="24"/>
  <c r="A339" i="24"/>
  <c r="A340" i="24"/>
  <c r="A341" i="24"/>
  <c r="A342" i="24"/>
  <c r="A343" i="24"/>
  <c r="A344" i="24"/>
  <c r="A345" i="24"/>
  <c r="A346" i="24"/>
  <c r="A347" i="24"/>
  <c r="A348" i="24"/>
  <c r="A349" i="24"/>
  <c r="A350" i="24"/>
  <c r="A351" i="24"/>
  <c r="A352" i="24"/>
  <c r="A353" i="24"/>
  <c r="A354" i="24"/>
  <c r="A355" i="24"/>
  <c r="A356" i="24"/>
  <c r="A357" i="24"/>
  <c r="A358" i="24"/>
  <c r="A359" i="24"/>
  <c r="A360" i="24"/>
  <c r="A361" i="24"/>
  <c r="A362" i="24"/>
  <c r="A363" i="24"/>
  <c r="A364" i="24"/>
  <c r="A365" i="24"/>
  <c r="A366" i="24"/>
  <c r="A367" i="24"/>
  <c r="A368" i="24"/>
  <c r="A369" i="24"/>
  <c r="A370" i="24"/>
  <c r="A371" i="24"/>
  <c r="A372" i="24"/>
  <c r="A373" i="24"/>
  <c r="A374" i="24"/>
  <c r="A375" i="24"/>
  <c r="A376" i="24"/>
  <c r="A377" i="24"/>
  <c r="A378" i="24"/>
  <c r="A379" i="24"/>
  <c r="A380" i="24"/>
  <c r="A381" i="24"/>
  <c r="A382" i="24"/>
  <c r="A383" i="24"/>
  <c r="A384" i="24"/>
  <c r="A385" i="24"/>
  <c r="A386" i="24"/>
  <c r="A387" i="24"/>
  <c r="A388" i="24"/>
  <c r="A389" i="24"/>
  <c r="A390" i="24"/>
  <c r="A391" i="24"/>
  <c r="A392" i="24"/>
  <c r="A393" i="24"/>
  <c r="A394" i="24"/>
  <c r="A395" i="24"/>
  <c r="A396" i="24"/>
  <c r="A397" i="24"/>
  <c r="A398" i="24"/>
  <c r="A399" i="24"/>
  <c r="A400" i="24"/>
  <c r="A401" i="24"/>
  <c r="A402" i="24"/>
  <c r="A403" i="24"/>
  <c r="A404" i="24"/>
  <c r="A405" i="24"/>
  <c r="A406" i="24"/>
  <c r="A407" i="24"/>
  <c r="A408" i="24"/>
  <c r="A409" i="24"/>
  <c r="A410" i="24"/>
  <c r="A411" i="24"/>
  <c r="A412" i="24"/>
  <c r="A413" i="24"/>
  <c r="A414" i="24"/>
  <c r="A415" i="24"/>
  <c r="A416" i="24"/>
  <c r="A417" i="24"/>
  <c r="A418" i="24"/>
  <c r="A419" i="24"/>
  <c r="A420" i="24"/>
  <c r="A421" i="24"/>
  <c r="A422" i="24"/>
  <c r="A423" i="24"/>
  <c r="A424" i="24"/>
  <c r="A425" i="24"/>
  <c r="A426" i="24"/>
  <c r="A427" i="24"/>
  <c r="A428" i="24"/>
  <c r="A429" i="24"/>
  <c r="A430" i="24"/>
  <c r="A431" i="24"/>
  <c r="A432" i="24"/>
  <c r="A433" i="24"/>
  <c r="A434" i="24"/>
  <c r="A435" i="24"/>
  <c r="A436" i="24"/>
  <c r="A437" i="24"/>
  <c r="A438" i="24"/>
  <c r="A439" i="24"/>
  <c r="A440" i="24"/>
  <c r="A441" i="24"/>
  <c r="A442" i="24"/>
  <c r="A443" i="24"/>
  <c r="A444" i="24"/>
  <c r="A445" i="24"/>
  <c r="A446" i="24"/>
  <c r="A447" i="24"/>
  <c r="A448" i="24"/>
  <c r="A449" i="24"/>
  <c r="A450" i="24"/>
  <c r="A451" i="24"/>
  <c r="A452" i="24"/>
  <c r="A453" i="24"/>
  <c r="A454" i="24"/>
  <c r="A455" i="24"/>
  <c r="A456" i="24"/>
  <c r="A457" i="24"/>
  <c r="A458" i="24"/>
  <c r="A459" i="24"/>
  <c r="A460" i="24"/>
  <c r="A461" i="24"/>
  <c r="A462" i="24"/>
  <c r="A463" i="24"/>
  <c r="A464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482" i="24"/>
  <c r="A483" i="24"/>
  <c r="A484" i="24"/>
  <c r="A485" i="24"/>
  <c r="A486" i="24"/>
  <c r="A487" i="24"/>
  <c r="A488" i="24"/>
  <c r="A489" i="24"/>
  <c r="A490" i="24"/>
  <c r="A491" i="24"/>
  <c r="A492" i="24"/>
  <c r="A493" i="24"/>
  <c r="A494" i="24"/>
  <c r="A495" i="24"/>
  <c r="A496" i="24"/>
  <c r="A497" i="24"/>
  <c r="A498" i="24"/>
  <c r="A499" i="24"/>
  <c r="A500" i="24"/>
  <c r="A501" i="24"/>
  <c r="A502" i="24"/>
  <c r="A503" i="24"/>
  <c r="A504" i="24"/>
  <c r="A505" i="24"/>
  <c r="A506" i="24"/>
  <c r="A507" i="24"/>
  <c r="A508" i="24"/>
  <c r="A509" i="24"/>
  <c r="A510" i="24"/>
  <c r="A511" i="24"/>
  <c r="A512" i="24"/>
  <c r="A513" i="24"/>
  <c r="A514" i="24"/>
  <c r="A515" i="24"/>
  <c r="A516" i="24"/>
  <c r="A517" i="24"/>
  <c r="A518" i="24"/>
  <c r="A519" i="24"/>
  <c r="A520" i="24"/>
  <c r="A521" i="24"/>
  <c r="A522" i="24"/>
  <c r="A523" i="24"/>
  <c r="A524" i="24"/>
  <c r="A525" i="24"/>
  <c r="A526" i="24"/>
  <c r="A527" i="24"/>
  <c r="A528" i="24"/>
  <c r="A529" i="24"/>
  <c r="A530" i="24"/>
  <c r="A531" i="24"/>
  <c r="A532" i="24"/>
  <c r="A533" i="24"/>
  <c r="A534" i="24"/>
  <c r="A535" i="24"/>
  <c r="A536" i="24"/>
  <c r="A537" i="24"/>
  <c r="A538" i="24"/>
  <c r="A539" i="24"/>
  <c r="A540" i="24"/>
  <c r="A541" i="24"/>
  <c r="A542" i="24"/>
  <c r="A543" i="24"/>
  <c r="A544" i="24"/>
  <c r="A545" i="24"/>
  <c r="A546" i="24"/>
  <c r="A547" i="24"/>
  <c r="A548" i="24"/>
  <c r="A549" i="24"/>
  <c r="A550" i="24"/>
  <c r="A551" i="24"/>
  <c r="A552" i="24"/>
  <c r="A553" i="24"/>
  <c r="A554" i="24"/>
  <c r="A555" i="24"/>
  <c r="A556" i="24"/>
  <c r="A557" i="24"/>
  <c r="A558" i="24"/>
  <c r="A559" i="24"/>
  <c r="A560" i="24"/>
  <c r="A4" i="24"/>
  <c r="A559" i="26"/>
  <c r="A560" i="26"/>
  <c r="A561" i="26"/>
  <c r="A562" i="26"/>
  <c r="A563" i="26"/>
  <c r="A564" i="26"/>
  <c r="A565" i="26"/>
  <c r="A566" i="26"/>
  <c r="A567" i="26"/>
  <c r="A568" i="26"/>
  <c r="A569" i="26"/>
  <c r="A570" i="26"/>
  <c r="A571" i="26"/>
  <c r="A572" i="26"/>
  <c r="A573" i="26"/>
  <c r="A574" i="26"/>
  <c r="A575" i="26"/>
  <c r="A576" i="26"/>
  <c r="A577" i="26"/>
  <c r="A578" i="26"/>
  <c r="A579" i="26"/>
  <c r="A580" i="26"/>
  <c r="A581" i="26"/>
  <c r="A582" i="26"/>
  <c r="A583" i="26"/>
  <c r="A584" i="26"/>
  <c r="A585" i="26"/>
  <c r="A586" i="26"/>
  <c r="A587" i="26"/>
  <c r="A588" i="26"/>
  <c r="A589" i="26"/>
  <c r="A590" i="26"/>
  <c r="A591" i="26"/>
  <c r="A592" i="26"/>
  <c r="A593" i="26"/>
  <c r="A594" i="26"/>
  <c r="A595" i="26"/>
  <c r="A596" i="26"/>
  <c r="A597" i="26"/>
  <c r="A598" i="26"/>
  <c r="A599" i="26"/>
  <c r="A59" i="26"/>
  <c r="A60" i="26"/>
  <c r="A61" i="26"/>
  <c r="A62" i="26"/>
  <c r="A63" i="26"/>
  <c r="A64" i="26"/>
  <c r="A65" i="26"/>
  <c r="A66" i="26"/>
  <c r="A67" i="26"/>
  <c r="A68" i="26"/>
  <c r="A69" i="26"/>
  <c r="A70" i="26"/>
  <c r="A71" i="26"/>
  <c r="A72" i="26"/>
  <c r="A73" i="26"/>
  <c r="A74" i="26"/>
  <c r="A75" i="26"/>
  <c r="A76" i="26"/>
  <c r="A77" i="26"/>
  <c r="A78" i="26"/>
  <c r="A79" i="26"/>
  <c r="A80" i="26"/>
  <c r="A81" i="26"/>
  <c r="A82" i="26"/>
  <c r="A83" i="26"/>
  <c r="A84" i="26"/>
  <c r="A85" i="26"/>
  <c r="A86" i="26"/>
  <c r="A87" i="26"/>
  <c r="A88" i="26"/>
  <c r="A89" i="26"/>
  <c r="A90" i="26"/>
  <c r="A91" i="26"/>
  <c r="A92" i="26"/>
  <c r="A93" i="26"/>
  <c r="A94" i="26"/>
  <c r="A95" i="26"/>
  <c r="A96" i="26"/>
  <c r="A97" i="26"/>
  <c r="A98" i="26"/>
  <c r="A99" i="26"/>
  <c r="A100" i="26"/>
  <c r="A101" i="26"/>
  <c r="A102" i="26"/>
  <c r="A103" i="26"/>
  <c r="A104" i="26"/>
  <c r="A105" i="26"/>
  <c r="A106" i="26"/>
  <c r="A107" i="26"/>
  <c r="A108" i="26"/>
  <c r="A109" i="26"/>
  <c r="A110" i="26"/>
  <c r="A111" i="26"/>
  <c r="A112" i="26"/>
  <c r="A113" i="26"/>
  <c r="A114" i="26"/>
  <c r="A115" i="26"/>
  <c r="A116" i="26"/>
  <c r="A117" i="26"/>
  <c r="A118" i="26"/>
  <c r="A119" i="26"/>
  <c r="A120" i="26"/>
  <c r="A121" i="26"/>
  <c r="A122" i="26"/>
  <c r="A123" i="26"/>
  <c r="A124" i="26"/>
  <c r="A125" i="26"/>
  <c r="A126" i="26"/>
  <c r="A127" i="26"/>
  <c r="A128" i="26"/>
  <c r="A129" i="26"/>
  <c r="A130" i="26"/>
  <c r="A131" i="26"/>
  <c r="A132" i="26"/>
  <c r="A133" i="26"/>
  <c r="A134" i="26"/>
  <c r="A135" i="26"/>
  <c r="A136" i="26"/>
  <c r="A137" i="26"/>
  <c r="A138" i="26"/>
  <c r="A139" i="26"/>
  <c r="A140" i="26"/>
  <c r="A141" i="26"/>
  <c r="A142" i="26"/>
  <c r="A143" i="26"/>
  <c r="A144" i="26"/>
  <c r="A145" i="26"/>
  <c r="A146" i="26"/>
  <c r="A147" i="26"/>
  <c r="A148" i="26"/>
  <c r="A149" i="26"/>
  <c r="A150" i="26"/>
  <c r="A151" i="26"/>
  <c r="A152" i="26"/>
  <c r="A153" i="26"/>
  <c r="A154" i="26"/>
  <c r="A155" i="26"/>
  <c r="A156" i="26"/>
  <c r="A157" i="26"/>
  <c r="A158" i="26"/>
  <c r="A159" i="26"/>
  <c r="A160" i="26"/>
  <c r="A161" i="26"/>
  <c r="A162" i="26"/>
  <c r="A163" i="26"/>
  <c r="A164" i="26"/>
  <c r="A165" i="26"/>
  <c r="A166" i="26"/>
  <c r="A167" i="26"/>
  <c r="A168" i="26"/>
  <c r="A169" i="26"/>
  <c r="A170" i="26"/>
  <c r="A171" i="26"/>
  <c r="A172" i="26"/>
  <c r="A173" i="26"/>
  <c r="A174" i="26"/>
  <c r="A175" i="26"/>
  <c r="A176" i="26"/>
  <c r="A177" i="26"/>
  <c r="A178" i="26"/>
  <c r="A179" i="26"/>
  <c r="A180" i="26"/>
  <c r="A181" i="26"/>
  <c r="A182" i="26"/>
  <c r="A183" i="26"/>
  <c r="A184" i="26"/>
  <c r="A185" i="26"/>
  <c r="A186" i="26"/>
  <c r="A187" i="26"/>
  <c r="A188" i="26"/>
  <c r="A189" i="26"/>
  <c r="A190" i="26"/>
  <c r="A191" i="26"/>
  <c r="A192" i="26"/>
  <c r="A193" i="26"/>
  <c r="A194" i="26"/>
  <c r="A195" i="26"/>
  <c r="A196" i="26"/>
  <c r="A197" i="26"/>
  <c r="A198" i="26"/>
  <c r="A199" i="26"/>
  <c r="A200" i="26"/>
  <c r="A201" i="26"/>
  <c r="A202" i="26"/>
  <c r="A203" i="26"/>
  <c r="A204" i="26"/>
  <c r="A205" i="26"/>
  <c r="A206" i="26"/>
  <c r="A207" i="26"/>
  <c r="A208" i="26"/>
  <c r="A209" i="26"/>
  <c r="A210" i="26"/>
  <c r="A211" i="26"/>
  <c r="A212" i="26"/>
  <c r="A213" i="26"/>
  <c r="A214" i="26"/>
  <c r="A215" i="26"/>
  <c r="A216" i="26"/>
  <c r="A217" i="26"/>
  <c r="A218" i="26"/>
  <c r="A219" i="26"/>
  <c r="A220" i="26"/>
  <c r="A221" i="26"/>
  <c r="A222" i="26"/>
  <c r="A223" i="26"/>
  <c r="A224" i="26"/>
  <c r="A225" i="26"/>
  <c r="A226" i="26"/>
  <c r="A227" i="26"/>
  <c r="A228" i="26"/>
  <c r="A229" i="26"/>
  <c r="A230" i="26"/>
  <c r="A231" i="26"/>
  <c r="A232" i="26"/>
  <c r="A233" i="26"/>
  <c r="A234" i="26"/>
  <c r="A235" i="26"/>
  <c r="A236" i="26"/>
  <c r="A237" i="26"/>
  <c r="A238" i="26"/>
  <c r="A239" i="26"/>
  <c r="A240" i="26"/>
  <c r="A241" i="26"/>
  <c r="A242" i="26"/>
  <c r="A243" i="26"/>
  <c r="A244" i="26"/>
  <c r="A245" i="26"/>
  <c r="A246" i="26"/>
  <c r="A247" i="26"/>
  <c r="A248" i="26"/>
  <c r="A249" i="26"/>
  <c r="A250" i="26"/>
  <c r="A251" i="26"/>
  <c r="A252" i="26"/>
  <c r="A253" i="26"/>
  <c r="A254" i="26"/>
  <c r="A255" i="26"/>
  <c r="A256" i="26"/>
  <c r="A257" i="26"/>
  <c r="A258" i="26"/>
  <c r="A259" i="26"/>
  <c r="A260" i="26"/>
  <c r="A261" i="26"/>
  <c r="A262" i="26"/>
  <c r="A263" i="26"/>
  <c r="A264" i="26"/>
  <c r="A265" i="26"/>
  <c r="A266" i="26"/>
  <c r="A267" i="26"/>
  <c r="A268" i="26"/>
  <c r="A269" i="26"/>
  <c r="A270" i="26"/>
  <c r="A271" i="26"/>
  <c r="A272" i="26"/>
  <c r="A273" i="26"/>
  <c r="A274" i="26"/>
  <c r="A275" i="26"/>
  <c r="A276" i="26"/>
  <c r="A277" i="26"/>
  <c r="A278" i="26"/>
  <c r="A279" i="26"/>
  <c r="A280" i="26"/>
  <c r="A281" i="26"/>
  <c r="A282" i="26"/>
  <c r="A283" i="26"/>
  <c r="A284" i="26"/>
  <c r="A285" i="26"/>
  <c r="A286" i="26"/>
  <c r="A287" i="26"/>
  <c r="A288" i="26"/>
  <c r="A289" i="26"/>
  <c r="A290" i="26"/>
  <c r="A291" i="26"/>
  <c r="A292" i="26"/>
  <c r="A293" i="26"/>
  <c r="A294" i="26"/>
  <c r="A295" i="26"/>
  <c r="A296" i="26"/>
  <c r="A297" i="26"/>
  <c r="A298" i="26"/>
  <c r="A299" i="26"/>
  <c r="A300" i="26"/>
  <c r="A301" i="26"/>
  <c r="A302" i="26"/>
  <c r="A303" i="26"/>
  <c r="A304" i="26"/>
  <c r="A305" i="26"/>
  <c r="A306" i="26"/>
  <c r="A307" i="26"/>
  <c r="A308" i="26"/>
  <c r="A309" i="26"/>
  <c r="A310" i="26"/>
  <c r="A311" i="26"/>
  <c r="A312" i="26"/>
  <c r="A313" i="26"/>
  <c r="A314" i="26"/>
  <c r="A315" i="26"/>
  <c r="A316" i="26"/>
  <c r="A317" i="26"/>
  <c r="A318" i="26"/>
  <c r="A319" i="26"/>
  <c r="A320" i="26"/>
  <c r="A321" i="26"/>
  <c r="A322" i="26"/>
  <c r="A323" i="26"/>
  <c r="A324" i="26"/>
  <c r="A325" i="26"/>
  <c r="A326" i="26"/>
  <c r="A327" i="26"/>
  <c r="A328" i="26"/>
  <c r="A329" i="26"/>
  <c r="A330" i="26"/>
  <c r="A331" i="26"/>
  <c r="A332" i="26"/>
  <c r="A333" i="26"/>
  <c r="A334" i="26"/>
  <c r="A335" i="26"/>
  <c r="A336" i="26"/>
  <c r="A337" i="26"/>
  <c r="A338" i="26"/>
  <c r="A339" i="26"/>
  <c r="A340" i="26"/>
  <c r="A341" i="26"/>
  <c r="A342" i="26"/>
  <c r="A343" i="26"/>
  <c r="A344" i="26"/>
  <c r="A345" i="26"/>
  <c r="A346" i="26"/>
  <c r="A347" i="26"/>
  <c r="A348" i="26"/>
  <c r="A349" i="26"/>
  <c r="A350" i="26"/>
  <c r="A351" i="26"/>
  <c r="A352" i="26"/>
  <c r="A353" i="26"/>
  <c r="A354" i="26"/>
  <c r="A355" i="26"/>
  <c r="A356" i="26"/>
  <c r="A357" i="26"/>
  <c r="A358" i="26"/>
  <c r="A359" i="26"/>
  <c r="A360" i="26"/>
  <c r="A361" i="26"/>
  <c r="A362" i="26"/>
  <c r="A363" i="26"/>
  <c r="A364" i="26"/>
  <c r="A365" i="26"/>
  <c r="A366" i="26"/>
  <c r="A367" i="26"/>
  <c r="A368" i="26"/>
  <c r="A369" i="26"/>
  <c r="A370" i="26"/>
  <c r="A371" i="26"/>
  <c r="A372" i="26"/>
  <c r="A373" i="26"/>
  <c r="A374" i="26"/>
  <c r="A375" i="26"/>
  <c r="A376" i="26"/>
  <c r="A377" i="26"/>
  <c r="A378" i="26"/>
  <c r="A379" i="26"/>
  <c r="A380" i="26"/>
  <c r="A381" i="26"/>
  <c r="A382" i="26"/>
  <c r="A383" i="26"/>
  <c r="A384" i="26"/>
  <c r="A385" i="26"/>
  <c r="A386" i="26"/>
  <c r="A387" i="26"/>
  <c r="A388" i="26"/>
  <c r="A389" i="26"/>
  <c r="A390" i="26"/>
  <c r="A391" i="26"/>
  <c r="A392" i="26"/>
  <c r="A393" i="26"/>
  <c r="A394" i="26"/>
  <c r="A395" i="26"/>
  <c r="A396" i="26"/>
  <c r="A397" i="26"/>
  <c r="A398" i="26"/>
  <c r="A399" i="26"/>
  <c r="A400" i="26"/>
  <c r="A401" i="26"/>
  <c r="A402" i="26"/>
  <c r="A403" i="26"/>
  <c r="A404" i="26"/>
  <c r="A405" i="26"/>
  <c r="A406" i="26"/>
  <c r="A407" i="26"/>
  <c r="A408" i="26"/>
  <c r="A409" i="26"/>
  <c r="A410" i="26"/>
  <c r="A411" i="26"/>
  <c r="A412" i="26"/>
  <c r="A413" i="26"/>
  <c r="A414" i="26"/>
  <c r="A415" i="26"/>
  <c r="A416" i="26"/>
  <c r="A417" i="26"/>
  <c r="A418" i="26"/>
  <c r="A419" i="26"/>
  <c r="A420" i="26"/>
  <c r="A421" i="26"/>
  <c r="A422" i="26"/>
  <c r="A423" i="26"/>
  <c r="A424" i="26"/>
  <c r="A425" i="26"/>
  <c r="A426" i="26"/>
  <c r="A427" i="26"/>
  <c r="A428" i="26"/>
  <c r="A429" i="26"/>
  <c r="A430" i="26"/>
  <c r="A431" i="26"/>
  <c r="A432" i="26"/>
  <c r="A433" i="26"/>
  <c r="A434" i="26"/>
  <c r="A435" i="26"/>
  <c r="A436" i="26"/>
  <c r="A437" i="26"/>
  <c r="A438" i="26"/>
  <c r="A439" i="26"/>
  <c r="A440" i="26"/>
  <c r="A441" i="26"/>
  <c r="A442" i="26"/>
  <c r="A443" i="26"/>
  <c r="A444" i="26"/>
  <c r="A445" i="26"/>
  <c r="A446" i="26"/>
  <c r="A447" i="26"/>
  <c r="A448" i="26"/>
  <c r="A449" i="26"/>
  <c r="A450" i="26"/>
  <c r="A451" i="26"/>
  <c r="A452" i="26"/>
  <c r="A453" i="26"/>
  <c r="A454" i="26"/>
  <c r="A455" i="26"/>
  <c r="A456" i="26"/>
  <c r="A457" i="26"/>
  <c r="A458" i="26"/>
  <c r="A459" i="26"/>
  <c r="A460" i="26"/>
  <c r="A461" i="26"/>
  <c r="A462" i="26"/>
  <c r="A463" i="26"/>
  <c r="A464" i="26"/>
  <c r="A465" i="26"/>
  <c r="A466" i="26"/>
  <c r="A467" i="26"/>
  <c r="A468" i="26"/>
  <c r="A469" i="26"/>
  <c r="A470" i="26"/>
  <c r="A471" i="26"/>
  <c r="A472" i="26"/>
  <c r="A473" i="26"/>
  <c r="A474" i="26"/>
  <c r="A475" i="26"/>
  <c r="A476" i="26"/>
  <c r="A477" i="26"/>
  <c r="A478" i="26"/>
  <c r="A479" i="26"/>
  <c r="A480" i="26"/>
  <c r="A481" i="26"/>
  <c r="A482" i="26"/>
  <c r="A483" i="26"/>
  <c r="A484" i="26"/>
  <c r="A485" i="26"/>
  <c r="A486" i="26"/>
  <c r="A487" i="26"/>
  <c r="A488" i="26"/>
  <c r="A489" i="26"/>
  <c r="A490" i="26"/>
  <c r="A491" i="26"/>
  <c r="A492" i="26"/>
  <c r="A493" i="26"/>
  <c r="A494" i="26"/>
  <c r="A495" i="26"/>
  <c r="A496" i="26"/>
  <c r="A497" i="26"/>
  <c r="A498" i="26"/>
  <c r="A499" i="26"/>
  <c r="A500" i="26"/>
  <c r="A501" i="26"/>
  <c r="A502" i="26"/>
  <c r="A503" i="26"/>
  <c r="A504" i="26"/>
  <c r="A505" i="26"/>
  <c r="A506" i="26"/>
  <c r="A507" i="26"/>
  <c r="A508" i="26"/>
  <c r="A509" i="26"/>
  <c r="A510" i="26"/>
  <c r="A511" i="26"/>
  <c r="A512" i="26"/>
  <c r="A513" i="26"/>
  <c r="A514" i="26"/>
  <c r="A515" i="26"/>
  <c r="A516" i="26"/>
  <c r="A517" i="26"/>
  <c r="A518" i="26"/>
  <c r="A519" i="26"/>
  <c r="A520" i="26"/>
  <c r="A521" i="26"/>
  <c r="A522" i="26"/>
  <c r="A523" i="26"/>
  <c r="A524" i="26"/>
  <c r="A525" i="26"/>
  <c r="A526" i="26"/>
  <c r="A527" i="26"/>
  <c r="A528" i="26"/>
  <c r="A529" i="26"/>
  <c r="A530" i="26"/>
  <c r="A531" i="26"/>
  <c r="A532" i="26"/>
  <c r="A533" i="26"/>
  <c r="A534" i="26"/>
  <c r="A535" i="26"/>
  <c r="A536" i="26"/>
  <c r="A537" i="26"/>
  <c r="A538" i="26"/>
  <c r="A539" i="26"/>
  <c r="A540" i="26"/>
  <c r="A541" i="26"/>
  <c r="A542" i="26"/>
  <c r="A543" i="26"/>
  <c r="A544" i="26"/>
  <c r="A545" i="26"/>
  <c r="A546" i="26"/>
  <c r="A547" i="26"/>
  <c r="A548" i="26"/>
  <c r="A549" i="26"/>
  <c r="A550" i="26"/>
  <c r="A551" i="26"/>
  <c r="A552" i="26"/>
  <c r="A553" i="26"/>
  <c r="A554" i="26"/>
  <c r="A555" i="26"/>
  <c r="A556" i="26"/>
  <c r="A557" i="26"/>
  <c r="A558" i="26"/>
  <c r="A55" i="28"/>
  <c r="A56" i="28"/>
  <c r="A57" i="28"/>
  <c r="A58" i="28"/>
  <c r="A59" i="28"/>
  <c r="A60" i="28"/>
  <c r="A61" i="28"/>
  <c r="A62" i="28"/>
  <c r="A63" i="28"/>
  <c r="A64" i="28"/>
  <c r="A65" i="28"/>
  <c r="A66" i="28"/>
  <c r="A67" i="28"/>
  <c r="A68" i="28"/>
  <c r="A69" i="28"/>
  <c r="A70" i="28"/>
  <c r="A71" i="28"/>
  <c r="A72" i="28"/>
  <c r="A73" i="28"/>
  <c r="A74" i="28"/>
  <c r="A75" i="28"/>
  <c r="A76" i="28"/>
  <c r="A77" i="28"/>
  <c r="A78" i="28"/>
  <c r="A79" i="28"/>
  <c r="A80" i="28"/>
  <c r="A81" i="28"/>
  <c r="A82" i="28"/>
  <c r="A83" i="28"/>
  <c r="A84" i="28"/>
  <c r="A85" i="28"/>
  <c r="A86" i="28"/>
  <c r="A87" i="28"/>
  <c r="A88" i="28"/>
  <c r="A89" i="28"/>
  <c r="A90" i="28"/>
  <c r="A91" i="28"/>
  <c r="A92" i="28"/>
  <c r="A93" i="28"/>
  <c r="A94" i="28"/>
  <c r="A95" i="28"/>
  <c r="A96" i="28"/>
  <c r="A97" i="28"/>
  <c r="A98" i="28"/>
  <c r="A99" i="28"/>
  <c r="A100" i="28"/>
  <c r="A101" i="28"/>
  <c r="A102" i="28"/>
  <c r="A103" i="28"/>
  <c r="A104" i="28"/>
  <c r="A105" i="28"/>
  <c r="A106" i="28"/>
  <c r="A107" i="28"/>
  <c r="A108" i="28"/>
  <c r="A109" i="28"/>
  <c r="A110" i="28"/>
  <c r="A111" i="28"/>
  <c r="A112" i="28"/>
  <c r="A113" i="28"/>
  <c r="A114" i="28"/>
  <c r="A115" i="28"/>
  <c r="A116" i="28"/>
  <c r="A117" i="28"/>
  <c r="A118" i="28"/>
  <c r="A119" i="28"/>
  <c r="A120" i="28"/>
  <c r="A121" i="28"/>
  <c r="A122" i="28"/>
  <c r="A123" i="28"/>
  <c r="A124" i="28"/>
  <c r="A125" i="28"/>
  <c r="A126" i="28"/>
  <c r="A127" i="28"/>
  <c r="A128" i="28"/>
  <c r="A129" i="28"/>
  <c r="A130" i="28"/>
  <c r="A131" i="28"/>
  <c r="A132" i="28"/>
  <c r="A133" i="28"/>
  <c r="A134" i="28"/>
  <c r="A135" i="28"/>
  <c r="A136" i="28"/>
  <c r="A137" i="28"/>
  <c r="A138" i="28"/>
  <c r="A139" i="28"/>
  <c r="A140" i="28"/>
  <c r="A141" i="28"/>
  <c r="A142" i="28"/>
  <c r="A143" i="28"/>
  <c r="A144" i="28"/>
  <c r="A145" i="28"/>
  <c r="A146" i="28"/>
  <c r="A147" i="28"/>
  <c r="A148" i="28"/>
  <c r="A149" i="28"/>
  <c r="A150" i="28"/>
  <c r="A151" i="28"/>
  <c r="A152" i="28"/>
  <c r="A153" i="28"/>
  <c r="A154" i="28"/>
  <c r="A155" i="28"/>
  <c r="A156" i="28"/>
  <c r="A157" i="28"/>
  <c r="A158" i="28"/>
  <c r="A159" i="28"/>
  <c r="A160" i="28"/>
  <c r="A161" i="28"/>
  <c r="A162" i="28"/>
  <c r="A163" i="28"/>
  <c r="A164" i="28"/>
  <c r="A165" i="28"/>
  <c r="A166" i="28"/>
  <c r="A167" i="28"/>
  <c r="A168" i="28"/>
  <c r="A169" i="28"/>
  <c r="A170" i="28"/>
  <c r="A171" i="28"/>
  <c r="A172" i="28"/>
  <c r="A173" i="28"/>
  <c r="A174" i="28"/>
  <c r="A175" i="28"/>
  <c r="A176" i="28"/>
  <c r="A177" i="28"/>
  <c r="A178" i="28"/>
  <c r="A179" i="28"/>
  <c r="A180" i="28"/>
  <c r="A181" i="28"/>
  <c r="A182" i="28"/>
  <c r="A183" i="28"/>
  <c r="A184" i="28"/>
  <c r="A185" i="28"/>
  <c r="A186" i="28"/>
  <c r="A187" i="28"/>
  <c r="A188" i="28"/>
  <c r="A189" i="28"/>
  <c r="A190" i="28"/>
  <c r="A191" i="28"/>
  <c r="A192" i="28"/>
  <c r="A193" i="28"/>
  <c r="A194" i="28"/>
  <c r="A195" i="28"/>
  <c r="A196" i="28"/>
  <c r="A197" i="28"/>
  <c r="A198" i="28"/>
  <c r="A199" i="28"/>
  <c r="A200" i="28"/>
  <c r="A201" i="28"/>
  <c r="A202" i="28"/>
  <c r="A203" i="28"/>
  <c r="A204" i="28"/>
  <c r="A205" i="28"/>
  <c r="A206" i="28"/>
  <c r="A207" i="28"/>
  <c r="A208" i="28"/>
  <c r="A209" i="28"/>
  <c r="A210" i="28"/>
  <c r="A211" i="28"/>
  <c r="A212" i="28"/>
  <c r="A213" i="28"/>
  <c r="A214" i="28"/>
  <c r="A215" i="28"/>
  <c r="A216" i="28"/>
  <c r="A217" i="28"/>
  <c r="A218" i="28"/>
  <c r="A219" i="28"/>
  <c r="A220" i="28"/>
  <c r="A221" i="28"/>
  <c r="A222" i="28"/>
  <c r="A223" i="28"/>
  <c r="A224" i="28"/>
  <c r="A225" i="28"/>
  <c r="A226" i="28"/>
  <c r="A227" i="28"/>
  <c r="A228" i="28"/>
  <c r="A229" i="28"/>
  <c r="A230" i="28"/>
  <c r="A231" i="28"/>
  <c r="A232" i="28"/>
  <c r="A233" i="28"/>
  <c r="A234" i="28"/>
  <c r="A235" i="28"/>
  <c r="A236" i="28"/>
  <c r="A237" i="28"/>
  <c r="A238" i="28"/>
  <c r="A239" i="28"/>
  <c r="A240" i="28"/>
  <c r="A241" i="28"/>
  <c r="A242" i="28"/>
  <c r="A243" i="28"/>
  <c r="A244" i="28"/>
  <c r="A245" i="28"/>
  <c r="A246" i="28"/>
  <c r="A247" i="28"/>
  <c r="A248" i="28"/>
  <c r="A249" i="28"/>
  <c r="A250" i="28"/>
  <c r="A251" i="28"/>
  <c r="A252" i="28"/>
  <c r="A253" i="28"/>
  <c r="A254" i="28"/>
  <c r="A255" i="28"/>
  <c r="A256" i="28"/>
  <c r="A257" i="28"/>
  <c r="A258" i="28"/>
  <c r="A259" i="28"/>
  <c r="A260" i="28"/>
  <c r="A261" i="28"/>
  <c r="A262" i="28"/>
  <c r="A263" i="28"/>
  <c r="A264" i="28"/>
  <c r="A265" i="28"/>
  <c r="A266" i="28"/>
  <c r="A267" i="28"/>
  <c r="A268" i="28"/>
  <c r="A269" i="28"/>
  <c r="A270" i="28"/>
  <c r="A271" i="28"/>
  <c r="A272" i="28"/>
  <c r="A273" i="28"/>
  <c r="A274" i="28"/>
  <c r="A275" i="28"/>
  <c r="A276" i="28"/>
  <c r="A277" i="28"/>
  <c r="A278" i="28"/>
  <c r="A279" i="28"/>
  <c r="A280" i="28"/>
  <c r="A281" i="28"/>
  <c r="A282" i="28"/>
  <c r="A283" i="28"/>
  <c r="A284" i="28"/>
  <c r="A285" i="28"/>
  <c r="A286" i="28"/>
  <c r="A287" i="28"/>
  <c r="A288" i="28"/>
  <c r="A289" i="28"/>
  <c r="A290" i="28"/>
  <c r="A291" i="28"/>
  <c r="A292" i="28"/>
  <c r="A293" i="28"/>
  <c r="A294" i="28"/>
  <c r="A295" i="28"/>
  <c r="A296" i="28"/>
  <c r="A297" i="28"/>
  <c r="A298" i="28"/>
  <c r="A299" i="28"/>
  <c r="A300" i="28"/>
  <c r="A301" i="28"/>
  <c r="A302" i="28"/>
  <c r="A303" i="28"/>
  <c r="A304" i="28"/>
  <c r="A305" i="28"/>
  <c r="A306" i="28"/>
  <c r="A307" i="28"/>
  <c r="A308" i="28"/>
  <c r="A309" i="28"/>
  <c r="A310" i="28"/>
  <c r="A311" i="28"/>
  <c r="A312" i="28"/>
  <c r="A313" i="28"/>
  <c r="A314" i="28"/>
  <c r="A315" i="28"/>
  <c r="A316" i="28"/>
  <c r="A317" i="28"/>
  <c r="A318" i="28"/>
  <c r="A319" i="28"/>
  <c r="A320" i="28"/>
  <c r="A321" i="28"/>
  <c r="A322" i="28"/>
  <c r="A323" i="28"/>
  <c r="A324" i="28"/>
  <c r="A325" i="28"/>
  <c r="A326" i="28"/>
  <c r="A327" i="28"/>
  <c r="A328" i="28"/>
  <c r="A329" i="28"/>
  <c r="A330" i="28"/>
  <c r="A331" i="28"/>
  <c r="A332" i="28"/>
  <c r="A333" i="28"/>
  <c r="A334" i="28"/>
  <c r="A335" i="28"/>
  <c r="A336" i="28"/>
  <c r="A337" i="28"/>
  <c r="A338" i="28"/>
  <c r="A339" i="28"/>
  <c r="A340" i="28"/>
  <c r="A341" i="28"/>
  <c r="A342" i="28"/>
  <c r="A343" i="28"/>
  <c r="A344" i="28"/>
  <c r="A345" i="28"/>
  <c r="A346" i="28"/>
  <c r="A347" i="28"/>
  <c r="A348" i="28"/>
  <c r="A349" i="28"/>
  <c r="A350" i="28"/>
  <c r="A351" i="28"/>
  <c r="A352" i="28"/>
  <c r="A353" i="28"/>
  <c r="A354" i="28"/>
  <c r="A355" i="28"/>
  <c r="A356" i="28"/>
  <c r="A357" i="28"/>
  <c r="A358" i="28"/>
  <c r="A359" i="28"/>
  <c r="A360" i="28"/>
  <c r="A361" i="28"/>
  <c r="A362" i="28"/>
  <c r="A363" i="28"/>
  <c r="A364" i="28"/>
  <c r="A365" i="28"/>
  <c r="A366" i="28"/>
  <c r="A367" i="28"/>
  <c r="A368" i="28"/>
  <c r="A369" i="28"/>
  <c r="A370" i="28"/>
  <c r="A371" i="28"/>
  <c r="A372" i="28"/>
  <c r="A373" i="28"/>
  <c r="A374" i="28"/>
  <c r="A375" i="28"/>
  <c r="A376" i="28"/>
  <c r="A377" i="28"/>
  <c r="A378" i="28"/>
  <c r="A379" i="28"/>
  <c r="A380" i="28"/>
  <c r="A381" i="28"/>
  <c r="A382" i="28"/>
  <c r="A383" i="28"/>
  <c r="A384" i="28"/>
  <c r="A385" i="28"/>
  <c r="A386" i="28"/>
  <c r="A387" i="28"/>
  <c r="A388" i="28"/>
  <c r="A389" i="28"/>
  <c r="A390" i="28"/>
  <c r="A391" i="28"/>
  <c r="A392" i="28"/>
  <c r="A393" i="28"/>
  <c r="A394" i="28"/>
  <c r="A395" i="28"/>
  <c r="A396" i="28"/>
  <c r="A397" i="28"/>
  <c r="A398" i="28"/>
  <c r="A399" i="28"/>
  <c r="A400" i="28"/>
  <c r="A401" i="28"/>
  <c r="A402" i="28"/>
  <c r="A403" i="28"/>
  <c r="A404" i="28"/>
  <c r="A405" i="28"/>
  <c r="A406" i="28"/>
  <c r="A407" i="28"/>
  <c r="A408" i="28"/>
  <c r="A409" i="28"/>
  <c r="A410" i="28"/>
  <c r="A411" i="28"/>
  <c r="A412" i="28"/>
  <c r="A413" i="28"/>
  <c r="A414" i="28"/>
  <c r="A415" i="28"/>
  <c r="A416" i="28"/>
  <c r="A417" i="28"/>
  <c r="A418" i="28"/>
  <c r="A419" i="28"/>
  <c r="A420" i="28"/>
  <c r="A421" i="28"/>
  <c r="A422" i="28"/>
  <c r="A423" i="28"/>
  <c r="A424" i="28"/>
  <c r="A425" i="28"/>
  <c r="A426" i="28"/>
  <c r="A427" i="28"/>
  <c r="A428" i="28"/>
  <c r="A429" i="28"/>
  <c r="A430" i="28"/>
  <c r="A431" i="28"/>
  <c r="A432" i="28"/>
  <c r="A433" i="28"/>
  <c r="A434" i="28"/>
  <c r="A435" i="28"/>
  <c r="A436" i="28"/>
  <c r="A437" i="28"/>
  <c r="A438" i="28"/>
  <c r="A439" i="28"/>
  <c r="A440" i="28"/>
  <c r="A441" i="28"/>
  <c r="A442" i="28"/>
  <c r="A443" i="28"/>
  <c r="A444" i="28"/>
  <c r="A445" i="28"/>
  <c r="A446" i="28"/>
  <c r="A447" i="28"/>
  <c r="A448" i="28"/>
  <c r="A449" i="28"/>
  <c r="A450" i="28"/>
  <c r="A451" i="28"/>
  <c r="A452" i="28"/>
  <c r="A453" i="28"/>
  <c r="A454" i="28"/>
  <c r="A455" i="28"/>
  <c r="A456" i="28"/>
  <c r="A457" i="28"/>
  <c r="A458" i="28"/>
  <c r="A459" i="28"/>
  <c r="A460" i="28"/>
  <c r="A461" i="28"/>
  <c r="A462" i="28"/>
  <c r="A463" i="28"/>
  <c r="A464" i="28"/>
  <c r="A465" i="28"/>
  <c r="A466" i="28"/>
  <c r="A467" i="28"/>
  <c r="A468" i="28"/>
  <c r="A469" i="28"/>
  <c r="A470" i="28"/>
  <c r="A471" i="28"/>
  <c r="A472" i="28"/>
  <c r="A473" i="28"/>
  <c r="A474" i="28"/>
  <c r="A475" i="28"/>
  <c r="A476" i="28"/>
  <c r="A477" i="28"/>
  <c r="A478" i="28"/>
  <c r="A479" i="28"/>
  <c r="A480" i="28"/>
  <c r="A481" i="28"/>
  <c r="A482" i="28"/>
  <c r="A483" i="28"/>
  <c r="A484" i="28"/>
  <c r="A485" i="28"/>
  <c r="A486" i="28"/>
  <c r="A487" i="28"/>
  <c r="A488" i="28"/>
  <c r="A489" i="28"/>
  <c r="A490" i="28"/>
  <c r="A491" i="28"/>
  <c r="A492" i="28"/>
  <c r="A493" i="28"/>
  <c r="A494" i="28"/>
  <c r="A495" i="28"/>
  <c r="A496" i="28"/>
  <c r="A497" i="28"/>
  <c r="A498" i="28"/>
  <c r="A499" i="28"/>
  <c r="A500" i="28"/>
  <c r="A501" i="28"/>
  <c r="A502" i="28"/>
  <c r="A503" i="28"/>
  <c r="A504" i="28"/>
  <c r="A505" i="28"/>
  <c r="A506" i="28"/>
  <c r="A507" i="28"/>
  <c r="A508" i="28"/>
  <c r="A509" i="28"/>
  <c r="A510" i="28"/>
  <c r="A511" i="28"/>
  <c r="A512" i="28"/>
  <c r="A513" i="28"/>
  <c r="A514" i="28"/>
  <c r="A515" i="28"/>
  <c r="A516" i="28"/>
  <c r="A517" i="28"/>
  <c r="A518" i="28"/>
  <c r="A519" i="28"/>
  <c r="A520" i="28"/>
  <c r="A521" i="28"/>
  <c r="A522" i="28"/>
  <c r="A523" i="28"/>
  <c r="A524" i="28"/>
  <c r="A525" i="28"/>
  <c r="A526" i="28"/>
  <c r="A527" i="28"/>
  <c r="A528" i="28"/>
  <c r="A529" i="28"/>
  <c r="A530" i="28"/>
  <c r="A531" i="28"/>
  <c r="A532" i="28"/>
  <c r="A533" i="28"/>
  <c r="A534" i="28"/>
  <c r="A535" i="28"/>
  <c r="A536" i="28"/>
  <c r="A537" i="28"/>
  <c r="A538" i="28"/>
  <c r="A539" i="28"/>
  <c r="A540" i="28"/>
  <c r="A541" i="28"/>
  <c r="A542" i="28"/>
  <c r="A543" i="28"/>
  <c r="A544" i="28"/>
  <c r="A545" i="28"/>
  <c r="A546" i="28"/>
  <c r="A547" i="28"/>
  <c r="A548" i="28"/>
  <c r="A549" i="28"/>
  <c r="Y64" i="6"/>
  <c r="X64" i="6"/>
  <c r="V64" i="6"/>
  <c r="U64" i="6"/>
  <c r="P64" i="6"/>
  <c r="O64" i="6"/>
  <c r="M64" i="6"/>
  <c r="L64" i="6"/>
  <c r="D64" i="6"/>
  <c r="F64" i="6"/>
  <c r="G64" i="6"/>
  <c r="C64" i="6"/>
  <c r="Y66" i="6"/>
  <c r="X66" i="6"/>
  <c r="V66" i="6"/>
  <c r="U66" i="6"/>
  <c r="P66" i="6"/>
  <c r="O66" i="6"/>
  <c r="M66" i="6"/>
  <c r="L66" i="6"/>
  <c r="D66" i="6"/>
  <c r="F66" i="6"/>
  <c r="G66" i="6"/>
  <c r="C66" i="6"/>
  <c r="E1" i="26"/>
  <c r="I1" i="26" s="1"/>
  <c r="C1" i="26"/>
  <c r="N2" i="27" s="1"/>
  <c r="E1" i="28"/>
  <c r="I1" i="28" s="1"/>
  <c r="C1" i="28"/>
  <c r="H2" i="27" s="1"/>
  <c r="E1" i="24"/>
  <c r="I1" i="24" s="1"/>
  <c r="B2" i="27"/>
  <c r="C2" i="6"/>
  <c r="C61" i="6" s="1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M35" i="6" s="1"/>
  <c r="A600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U61" i="6"/>
  <c r="G1" i="24"/>
  <c r="C35" i="6" l="1"/>
  <c r="Y36" i="6"/>
  <c r="G35" i="6"/>
  <c r="D35" i="6"/>
  <c r="F35" i="6"/>
  <c r="I35" i="6" s="1"/>
  <c r="F13" i="6"/>
  <c r="H35" i="6"/>
  <c r="U35" i="6"/>
  <c r="D18" i="6"/>
  <c r="V7" i="6"/>
  <c r="V27" i="6"/>
  <c r="P7" i="26"/>
  <c r="Y56" i="6"/>
  <c r="L36" i="6"/>
  <c r="O35" i="6"/>
  <c r="Q35" i="6" s="1"/>
  <c r="C18" i="6"/>
  <c r="C14" i="6"/>
  <c r="G19" i="6"/>
  <c r="D54" i="6"/>
  <c r="C9" i="6"/>
  <c r="G6" i="6"/>
  <c r="C42" i="6"/>
  <c r="D13" i="6"/>
  <c r="O2" i="27"/>
  <c r="G1" i="28"/>
  <c r="S64" i="6"/>
  <c r="W66" i="6"/>
  <c r="G32" i="6"/>
  <c r="D17" i="6"/>
  <c r="F33" i="6"/>
  <c r="G49" i="6"/>
  <c r="F53" i="6"/>
  <c r="F14" i="6"/>
  <c r="I14" i="6" s="1"/>
  <c r="D46" i="6"/>
  <c r="C21" i="6"/>
  <c r="C22" i="6"/>
  <c r="C43" i="6"/>
  <c r="D22" i="6"/>
  <c r="D16" i="6"/>
  <c r="F56" i="6"/>
  <c r="G8" i="6"/>
  <c r="G25" i="6"/>
  <c r="G21" i="6"/>
  <c r="D58" i="6"/>
  <c r="G36" i="6"/>
  <c r="F8" i="6"/>
  <c r="F23" i="6"/>
  <c r="C11" i="6"/>
  <c r="F16" i="6"/>
  <c r="D57" i="6"/>
  <c r="D20" i="6"/>
  <c r="C36" i="6"/>
  <c r="F36" i="6"/>
  <c r="H36" i="6" s="1"/>
  <c r="F48" i="6"/>
  <c r="F42" i="6"/>
  <c r="D31" i="6"/>
  <c r="C28" i="6"/>
  <c r="F49" i="6"/>
  <c r="F18" i="6"/>
  <c r="D23" i="6"/>
  <c r="D36" i="6"/>
  <c r="J36" i="6" s="1"/>
  <c r="P6" i="24"/>
  <c r="F45" i="6"/>
  <c r="D11" i="6"/>
  <c r="F43" i="6"/>
  <c r="G17" i="6"/>
  <c r="C13" i="6"/>
  <c r="C19" i="6"/>
  <c r="G52" i="6"/>
  <c r="C38" i="6"/>
  <c r="C50" i="6"/>
  <c r="F28" i="6"/>
  <c r="F55" i="6"/>
  <c r="D7" i="6"/>
  <c r="F29" i="6"/>
  <c r="M48" i="6"/>
  <c r="P35" i="6"/>
  <c r="S35" i="6" s="1"/>
  <c r="M41" i="6"/>
  <c r="L35" i="6"/>
  <c r="R35" i="6" s="1"/>
  <c r="M11" i="6"/>
  <c r="P22" i="6"/>
  <c r="O20" i="6"/>
  <c r="O36" i="6"/>
  <c r="O45" i="6"/>
  <c r="O29" i="6"/>
  <c r="O25" i="6"/>
  <c r="M10" i="6"/>
  <c r="M26" i="6"/>
  <c r="O27" i="6"/>
  <c r="L31" i="6"/>
  <c r="M32" i="6"/>
  <c r="P55" i="6"/>
  <c r="O44" i="6"/>
  <c r="M31" i="6"/>
  <c r="M6" i="28"/>
  <c r="P41" i="6"/>
  <c r="M36" i="6"/>
  <c r="P10" i="6"/>
  <c r="M24" i="6"/>
  <c r="O9" i="6"/>
  <c r="P44" i="6"/>
  <c r="L26" i="6"/>
  <c r="O24" i="6"/>
  <c r="P6" i="28"/>
  <c r="M58" i="6"/>
  <c r="P52" i="6"/>
  <c r="O41" i="6"/>
  <c r="L6" i="6"/>
  <c r="O12" i="6"/>
  <c r="P26" i="6"/>
  <c r="P36" i="6"/>
  <c r="P24" i="6"/>
  <c r="L56" i="6"/>
  <c r="O50" i="6"/>
  <c r="L24" i="6"/>
  <c r="L10" i="6"/>
  <c r="O26" i="6"/>
  <c r="P7" i="6"/>
  <c r="O10" i="6"/>
  <c r="O52" i="6"/>
  <c r="M47" i="6"/>
  <c r="L19" i="6"/>
  <c r="L18" i="6"/>
  <c r="M53" i="6"/>
  <c r="U7" i="6"/>
  <c r="X51" i="6"/>
  <c r="X46" i="6"/>
  <c r="V51" i="6"/>
  <c r="Y35" i="6"/>
  <c r="U10" i="6"/>
  <c r="X10" i="6"/>
  <c r="V56" i="6"/>
  <c r="U26" i="6"/>
  <c r="X15" i="6"/>
  <c r="Y6" i="6"/>
  <c r="V26" i="6"/>
  <c r="X38" i="6"/>
  <c r="Y33" i="6"/>
  <c r="Y10" i="6"/>
  <c r="Z10" i="6" s="1"/>
  <c r="X34" i="6"/>
  <c r="V10" i="6"/>
  <c r="Y26" i="6"/>
  <c r="X35" i="6"/>
  <c r="X31" i="6"/>
  <c r="Y29" i="6"/>
  <c r="Y37" i="6"/>
  <c r="V36" i="6"/>
  <c r="AB36" i="6" s="1"/>
  <c r="V35" i="6"/>
  <c r="U36" i="6"/>
  <c r="X26" i="6"/>
  <c r="Y52" i="6"/>
  <c r="X36" i="6"/>
  <c r="Y32" i="6"/>
  <c r="V38" i="6"/>
  <c r="L2" i="6"/>
  <c r="L61" i="6" s="1"/>
  <c r="E35" i="6"/>
  <c r="I64" i="6"/>
  <c r="F65" i="6"/>
  <c r="H64" i="6"/>
  <c r="J64" i="6"/>
  <c r="C65" i="6"/>
  <c r="R66" i="6"/>
  <c r="F67" i="6"/>
  <c r="J35" i="6"/>
  <c r="C26" i="6"/>
  <c r="D45" i="6"/>
  <c r="P7" i="24"/>
  <c r="G33" i="6"/>
  <c r="F19" i="6"/>
  <c r="C23" i="6"/>
  <c r="D15" i="6"/>
  <c r="G46" i="6"/>
  <c r="D43" i="6"/>
  <c r="C52" i="6"/>
  <c r="C15" i="6"/>
  <c r="C33" i="6"/>
  <c r="G48" i="6"/>
  <c r="G7" i="6"/>
  <c r="F51" i="6"/>
  <c r="C57" i="6"/>
  <c r="C58" i="6"/>
  <c r="C54" i="6"/>
  <c r="F24" i="6"/>
  <c r="C8" i="6"/>
  <c r="D19" i="6"/>
  <c r="F25" i="6"/>
  <c r="F11" i="6"/>
  <c r="C10" i="6"/>
  <c r="F20" i="6"/>
  <c r="D14" i="6"/>
  <c r="G9" i="6"/>
  <c r="D12" i="6"/>
  <c r="D32" i="6"/>
  <c r="D42" i="6"/>
  <c r="C24" i="6"/>
  <c r="F54" i="6"/>
  <c r="N7" i="24"/>
  <c r="G11" i="6"/>
  <c r="G57" i="6"/>
  <c r="F15" i="6"/>
  <c r="D50" i="6"/>
  <c r="F52" i="6"/>
  <c r="G28" i="6"/>
  <c r="D25" i="6"/>
  <c r="C47" i="6"/>
  <c r="G55" i="6"/>
  <c r="C34" i="6"/>
  <c r="D53" i="6"/>
  <c r="D9" i="6"/>
  <c r="G18" i="6"/>
  <c r="G31" i="6"/>
  <c r="F38" i="6"/>
  <c r="F27" i="6"/>
  <c r="F31" i="6"/>
  <c r="O6" i="24"/>
  <c r="C16" i="6"/>
  <c r="C46" i="6"/>
  <c r="E46" i="6" s="1"/>
  <c r="G44" i="6"/>
  <c r="G22" i="6"/>
  <c r="G37" i="6"/>
  <c r="G26" i="6"/>
  <c r="G15" i="6"/>
  <c r="G54" i="6"/>
  <c r="D33" i="6"/>
  <c r="G58" i="6"/>
  <c r="G34" i="6"/>
  <c r="C20" i="6"/>
  <c r="D47" i="6"/>
  <c r="C48" i="6"/>
  <c r="F12" i="6"/>
  <c r="G38" i="6"/>
  <c r="D6" i="6"/>
  <c r="F26" i="6"/>
  <c r="D27" i="6"/>
  <c r="G29" i="6"/>
  <c r="F7" i="6"/>
  <c r="C7" i="6"/>
  <c r="F57" i="6"/>
  <c r="C25" i="6"/>
  <c r="C17" i="6"/>
  <c r="C12" i="6"/>
  <c r="G14" i="6"/>
  <c r="C6" i="6"/>
  <c r="G24" i="6"/>
  <c r="G12" i="6"/>
  <c r="G43" i="6"/>
  <c r="D41" i="6"/>
  <c r="F17" i="6"/>
  <c r="D52" i="6"/>
  <c r="C56" i="6"/>
  <c r="F9" i="6"/>
  <c r="F37" i="6"/>
  <c r="G23" i="6"/>
  <c r="D37" i="6"/>
  <c r="D8" i="6"/>
  <c r="J8" i="6" s="1"/>
  <c r="C44" i="6"/>
  <c r="G27" i="6"/>
  <c r="C31" i="6"/>
  <c r="F46" i="6"/>
  <c r="M7" i="24"/>
  <c r="D38" i="6"/>
  <c r="G47" i="6"/>
  <c r="G16" i="6"/>
  <c r="D48" i="6"/>
  <c r="D26" i="6"/>
  <c r="F41" i="6"/>
  <c r="C29" i="6"/>
  <c r="D34" i="6"/>
  <c r="F32" i="6"/>
  <c r="D49" i="6"/>
  <c r="G56" i="6"/>
  <c r="F22" i="6"/>
  <c r="C49" i="6"/>
  <c r="I49" i="6" s="1"/>
  <c r="F58" i="6"/>
  <c r="M6" i="24"/>
  <c r="C55" i="6"/>
  <c r="D55" i="6"/>
  <c r="C53" i="6"/>
  <c r="F34" i="6"/>
  <c r="C41" i="6"/>
  <c r="G20" i="6"/>
  <c r="F47" i="6"/>
  <c r="F50" i="6"/>
  <c r="D44" i="6"/>
  <c r="F21" i="6"/>
  <c r="D21" i="6"/>
  <c r="F44" i="6"/>
  <c r="G13" i="6"/>
  <c r="H13" i="6" s="1"/>
  <c r="G51" i="6"/>
  <c r="F10" i="6"/>
  <c r="D10" i="6"/>
  <c r="O7" i="24"/>
  <c r="G42" i="6"/>
  <c r="G41" i="6"/>
  <c r="G10" i="6"/>
  <c r="D29" i="6"/>
  <c r="C32" i="6"/>
  <c r="D24" i="6"/>
  <c r="G45" i="6"/>
  <c r="F6" i="6"/>
  <c r="H6" i="6" s="1"/>
  <c r="D28" i="6"/>
  <c r="D51" i="6"/>
  <c r="D56" i="6"/>
  <c r="C45" i="6"/>
  <c r="G53" i="6"/>
  <c r="C37" i="6"/>
  <c r="C27" i="6"/>
  <c r="C51" i="6"/>
  <c r="G50" i="6"/>
  <c r="N6" i="24"/>
  <c r="P21" i="6"/>
  <c r="L44" i="6"/>
  <c r="M19" i="6"/>
  <c r="L15" i="6"/>
  <c r="M25" i="6"/>
  <c r="O15" i="6"/>
  <c r="L13" i="6"/>
  <c r="L17" i="6"/>
  <c r="P25" i="6"/>
  <c r="M16" i="6"/>
  <c r="O17" i="6"/>
  <c r="O7" i="6"/>
  <c r="O49" i="6"/>
  <c r="M46" i="6"/>
  <c r="M38" i="6"/>
  <c r="O57" i="6"/>
  <c r="O56" i="6"/>
  <c r="M55" i="6"/>
  <c r="P48" i="6"/>
  <c r="L46" i="6"/>
  <c r="O32" i="6"/>
  <c r="P14" i="6"/>
  <c r="O6" i="6"/>
  <c r="L16" i="6"/>
  <c r="L38" i="6"/>
  <c r="L47" i="6"/>
  <c r="M22" i="6"/>
  <c r="L29" i="6"/>
  <c r="M8" i="6"/>
  <c r="P50" i="6"/>
  <c r="M29" i="6"/>
  <c r="L22" i="6"/>
  <c r="O33" i="6"/>
  <c r="L43" i="6"/>
  <c r="L25" i="6"/>
  <c r="P7" i="28"/>
  <c r="L53" i="6"/>
  <c r="P56" i="6"/>
  <c r="L48" i="6"/>
  <c r="M21" i="6"/>
  <c r="L33" i="6"/>
  <c r="R33" i="6" s="1"/>
  <c r="P16" i="6"/>
  <c r="P8" i="6"/>
  <c r="M7" i="28"/>
  <c r="M27" i="6"/>
  <c r="P33" i="6"/>
  <c r="P13" i="6"/>
  <c r="P17" i="6"/>
  <c r="O38" i="6"/>
  <c r="M20" i="6"/>
  <c r="L50" i="6"/>
  <c r="L54" i="6"/>
  <c r="P51" i="6"/>
  <c r="O16" i="6"/>
  <c r="P57" i="6"/>
  <c r="O28" i="6"/>
  <c r="M37" i="6"/>
  <c r="M23" i="6"/>
  <c r="O14" i="6"/>
  <c r="L52" i="6"/>
  <c r="L58" i="6"/>
  <c r="L57" i="6"/>
  <c r="M54" i="6"/>
  <c r="L11" i="6"/>
  <c r="O23" i="6"/>
  <c r="O18" i="6"/>
  <c r="P46" i="6"/>
  <c r="O47" i="6"/>
  <c r="L9" i="6"/>
  <c r="O31" i="6"/>
  <c r="O13" i="6"/>
  <c r="M7" i="6"/>
  <c r="O21" i="6"/>
  <c r="M12" i="6"/>
  <c r="P53" i="6"/>
  <c r="N7" i="28"/>
  <c r="P45" i="6"/>
  <c r="L14" i="6"/>
  <c r="L45" i="6"/>
  <c r="M51" i="6"/>
  <c r="M15" i="6"/>
  <c r="M57" i="6"/>
  <c r="O43" i="6"/>
  <c r="M14" i="6"/>
  <c r="M18" i="6"/>
  <c r="M42" i="6"/>
  <c r="M34" i="6"/>
  <c r="M28" i="6"/>
  <c r="O11" i="6"/>
  <c r="O53" i="6"/>
  <c r="P42" i="6"/>
  <c r="O7" i="28"/>
  <c r="L51" i="6"/>
  <c r="M45" i="6"/>
  <c r="P37" i="6"/>
  <c r="L37" i="6"/>
  <c r="L23" i="6"/>
  <c r="M33" i="6"/>
  <c r="O34" i="6"/>
  <c r="P38" i="6"/>
  <c r="P11" i="6"/>
  <c r="L32" i="6"/>
  <c r="L21" i="6"/>
  <c r="O55" i="6"/>
  <c r="L55" i="6"/>
  <c r="M49" i="6"/>
  <c r="O46" i="6"/>
  <c r="L8" i="6"/>
  <c r="M43" i="6"/>
  <c r="P12" i="6"/>
  <c r="P18" i="6"/>
  <c r="P20" i="6"/>
  <c r="M13" i="6"/>
  <c r="P28" i="6"/>
  <c r="M9" i="6"/>
  <c r="O37" i="6"/>
  <c r="O6" i="28"/>
  <c r="P34" i="6"/>
  <c r="M17" i="6"/>
  <c r="O48" i="6"/>
  <c r="M52" i="6"/>
  <c r="M56" i="6"/>
  <c r="P58" i="6"/>
  <c r="P9" i="6"/>
  <c r="P31" i="6"/>
  <c r="O8" i="6"/>
  <c r="P49" i="6"/>
  <c r="P6" i="6"/>
  <c r="L34" i="6"/>
  <c r="O19" i="6"/>
  <c r="M44" i="6"/>
  <c r="P47" i="6"/>
  <c r="S47" i="6" s="1"/>
  <c r="O42" i="6"/>
  <c r="L20" i="6"/>
  <c r="N6" i="28"/>
  <c r="L49" i="6"/>
  <c r="P54" i="6"/>
  <c r="P15" i="6"/>
  <c r="L28" i="6"/>
  <c r="O58" i="6"/>
  <c r="P29" i="6"/>
  <c r="O54" i="6"/>
  <c r="X48" i="6"/>
  <c r="X12" i="6"/>
  <c r="U18" i="6"/>
  <c r="U52" i="6"/>
  <c r="X55" i="6"/>
  <c r="V55" i="6"/>
  <c r="Y31" i="6"/>
  <c r="V6" i="6"/>
  <c r="X19" i="6"/>
  <c r="X43" i="6"/>
  <c r="M7" i="26"/>
  <c r="V32" i="6"/>
  <c r="V17" i="6"/>
  <c r="V41" i="6"/>
  <c r="X13" i="6"/>
  <c r="Y42" i="6"/>
  <c r="V53" i="6"/>
  <c r="U9" i="6"/>
  <c r="X17" i="6"/>
  <c r="U53" i="6"/>
  <c r="V12" i="6"/>
  <c r="V48" i="6"/>
  <c r="V42" i="6"/>
  <c r="X37" i="6"/>
  <c r="Y28" i="6"/>
  <c r="Y46" i="6"/>
  <c r="Y44" i="6"/>
  <c r="Y8" i="6"/>
  <c r="X25" i="6"/>
  <c r="V19" i="6"/>
  <c r="V22" i="6"/>
  <c r="V50" i="6"/>
  <c r="V23" i="6"/>
  <c r="X7" i="6"/>
  <c r="V13" i="6"/>
  <c r="U16" i="6"/>
  <c r="U20" i="6"/>
  <c r="V46" i="6"/>
  <c r="V31" i="6"/>
  <c r="U23" i="6"/>
  <c r="V54" i="6"/>
  <c r="X16" i="6"/>
  <c r="X53" i="6"/>
  <c r="V45" i="6"/>
  <c r="U54" i="6"/>
  <c r="Y48" i="6"/>
  <c r="U27" i="6"/>
  <c r="W27" i="6" s="1"/>
  <c r="U17" i="6"/>
  <c r="U24" i="6"/>
  <c r="Y57" i="6"/>
  <c r="U33" i="6"/>
  <c r="V24" i="6"/>
  <c r="U49" i="6"/>
  <c r="V29" i="6"/>
  <c r="U41" i="6"/>
  <c r="V18" i="6"/>
  <c r="U38" i="6"/>
  <c r="V28" i="6"/>
  <c r="V25" i="6"/>
  <c r="V20" i="6"/>
  <c r="V33" i="6"/>
  <c r="U50" i="6"/>
  <c r="M6" i="26"/>
  <c r="X58" i="6"/>
  <c r="V14" i="6"/>
  <c r="O7" i="26"/>
  <c r="X32" i="6"/>
  <c r="Y19" i="6"/>
  <c r="Y45" i="6"/>
  <c r="Y17" i="6"/>
  <c r="X27" i="6"/>
  <c r="Y58" i="6"/>
  <c r="Z58" i="6" s="1"/>
  <c r="X56" i="6"/>
  <c r="U57" i="6"/>
  <c r="U21" i="6"/>
  <c r="U55" i="6"/>
  <c r="N7" i="26"/>
  <c r="U22" i="6"/>
  <c r="U28" i="6"/>
  <c r="X22" i="6"/>
  <c r="V16" i="6"/>
  <c r="X49" i="6"/>
  <c r="X47" i="6"/>
  <c r="Y38" i="6"/>
  <c r="Y47" i="6"/>
  <c r="U11" i="6"/>
  <c r="X23" i="6"/>
  <c r="V37" i="6"/>
  <c r="Y24" i="6"/>
  <c r="U48" i="6"/>
  <c r="Y27" i="6"/>
  <c r="X20" i="6"/>
  <c r="U42" i="6"/>
  <c r="Y55" i="6"/>
  <c r="U56" i="6"/>
  <c r="W56" i="6" s="1"/>
  <c r="U58" i="6"/>
  <c r="U51" i="6"/>
  <c r="X24" i="6"/>
  <c r="X18" i="6"/>
  <c r="X44" i="6"/>
  <c r="X21" i="6"/>
  <c r="U14" i="6"/>
  <c r="Y21" i="6"/>
  <c r="V43" i="6"/>
  <c r="Y20" i="6"/>
  <c r="X41" i="6"/>
  <c r="V15" i="6"/>
  <c r="U45" i="6"/>
  <c r="V58" i="6"/>
  <c r="Y53" i="6"/>
  <c r="V9" i="6"/>
  <c r="Y14" i="6"/>
  <c r="U37" i="6"/>
  <c r="X28" i="6"/>
  <c r="Y13" i="6"/>
  <c r="V57" i="6"/>
  <c r="X52" i="6"/>
  <c r="V52" i="6"/>
  <c r="X57" i="6"/>
  <c r="Y54" i="6"/>
  <c r="Y15" i="6"/>
  <c r="V44" i="6"/>
  <c r="Y50" i="6"/>
  <c r="Y51" i="6"/>
  <c r="Y9" i="6"/>
  <c r="Y25" i="6"/>
  <c r="U13" i="6"/>
  <c r="Y22" i="6"/>
  <c r="Z22" i="6" s="1"/>
  <c r="Y7" i="6"/>
  <c r="Y41" i="6"/>
  <c r="Z41" i="6" s="1"/>
  <c r="X14" i="6"/>
  <c r="X45" i="6"/>
  <c r="U44" i="6"/>
  <c r="P6" i="26"/>
  <c r="U19" i="6"/>
  <c r="X8" i="6"/>
  <c r="X42" i="6"/>
  <c r="U34" i="6"/>
  <c r="C4" i="6"/>
  <c r="L63" i="6" s="1"/>
  <c r="I2" i="27"/>
  <c r="J66" i="6"/>
  <c r="E66" i="6"/>
  <c r="D67" i="6"/>
  <c r="D65" i="6"/>
  <c r="E64" i="6"/>
  <c r="AA64" i="6"/>
  <c r="X65" i="6"/>
  <c r="X67" i="6"/>
  <c r="Y65" i="6"/>
  <c r="Z64" i="6"/>
  <c r="S66" i="6"/>
  <c r="N66" i="6"/>
  <c r="M67" i="6"/>
  <c r="Y67" i="6"/>
  <c r="Z66" i="6"/>
  <c r="N64" i="6"/>
  <c r="M65" i="6"/>
  <c r="R64" i="6"/>
  <c r="L65" i="6"/>
  <c r="O65" i="6"/>
  <c r="O67" i="6"/>
  <c r="L67" i="6"/>
  <c r="I66" i="6"/>
  <c r="C67" i="6"/>
  <c r="Q64" i="6"/>
  <c r="P65" i="6"/>
  <c r="G67" i="6"/>
  <c r="H66" i="6"/>
  <c r="G65" i="6"/>
  <c r="Q66" i="6"/>
  <c r="P67" i="6"/>
  <c r="U67" i="6"/>
  <c r="U65" i="6"/>
  <c r="AA66" i="6"/>
  <c r="AB66" i="6"/>
  <c r="V67" i="6"/>
  <c r="AB64" i="6"/>
  <c r="V65" i="6"/>
  <c r="W64" i="6"/>
  <c r="U25" i="6"/>
  <c r="L27" i="6"/>
  <c r="P23" i="6"/>
  <c r="V34" i="6"/>
  <c r="V49" i="6"/>
  <c r="Y18" i="6"/>
  <c r="X9" i="6"/>
  <c r="P43" i="6"/>
  <c r="O51" i="6"/>
  <c r="Y34" i="6"/>
  <c r="V47" i="6"/>
  <c r="Y12" i="6"/>
  <c r="V21" i="6"/>
  <c r="M6" i="6"/>
  <c r="O6" i="26"/>
  <c r="E8" i="6"/>
  <c r="L7" i="6"/>
  <c r="L42" i="6"/>
  <c r="Y11" i="6"/>
  <c r="U46" i="6"/>
  <c r="P19" i="6"/>
  <c r="X33" i="6"/>
  <c r="X6" i="6"/>
  <c r="L41" i="6"/>
  <c r="U8" i="6"/>
  <c r="M50" i="6"/>
  <c r="U47" i="6"/>
  <c r="Y16" i="6"/>
  <c r="X29" i="6"/>
  <c r="Z29" i="6" s="1"/>
  <c r="U6" i="6"/>
  <c r="V11" i="6"/>
  <c r="P32" i="6"/>
  <c r="Y49" i="6"/>
  <c r="C2" i="27"/>
  <c r="U43" i="6"/>
  <c r="V8" i="6"/>
  <c r="U12" i="6"/>
  <c r="P27" i="6"/>
  <c r="L12" i="6"/>
  <c r="U29" i="6"/>
  <c r="X54" i="6"/>
  <c r="U15" i="6"/>
  <c r="Y43" i="6"/>
  <c r="D4" i="6"/>
  <c r="N6" i="26"/>
  <c r="Y23" i="6"/>
  <c r="X50" i="6"/>
  <c r="O22" i="6"/>
  <c r="X11" i="6"/>
  <c r="U32" i="6"/>
  <c r="U31" i="6"/>
  <c r="U4" i="6"/>
  <c r="V4" i="6"/>
  <c r="G1" i="26"/>
  <c r="W18" i="6" l="1"/>
  <c r="AA17" i="6"/>
  <c r="M8" i="26"/>
  <c r="U30" i="6" s="1"/>
  <c r="Z17" i="6"/>
  <c r="N11" i="6"/>
  <c r="S26" i="6"/>
  <c r="I13" i="6"/>
  <c r="H53" i="6"/>
  <c r="Z38" i="6"/>
  <c r="AA35" i="6"/>
  <c r="AB29" i="6"/>
  <c r="K35" i="6"/>
  <c r="Q57" i="6"/>
  <c r="Q22" i="6"/>
  <c r="R23" i="6"/>
  <c r="I52" i="6"/>
  <c r="H25" i="6"/>
  <c r="P8" i="26"/>
  <c r="Y30" i="6" s="1"/>
  <c r="Z7" i="6"/>
  <c r="R28" i="6"/>
  <c r="Z49" i="6"/>
  <c r="O8" i="26"/>
  <c r="V30" i="6" s="1"/>
  <c r="R57" i="6"/>
  <c r="J46" i="6"/>
  <c r="AA57" i="6"/>
  <c r="W57" i="6"/>
  <c r="AA9" i="6"/>
  <c r="I29" i="6"/>
  <c r="H29" i="6"/>
  <c r="R18" i="6"/>
  <c r="E54" i="6"/>
  <c r="Q44" i="6"/>
  <c r="Z34" i="6"/>
  <c r="AB56" i="6"/>
  <c r="S44" i="6"/>
  <c r="E9" i="6"/>
  <c r="J32" i="6"/>
  <c r="AA55" i="6"/>
  <c r="N47" i="6"/>
  <c r="Q32" i="6"/>
  <c r="AA34" i="6"/>
  <c r="Q55" i="6"/>
  <c r="AA26" i="6"/>
  <c r="Q7" i="6"/>
  <c r="S31" i="6"/>
  <c r="R36" i="6"/>
  <c r="N25" i="6"/>
  <c r="S22" i="6"/>
  <c r="H51" i="6"/>
  <c r="E19" i="6"/>
  <c r="I19" i="6"/>
  <c r="R56" i="6"/>
  <c r="Q25" i="6"/>
  <c r="S41" i="6"/>
  <c r="AA38" i="6"/>
  <c r="S7" i="6"/>
  <c r="I27" i="6"/>
  <c r="I38" i="6"/>
  <c r="H27" i="6"/>
  <c r="H26" i="6"/>
  <c r="H15" i="6"/>
  <c r="W7" i="6"/>
  <c r="Z27" i="6"/>
  <c r="Z51" i="6"/>
  <c r="Z15" i="6"/>
  <c r="AA51" i="6"/>
  <c r="Z56" i="6"/>
  <c r="AA7" i="6"/>
  <c r="Z25" i="6"/>
  <c r="Z55" i="6"/>
  <c r="AB6" i="6"/>
  <c r="Q26" i="6"/>
  <c r="Q42" i="6"/>
  <c r="M8" i="28"/>
  <c r="L30" i="6" s="1"/>
  <c r="R29" i="6"/>
  <c r="N10" i="6"/>
  <c r="R49" i="6"/>
  <c r="N15" i="6"/>
  <c r="Q48" i="6"/>
  <c r="R44" i="6"/>
  <c r="Q49" i="6"/>
  <c r="Q8" i="6"/>
  <c r="Q17" i="6"/>
  <c r="N35" i="6"/>
  <c r="Q29" i="6"/>
  <c r="Q12" i="6"/>
  <c r="R32" i="6"/>
  <c r="N43" i="6"/>
  <c r="Q24" i="6"/>
  <c r="E18" i="6"/>
  <c r="H45" i="6"/>
  <c r="I50" i="6"/>
  <c r="I9" i="6"/>
  <c r="H44" i="6"/>
  <c r="J17" i="6"/>
  <c r="H42" i="6"/>
  <c r="H32" i="6"/>
  <c r="I56" i="6"/>
  <c r="J31" i="6"/>
  <c r="I11" i="6"/>
  <c r="H48" i="6"/>
  <c r="I45" i="6"/>
  <c r="H56" i="6"/>
  <c r="I53" i="6"/>
  <c r="H31" i="6"/>
  <c r="I18" i="6"/>
  <c r="E11" i="6"/>
  <c r="Z6" i="6"/>
  <c r="AB26" i="6"/>
  <c r="Z46" i="6"/>
  <c r="W24" i="6"/>
  <c r="AA10" i="6"/>
  <c r="R10" i="6"/>
  <c r="R45" i="6"/>
  <c r="Q9" i="6"/>
  <c r="Q45" i="6"/>
  <c r="R9" i="6"/>
  <c r="R42" i="6"/>
  <c r="R34" i="6"/>
  <c r="Q28" i="6"/>
  <c r="S55" i="6"/>
  <c r="E36" i="6"/>
  <c r="I42" i="6"/>
  <c r="H38" i="6"/>
  <c r="H54" i="6"/>
  <c r="I8" i="6"/>
  <c r="K8" i="6" s="1"/>
  <c r="I33" i="6"/>
  <c r="H33" i="6"/>
  <c r="I36" i="6"/>
  <c r="K36" i="6" s="1"/>
  <c r="E22" i="6"/>
  <c r="E44" i="6"/>
  <c r="J22" i="6"/>
  <c r="H8" i="6"/>
  <c r="H28" i="6"/>
  <c r="I48" i="6"/>
  <c r="S48" i="6"/>
  <c r="L4" i="6"/>
  <c r="I65" i="6"/>
  <c r="H65" i="6"/>
  <c r="AA36" i="6"/>
  <c r="AC36" i="6" s="1"/>
  <c r="Z35" i="6"/>
  <c r="AA19" i="6"/>
  <c r="AB52" i="6"/>
  <c r="Z31" i="6"/>
  <c r="W58" i="6"/>
  <c r="W26" i="6"/>
  <c r="AA31" i="6"/>
  <c r="Z54" i="6"/>
  <c r="AA8" i="6"/>
  <c r="Z52" i="6"/>
  <c r="Z24" i="6"/>
  <c r="R13" i="6"/>
  <c r="R37" i="6"/>
  <c r="R52" i="6"/>
  <c r="P8" i="28"/>
  <c r="P30" i="6" s="1"/>
  <c r="R24" i="6"/>
  <c r="Q41" i="6"/>
  <c r="S8" i="6"/>
  <c r="N19" i="6"/>
  <c r="Q52" i="6"/>
  <c r="Q10" i="6"/>
  <c r="H20" i="6"/>
  <c r="P8" i="24"/>
  <c r="G30" i="6" s="1"/>
  <c r="N8" i="24"/>
  <c r="F30" i="6" s="1"/>
  <c r="H41" i="6"/>
  <c r="I22" i="6"/>
  <c r="H14" i="6"/>
  <c r="H55" i="6"/>
  <c r="H11" i="6"/>
  <c r="E13" i="6"/>
  <c r="H50" i="6"/>
  <c r="H16" i="6"/>
  <c r="I43" i="6"/>
  <c r="I55" i="6"/>
  <c r="H43" i="6"/>
  <c r="H52" i="6"/>
  <c r="H17" i="6"/>
  <c r="I28" i="6"/>
  <c r="H21" i="6"/>
  <c r="H49" i="6"/>
  <c r="H24" i="6"/>
  <c r="Q50" i="6"/>
  <c r="R19" i="6"/>
  <c r="Q36" i="6"/>
  <c r="S10" i="6"/>
  <c r="T10" i="6" s="1"/>
  <c r="R15" i="6"/>
  <c r="N13" i="6"/>
  <c r="R20" i="6"/>
  <c r="Q20" i="6"/>
  <c r="Q51" i="6"/>
  <c r="T35" i="6"/>
  <c r="N24" i="6"/>
  <c r="S24" i="6"/>
  <c r="N36" i="6"/>
  <c r="S36" i="6"/>
  <c r="T36" i="6" s="1"/>
  <c r="R50" i="6"/>
  <c r="N26" i="6"/>
  <c r="N8" i="28"/>
  <c r="O30" i="6" s="1"/>
  <c r="R55" i="6"/>
  <c r="R26" i="6"/>
  <c r="T26" i="6" s="1"/>
  <c r="N31" i="6"/>
  <c r="N44" i="6"/>
  <c r="N42" i="6"/>
  <c r="R14" i="6"/>
  <c r="Q31" i="6"/>
  <c r="Q13" i="6"/>
  <c r="W48" i="6"/>
  <c r="Z32" i="6"/>
  <c r="AB32" i="6"/>
  <c r="W16" i="6"/>
  <c r="Z36" i="6"/>
  <c r="Z26" i="6"/>
  <c r="AA13" i="6"/>
  <c r="AB10" i="6"/>
  <c r="AB31" i="6"/>
  <c r="W36" i="6"/>
  <c r="W10" i="6"/>
  <c r="AB35" i="6"/>
  <c r="AC35" i="6" s="1"/>
  <c r="W35" i="6"/>
  <c r="O63" i="6"/>
  <c r="I63" i="6"/>
  <c r="I34" i="6"/>
  <c r="H9" i="6"/>
  <c r="I31" i="6"/>
  <c r="H47" i="6"/>
  <c r="I12" i="6"/>
  <c r="H37" i="6"/>
  <c r="I44" i="6"/>
  <c r="J13" i="6"/>
  <c r="K13" i="6" s="1"/>
  <c r="H12" i="6"/>
  <c r="O8" i="24"/>
  <c r="D30" i="6" s="1"/>
  <c r="H7" i="6"/>
  <c r="E31" i="6"/>
  <c r="V39" i="6"/>
  <c r="Z57" i="6"/>
  <c r="Z28" i="6"/>
  <c r="AA58" i="6"/>
  <c r="W23" i="6"/>
  <c r="Z48" i="6"/>
  <c r="AB42" i="6"/>
  <c r="AB15" i="6"/>
  <c r="Z19" i="6"/>
  <c r="R48" i="6"/>
  <c r="N17" i="6"/>
  <c r="N9" i="6"/>
  <c r="Q16" i="6"/>
  <c r="R21" i="6"/>
  <c r="N55" i="6"/>
  <c r="Q58" i="6"/>
  <c r="O8" i="28"/>
  <c r="M30" i="6" s="1"/>
  <c r="Q11" i="6"/>
  <c r="R58" i="6"/>
  <c r="Q33" i="6"/>
  <c r="Q56" i="6"/>
  <c r="Q53" i="6"/>
  <c r="Q54" i="6"/>
  <c r="S25" i="6"/>
  <c r="N23" i="6"/>
  <c r="R17" i="6"/>
  <c r="AB46" i="6"/>
  <c r="AB45" i="6"/>
  <c r="AA16" i="6"/>
  <c r="AB25" i="6"/>
  <c r="Z8" i="6"/>
  <c r="AA11" i="6"/>
  <c r="AA44" i="6"/>
  <c r="Z45" i="6"/>
  <c r="AA29" i="6"/>
  <c r="AA42" i="6"/>
  <c r="Z47" i="6"/>
  <c r="AA65" i="6"/>
  <c r="Z65" i="6"/>
  <c r="J24" i="6"/>
  <c r="E24" i="6"/>
  <c r="E52" i="6"/>
  <c r="J52" i="6"/>
  <c r="K52" i="6" s="1"/>
  <c r="J47" i="6"/>
  <c r="E47" i="6"/>
  <c r="J57" i="6"/>
  <c r="H57" i="6"/>
  <c r="I32" i="6"/>
  <c r="J14" i="6"/>
  <c r="K14" i="6" s="1"/>
  <c r="E14" i="6"/>
  <c r="J54" i="6"/>
  <c r="E29" i="6"/>
  <c r="J29" i="6"/>
  <c r="M8" i="24"/>
  <c r="C30" i="6" s="1"/>
  <c r="J41" i="6"/>
  <c r="E41" i="6"/>
  <c r="D59" i="6"/>
  <c r="I25" i="6"/>
  <c r="J27" i="6"/>
  <c r="E27" i="6"/>
  <c r="H34" i="6"/>
  <c r="J44" i="6"/>
  <c r="I47" i="6"/>
  <c r="J11" i="6"/>
  <c r="E55" i="6"/>
  <c r="J55" i="6"/>
  <c r="I17" i="6"/>
  <c r="E56" i="6"/>
  <c r="J56" i="6"/>
  <c r="H10" i="6"/>
  <c r="J19" i="6"/>
  <c r="E37" i="6"/>
  <c r="J37" i="6"/>
  <c r="H58" i="6"/>
  <c r="I46" i="6"/>
  <c r="E25" i="6"/>
  <c r="J25" i="6"/>
  <c r="I10" i="6"/>
  <c r="I15" i="6"/>
  <c r="J20" i="6"/>
  <c r="J34" i="6"/>
  <c r="E34" i="6"/>
  <c r="E38" i="6"/>
  <c r="J38" i="6"/>
  <c r="E20" i="6"/>
  <c r="I20" i="6"/>
  <c r="E51" i="6"/>
  <c r="J51" i="6"/>
  <c r="J23" i="6"/>
  <c r="H23" i="6"/>
  <c r="I7" i="6"/>
  <c r="J6" i="6"/>
  <c r="D39" i="6"/>
  <c r="E33" i="6"/>
  <c r="J33" i="6"/>
  <c r="E16" i="6"/>
  <c r="I16" i="6"/>
  <c r="I24" i="6"/>
  <c r="E17" i="6"/>
  <c r="I54" i="6"/>
  <c r="E45" i="6"/>
  <c r="J45" i="6"/>
  <c r="H19" i="6"/>
  <c r="H18" i="6"/>
  <c r="J18" i="6"/>
  <c r="K18" i="6" s="1"/>
  <c r="E42" i="6"/>
  <c r="J42" i="6"/>
  <c r="I58" i="6"/>
  <c r="E58" i="6"/>
  <c r="E43" i="6"/>
  <c r="J43" i="6"/>
  <c r="I26" i="6"/>
  <c r="J16" i="6"/>
  <c r="I23" i="6"/>
  <c r="E23" i="6"/>
  <c r="E28" i="6"/>
  <c r="J28" i="6"/>
  <c r="I37" i="6"/>
  <c r="E48" i="6"/>
  <c r="J48" i="6"/>
  <c r="E6" i="6"/>
  <c r="C39" i="6"/>
  <c r="I6" i="6"/>
  <c r="E7" i="6"/>
  <c r="J9" i="6"/>
  <c r="E50" i="6"/>
  <c r="J50" i="6"/>
  <c r="E32" i="6"/>
  <c r="I57" i="6"/>
  <c r="H46" i="6"/>
  <c r="I21" i="6"/>
  <c r="E57" i="6"/>
  <c r="C59" i="6"/>
  <c r="I41" i="6"/>
  <c r="H22" i="6"/>
  <c r="J26" i="6"/>
  <c r="E26" i="6"/>
  <c r="J10" i="6"/>
  <c r="E10" i="6"/>
  <c r="J21" i="6"/>
  <c r="E21" i="6"/>
  <c r="E49" i="6"/>
  <c r="J49" i="6"/>
  <c r="K49" i="6" s="1"/>
  <c r="J53" i="6"/>
  <c r="E53" i="6"/>
  <c r="J12" i="6"/>
  <c r="E12" i="6"/>
  <c r="I51" i="6"/>
  <c r="J15" i="6"/>
  <c r="E15" i="6"/>
  <c r="J7" i="6"/>
  <c r="J58" i="6"/>
  <c r="N54" i="6"/>
  <c r="S54" i="6"/>
  <c r="S20" i="6"/>
  <c r="N20" i="6"/>
  <c r="R46" i="6"/>
  <c r="R31" i="6"/>
  <c r="S14" i="6"/>
  <c r="N14" i="6"/>
  <c r="N21" i="6"/>
  <c r="S21" i="6"/>
  <c r="R43" i="6"/>
  <c r="R47" i="6"/>
  <c r="T47" i="6" s="1"/>
  <c r="N16" i="6"/>
  <c r="S16" i="6"/>
  <c r="R38" i="6"/>
  <c r="N45" i="6"/>
  <c r="S45" i="6"/>
  <c r="T45" i="6" s="1"/>
  <c r="Q38" i="6"/>
  <c r="R8" i="6"/>
  <c r="Q46" i="6"/>
  <c r="R16" i="6"/>
  <c r="Q21" i="6"/>
  <c r="R25" i="6"/>
  <c r="N58" i="6"/>
  <c r="N48" i="6"/>
  <c r="S12" i="6"/>
  <c r="S11" i="6"/>
  <c r="N29" i="6"/>
  <c r="S29" i="6"/>
  <c r="Q6" i="6"/>
  <c r="R6" i="6"/>
  <c r="S38" i="6"/>
  <c r="N38" i="6"/>
  <c r="N32" i="6"/>
  <c r="S42" i="6"/>
  <c r="N56" i="6"/>
  <c r="S56" i="6"/>
  <c r="S52" i="6"/>
  <c r="N52" i="6"/>
  <c r="S37" i="6"/>
  <c r="N37" i="6"/>
  <c r="M59" i="6"/>
  <c r="N49" i="6"/>
  <c r="S49" i="6"/>
  <c r="T49" i="6" s="1"/>
  <c r="S13" i="6"/>
  <c r="S33" i="6"/>
  <c r="T33" i="6" s="1"/>
  <c r="N33" i="6"/>
  <c r="S57" i="6"/>
  <c r="T57" i="6" s="1"/>
  <c r="N57" i="6"/>
  <c r="N22" i="6"/>
  <c r="S58" i="6"/>
  <c r="S9" i="6"/>
  <c r="L39" i="6"/>
  <c r="Q47" i="6"/>
  <c r="S17" i="6"/>
  <c r="Q18" i="6"/>
  <c r="N28" i="6"/>
  <c r="S28" i="6"/>
  <c r="S15" i="6"/>
  <c r="R54" i="6"/>
  <c r="Q14" i="6"/>
  <c r="N46" i="6"/>
  <c r="S46" i="6"/>
  <c r="S53" i="6"/>
  <c r="S18" i="6"/>
  <c r="T18" i="6" s="1"/>
  <c r="N18" i="6"/>
  <c r="Q19" i="6"/>
  <c r="Q34" i="6"/>
  <c r="Q37" i="6"/>
  <c r="N34" i="6"/>
  <c r="S34" i="6"/>
  <c r="T34" i="6" s="1"/>
  <c r="S51" i="6"/>
  <c r="N51" i="6"/>
  <c r="R11" i="6"/>
  <c r="T8" i="6"/>
  <c r="R53" i="6"/>
  <c r="N8" i="6"/>
  <c r="Q15" i="6"/>
  <c r="N53" i="6"/>
  <c r="W45" i="6"/>
  <c r="AA45" i="6"/>
  <c r="AA48" i="6"/>
  <c r="W44" i="6"/>
  <c r="AB44" i="6"/>
  <c r="Z20" i="6"/>
  <c r="W13" i="6"/>
  <c r="AB13" i="6"/>
  <c r="AA52" i="6"/>
  <c r="Z14" i="6"/>
  <c r="W37" i="6"/>
  <c r="AB37" i="6"/>
  <c r="W28" i="6"/>
  <c r="AB28" i="6"/>
  <c r="AB57" i="6"/>
  <c r="Z44" i="6"/>
  <c r="AB51" i="6"/>
  <c r="AB27" i="6"/>
  <c r="N8" i="26"/>
  <c r="X30" i="6" s="1"/>
  <c r="Z30" i="6" s="1"/>
  <c r="AB58" i="6"/>
  <c r="AA53" i="6"/>
  <c r="Z11" i="6"/>
  <c r="W42" i="6"/>
  <c r="AB7" i="6"/>
  <c r="W9" i="6"/>
  <c r="AB9" i="6"/>
  <c r="AC9" i="6" s="1"/>
  <c r="Z21" i="6"/>
  <c r="AA28" i="6"/>
  <c r="AB14" i="6"/>
  <c r="W14" i="6"/>
  <c r="AA24" i="6"/>
  <c r="W54" i="6"/>
  <c r="AB54" i="6"/>
  <c r="W38" i="6"/>
  <c r="AA56" i="6"/>
  <c r="AC56" i="6" s="1"/>
  <c r="W52" i="6"/>
  <c r="Z53" i="6"/>
  <c r="AA14" i="6"/>
  <c r="AA22" i="6"/>
  <c r="AA23" i="6"/>
  <c r="W50" i="6"/>
  <c r="AB50" i="6"/>
  <c r="AB53" i="6"/>
  <c r="W53" i="6"/>
  <c r="AA18" i="6"/>
  <c r="AA41" i="6"/>
  <c r="AA27" i="6"/>
  <c r="AA37" i="6"/>
  <c r="Z42" i="6"/>
  <c r="Z37" i="6"/>
  <c r="AB22" i="6"/>
  <c r="W22" i="6"/>
  <c r="Z13" i="6"/>
  <c r="AA21" i="6"/>
  <c r="AB33" i="6"/>
  <c r="W33" i="6"/>
  <c r="AA49" i="6"/>
  <c r="W20" i="6"/>
  <c r="AA20" i="6"/>
  <c r="AB19" i="6"/>
  <c r="W19" i="6"/>
  <c r="AB48" i="6"/>
  <c r="W41" i="6"/>
  <c r="AB41" i="6"/>
  <c r="W55" i="6"/>
  <c r="AB55" i="6"/>
  <c r="AC55" i="6" s="1"/>
  <c r="AB38" i="6"/>
  <c r="AB20" i="6"/>
  <c r="AB24" i="6"/>
  <c r="AB17" i="6"/>
  <c r="AC17" i="6" s="1"/>
  <c r="W17" i="6"/>
  <c r="W51" i="6"/>
  <c r="C63" i="6"/>
  <c r="F63" i="6"/>
  <c r="R4" i="6"/>
  <c r="R63" i="6"/>
  <c r="I4" i="6"/>
  <c r="O4" i="6"/>
  <c r="F4" i="6"/>
  <c r="N41" i="6"/>
  <c r="L59" i="6"/>
  <c r="R41" i="6"/>
  <c r="T41" i="6" s="1"/>
  <c r="Z23" i="6"/>
  <c r="AB23" i="6"/>
  <c r="AA43" i="6"/>
  <c r="W43" i="6"/>
  <c r="U59" i="6"/>
  <c r="AA47" i="6"/>
  <c r="W47" i="6"/>
  <c r="AB47" i="6"/>
  <c r="R7" i="6"/>
  <c r="N7" i="6"/>
  <c r="AA25" i="6"/>
  <c r="W25" i="6"/>
  <c r="S32" i="6"/>
  <c r="T32" i="6" s="1"/>
  <c r="S19" i="6"/>
  <c r="S43" i="6"/>
  <c r="Q43" i="6"/>
  <c r="Z50" i="6"/>
  <c r="AA50" i="6"/>
  <c r="N12" i="6"/>
  <c r="R12" i="6"/>
  <c r="W11" i="6"/>
  <c r="AB11" i="6"/>
  <c r="AB30" i="6"/>
  <c r="W30" i="6"/>
  <c r="W65" i="6"/>
  <c r="AB65" i="6"/>
  <c r="R22" i="6"/>
  <c r="AA54" i="6"/>
  <c r="AA6" i="6"/>
  <c r="AC6" i="6" s="1"/>
  <c r="U39" i="6"/>
  <c r="Z33" i="6"/>
  <c r="AA33" i="6"/>
  <c r="M39" i="6"/>
  <c r="S6" i="6"/>
  <c r="N6" i="6"/>
  <c r="Z18" i="6"/>
  <c r="AB18" i="6"/>
  <c r="N65" i="6"/>
  <c r="S65" i="6"/>
  <c r="W29" i="6"/>
  <c r="W6" i="6"/>
  <c r="W21" i="6"/>
  <c r="AB21" i="6"/>
  <c r="AB49" i="6"/>
  <c r="W49" i="6"/>
  <c r="V59" i="6"/>
  <c r="R51" i="6"/>
  <c r="S27" i="6"/>
  <c r="Q27" i="6"/>
  <c r="AA12" i="6"/>
  <c r="W12" i="6"/>
  <c r="P4" i="6"/>
  <c r="M4" i="6"/>
  <c r="G4" i="6"/>
  <c r="J63" i="6"/>
  <c r="D63" i="6"/>
  <c r="G63" i="6"/>
  <c r="P63" i="6"/>
  <c r="J4" i="6"/>
  <c r="S4" i="6"/>
  <c r="S63" i="6"/>
  <c r="M63" i="6"/>
  <c r="AB8" i="6"/>
  <c r="W8" i="6"/>
  <c r="AB16" i="6"/>
  <c r="Z16" i="6"/>
  <c r="AA46" i="6"/>
  <c r="W46" i="6"/>
  <c r="Z12" i="6"/>
  <c r="AB12" i="6"/>
  <c r="W34" i="6"/>
  <c r="AB34" i="6"/>
  <c r="Q23" i="6"/>
  <c r="S23" i="6"/>
  <c r="T23" i="6" s="1"/>
  <c r="Q65" i="6"/>
  <c r="R65" i="6"/>
  <c r="E65" i="6"/>
  <c r="J65" i="6"/>
  <c r="W31" i="6"/>
  <c r="AB43" i="6"/>
  <c r="Z43" i="6"/>
  <c r="AA32" i="6"/>
  <c r="W32" i="6"/>
  <c r="AA15" i="6"/>
  <c r="W15" i="6"/>
  <c r="N50" i="6"/>
  <c r="S50" i="6"/>
  <c r="N27" i="6"/>
  <c r="R27" i="6"/>
  <c r="T42" i="6"/>
  <c r="Z9" i="6"/>
  <c r="X63" i="6"/>
  <c r="X4" i="6"/>
  <c r="AA63" i="6"/>
  <c r="U63" i="6"/>
  <c r="AA4" i="6"/>
  <c r="AB63" i="6"/>
  <c r="AB4" i="6"/>
  <c r="Y63" i="6"/>
  <c r="V63" i="6"/>
  <c r="Y4" i="6"/>
  <c r="K45" i="6" l="1"/>
  <c r="AC29" i="6"/>
  <c r="T28" i="6"/>
  <c r="K50" i="6"/>
  <c r="K29" i="6"/>
  <c r="AC57" i="6"/>
  <c r="K46" i="6"/>
  <c r="AC52" i="6"/>
  <c r="K27" i="6"/>
  <c r="AC32" i="6"/>
  <c r="AC34" i="6"/>
  <c r="S30" i="6"/>
  <c r="K32" i="6"/>
  <c r="K43" i="6"/>
  <c r="K19" i="6"/>
  <c r="K31" i="6"/>
  <c r="T44" i="6"/>
  <c r="T31" i="6"/>
  <c r="AA30" i="6"/>
  <c r="AC30" i="6" s="1"/>
  <c r="T29" i="6"/>
  <c r="AC26" i="6"/>
  <c r="T15" i="6"/>
  <c r="T22" i="6"/>
  <c r="AC23" i="6"/>
  <c r="T7" i="6"/>
  <c r="AC38" i="6"/>
  <c r="AC51" i="6"/>
  <c r="K11" i="6"/>
  <c r="T52" i="6"/>
  <c r="I30" i="6"/>
  <c r="T56" i="6"/>
  <c r="R30" i="6"/>
  <c r="K22" i="6"/>
  <c r="K38" i="6"/>
  <c r="K17" i="6"/>
  <c r="AC7" i="6"/>
  <c r="AC31" i="6"/>
  <c r="AC10" i="6"/>
  <c r="AC50" i="6"/>
  <c r="AC19" i="6"/>
  <c r="AC16" i="6"/>
  <c r="T50" i="6"/>
  <c r="T43" i="6"/>
  <c r="T55" i="6"/>
  <c r="T37" i="6"/>
  <c r="K33" i="6"/>
  <c r="K26" i="6"/>
  <c r="K9" i="6"/>
  <c r="K28" i="6"/>
  <c r="K56" i="6"/>
  <c r="K42" i="6"/>
  <c r="E30" i="6"/>
  <c r="K15" i="6"/>
  <c r="K47" i="6"/>
  <c r="E39" i="6"/>
  <c r="K58" i="6"/>
  <c r="K53" i="6"/>
  <c r="K20" i="6"/>
  <c r="AC45" i="6"/>
  <c r="AC15" i="6"/>
  <c r="AC46" i="6"/>
  <c r="AC21" i="6"/>
  <c r="AC8" i="6"/>
  <c r="T21" i="6"/>
  <c r="T48" i="6"/>
  <c r="T9" i="6"/>
  <c r="K48" i="6"/>
  <c r="H30" i="6"/>
  <c r="K6" i="6"/>
  <c r="N59" i="6"/>
  <c r="AC49" i="6"/>
  <c r="AC25" i="6"/>
  <c r="AC24" i="6"/>
  <c r="AC54" i="6"/>
  <c r="T13" i="6"/>
  <c r="T6" i="6"/>
  <c r="T20" i="6"/>
  <c r="T19" i="6"/>
  <c r="T24" i="6"/>
  <c r="T38" i="6"/>
  <c r="K7" i="6"/>
  <c r="J30" i="6"/>
  <c r="K34" i="6"/>
  <c r="K55" i="6"/>
  <c r="W39" i="6"/>
  <c r="K12" i="6"/>
  <c r="Q30" i="6"/>
  <c r="T58" i="6"/>
  <c r="T17" i="6"/>
  <c r="N30" i="6"/>
  <c r="T25" i="6"/>
  <c r="T14" i="6"/>
  <c r="AC20" i="6"/>
  <c r="AC58" i="6"/>
  <c r="AC11" i="6"/>
  <c r="AC42" i="6"/>
  <c r="AC13" i="6"/>
  <c r="K44" i="6"/>
  <c r="K57" i="6"/>
  <c r="K54" i="6"/>
  <c r="K51" i="6"/>
  <c r="K37" i="6"/>
  <c r="AC43" i="6"/>
  <c r="AC33" i="6"/>
  <c r="AC22" i="6"/>
  <c r="AC27" i="6"/>
  <c r="T53" i="6"/>
  <c r="T51" i="6"/>
  <c r="AC28" i="6"/>
  <c r="AC47" i="6"/>
  <c r="AC44" i="6"/>
  <c r="AC48" i="6"/>
  <c r="W59" i="6"/>
  <c r="N39" i="6"/>
  <c r="K41" i="6"/>
  <c r="E59" i="6"/>
  <c r="K10" i="6"/>
  <c r="K21" i="6"/>
  <c r="K16" i="6"/>
  <c r="K25" i="6"/>
  <c r="K24" i="6"/>
  <c r="K23" i="6"/>
  <c r="T16" i="6"/>
  <c r="T46" i="6"/>
  <c r="T54" i="6"/>
  <c r="T11" i="6"/>
  <c r="T12" i="6"/>
  <c r="AC53" i="6"/>
  <c r="AC37" i="6"/>
  <c r="AC18" i="6"/>
  <c r="AC41" i="6"/>
  <c r="AC14" i="6"/>
  <c r="T27" i="6"/>
  <c r="AC12" i="6"/>
  <c r="T30" i="6" l="1"/>
  <c r="K30" i="6"/>
</calcChain>
</file>

<file path=xl/sharedStrings.xml><?xml version="1.0" encoding="utf-8"?>
<sst xmlns="http://schemas.openxmlformats.org/spreadsheetml/2006/main" count="2966" uniqueCount="696">
  <si>
    <t>Inserir mês</t>
  </si>
  <si>
    <t>Outubro</t>
  </si>
  <si>
    <t>Transação</t>
  </si>
  <si>
    <t>Exportacao</t>
  </si>
  <si>
    <t>Importacao</t>
  </si>
  <si>
    <t>Produto</t>
  </si>
  <si>
    <t>Valor(US$) P1</t>
  </si>
  <si>
    <t>Peso(Kg) P1</t>
  </si>
  <si>
    <t>Valor(US$) P2</t>
  </si>
  <si>
    <t>Peso(Kg) P2</t>
  </si>
  <si>
    <t>Inserir ano</t>
  </si>
  <si>
    <t xml:space="preserve">(1º Nível) </t>
  </si>
  <si>
    <t>(1º Nível) ANIMAIS VIVOS (EXCETO PESCADOS)</t>
  </si>
  <si>
    <t>Valor (US$)</t>
  </si>
  <si>
    <t>Peso (Kg)</t>
  </si>
  <si>
    <t>(1º Nível) BEBIDAS</t>
  </si>
  <si>
    <t>ALGODÃO NÃO CARDADO NEM PENTEADO</t>
  </si>
  <si>
    <t>(1º Nível) CACAU E SEUS PRODUTOS</t>
  </si>
  <si>
    <t>ALGODÃO CARDADO OU PENTEADO</t>
  </si>
  <si>
    <t>(1º Nível) CAFÉ</t>
  </si>
  <si>
    <t>ALGODÃO</t>
  </si>
  <si>
    <t>(1º Nível) CARNES</t>
  </si>
  <si>
    <t>(1º Nível) CEREAIS, FARINHAS E PREPARAÇÕES</t>
  </si>
  <si>
    <t>(1º Nível) CHÁ, MATE E ESPECIARIAS</t>
  </si>
  <si>
    <t>(1º Nível) COMPLEXO SOJA</t>
  </si>
  <si>
    <t>(1º Nível) COMPLEXO SUCROALCOOLEIRO</t>
  </si>
  <si>
    <t>(1º Nível) COUROS, PRODUTOS DE COURO E PELETERIA</t>
  </si>
  <si>
    <t>(1º Nível) DEMAIS PRODUTOS DE ORIGEM ANIMAL</t>
  </si>
  <si>
    <t>(1º Nível) DEMAIS PRODUTOS DE ORIGEM VEGETAL</t>
  </si>
  <si>
    <t>(1º Nível) FIBRAS E PRODUTOS TÊXTEIS</t>
  </si>
  <si>
    <t>(1º Nível) FRUTAS (INCLUI NOZES E CASTANHAS)</t>
  </si>
  <si>
    <t>(1º Nível) FUMO E SEUS PRODUTOS</t>
  </si>
  <si>
    <t>(1º Nível) LÁCTEOS</t>
  </si>
  <si>
    <t>(1º Nível) PESCADOS</t>
  </si>
  <si>
    <t>(1º Nível) PLANTAS VIVAS E PRODUTOS DE FLORICULTURA</t>
  </si>
  <si>
    <t>(1º Nível) PRODUTOS ALIMENTÍCIOS DIVERSOS</t>
  </si>
  <si>
    <t>(1º Nível) PRODUTOS APICOLAS</t>
  </si>
  <si>
    <t>(1º Nível) PRODUTOS FLORESTAIS</t>
  </si>
  <si>
    <t>(1º Nível) PRODUTOS HORTÍCOLAS, LEGUMINOSAS, RAÍZES E TUBÉRCULOS</t>
  </si>
  <si>
    <t>(1º Nível) PRODUTOS OLEAGINOSOS (EXCLUI SOJA)</t>
  </si>
  <si>
    <t>(1º Nível) RAÇÕES PARA ANIMAIS</t>
  </si>
  <si>
    <t>(1º Nível) SUCOS</t>
  </si>
  <si>
    <t xml:space="preserve">(2º Nível) </t>
  </si>
  <si>
    <t>(2º Nível) ABACATES</t>
  </si>
  <si>
    <t>(2º Nível) ABACAXIS</t>
  </si>
  <si>
    <t>(2º Nível) AÇÚCAR DE CANA OU BETERRABA</t>
  </si>
  <si>
    <t>(2º Nível) ALBUMINA, GELATINAS E OUTRAS SUBSTÂNCIAS PROTEICAS</t>
  </si>
  <si>
    <t>(2º Nível) ÁLCOOL</t>
  </si>
  <si>
    <t>(2º Nível) ALGODÃO E PRODUTOS TÊXTEIS DE ALGODÃO</t>
  </si>
  <si>
    <t>(2º Nível) AMEIXAS</t>
  </si>
  <si>
    <t>(2º Nível) AMENDOIM  E PREPARAÇÕES (EXCETO OLEO)</t>
  </si>
  <si>
    <t>(2º Nível) AVESTRUZES VIVAS</t>
  </si>
  <si>
    <t>-</t>
  </si>
  <si>
    <t>(2º Nível) BANANAS</t>
  </si>
  <si>
    <t>(2º Nível) BEBIDAS ALCÓOLICAS</t>
  </si>
  <si>
    <t>(2º Nível) BEBIDAS NÃO ALCOÓLICAS</t>
  </si>
  <si>
    <t>(2º Nível) BORRACHA NATURAL E GOMAS NATURAIS</t>
  </si>
  <si>
    <t>(2º Nível) BOVINOS E BUBALINOS VIVOS</t>
  </si>
  <si>
    <t>(2º Nível) CACAU INTEIRO OU PARTIDO</t>
  </si>
  <si>
    <t>(2º Nível) CAFÉ VERDE E CAFÉ TORRADO</t>
  </si>
  <si>
    <t>(2º Nível) CAQUIS</t>
  </si>
  <si>
    <t>(2º Nível) CARNE BOVINA</t>
  </si>
  <si>
    <t>(2º Nível) CARNE DE FRANGO</t>
  </si>
  <si>
    <t>(2º Nível) CARNE DE OVINO E CAPRINO</t>
  </si>
  <si>
    <t>(2º Nível) CARNE DE PATO</t>
  </si>
  <si>
    <t>(2º Nível) CARNE DE PERU</t>
  </si>
  <si>
    <t>(2º Nível) CARNE SUÍNA</t>
  </si>
  <si>
    <t>(2º Nível) CARNES DE EQÜIDEOS</t>
  </si>
  <si>
    <t>(2º Nível) CAVALOS, ASININOS E MUARES VIVOS</t>
  </si>
  <si>
    <t>(2º Nível) CELULOSE</t>
  </si>
  <si>
    <t>(2º Nível) CEREAIS</t>
  </si>
  <si>
    <t>(2º Nível) CEREJAS</t>
  </si>
  <si>
    <t>(2º Nível) CHÁ, MATE E SUAS PREPARAÇÕES</t>
  </si>
  <si>
    <t>(2º Nível) CLEMENTINAS</t>
  </si>
  <si>
    <t>(2º Nível) COCOS</t>
  </si>
  <si>
    <t>(2º Nível) CONSERVAS E PREPARAÇÕES DE FRUTAS (EXCL. SUCOS)</t>
  </si>
  <si>
    <t>(2º Nível) COUROS E PELES DE BOVINOS OU EQUÍDEOS</t>
  </si>
  <si>
    <t>(2º Nível) COUROS E PELES DE CAPRINOS</t>
  </si>
  <si>
    <t>(2º Nível) COUROS E PELES DE OUTROS ANIMAIS</t>
  </si>
  <si>
    <t>(2º Nível) COUROS E PELES DE OVINOS</t>
  </si>
  <si>
    <t>(2º Nível) COUROS E PELES DE RÉPTEIS</t>
  </si>
  <si>
    <t>(2º Nível) COUROS E PELES DE SUÍNOS</t>
  </si>
  <si>
    <t>(2º Nível) CRUSTÁCEOS E MOLUSCOS</t>
  </si>
  <si>
    <t>(2º Nível) DAMASCOS</t>
  </si>
  <si>
    <t>(2º Nível) DEMAIS  PRODUTOS LÁCTEOS</t>
  </si>
  <si>
    <t>(2º Nível) DEMAIS AÇÚCARES</t>
  </si>
  <si>
    <t>(2º Nível) DEMAIS ÁLCOOIS</t>
  </si>
  <si>
    <t>(2º Nível) DEMAIS CARNES, MIUDEZAS E PREPARAÇÕES</t>
  </si>
  <si>
    <t>(2º Nível) DEMAIS FIBRAS E PRODUTOS TÊXTEIS</t>
  </si>
  <si>
    <t>(2º Nível) DEMAIS PRODUTOS APÍCOLAS</t>
  </si>
  <si>
    <t>(2º Nível) ENZIMAS E SEUS CONCENTRADOS</t>
  </si>
  <si>
    <t>(2º Nível) ESPECIARIAS</t>
  </si>
  <si>
    <t>(2º Nível) EXTRATOS DE CAFÉ E SUCEDÂNEOS DO CAFÉ</t>
  </si>
  <si>
    <t>(2º Nível) EXTRATOS TANANTES E TINTORIAIS,  TANINOS E SEUS DERIVADOS,  MAT. CORANTES DE ORIG. VEG.</t>
  </si>
  <si>
    <t>(2º Nível) FARELO DE SOJA</t>
  </si>
  <si>
    <t>(2º Nível) FIGOS</t>
  </si>
  <si>
    <t>(2º Nível) FUMO NÃO MANUFATURADO E DESPERDÍCIOS DE FUMO</t>
  </si>
  <si>
    <t>(2º Nível) GALOS E GALINHAS VIVOS</t>
  </si>
  <si>
    <t>(2º Nível) GOIABAS</t>
  </si>
  <si>
    <t>(2º Nível) GOMAS, RESINAS E DEMAIS SUCOS E EXTRATOS VEGETAIS</t>
  </si>
  <si>
    <t>(2º Nível) GORDURAS e OLEOS DE ORIGEM ANIMAL</t>
  </si>
  <si>
    <t>(2º Nível) IOGURTE E LEITELHO</t>
  </si>
  <si>
    <t>(2º Nível) KIWIS</t>
  </si>
  <si>
    <t>(2º Nível) LÃ OU PELOS FINOS E PRODUTOS TÊXTEIS DE LÃ OU PELOS FINOS</t>
  </si>
  <si>
    <t>(2º Nível) LARANJAS</t>
  </si>
  <si>
    <t>(2º Nível) LEITE CONDENSADO E CREME DE LEITE</t>
  </si>
  <si>
    <t>(2º Nível) LEITE FLUIDO E LEITE EM PÓ</t>
  </si>
  <si>
    <t>(2º Nível) LIMÕES E LIMAS</t>
  </si>
  <si>
    <t>(2º Nível) LINHO E PRODUTOS DE LINHO</t>
  </si>
  <si>
    <t>(2º Nível) MAÇÃS</t>
  </si>
  <si>
    <t>(2º Nível) MADEIRA</t>
  </si>
  <si>
    <t>(2º Nível) MAMÕES (PAPAIA)</t>
  </si>
  <si>
    <t>(2º Nível) MANGAS</t>
  </si>
  <si>
    <t>(2º Nível) MANGOSTOES</t>
  </si>
  <si>
    <t>(2º Nível) MANTEIGA E DEMAIS GORDURAS LÁCTEAS</t>
  </si>
  <si>
    <t>(2º Nível) MEL NATURAL</t>
  </si>
  <si>
    <t>(2º Nível) MELANCIAS</t>
  </si>
  <si>
    <t>(2º Nível) MELÕES</t>
  </si>
  <si>
    <t>(2º Nível) MORANGOS</t>
  </si>
  <si>
    <t>(2º Nível) NOZES E CASTANHAS</t>
  </si>
  <si>
    <t>(2º Nível) OLEO DE SOJA</t>
  </si>
  <si>
    <t>(2º Nível) OLEOS ESSENCIAIS</t>
  </si>
  <si>
    <t>(2º Nível) OLEOS VEGETAIS</t>
  </si>
  <si>
    <t>(2º Nível) OSSOS, OSSEÍNAS, CARAPAÇAS E FARINHAS DE CARNE E MIUDEZAS</t>
  </si>
  <si>
    <t>(2º Nível) OUTRAS FRUTAS</t>
  </si>
  <si>
    <t>(2º Nível) OUTROS ANIMAIS VIVOS</t>
  </si>
  <si>
    <t>(2º Nível) OUTROS COUROS E PELES</t>
  </si>
  <si>
    <t>(2º Nível) OUTROS PRODUTOS ALIMENTÍCIOS</t>
  </si>
  <si>
    <t>(2º Nível) OUTROS PRODUTOS DE ORIGEM ANIMAL</t>
  </si>
  <si>
    <t>(2º Nível) OUTROS PRODUTOS DE ORIGEM VEGETAL</t>
  </si>
  <si>
    <t>(2º Nível) OUTROS PRODUTOS HORTÍCOLAS, LEGUMINOSAS, RAÍZES E TUBÉRCULOS</t>
  </si>
  <si>
    <t>(2º Nível) OUTROS SUCOS</t>
  </si>
  <si>
    <t>(2º Nível) OVINOS E CAPRINOS VIVOS</t>
  </si>
  <si>
    <t>(2º Nível) OVOS E GEMAS</t>
  </si>
  <si>
    <t>(2º Nível) PAPEL</t>
  </si>
  <si>
    <t>(2º Nível) PEIXES</t>
  </si>
  <si>
    <t>(2º Nível) PENAS, PELES, CERDAS E PÊLOS ANIMAIS</t>
  </si>
  <si>
    <t>(2º Nível) PÊRAS</t>
  </si>
  <si>
    <t>(2º Nível) PÊSSEGOS</t>
  </si>
  <si>
    <t>(2º Nível) PLANTAS E PARTES PARA INDÚSTRIA, MEDICINA OU PERFUMARIA</t>
  </si>
  <si>
    <t>(2º Nível) PLANTAS VIVAS NÃO ORNAMENTAIS</t>
  </si>
  <si>
    <t>(2º Nível) POMELOS</t>
  </si>
  <si>
    <t>(2º Nível) PREPARAÇÕES A BASE DE CEREAIS</t>
  </si>
  <si>
    <t>(2º Nível) PREPARAÇÕES E CONSERVAS DE PEIXES, CRUSTÁCEOS E MOLUSCOS</t>
  </si>
  <si>
    <t>(2º Nível) PREPARAÇÕES P/ ELABORAÇÃO DE BEBIDAS</t>
  </si>
  <si>
    <t>(2º Nível) PRODUTOS ANIMAIS PARA PREPARAÇÕES DE PRODUTOS FARMACEUT.</t>
  </si>
  <si>
    <t>(2º Nível) PRODUTOS DE CONFEITARIA</t>
  </si>
  <si>
    <t>(2º Nível) PRODUTOS DE COURO E PELETERIA</t>
  </si>
  <si>
    <t>(2º Nível) PRODUTOS DE FLORICULTURA</t>
  </si>
  <si>
    <t>(2º Nível) PRODUTOS DIVERSOS DA INDÚSTRIA QUÍMICA, DE ORIGEM VEGETAL</t>
  </si>
  <si>
    <t>(2º Nível) PRODUTOS DO CACAU</t>
  </si>
  <si>
    <t>(2º Nível) PRODUTOS DO FUMO MANUFATURADOS</t>
  </si>
  <si>
    <t>(2º Nível) PRODUTOS E SUBPRODUTOS DA INDÚSTRIA DE MOAGEM</t>
  </si>
  <si>
    <t>(2º Nível) PRODUTOS HORTÍCOLAS, LEGUMINOSAS, RAÍZES E TUBÉRCULOS CONGELADOS</t>
  </si>
  <si>
    <t>(2º Nível) PRODUTOS HORTÍCOLAS, LEGUMINOSAS, RAÍZES E TUBÉRCULOS FRESCOS OU REFRIGERADOS</t>
  </si>
  <si>
    <t>(2º Nível) PRODUTOS HORTÍCOLAS, LEGUMINOSAS, RAÍZES E TUBÉRCULOS PREPARADOS OU CONSERVADOS</t>
  </si>
  <si>
    <t>(2º Nível) PRODUTOS HORTÍCOLAS, LEGUMINOSAS, RAÍZES E TUBÉRCULOS SECOS</t>
  </si>
  <si>
    <t>(2º Nível) PSITACIFORMES (INCL.OS PAPAGAIOS,AS ARARAS,ETC) VIVOS</t>
  </si>
  <si>
    <t>(2º Nível) QUEIJOS</t>
  </si>
  <si>
    <t>(2º Nível) RAÇÕES PARA ANIMAIS DOMÉSTICOS</t>
  </si>
  <si>
    <t>(2º Nível) SEDA E PRODUTOS DE SEDA</t>
  </si>
  <si>
    <t>(2º Nível) SEMEN E EMBRIÕES</t>
  </si>
  <si>
    <t>(2º Nível) SEMENTES</t>
  </si>
  <si>
    <t>(2º Nível) SEMENTES E FARELOS DE OLEAGINOSAS (EXCLUI SOJA)</t>
  </si>
  <si>
    <t>(2º Nível) SISAL E PRODUTOS DE SISAL</t>
  </si>
  <si>
    <t>(2º Nível) SOJA EM GRÃOS</t>
  </si>
  <si>
    <t>(2º Nível) SORO DE LEITE</t>
  </si>
  <si>
    <t>(2º Nível) SUCOS DE LARANJA</t>
  </si>
  <si>
    <t>(2º Nível) SUCOS DE OUTRAS FRUTAS</t>
  </si>
  <si>
    <t>(2º Nível) SUÍNOS VIVOS</t>
  </si>
  <si>
    <t>(2º Nível) TAMARAS</t>
  </si>
  <si>
    <t>(2º Nível) TANGERINAS, MANDARINAS E SATOSUMAS</t>
  </si>
  <si>
    <t>(2º Nível) UVAS</t>
  </si>
  <si>
    <t xml:space="preserve">(3º Nível) </t>
  </si>
  <si>
    <t>(3º Nível) ABACATES FRESCOS OU SECOS</t>
  </si>
  <si>
    <t>(3º Nível) ABACAXIS FRESCOS OU SECOS</t>
  </si>
  <si>
    <t>(3º Nível) ABACAXIS PREPARADOS OU CONSERVADOS</t>
  </si>
  <si>
    <t>(3º Nível) AÇÚCAR DE BETERRABA EM BRUTO</t>
  </si>
  <si>
    <t>(3º Nível) AÇÚCAR DE CANA EM BRUTO</t>
  </si>
  <si>
    <t>(3º Nível) AÇÚCAR REFINADO</t>
  </si>
  <si>
    <t>(3º Nível) ALBUMINAS</t>
  </si>
  <si>
    <t>(3º Nível) ÁLCOOL ETÍLICO</t>
  </si>
  <si>
    <t>(3º Nível) ALGODÃO CARDADO OU PENTEADO</t>
  </si>
  <si>
    <t>(3º Nível) ALGODÃO NÃO CARDADO NEM PENTEADO</t>
  </si>
  <si>
    <t>(3º Nível) ALHO</t>
  </si>
  <si>
    <t>(3º Nível) ALHO EM PÓ</t>
  </si>
  <si>
    <t>(3º Nível) ALIMENTOS PARA CAES E GATOS</t>
  </si>
  <si>
    <t>(3º Nível) AMEIXAS SECAS</t>
  </si>
  <si>
    <t>(3º Nível) AMÊNDOA</t>
  </si>
  <si>
    <t>(3º Nível) AMENDOIM EM GRÃOS</t>
  </si>
  <si>
    <t>(3º Nível) AMENDOINS PREPARADOS OU CONSERVADOS</t>
  </si>
  <si>
    <t>(3º Nível) AMIDO DE MILHO</t>
  </si>
  <si>
    <t>(3º Nível) AMIDO DE TRIGO</t>
  </si>
  <si>
    <t>(3º Nível) AMOMOS E CARDAMOMOS</t>
  </si>
  <si>
    <t>(3º Nível) ARROZ</t>
  </si>
  <si>
    <t>(3º Nível) ASININOS E MUARES VIVOS</t>
  </si>
  <si>
    <t>(3º Nível) ASPARGOS</t>
  </si>
  <si>
    <t>(3º Nível) ASPARGOS PREPARADOS OU CONSERVADOS</t>
  </si>
  <si>
    <t>(3º Nível) ATUNS</t>
  </si>
  <si>
    <t>(3º Nível) AVEIA</t>
  </si>
  <si>
    <t>(3º Nível) AVEIA EM FLOCOS OU ELABORADOS DE OUTRO MODO</t>
  </si>
  <si>
    <t>(3º Nível) AVELÃS</t>
  </si>
  <si>
    <t>(3º Nível) AVESTRUZES VIVAS</t>
  </si>
  <si>
    <t>(3º Nível) AZEITE DE OLIVA</t>
  </si>
  <si>
    <t>(3º Nível) AZEITONAS PREPARADAS OU CONSERVADAS</t>
  </si>
  <si>
    <t>(3º Nível) BACALHAU</t>
  </si>
  <si>
    <t>(3º Nível) BANANAS FRESCAS OU SECAS</t>
  </si>
  <si>
    <t>(3º Nível) BATATA-DOCE</t>
  </si>
  <si>
    <t>(3º Nível) BATATAS</t>
  </si>
  <si>
    <t>(3º Nível) BATATAS CONGELADAS</t>
  </si>
  <si>
    <t>(3º Nível) BATATAS PREPARADAS OU CONSERVADAS</t>
  </si>
  <si>
    <t>(3º Nível) BORRACHA NATURAL</t>
  </si>
  <si>
    <t>(3º Nível) BOVINOS VIVOS</t>
  </si>
  <si>
    <t>(3º Nível) BULBOS,  TUBÉRCULOS, RIZOMAS E SIMILARES</t>
  </si>
  <si>
    <t>(3º Nível) CACAU EM PÓ</t>
  </si>
  <si>
    <t>(3º Nível) CACAU INTEIRO OU PARTIDO</t>
  </si>
  <si>
    <t>(3º Nível) CACHAÇA</t>
  </si>
  <si>
    <t>(3º Nível) CAFÉ SOLÚVEL</t>
  </si>
  <si>
    <t>(3º Nível) CAFÉ TORRADO</t>
  </si>
  <si>
    <t>(3º Nível) CAFÉ VERDE</t>
  </si>
  <si>
    <t>(3º Nível) CALÇADOS DE COURO</t>
  </si>
  <si>
    <t>(3º Nível) CALDOS E SOPAS E PREPARAÇÕES P/ CALDOS E SOPAS</t>
  </si>
  <si>
    <t>(3º Nível) CAMARÕES</t>
  </si>
  <si>
    <t>(3º Nível) CANELA</t>
  </si>
  <si>
    <t>(3º Nível) CAQUIS FRESCOS</t>
  </si>
  <si>
    <t>(3º Nível) CARANGUEJOS</t>
  </si>
  <si>
    <t>(3º Nível) CARNE BOVINA in natura</t>
  </si>
  <si>
    <t>(3º Nível) CARNE BOVINA INDUSTRIALIZADA</t>
  </si>
  <si>
    <t>(3º Nível) CARNE DE FRANGO in natura</t>
  </si>
  <si>
    <t>(3º Nível) CARNE DE FRANGO INDUSTRIALIZADA</t>
  </si>
  <si>
    <t>(3º Nível) CARNE DE OVINO in natura</t>
  </si>
  <si>
    <t>(3º Nível) CARNE DE PATO in natura</t>
  </si>
  <si>
    <t>(3º Nível) CARNE DE PERU in natura</t>
  </si>
  <si>
    <t>(3º Nível) CARNE DE PERU INDUSTRIALIZADA</t>
  </si>
  <si>
    <t>(3º Nível) CARNE SUÍNA in natura</t>
  </si>
  <si>
    <t>(3º Nível) CARNE SUÍNA INDUSTRIALIZADA</t>
  </si>
  <si>
    <t>(3º Nível) CARNES DE CAPRINO in natura</t>
  </si>
  <si>
    <t>(3º Nível) CARNES DE CAVALO, ASININO E MUAR</t>
  </si>
  <si>
    <t>(3º Nível) CASEINAS E CASEINATOS</t>
  </si>
  <si>
    <t>(3º Nível) CASTANHA DE CAJÚ</t>
  </si>
  <si>
    <t>(3º Nível) CASTANHA DO PARÁ</t>
  </si>
  <si>
    <t>(3º Nível) CASULOS DE BICHO-DA-SEDA E SEDA CRUA</t>
  </si>
  <si>
    <t>(3º Nível) CAVALOS VIVOS</t>
  </si>
  <si>
    <t>(3º Nível) CEBOLAS</t>
  </si>
  <si>
    <t>(3º Nível) CEBOLAS SECAS</t>
  </si>
  <si>
    <t>(3º Nível) CELULOSE</t>
  </si>
  <si>
    <t>(3º Nível) CENOURAS E NABOS</t>
  </si>
  <si>
    <t>(3º Nível) CENTEIO</t>
  </si>
  <si>
    <t>(3º Nível) CERAS DE ABELHA</t>
  </si>
  <si>
    <t>(3º Nível) CERDAS E PÊLOS DE ANIMAIS</t>
  </si>
  <si>
    <t>(3º Nível) CEREJAS FRESCAS</t>
  </si>
  <si>
    <t>(3º Nível) CEREJAS PREPARADAS OU CONSERVADAS</t>
  </si>
  <si>
    <t>(3º Nível) CERVEJA</t>
  </si>
  <si>
    <t>(3º Nível) CEVADA</t>
  </si>
  <si>
    <t>(3º Nível) CHÁ PRETO</t>
  </si>
  <si>
    <t>(3º Nível) CHÁ VERDE</t>
  </si>
  <si>
    <t>(3º Nível) CHARUTOS E CIGARRILHAS</t>
  </si>
  <si>
    <t>(3º Nível) CHICÓRIA</t>
  </si>
  <si>
    <t>(3º Nível) CHOCOLATE E PREPARAÇÕES ALIM. CONT. CACAU</t>
  </si>
  <si>
    <t>(3º Nível) CIGARROS</t>
  </si>
  <si>
    <t>(3º Nível) CLEMENTINAS</t>
  </si>
  <si>
    <t>(3º Nível) COCOS (ENDOCARPO)</t>
  </si>
  <si>
    <t>(3º Nível) COCOS FRESCOS OU SECOS</t>
  </si>
  <si>
    <t>(3º Nível) COGUMELOS</t>
  </si>
  <si>
    <t>(3º Nível) COGUMELOS E TRUFAS PREPARADOS OU CONSERVADOS</t>
  </si>
  <si>
    <t>(3º Nível) COGUMELOS E TRUFAS SECOS</t>
  </si>
  <si>
    <t>(3º Nível) COLOFONIAS, ÁCIDOS RESÍNICOS E SEUS DERIVADOS</t>
  </si>
  <si>
    <t>(3º Nível) CONDIMENTOS E TEMPEROS</t>
  </si>
  <si>
    <t>(3º Nível) CONES E EXTRATOS DE LÚPULO E LUPULINA</t>
  </si>
  <si>
    <t>(3º Nível) CORDÉIS E DEMAIS PRODUTOS DO SISAL OU OUTRAS FIBRAS 'AGAVE'</t>
  </si>
  <si>
    <t>(3º Nível) CORTIÇA</t>
  </si>
  <si>
    <t>(3º Nível) CORVINA</t>
  </si>
  <si>
    <t>(3º Nível) COUROS/PELES ACAMURÇADOS</t>
  </si>
  <si>
    <t>(3º Nível) COUROS/PELES DE BOVINOS OU EQUÍDEOS, EM BRUTO</t>
  </si>
  <si>
    <t>(3º Nível) COUROS/PELES DE BOVINOS, CRUST</t>
  </si>
  <si>
    <t>(3º Nível) COUROS/PELES DE BOVINOS, CURTIDO, WET BLUE</t>
  </si>
  <si>
    <t>(3º Nível) COUROS/PELES DE BOVINOS, PREPARADOS</t>
  </si>
  <si>
    <t>(3º Nível) COUROS/PELES DE CAPRINOS, CRUST</t>
  </si>
  <si>
    <t>(3º Nível) COUROS/PELES DE CAPRINOS, PREPARADOS</t>
  </si>
  <si>
    <t>(3º Nível) COUROS/PELES DE EQUÍDEOS, CURTIDO</t>
  </si>
  <si>
    <t>(3º Nível) COUROS/PELES DE EQUÍDEOS, PREPARADOS</t>
  </si>
  <si>
    <t>(3º Nível) COUROS/PELES DE OUTROS ANIMAIS, CRUST</t>
  </si>
  <si>
    <t>(3º Nível) COUROS/PELES DE OUTROS ANIMAIS, EM BRUTO</t>
  </si>
  <si>
    <t>(3º Nível) COUROS/PELES DE OUTROS ANIMAIS, PREPARADOS</t>
  </si>
  <si>
    <t>(3º Nível) COUROS/PELES DE OVINOS, CRUST</t>
  </si>
  <si>
    <t>(3º Nível) COUROS/PELES DE OVINOS, CURTIDO, WET BLUE</t>
  </si>
  <si>
    <t>(3º Nível) COUROS/PELES DE OVINOS, EM BRUTO</t>
  </si>
  <si>
    <t>(3º Nível) COUROS/PELES DE OVINOS, PREPARADOS</t>
  </si>
  <si>
    <t>(3º Nível) COUROS/PELES DE RÉPTEIS, CURTIDOS OU CRUST</t>
  </si>
  <si>
    <t>(3º Nível) COUROS/PELES DE RÉPTEIS, EM BRUTO</t>
  </si>
  <si>
    <t>(3º Nível) COUROS/PELES DE SUÍNOS, CRUST</t>
  </si>
  <si>
    <t>(3º Nível) COUROS/PELES DE SUÍNOS, PREPARADOS</t>
  </si>
  <si>
    <t>(3º Nível) COUROS/PELES ENVERNIZADOS OU REVESTIDOS</t>
  </si>
  <si>
    <t>(3º Nível) COUROS/PELES METALIZADOS</t>
  </si>
  <si>
    <t>(3º Nível) COUROS/PELES RECONSTITUÍDOS</t>
  </si>
  <si>
    <t>(3º Nível) CRAVO-DA-ÍNDIA</t>
  </si>
  <si>
    <t>(3º Nível) CREME DE LEITE</t>
  </si>
  <si>
    <t>(3º Nível) DAMASCOS FRESCOS</t>
  </si>
  <si>
    <t>(3º Nível) DAMASCOS PREPARADOS OU CONSERVADOS</t>
  </si>
  <si>
    <t>(3º Nível) DAMASCOS SECOS</t>
  </si>
  <si>
    <t>(3º Nível) DEMAIS  PRODUTOS LÁCTEOS</t>
  </si>
  <si>
    <t>(3º Nível) DEMAIS AÇÚCARES</t>
  </si>
  <si>
    <t>(3º Nível) DEMAIS ÁLCOOIS</t>
  </si>
  <si>
    <t>(3º Nível) DEMAIS CARNES E MIUDEZAS</t>
  </si>
  <si>
    <t>(3º Nível) DEMAIS CEREAIS</t>
  </si>
  <si>
    <t>(3º Nível) DEMAIS CRUSTÁCEOS E MOLUSCOS</t>
  </si>
  <si>
    <t>(3º Nível) DEMAIS ESPECIARIAS</t>
  </si>
  <si>
    <t>(3º Nível) DEMAIS FIBRAS E PRODUTOS TÊXTEIS</t>
  </si>
  <si>
    <t>(3º Nível) DEMAIS GORDURAS LÁCTEAS</t>
  </si>
  <si>
    <t>(3º Nível) DEMAIS MADEIRAS E MANUFATURAS DE MADEIRAS</t>
  </si>
  <si>
    <t>(3º Nível) DEMAIS NOZES E CASTANHAS</t>
  </si>
  <si>
    <t>(3º Nível) DEMAIS OLEOS DE SOJA</t>
  </si>
  <si>
    <t>(3º Nível) DEMAIS OLEOS ESSENCIAIS</t>
  </si>
  <si>
    <t>(3º Nível) DEMAIS OLEOS VEGETAIS</t>
  </si>
  <si>
    <t>(3º Nível) DEMAIS PEIXES</t>
  </si>
  <si>
    <t>(3º Nível) DEMAIS PREPARAÇÕES DE CARNES</t>
  </si>
  <si>
    <t>(3º Nível) DEMAIS PRODUTOS DA INDÚSTRIA QUÍMICA , DE ORIGEM VEGETAL</t>
  </si>
  <si>
    <t>(3º Nível) DEMAIS PRODUTOS DE COURO</t>
  </si>
  <si>
    <t>(3º Nível) DEMAIS PRODUTOS E SUBPRODUTOS DA INDÚSTRIA DE MOAGEM</t>
  </si>
  <si>
    <t>(3º Nível) DEMAIS PRODUTOS HORTÍCOLAS CONGELADOS</t>
  </si>
  <si>
    <t>(3º Nível) DEMAIS PRODUTOS HORTÍCOLAS, LEGUMINOSAS, RAÍZES E TUBÉRCULOS</t>
  </si>
  <si>
    <t>(3º Nível) DEMAIS PRODUTOS HORTÍCOLAS, LEGUMINOSAS, RAÍZES E TUBÉRCULOS FRESCOS</t>
  </si>
  <si>
    <t>(3º Nível) DEMAIS PRODUTOS HORTÍCOLAS, LEGUMINOSAS, RAÍZES E TUBÉRCULOS PREPARADOS OU CONSERVADOS</t>
  </si>
  <si>
    <t>(3º Nível) DEMAIS PRODUTOS HORTÍCOLAS, LEGUMINOSAS, RAÍZES E TUBÉRCULOS SECOS</t>
  </si>
  <si>
    <t>(3º Nível) DEMAIS SEMENTES</t>
  </si>
  <si>
    <t>(3º Nível) DEMAIS SUCOS DE FRUTA</t>
  </si>
  <si>
    <t>(3º Nível) DESPERDÍCIOS DE CACAU</t>
  </si>
  <si>
    <t>(3º Nível) DESPERDÍCIOS DE COUROS/PELES</t>
  </si>
  <si>
    <t>(3º Nível) DESPERDÍCIOS DE FUMO</t>
  </si>
  <si>
    <t>(3º Nível) DOCE DE LEITE</t>
  </si>
  <si>
    <t>(3º Nível) ENZIMAS E SEUS CONCENTRADOS</t>
  </si>
  <si>
    <t>(3º Nível) ERVILHAS</t>
  </si>
  <si>
    <t>(3º Nível) ERVILHAS CONGELADAS</t>
  </si>
  <si>
    <t>(3º Nível) ERVILHAS PREPARADAS OU CONSERVADAS</t>
  </si>
  <si>
    <t>(3º Nível) ERVILHAS SECAS</t>
  </si>
  <si>
    <t>(3º Nível) ESPINAFRES CONGELADOS</t>
  </si>
  <si>
    <t>(3º Nível) ESSÊNCIAS DERIVADAS DE MADEIRA</t>
  </si>
  <si>
    <t>(3º Nível) EXTRATO DE MALTE</t>
  </si>
  <si>
    <t>(3º Nível) EXTRATOS TANANTES DE ORIGEM VEGETAL, TANINOS E SEUS DERIVADOS</t>
  </si>
  <si>
    <t>(3º Nível) EXTRATOS, ESSÊNCIAS E CONCENTRADOS DE CAFÉ</t>
  </si>
  <si>
    <t>(3º Nível) EXTRATOS, ESSÊNCIAS E PREPARAÇÕES DE CHÁS E MATE</t>
  </si>
  <si>
    <t>(3º Nível) FARELO DE SOJA</t>
  </si>
  <si>
    <t>(3º Nível) FARELO, SÊMEAS E OUTROS RESÍDUOS  DE TRIGO</t>
  </si>
  <si>
    <t>(3º Nível) FARELOS DE OLEAGINOSAS</t>
  </si>
  <si>
    <t>(3º Nível) FARINHA DE BATATA</t>
  </si>
  <si>
    <t>(3º Nível) FARINHA DE MILHO</t>
  </si>
  <si>
    <t>(3º Nível) FARINHA DE TRIGO</t>
  </si>
  <si>
    <t>(3º Nível) FARINHAS DE CARNE, EXTRATOS E MIUDEZAS</t>
  </si>
  <si>
    <t>(3º Nível) FÉCULA DE BATATA</t>
  </si>
  <si>
    <t>(3º Nível) FÉCULA DE MANDIOCA</t>
  </si>
  <si>
    <t>(3º Nível) FEIJÃO</t>
  </si>
  <si>
    <t>(3º Nível) FEIJÕES PREPARADOS OU CONSERVADOS</t>
  </si>
  <si>
    <t>(3º Nível) FEIJÕES SECOS</t>
  </si>
  <si>
    <t>(3º Nível) FIAPOS E DESPERDÍCIOS DE ALGODÃO</t>
  </si>
  <si>
    <t>(3º Nível) FIAPOS E DESPERDÍCIOS DE LÃ OU PELOS FINOS</t>
  </si>
  <si>
    <t>(3º Nível) FIGOS FRESCOS</t>
  </si>
  <si>
    <t>(3º Nível) FIGOS SECOS</t>
  </si>
  <si>
    <t>(3º Nível) FIOS E DESPERDÍCIOS DE SEDA</t>
  </si>
  <si>
    <t>(3º Nível) FIOS E TECIDOS DE LÃ OU DE PELOS FINOS</t>
  </si>
  <si>
    <t>(3º Nível) FIOS, LINHAS E TECIDOS DE ALGODÃO</t>
  </si>
  <si>
    <t>(3º Nível) FLORES  DE CORTES FRESCAS</t>
  </si>
  <si>
    <t>(3º Nível) FOLHAGENS, FOLHAS E RAMOS DE PLANTAS CORTADAS FRESCAS</t>
  </si>
  <si>
    <t>(3º Nível) FUMO MANUFATURADO</t>
  </si>
  <si>
    <t>(3º Nível) FUMO NÃO MANUFATURADO</t>
  </si>
  <si>
    <t>(3º Nível) GALOS E GALINHAS VIVOS</t>
  </si>
  <si>
    <t>(3º Nível) GELATINAS</t>
  </si>
  <si>
    <t>(3º Nível) GEMAS DE OVOS</t>
  </si>
  <si>
    <t>(3º Nível) GENGIBRE</t>
  </si>
  <si>
    <t>(3º Nível) GLUTEN DE TRIGO</t>
  </si>
  <si>
    <t>(3º Nível) GOIABAS FRESCAS OU SECAS</t>
  </si>
  <si>
    <t>(3º Nível) GOMAS E RESINAS</t>
  </si>
  <si>
    <t>(3º Nível) GORDURAS DE PORCO</t>
  </si>
  <si>
    <t>(3º Nível) GRÃOS-DE-BICO SECOS</t>
  </si>
  <si>
    <t>(3º Nível) INHAME</t>
  </si>
  <si>
    <t>(3º Nível) IOGURTE</t>
  </si>
  <si>
    <t>(3º Nível) KIWIS FRESCOS</t>
  </si>
  <si>
    <t>(3º Nível) LÃ  OU PELOS FINOS NÃO CARDADOS NEM PENTEADOS</t>
  </si>
  <si>
    <t>(3º Nível) LÃ OU PELOS FINOS CARDADOS OU PENTEADOS</t>
  </si>
  <si>
    <t>(3º Nível) LAGOSTAS</t>
  </si>
  <si>
    <t>(3º Nível) LARANJAS FRESCAS OU SECAS</t>
  </si>
  <si>
    <t>(3º Nível) LEITE CONDENSADO</t>
  </si>
  <si>
    <t>(3º Nível) LEITE EM PÓ</t>
  </si>
  <si>
    <t>(3º Nível) LEITE FLUIDO</t>
  </si>
  <si>
    <t>(3º Nível) LEITE MODIFICADO</t>
  </si>
  <si>
    <t>(3º Nível) LEITELHO</t>
  </si>
  <si>
    <t>(3º Nível) LENTILHAS SECAS</t>
  </si>
  <si>
    <t>(3º Nível) LEVEDURAS E PÓS PARA LEVEDAR</t>
  </si>
  <si>
    <t>(3º Nível) LIMÕES E LIMAS FRESCOS OU SECOS</t>
  </si>
  <si>
    <t>(3º Nível) LINHO EM BRUTO, PENTEADO OU TRABALHADO DE OUTRA FORMA</t>
  </si>
  <si>
    <t>(3º Nível) LINTERES DE ALGODÃO</t>
  </si>
  <si>
    <t>(3º Nível) LULAS</t>
  </si>
  <si>
    <t>(3º Nível) MAÇÃS FRESCAS</t>
  </si>
  <si>
    <t>(3º Nível) MAÇÃS SECAS</t>
  </si>
  <si>
    <t>(3º Nível) MACIS</t>
  </si>
  <si>
    <t>(3º Nível) MADEIRA COMPENSADA OU CONTRAPLACADA</t>
  </si>
  <si>
    <t>(3º Nível) MADEIRA EM BRUTO</t>
  </si>
  <si>
    <t>(3º Nível) MADEIRA EM ESTILHAS OU EM PARTÍCULAS</t>
  </si>
  <si>
    <t>(3º Nível) MADEIRA LAMINADA</t>
  </si>
  <si>
    <t>(3º Nível) MADEIRA PERFILADA</t>
  </si>
  <si>
    <t>(3º Nível) MADEIRA SERRADA</t>
  </si>
  <si>
    <t>(3º Nível) MAIONESE</t>
  </si>
  <si>
    <t>(3º Nível) MALTE</t>
  </si>
  <si>
    <t>(3º Nível) MAMÕES (PAPAIA) FRESCOS</t>
  </si>
  <si>
    <t>(3º Nível) MANDARINAS</t>
  </si>
  <si>
    <t>(3º Nível) MANDIOCA</t>
  </si>
  <si>
    <t>(3º Nível) MANGAS FRESCAS OU SECAS</t>
  </si>
  <si>
    <t>(3º Nível) MANGOSTOES FRESCOS OU SECOS</t>
  </si>
  <si>
    <t>(3º Nível) MANTEIGA</t>
  </si>
  <si>
    <t>(3º Nível) MANTEIGA, GORDURA E OLEO DE CACAU</t>
  </si>
  <si>
    <t>(3º Nível) MARGARINA</t>
  </si>
  <si>
    <t>(3º Nível) MASSAS ALIMENTÍCIAS</t>
  </si>
  <si>
    <t>(3º Nível) MATE</t>
  </si>
  <si>
    <t>(3º Nível) MATERIAS CORANTES DE ORIGEM VEGETAL</t>
  </si>
  <si>
    <t>(3º Nível) MATÉRIAS PÉCTICAS, PECTINATOS E PECTATOS</t>
  </si>
  <si>
    <t>(3º Nível) MEL NATURAL</t>
  </si>
  <si>
    <t>(3º Nível) MELAÇOS</t>
  </si>
  <si>
    <t>(3º Nível) MELANCIAS FRESCAS</t>
  </si>
  <si>
    <t>(3º Nível) MELÕES FRESCOS</t>
  </si>
  <si>
    <t>(3º Nível) MILHO</t>
  </si>
  <si>
    <t>(3º Nível) MILHO DOCE PREPARADO</t>
  </si>
  <si>
    <t>(3º Nível) MIUDEZAS DE CARNE BOVINA</t>
  </si>
  <si>
    <t>(3º Nível) MIUDEZAS DE CARNE DE OVINO</t>
  </si>
  <si>
    <t>(3º Nível) MIUDEZAS DE CARNE SUÍNA</t>
  </si>
  <si>
    <t>(3º Nível) MIUDEZAS DE FRANGO</t>
  </si>
  <si>
    <t>(3º Nível) MOLHOS E PREPARAÇÕES PARA MOLHOS</t>
  </si>
  <si>
    <t>(3º Nível) MORANGOS CONGELADOS</t>
  </si>
  <si>
    <t>(3º Nível) MORANGOS FRESCOS</t>
  </si>
  <si>
    <t>(3º Nível) MORANGOS PREPARADOS OU CONSERVADOS</t>
  </si>
  <si>
    <t>(3º Nível) MÓVEIS DE MADEIRA</t>
  </si>
  <si>
    <t>(3º Nível) MUDAS DE PLANTAS NÃO ORNAMENTAIS</t>
  </si>
  <si>
    <t>(3º Nível) MUDAS DE PLANTAS ORNAMENTAIS</t>
  </si>
  <si>
    <t>(3º Nível) NOZ-MOSCADA</t>
  </si>
  <si>
    <t>(3º Nível) NOZES</t>
  </si>
  <si>
    <t>(3º Nível) OBRAS DE MARCENARIA OU CARPINTARIA</t>
  </si>
  <si>
    <t>(3º Nível) OLEO DE ALGODÃO</t>
  </si>
  <si>
    <t>(3º Nível) ÒLEO DE AMENDOIM</t>
  </si>
  <si>
    <t>(3º Nível) OLEO DE BABAÇU</t>
  </si>
  <si>
    <t>(3º Nível) OLEO DE COCO</t>
  </si>
  <si>
    <t>(3º Nível) OLEO DE DENDÊ OU DE PALMA</t>
  </si>
  <si>
    <t>(3º Nível) OLEO DE GIRASSOL</t>
  </si>
  <si>
    <t>(3º Nível) OLEO DE MILHO</t>
  </si>
  <si>
    <t>(3º Nível) OLEO DE SOJA EM BRUTO</t>
  </si>
  <si>
    <t>(3º Nível) OLEO DE SOJA REFINADO</t>
  </si>
  <si>
    <t>(3º Nível) OLEO ESSENCIAL DE LARANJA</t>
  </si>
  <si>
    <t>(3º Nível) OSSOS E OSSEÍNA</t>
  </si>
  <si>
    <t>(3º Nível) OUTRAS BEBIDAS ALCÓOLICAS</t>
  </si>
  <si>
    <t>(3º Nível) OUTRAS BEBIDAS NÃO ALCOÓLICAS</t>
  </si>
  <si>
    <t>(3º Nível) OUTRAS FRUTAS CONGELADAS</t>
  </si>
  <si>
    <t>(3º Nível) OUTRAS FRUTAS PREPARADAS OU CONSERVADAS</t>
  </si>
  <si>
    <t>(3º Nível) OUTRAS FRUTAS SECAS OU FRESCAS</t>
  </si>
  <si>
    <t>(3º Nível) OUTRAS GORDURAS E OLEOS DE ORIGEM ANIMAL</t>
  </si>
  <si>
    <t>(3º Nível) OUTRAS PLANTAS VIVAS, ESTACAS E ENXERTOS</t>
  </si>
  <si>
    <t>(3º Nível) OUTRAS PREPARAÇÕES ALIMENTÍCIAS</t>
  </si>
  <si>
    <t>(3º Nível) OUTRAS PREPARAÇÕES ALIMENTÍCIAS A BASE DE CEREAIS</t>
  </si>
  <si>
    <t>(3º Nível) OUTRAS RAÇÕES PARA ANIMAIS DOMÉSTICOS</t>
  </si>
  <si>
    <t>(3º Nível) OUTRAS SUBSTÂNCIAS PROTEICAS</t>
  </si>
  <si>
    <t>(3º Nível) OUTROS ANIMAIS VIVOS</t>
  </si>
  <si>
    <t>(3º Nível) OUTROS COUROS/PELES DE BOVINOS, CURTIDO</t>
  </si>
  <si>
    <t>(3º Nível) OUTROS PRODUTOS CONTENDO NICOTINA</t>
  </si>
  <si>
    <t>(3º Nível) OUTROS PRODUTOS DE ORIGEM ANIMAL</t>
  </si>
  <si>
    <t>(3º Nível) OUTROS PRODUTOS DE ORIGEM VEGETAL</t>
  </si>
  <si>
    <t>(3º Nível) OUTROS SUCOS</t>
  </si>
  <si>
    <t>(3º Nível) OVINOS VIVOS</t>
  </si>
  <si>
    <t>(3º Nível) OVOS</t>
  </si>
  <si>
    <t>(3º Nível) PÃES, BISCOITOS E PRODUTOS DE PASTELARIA</t>
  </si>
  <si>
    <t>(3º Nível) PAINÇO</t>
  </si>
  <si>
    <t>(3º Nível) PAINÉIS DE FIBRAS OU DE PARTÍCULAS DE MADEIRA</t>
  </si>
  <si>
    <t>(3º Nível) PALMITOS PREPARADOS OU CONSERVADOS</t>
  </si>
  <si>
    <t>(3º Nível) PAPEL</t>
  </si>
  <si>
    <t>(3º Nível) PARGOS</t>
  </si>
  <si>
    <t>(3º Nível) PASTA DE CACAU</t>
  </si>
  <si>
    <t>(3º Nível) PEIXES VIVOS</t>
  </si>
  <si>
    <t>(3º Nível) PELETERIA</t>
  </si>
  <si>
    <t>(3º Nível) PENAS E PELES DE AVES</t>
  </si>
  <si>
    <t>(3º Nível) PEPINOS PREPARADOS OU CONSERVADOS</t>
  </si>
  <si>
    <t>(3º Nível) PEPTONAS E SEUS DERIVADOS</t>
  </si>
  <si>
    <t>(3º Nível) PÊRAS FRESCAS</t>
  </si>
  <si>
    <t>(3º Nível) PÊRAS PREPARADAS OU CONSERVADAS</t>
  </si>
  <si>
    <t>(3º Nível) PÊRAS SECAS</t>
  </si>
  <si>
    <t>(3º Nível) PÊSSEGOS FRESCOS</t>
  </si>
  <si>
    <t>(3º Nível) PÊSSEGOS PREPARADOS OU CONSERVADOS</t>
  </si>
  <si>
    <t>(3º Nível) PIMENTA PIPER SECA, TRITURADA OU EM PÓ</t>
  </si>
  <si>
    <t>(3º Nível) PIMENTÕES E PIMENTAS</t>
  </si>
  <si>
    <t>(3º Nível) PIMENTÕES E PIMENTAS SECOS, PÓ</t>
  </si>
  <si>
    <t>(3º Nível) PLANTAS ORNAMENTAIS</t>
  </si>
  <si>
    <t>(3º Nível) PLANTAS PARA MEDICINA OU PERFUMARIA</t>
  </si>
  <si>
    <t>(3º Nível) POLVOS</t>
  </si>
  <si>
    <t>(3º Nível) POMELOS</t>
  </si>
  <si>
    <t>(3º Nível) PREPARAÇÕES ALIMENTÍCIAS HOMOGENEIZADAS</t>
  </si>
  <si>
    <t>(3º Nível) PREPARAÇÕES DE CRUSTÁCEOS E MOLUSCOS</t>
  </si>
  <si>
    <t>(3º Nível) PREPARAÇÕES E CONSERVAS DE ATUNS</t>
  </si>
  <si>
    <t>(3º Nível) PREPARAÇÕES E CONSERVAS DE DEMAIS PEIXES</t>
  </si>
  <si>
    <t>(3º Nível) PREPARAÇÕES E CONSERVAS DE SARDINHAS</t>
  </si>
  <si>
    <t>(3º Nível) PREPARAÇÕES P/ ELABORAÇÃO DE BEBIDAS</t>
  </si>
  <si>
    <t>(3º Nível) PREPARAÇÕES PARA ALIMENTAÇÃO INFANTIL</t>
  </si>
  <si>
    <t>(3º Nível) PRODUTOS DE CONFEITARIA</t>
  </si>
  <si>
    <t>(3º Nível) PRODUTOS DE LINHO</t>
  </si>
  <si>
    <t>(3º Nível) PRODUTOS HORTÍCOLAS HOMOGENEIZADOS PREPARADOS OU CONSERVADOS</t>
  </si>
  <si>
    <t>(3º Nível) PRODUTOS MUCILAGINOSOS E ESPESSANTES</t>
  </si>
  <si>
    <t>(3º Nível) PSITACIFORMES (INCL.OS PAPAGAIOS,AS ARARAS,ETC) VIVOS</t>
  </si>
  <si>
    <t>(3º Nível) QUEIJOS</t>
  </si>
  <si>
    <t>(3º Nível) REFRIGERANTE</t>
  </si>
  <si>
    <t>(3º Nível) RESÍDUOS DO CAFÉ</t>
  </si>
  <si>
    <t>(3º Nível) SALMÕES</t>
  </si>
  <si>
    <t>(3º Nível) SARDINHAS</t>
  </si>
  <si>
    <t>(3º Nível) SEBO BOVINO</t>
  </si>
  <si>
    <t>(3º Nível) SEMEAS, FARELOS E OUTROS RESÍDUOS DE MILHO</t>
  </si>
  <si>
    <t>(3º Nível) SÊMEN DE BOVINO</t>
  </si>
  <si>
    <t>(3º Nível) SÊMEN E EMBRIÕES DE OUTROS ANIMAIS</t>
  </si>
  <si>
    <t>(3º Nível) SEMENTES DE ANIS E BADIANA</t>
  </si>
  <si>
    <t>(3º Nível) SEMENTES DE CEREAIS</t>
  </si>
  <si>
    <t>(3º Nível) SEMENTES DE COENTRO</t>
  </si>
  <si>
    <t>(3º Nível) SEMENTES DE COMINHO</t>
  </si>
  <si>
    <t>(3º Nível) SEMENTES DE HORTÍCOLAS, LEGUMINOSAS, RAÍZES E TUBÉRCULOS</t>
  </si>
  <si>
    <t>(3º Nível) SEMENTES DE OLEAGINOSAS (EXCLUI SOJA)</t>
  </si>
  <si>
    <t>(3º Nível) SEMENTES DE OLEAGINOSAS PARA SEMEADURA</t>
  </si>
  <si>
    <t>(3º Nível) SOJA EM GRÃOS</t>
  </si>
  <si>
    <t>(3º Nível) SORGO</t>
  </si>
  <si>
    <t>(3º Nível) SORO DE LEITE</t>
  </si>
  <si>
    <t>(3º Nível) SORVETES E PREPARAÇÕES P/ SORVETES, CREMES, ETC.</t>
  </si>
  <si>
    <t>(3º Nível) SUBSTÂNCIAS ANIMAIS  PARA PREPARAÇÕES FARMACEUT.</t>
  </si>
  <si>
    <t>(3º Nível) SUCO DE TOMATE</t>
  </si>
  <si>
    <t>(3º Nível) SUCOS DE ABACAXI</t>
  </si>
  <si>
    <t>(3º Nível) SUCOS DE LARANJA</t>
  </si>
  <si>
    <t>(3º Nível) SUCOS DE MAÇÃ</t>
  </si>
  <si>
    <t>(3º Nível) SUCOS DE OUTROS CÍTRICOS</t>
  </si>
  <si>
    <t>(3º Nível) SUCOS DE UVA</t>
  </si>
  <si>
    <t>(3º Nível) SUCOS E EXTRATOS VEGETAIS</t>
  </si>
  <si>
    <t>(3º Nível) SUÍNOS VIVOS</t>
  </si>
  <si>
    <t>(3º Nível) TAMARAS FRESCAS</t>
  </si>
  <si>
    <t>(3º Nível) TAMARAS SECAS</t>
  </si>
  <si>
    <t>(3º Nível) TANGERINAS, MANDARINAS E SATOSUMAS FRESCAS OU SECAS</t>
  </si>
  <si>
    <t>(3º Nível) TAPIOCA E SEUS SUCEDÂNEOS</t>
  </si>
  <si>
    <t>(3º Nível) TECIDOS E OUTROS PRODUTOS TÊXTEIS DE SEDA</t>
  </si>
  <si>
    <t>(3º Nível) TILÁPIAS</t>
  </si>
  <si>
    <t>(3º Nível) TOMATES</t>
  </si>
  <si>
    <t>(3º Nível) TOMATES PREPARADOS OU CONSERVADOS</t>
  </si>
  <si>
    <t>(3º Nível) TRIGO</t>
  </si>
  <si>
    <t>(3º Nível) TRIGO MOURISCO</t>
  </si>
  <si>
    <t>(3º Nível) TRUFAS</t>
  </si>
  <si>
    <t>(3º Nível) TRUTAS</t>
  </si>
  <si>
    <t>(3º Nível) UÍSQUE</t>
  </si>
  <si>
    <t>(3º Nível) UVAS FRESCAS</t>
  </si>
  <si>
    <t>(3º Nível) UVAS SECAS</t>
  </si>
  <si>
    <t>(3º Nível) VESTUÁRIO E OUTROS PRODUTOS TÊXTEIS DE ALGODÃO</t>
  </si>
  <si>
    <t>(3º Nível) VESTUÁRIOS E PRODUTOS TÊXTEIS DE LÃ</t>
  </si>
  <si>
    <t>(3º Nível) VINAGRE</t>
  </si>
  <si>
    <t>(3º Nível) VINHO</t>
  </si>
  <si>
    <t>(3º Nível) VODKA</t>
  </si>
  <si>
    <t>(3º Nível) WAFFLES E 'WAFERS'</t>
  </si>
  <si>
    <t>(2º Nível) ABELHAS VIVAS</t>
  </si>
  <si>
    <t>(2º Nível) AVES DE RAPINA VIVAS</t>
  </si>
  <si>
    <t>(2º Nível) CAMELOS E OUTROS CAMELIDEOS VIVOS</t>
  </si>
  <si>
    <t>(2º Nível) MARMELOS</t>
  </si>
  <si>
    <t>(2º Nível) RÉPTEIS VIVOS</t>
  </si>
  <si>
    <t>(3º Nível) ABELHAS VIVAS</t>
  </si>
  <si>
    <t>(3º Nível) AVES DE RAPINA VIVAS</t>
  </si>
  <si>
    <t>(3º Nível) BUBALINOS VIVOS</t>
  </si>
  <si>
    <t>(3º Nível) CAMELOS E OUTROS CAMELIDEOS VIVOS</t>
  </si>
  <si>
    <t>(3º Nível) COUROS/PELES DE CAPRINOS, CURTIDOS, WET BLUE</t>
  </si>
  <si>
    <t>(3º Nível) COUROS/PELES DE EQUÍDEOS, CRUST</t>
  </si>
  <si>
    <t>(3º Nível) COUROS/PELES DE RÉPTEIS, PREPARADOS</t>
  </si>
  <si>
    <t>(3º Nível) COUROS/PELES DE SUÍNOS, EM BRUTO</t>
  </si>
  <si>
    <t>(3º Nível) GOMA NATURAL</t>
  </si>
  <si>
    <t>(3º Nível) KRILL</t>
  </si>
  <si>
    <t>(3º Nível) MARMELOS FRESCOS</t>
  </si>
  <si>
    <t>(3º Nível) OUTROS COUROS/PELES DE CAPRINOS, CURTIDOS</t>
  </si>
  <si>
    <t>(3º Nível) OUTROS COUROS/PELES DE OVINOS, CURTIDAS</t>
  </si>
  <si>
    <t>(3º Nível) OUTROS COUROS/PELES DE SUÍNOS, CURTIDOS</t>
  </si>
  <si>
    <t>(3º Nível) PAINÇO E MILHETO</t>
  </si>
  <si>
    <t>(3º Nível) RÉPTEIS VIVOS</t>
  </si>
  <si>
    <t>(3º Nível) SURUBINS</t>
  </si>
  <si>
    <t>Mês seguinte: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</si>
  <si>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</si>
  <si>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</si>
  <si>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</si>
  <si>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</si>
  <si>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</si>
  <si>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</si>
  <si>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</si>
  <si>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</si>
  <si>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</si>
  <si>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Novembro</t>
  </si>
  <si>
    <t>Dezembro</t>
  </si>
  <si>
    <t>(2º Nível) PERUS VIVOS</t>
  </si>
  <si>
    <t>(3º Nível) PERUS VIVOS</t>
  </si>
  <si>
    <t>Agronegócio</t>
  </si>
  <si>
    <t>NCM Oficial - Siscomex</t>
  </si>
  <si>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</si>
  <si>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</si>
  <si>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</si>
  <si>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</si>
  <si>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</si>
  <si>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</si>
  <si>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</si>
  <si>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</si>
  <si>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</si>
  <si>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</si>
  <si>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</si>
  <si>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</si>
  <si>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</si>
  <si>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</si>
  <si>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</si>
  <si>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</si>
  <si>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</si>
  <si>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</si>
  <si>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</si>
  <si>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</si>
  <si>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</si>
  <si>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</si>
  <si>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</si>
  <si>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</si>
  <si>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</si>
  <si>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</si>
  <si>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</si>
  <si>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</si>
  <si>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</si>
  <si>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</si>
  <si>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</si>
  <si>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</si>
  <si>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</si>
  <si>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</si>
  <si>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</si>
  <si>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</si>
  <si>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</si>
  <si>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</si>
  <si>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</si>
  <si>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</si>
  <si>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</si>
  <si>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</si>
  <si>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</si>
  <si>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</si>
  <si>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</si>
  <si>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</si>
  <si>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</si>
  <si>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</si>
  <si>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</si>
  <si>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</si>
  <si>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</si>
  <si>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</si>
  <si>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</si>
  <si>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</si>
  <si>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</si>
  <si>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</si>
  <si>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</si>
  <si>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</si>
  <si>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</si>
  <si>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</si>
  <si>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</si>
  <si>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</si>
  <si>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</si>
  <si>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</si>
  <si>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</si>
  <si>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</si>
  <si>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</si>
  <si>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</si>
  <si>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</si>
  <si>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</si>
  <si>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</si>
  <si>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</si>
  <si>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</si>
  <si>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</si>
  <si>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</si>
  <si>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</si>
  <si>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</si>
  <si>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</si>
  <si>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</si>
  <si>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</si>
  <si>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OLEAGINOSOS (EXCLUI SOJA)</t>
  </si>
  <si>
    <t>Produtos oleaginosos (exclui soja)</t>
  </si>
  <si>
    <t>OLEO DE DENDÊ OU DE PALMA</t>
  </si>
  <si>
    <t>Óleo de dendê ou de palma</t>
  </si>
  <si>
    <t>SALMÕES</t>
  </si>
  <si>
    <t>Salmões</t>
  </si>
  <si>
    <t>Produtos florestais</t>
  </si>
  <si>
    <t>BORRACHA NATURAL</t>
  </si>
  <si>
    <t>Borracha natural</t>
  </si>
  <si>
    <t>PRODUTOS HORTÍCOLAS, LEGUMINOSAS, RAÍZES E TUBÉRCULOS</t>
  </si>
  <si>
    <t>Hortícolas, leguminosas, raízes e tubérculos</t>
  </si>
  <si>
    <t>AZEITE DE OLIVA</t>
  </si>
  <si>
    <t>Azeite de oliva</t>
  </si>
  <si>
    <t xml:space="preserve">Lácteos </t>
  </si>
  <si>
    <t>LEITE EM PÓ</t>
  </si>
  <si>
    <t>Leite em pó</t>
  </si>
  <si>
    <t>Complexo sucroalcooleiro</t>
  </si>
  <si>
    <t>Exportação (US$ milhões)</t>
  </si>
  <si>
    <t>Importação (US$ milhões)</t>
  </si>
  <si>
    <t>Saldo</t>
  </si>
  <si>
    <t>Total Brasil</t>
  </si>
  <si>
    <t>Participação %</t>
  </si>
  <si>
    <t>Fonte: AgroStat Brasil a partir dos dados da SECEX/MDIC</t>
  </si>
  <si>
    <t>Reprodução permitida desde que citada a fonte</t>
  </si>
  <si>
    <t>Elaboração: MAPA/SCRI/DNAC</t>
  </si>
  <si>
    <t>Elaboração: MAPA/SCRI/DNAC/CGEA</t>
  </si>
  <si>
    <t>(2º Nível) PRIMATAS VIVOS</t>
  </si>
  <si>
    <t>(3º Nível) PRIMATAS VIVOS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</si>
</sst>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  <numFmt numFmtId="169" formatCode="#,##0_ ;[Red]\-#,##0\ "/>
  </numFmts>
  <fonts count="1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4" xfId="0" applyFont="1" applyFill="1" applyBorder="1" applyAlignment="1">
      <alignment vertical="center"/>
    </xf>
    <xf numFmtId="0" fontId="9" fillId="0" borderId="3" xfId="0" applyFont="1" applyBorder="1" applyAlignment="1">
      <alignment vertical="center"/>
    </xf>
    <xf numFmtId="3" fontId="9" fillId="0" borderId="4" xfId="6" applyNumberFormat="1" applyFont="1" applyFill="1" applyBorder="1" applyAlignment="1">
      <alignment vertical="center"/>
    </xf>
    <xf numFmtId="3" fontId="9" fillId="0" borderId="0" xfId="6" applyNumberFormat="1" applyFont="1" applyFill="1" applyBorder="1" applyAlignment="1">
      <alignment vertical="center"/>
    </xf>
    <xf numFmtId="168" fontId="9" fillId="0" borderId="0" xfId="6" applyNumberFormat="1" applyFont="1" applyFill="1" applyBorder="1" applyAlignment="1">
      <alignment vertical="center"/>
    </xf>
    <xf numFmtId="168" fontId="9" fillId="0" borderId="5" xfId="6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4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indent="1"/>
    </xf>
    <xf numFmtId="3" fontId="4" fillId="0" borderId="4" xfId="6" applyNumberFormat="1" applyFont="1" applyFill="1" applyBorder="1" applyAlignment="1">
      <alignment vertical="center"/>
    </xf>
    <xf numFmtId="3" fontId="4" fillId="0" borderId="0" xfId="6" applyNumberFormat="1" applyFont="1" applyFill="1" applyBorder="1" applyAlignment="1">
      <alignment vertical="center"/>
    </xf>
    <xf numFmtId="168" fontId="4" fillId="0" borderId="0" xfId="6" applyNumberFormat="1" applyFont="1" applyFill="1" applyBorder="1" applyAlignment="1">
      <alignment vertical="center"/>
    </xf>
    <xf numFmtId="168" fontId="4" fillId="0" borderId="5" xfId="6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65" fontId="4" fillId="0" borderId="0" xfId="6" applyNumberFormat="1" applyFont="1" applyFill="1" applyBorder="1" applyAlignment="1">
      <alignment vertical="center"/>
    </xf>
    <xf numFmtId="0" fontId="12" fillId="0" borderId="0" xfId="4" applyFont="1" applyAlignment="1">
      <alignment horizontal="left" vertical="center" wrapText="1" indent="1"/>
    </xf>
    <xf numFmtId="0" fontId="4" fillId="0" borderId="0" xfId="0" applyFont="1" applyAlignment="1">
      <alignment horizontal="left" vertical="center" indent="2"/>
    </xf>
    <xf numFmtId="167" fontId="4" fillId="0" borderId="0" xfId="6" applyNumberFormat="1" applyFont="1" applyFill="1" applyBorder="1" applyAlignment="1">
      <alignment vertical="center"/>
    </xf>
    <xf numFmtId="166" fontId="4" fillId="0" borderId="6" xfId="6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8" fontId="9" fillId="0" borderId="0" xfId="6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3" fontId="9" fillId="0" borderId="6" xfId="6" applyNumberFormat="1" applyFont="1" applyFill="1" applyBorder="1" applyAlignment="1">
      <alignment vertical="center"/>
    </xf>
    <xf numFmtId="3" fontId="9" fillId="0" borderId="6" xfId="6" applyNumberFormat="1" applyFont="1" applyFill="1" applyBorder="1" applyAlignment="1">
      <alignment horizontal="center" vertical="center"/>
    </xf>
    <xf numFmtId="168" fontId="9" fillId="0" borderId="6" xfId="6" applyNumberFormat="1" applyFont="1" applyFill="1" applyBorder="1" applyAlignment="1">
      <alignment horizontal="center" vertical="center"/>
    </xf>
    <xf numFmtId="0" fontId="12" fillId="0" borderId="0" xfId="4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168" fontId="9" fillId="0" borderId="6" xfId="6" applyNumberFormat="1" applyFont="1" applyFill="1" applyBorder="1" applyAlignment="1">
      <alignment horizontal="right" vertical="center"/>
    </xf>
    <xf numFmtId="0" fontId="6" fillId="5" borderId="0" xfId="0" applyFont="1" applyFill="1"/>
    <xf numFmtId="0" fontId="2" fillId="5" borderId="8" xfId="0" applyFont="1" applyFill="1" applyBorder="1"/>
    <xf numFmtId="3" fontId="2" fillId="5" borderId="10" xfId="0" applyNumberFormat="1" applyFont="1" applyFill="1" applyBorder="1"/>
    <xf numFmtId="3" fontId="2" fillId="5" borderId="7" xfId="0" applyNumberFormat="1" applyFont="1" applyFill="1" applyBorder="1"/>
    <xf numFmtId="0" fontId="4" fillId="6" borderId="3" xfId="0" applyFont="1" applyFill="1" applyBorder="1" applyAlignment="1">
      <alignment horizontal="left" vertical="center" indent="1"/>
    </xf>
    <xf numFmtId="3" fontId="4" fillId="6" borderId="4" xfId="6" applyNumberFormat="1" applyFont="1" applyFill="1" applyBorder="1" applyAlignment="1">
      <alignment vertical="center"/>
    </xf>
    <xf numFmtId="3" fontId="4" fillId="6" borderId="0" xfId="6" applyNumberFormat="1" applyFont="1" applyFill="1" applyBorder="1" applyAlignment="1">
      <alignment vertical="center"/>
    </xf>
    <xf numFmtId="168" fontId="4" fillId="6" borderId="0" xfId="6" applyNumberFormat="1" applyFont="1" applyFill="1" applyBorder="1" applyAlignment="1">
      <alignment vertical="center"/>
    </xf>
    <xf numFmtId="168" fontId="4" fillId="6" borderId="5" xfId="6" applyNumberFormat="1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9" fillId="6" borderId="3" xfId="0" applyFont="1" applyFill="1" applyBorder="1" applyAlignment="1">
      <alignment horizontal="left" vertical="center"/>
    </xf>
    <xf numFmtId="3" fontId="9" fillId="6" borderId="4" xfId="6" applyNumberFormat="1" applyFont="1" applyFill="1" applyBorder="1" applyAlignment="1">
      <alignment vertical="center"/>
    </xf>
    <xf numFmtId="3" fontId="9" fillId="6" borderId="0" xfId="6" applyNumberFormat="1" applyFont="1" applyFill="1" applyBorder="1" applyAlignment="1">
      <alignment vertical="center"/>
    </xf>
    <xf numFmtId="168" fontId="9" fillId="6" borderId="0" xfId="6" applyNumberFormat="1" applyFont="1" applyFill="1" applyBorder="1" applyAlignment="1">
      <alignment vertical="center"/>
    </xf>
    <xf numFmtId="168" fontId="9" fillId="6" borderId="5" xfId="6" applyNumberFormat="1" applyFont="1" applyFill="1" applyBorder="1" applyAlignment="1">
      <alignment vertical="center"/>
    </xf>
    <xf numFmtId="165" fontId="4" fillId="6" borderId="0" xfId="6" applyNumberFormat="1" applyFont="1" applyFill="1" applyBorder="1" applyAlignment="1">
      <alignment vertical="center"/>
    </xf>
    <xf numFmtId="0" fontId="4" fillId="6" borderId="0" xfId="0" applyFont="1" applyFill="1" applyAlignment="1">
      <alignment horizontal="left" vertical="center"/>
    </xf>
    <xf numFmtId="167" fontId="4" fillId="6" borderId="0" xfId="6" applyNumberFormat="1" applyFont="1" applyFill="1" applyBorder="1" applyAlignment="1">
      <alignment vertical="center"/>
    </xf>
    <xf numFmtId="169" fontId="6" fillId="0" borderId="0" xfId="0" applyNumberFormat="1" applyFont="1"/>
    <xf numFmtId="0" fontId="9" fillId="0" borderId="3" xfId="0" applyFont="1" applyBorder="1" applyAlignment="1">
      <alignment horizontal="left" vertical="center"/>
    </xf>
    <xf numFmtId="0" fontId="9" fillId="6" borderId="11" xfId="0" applyFont="1" applyFill="1" applyBorder="1" applyAlignment="1">
      <alignment horizontal="left" vertical="center"/>
    </xf>
    <xf numFmtId="3" fontId="9" fillId="6" borderId="12" xfId="6" applyNumberFormat="1" applyFont="1" applyFill="1" applyBorder="1" applyAlignment="1">
      <alignment vertical="center"/>
    </xf>
    <xf numFmtId="3" fontId="9" fillId="6" borderId="13" xfId="6" applyNumberFormat="1" applyFont="1" applyFill="1" applyBorder="1" applyAlignment="1">
      <alignment vertical="center"/>
    </xf>
    <xf numFmtId="168" fontId="9" fillId="6" borderId="13" xfId="6" applyNumberFormat="1" applyFont="1" applyFill="1" applyBorder="1" applyAlignment="1">
      <alignment vertical="center"/>
    </xf>
    <xf numFmtId="168" fontId="9" fillId="6" borderId="14" xfId="6" applyNumberFormat="1" applyFont="1" applyFill="1" applyBorder="1" applyAlignment="1">
      <alignment vertical="center"/>
    </xf>
    <xf numFmtId="49" fontId="10" fillId="2" borderId="8" xfId="0" applyNumberFormat="1" applyFont="1" applyFill="1" applyBorder="1" applyAlignment="1">
      <alignment horizontal="center" vertical="center"/>
    </xf>
    <xf numFmtId="3" fontId="9" fillId="0" borderId="0" xfId="6" applyNumberFormat="1" applyFont="1" applyFill="1" applyBorder="1" applyAlignment="1">
      <alignment horizontal="center" vertical="center"/>
    </xf>
    <xf numFmtId="0" fontId="2" fillId="0" borderId="0" xfId="0" applyFont="1"/>
    <xf numFmtId="17" fontId="2" fillId="5" borderId="0" xfId="0" applyNumberFormat="1" applyFont="1" applyFill="1"/>
    <xf numFmtId="17" fontId="2" fillId="5" borderId="0" xfId="0" quotePrefix="1" applyNumberFormat="1" applyFont="1" applyFill="1"/>
    <xf numFmtId="17" fontId="0" fillId="0" borderId="0" xfId="0" applyNumberFormat="1"/>
    <xf numFmtId="0" fontId="3" fillId="7" borderId="0" xfId="0" applyFont="1" applyFill="1" applyAlignment="1">
      <alignment horizontal="center" vertical="center"/>
    </xf>
    <xf numFmtId="0" fontId="7" fillId="5" borderId="15" xfId="0" applyFont="1" applyFill="1" applyBorder="1" applyAlignment="1">
      <alignment horizontal="left" vertical="center"/>
    </xf>
    <xf numFmtId="0" fontId="7" fillId="5" borderId="1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center" vertical="center"/>
    </xf>
    <xf numFmtId="3" fontId="6" fillId="5" borderId="18" xfId="0" applyNumberFormat="1" applyFont="1" applyFill="1" applyBorder="1"/>
    <xf numFmtId="3" fontId="6" fillId="5" borderId="19" xfId="0" applyNumberFormat="1" applyFont="1" applyFill="1" applyBorder="1"/>
    <xf numFmtId="3" fontId="6" fillId="5" borderId="20" xfId="0" applyNumberFormat="1" applyFont="1" applyFill="1" applyBorder="1"/>
    <xf numFmtId="3" fontId="6" fillId="5" borderId="4" xfId="0" applyNumberFormat="1" applyFont="1" applyFill="1" applyBorder="1"/>
    <xf numFmtId="3" fontId="6" fillId="5" borderId="0" xfId="0" applyNumberFormat="1" applyFont="1" applyFill="1"/>
    <xf numFmtId="3" fontId="6" fillId="5" borderId="3" xfId="0" applyNumberFormat="1" applyFont="1" applyFill="1" applyBorder="1"/>
    <xf numFmtId="3" fontId="2" fillId="5" borderId="8" xfId="0" applyNumberFormat="1" applyFont="1" applyFill="1" applyBorder="1"/>
    <xf numFmtId="0" fontId="0" fillId="5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7" fontId="9" fillId="2" borderId="7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3" fontId="2" fillId="0" borderId="0" xfId="0" applyNumberFormat="1" applyFont="1"/>
    <xf numFmtId="0" fontId="9" fillId="6" borderId="21" xfId="0" applyFont="1" applyFill="1" applyBorder="1" applyAlignment="1">
      <alignment horizontal="left" vertical="center"/>
    </xf>
    <xf numFmtId="3" fontId="9" fillId="6" borderId="12" xfId="6" applyNumberFormat="1" applyFont="1" applyFill="1" applyBorder="1" applyAlignment="1">
      <alignment horizontal="right" vertical="center"/>
    </xf>
    <xf numFmtId="3" fontId="9" fillId="6" borderId="13" xfId="6" applyNumberFormat="1" applyFont="1" applyFill="1" applyBorder="1" applyAlignment="1">
      <alignment horizontal="right" vertical="center"/>
    </xf>
    <xf numFmtId="168" fontId="9" fillId="6" borderId="13" xfId="6" applyNumberFormat="1" applyFont="1" applyFill="1" applyBorder="1" applyAlignment="1">
      <alignment horizontal="right" vertical="center"/>
    </xf>
    <xf numFmtId="168" fontId="9" fillId="6" borderId="14" xfId="6" applyNumberFormat="1" applyFont="1" applyFill="1" applyBorder="1" applyAlignment="1">
      <alignment horizontal="right" vertical="center"/>
    </xf>
    <xf numFmtId="165" fontId="4" fillId="0" borderId="6" xfId="6" applyNumberFormat="1" applyFont="1" applyFill="1" applyBorder="1" applyAlignment="1">
      <alignment horizontal="right" vertical="center"/>
    </xf>
    <xf numFmtId="166" fontId="4" fillId="0" borderId="6" xfId="6" applyNumberFormat="1" applyFont="1" applyFill="1" applyBorder="1" applyAlignment="1">
      <alignment horizontal="right" vertical="center"/>
    </xf>
    <xf numFmtId="0" fontId="1" fillId="0" borderId="0" xfId="0" quotePrefix="1" applyFont="1"/>
    <xf numFmtId="0" fontId="13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3" fontId="2" fillId="5" borderId="0" xfId="0" applyNumberFormat="1" applyFont="1" applyFill="1"/>
    <xf numFmtId="3" fontId="0" fillId="0" borderId="0" xfId="0" applyNumberFormat="1"/>
    <xf numFmtId="0" fontId="0" fillId="5" borderId="0" xfId="0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4" fillId="0" borderId="0" xfId="0" applyFont="1"/>
  </cellXfs>
  <cellStyles count="7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_Balança Janeiro-022" xfId="4" xr:uid="{00000000-0005-0000-0000-000004000000}"/>
    <cellStyle name="Separador de milhares 2" xfId="5" xr:uid="{00000000-0005-0000-0000-000005000000}"/>
    <cellStyle name="Vírgula" xfId="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99FF99"/>
      <rgbColor rgb="00CCFFCC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0"/>
  <sheetViews>
    <sheetView workbookViewId="0">
      <selection activeCell="L19" sqref="L19"/>
    </sheetView>
  </sheetViews>
  <sheetFormatPr defaultRowHeight="12.75" x14ac:dyDescent="0.2"/>
  <cols>
    <col min="1" max="1" width="34.28515625" bestFit="1" customWidth="1"/>
    <col min="2" max="2" width="41.28515625" style="3" bestFit="1" customWidth="1"/>
    <col min="3" max="3" width="17.28515625" style="3" customWidth="1"/>
    <col min="4" max="4" width="11.5703125" style="3" bestFit="1" customWidth="1"/>
    <col min="5" max="5" width="17.5703125" style="3" customWidth="1"/>
    <col min="6" max="6" width="11.5703125" style="3" bestFit="1" customWidth="1"/>
    <col min="7" max="7" width="12.85546875" style="3" bestFit="1" customWidth="1"/>
    <col min="8" max="8" width="11.5703125" style="3" bestFit="1" customWidth="1"/>
    <col min="9" max="9" width="12.85546875" style="3" bestFit="1" customWidth="1"/>
    <col min="10" max="10" width="11.5703125" style="3" bestFit="1" customWidth="1"/>
    <col min="12" max="12" width="32.42578125" bestFit="1" customWidth="1"/>
    <col min="13" max="13" width="9.140625" bestFit="1" customWidth="1"/>
    <col min="15" max="15" width="9.5703125" bestFit="1" customWidth="1"/>
    <col min="16" max="16" width="8.7109375" bestFit="1" customWidth="1"/>
  </cols>
  <sheetData>
    <row r="1" spans="1:16" x14ac:dyDescent="0.2">
      <c r="C1" s="78" t="str">
        <f>M1&amp;"/"&amp;M3-1</f>
        <v>Abril/2024</v>
      </c>
      <c r="D1" s="76"/>
      <c r="E1" s="78" t="str">
        <f>M1&amp;"/"&amp;M3</f>
        <v>Abril/2025</v>
      </c>
      <c r="G1" s="78" t="str">
        <f>C1</f>
        <v>Abril/2024</v>
      </c>
      <c r="H1" s="76"/>
      <c r="I1" s="78" t="str">
        <f>E1</f>
        <v>Abril/2025</v>
      </c>
      <c r="L1" s="112" t="s">
        <v>0</v>
      </c>
      <c r="M1" s="113" t="s">
        <v>576</v>
      </c>
    </row>
    <row r="2" spans="1:16" x14ac:dyDescent="0.2">
      <c r="B2" s="76" t="s">
        <v>2</v>
      </c>
      <c r="C2" s="76" t="s">
        <v>3</v>
      </c>
      <c r="D2" s="76" t="s">
        <v>3</v>
      </c>
      <c r="E2" s="76" t="s">
        <v>3</v>
      </c>
      <c r="F2" s="76" t="s">
        <v>3</v>
      </c>
      <c r="G2" s="76" t="s">
        <v>4</v>
      </c>
      <c r="H2" s="76" t="s">
        <v>4</v>
      </c>
      <c r="I2" s="76" t="s">
        <v>4</v>
      </c>
      <c r="J2" s="76" t="s">
        <v>4</v>
      </c>
      <c r="L2" s="112"/>
      <c r="M2" s="113"/>
    </row>
    <row r="3" spans="1:16" x14ac:dyDescent="0.2">
      <c r="B3" s="76" t="s">
        <v>5</v>
      </c>
      <c r="C3" s="76" t="s">
        <v>6</v>
      </c>
      <c r="D3" s="76" t="s">
        <v>7</v>
      </c>
      <c r="E3" s="76" t="s">
        <v>8</v>
      </c>
      <c r="F3" s="76" t="s">
        <v>9</v>
      </c>
      <c r="G3" s="76" t="s">
        <v>6</v>
      </c>
      <c r="H3" s="76" t="s">
        <v>7</v>
      </c>
      <c r="I3" s="76" t="s">
        <v>8</v>
      </c>
      <c r="J3" s="76" t="s">
        <v>9</v>
      </c>
      <c r="L3" s="91" t="s">
        <v>10</v>
      </c>
      <c r="M3" s="80">
        <v>2025</v>
      </c>
    </row>
    <row r="4" spans="1:16" x14ac:dyDescent="0.2">
      <c r="A4" s="49" t="str">
        <f>RIGHT(B4,LEN(B4)-11)</f>
        <v/>
      </c>
      <c r="B4" t="s">
        <v>11</v>
      </c>
      <c r="C4" s="111">
        <v>14961553705</v>
      </c>
      <c r="D4" s="111">
        <v>24235385512</v>
      </c>
      <c r="E4" s="111">
        <v>15027715333</v>
      </c>
      <c r="F4" s="111">
        <v>24276056773</v>
      </c>
      <c r="G4" s="111">
        <v>1726108807</v>
      </c>
      <c r="H4" s="111">
        <v>1676235557</v>
      </c>
      <c r="I4" s="111">
        <v>1685153414</v>
      </c>
      <c r="J4" s="111">
        <v>1464994124</v>
      </c>
      <c r="L4" s="92"/>
      <c r="M4" s="93"/>
    </row>
    <row r="5" spans="1:16" ht="12.75" customHeight="1" x14ac:dyDescent="0.2">
      <c r="A5" s="49" t="str">
        <f t="shared" ref="A5:A68" si="0">RIGHT(B5,LEN(B5)-11)</f>
        <v>ANIMAIS VIVOS (EXCETO PESCADOS)</v>
      </c>
      <c r="B5" t="s">
        <v>12</v>
      </c>
      <c r="C5" s="111">
        <v>63194175</v>
      </c>
      <c r="D5" s="111">
        <v>23362796</v>
      </c>
      <c r="E5" s="111">
        <v>74800067</v>
      </c>
      <c r="F5" s="111">
        <v>25165212</v>
      </c>
      <c r="G5" s="111">
        <v>827221</v>
      </c>
      <c r="H5" s="111">
        <v>47988</v>
      </c>
      <c r="I5" s="111">
        <v>1189077</v>
      </c>
      <c r="J5" s="111">
        <v>44055</v>
      </c>
      <c r="L5" s="3"/>
      <c r="M5" s="83" t="s">
        <v>13</v>
      </c>
      <c r="N5" s="83" t="s">
        <v>14</v>
      </c>
      <c r="O5" s="83" t="s">
        <v>13</v>
      </c>
      <c r="P5" s="83" t="s">
        <v>14</v>
      </c>
    </row>
    <row r="6" spans="1:16" x14ac:dyDescent="0.2">
      <c r="A6" s="49" t="str">
        <f t="shared" si="0"/>
        <v>BEBIDAS</v>
      </c>
      <c r="B6" t="s">
        <v>15</v>
      </c>
      <c r="C6" s="111">
        <v>48561669</v>
      </c>
      <c r="D6" s="111">
        <v>37272858</v>
      </c>
      <c r="E6" s="111">
        <v>48710077</v>
      </c>
      <c r="F6" s="111">
        <v>37610259</v>
      </c>
      <c r="G6" s="111">
        <v>90257209</v>
      </c>
      <c r="H6" s="111">
        <v>32461328</v>
      </c>
      <c r="I6" s="111">
        <v>88619034</v>
      </c>
      <c r="J6" s="111">
        <v>37986494</v>
      </c>
      <c r="L6" s="81" t="s">
        <v>16</v>
      </c>
      <c r="M6" s="84">
        <f>IF(ISERROR(VLOOKUP(L6,$A$4:$J$600,3,FALSE)),0,(VLOOKUP(L6,$A$4:$J$600,3,FALSE)))</f>
        <v>473581212</v>
      </c>
      <c r="N6" s="85">
        <f>IF(ISERROR(VLOOKUP(L6,$A$4:$J$600,4,FALSE)),0,(VLOOKUP(L6,$A$4:$J$600,4,FALSE)))</f>
        <v>241409032</v>
      </c>
      <c r="O6" s="85">
        <f>IF(ISERROR(VLOOKUP(L6,$A$4:$J$600,5,FALSE)),0,(VLOOKUP(L6,$A$4:$J$600,5,FALSE)))</f>
        <v>389126349</v>
      </c>
      <c r="P6" s="86">
        <f>IF(ISERROR(VLOOKUP(L6,$A$4:$J$600,6,FALSE)),0,(VLOOKUP(L6,$A$4:$J$600,6,FALSE)))</f>
        <v>239145212</v>
      </c>
    </row>
    <row r="7" spans="1:16" x14ac:dyDescent="0.2">
      <c r="A7" s="49" t="str">
        <f t="shared" si="0"/>
        <v>CACAU E SEUS PRODUTOS</v>
      </c>
      <c r="B7" t="s">
        <v>17</v>
      </c>
      <c r="C7" s="111">
        <v>44769213</v>
      </c>
      <c r="D7" s="111">
        <v>8212502</v>
      </c>
      <c r="E7" s="111">
        <v>68488395</v>
      </c>
      <c r="F7" s="111">
        <v>8259782</v>
      </c>
      <c r="G7" s="111">
        <v>64949234</v>
      </c>
      <c r="H7" s="111">
        <v>13290859</v>
      </c>
      <c r="I7" s="111">
        <v>134814114</v>
      </c>
      <c r="J7" s="111">
        <v>15160228</v>
      </c>
      <c r="L7" s="82" t="s">
        <v>18</v>
      </c>
      <c r="M7" s="87">
        <f>IF(ISERROR(VLOOKUP(L7,$A$4:$J$600,3,FALSE)),0,(VLOOKUP(L7,$A$4:$J$600,3,FALSE)))</f>
        <v>33705</v>
      </c>
      <c r="N7" s="88">
        <f>IF(ISERROR(VLOOKUP(L7,$A$4:$J$600,4,FALSE)),0,(VLOOKUP(L7,$A$4:$J$600,4,FALSE)))</f>
        <v>6658</v>
      </c>
      <c r="O7" s="88">
        <f>IF(ISERROR(VLOOKUP(L7,$A$4:$J$600,5,FALSE)),0,(VLOOKUP(L7,$A$4:$J$600,5,FALSE)))</f>
        <v>3</v>
      </c>
      <c r="P7" s="89">
        <f>IF(ISERROR(VLOOKUP(L7,$A$4:$J$600,6,FALSE)),0,(VLOOKUP(L7,$A$4:$J$600,6,FALSE)))</f>
        <v>45</v>
      </c>
    </row>
    <row r="8" spans="1:16" x14ac:dyDescent="0.2">
      <c r="A8" s="49" t="str">
        <f t="shared" si="0"/>
        <v>CAFÉ</v>
      </c>
      <c r="B8" t="s">
        <v>19</v>
      </c>
      <c r="C8" s="111">
        <v>998169047</v>
      </c>
      <c r="D8" s="111">
        <v>263103964</v>
      </c>
      <c r="E8" s="111">
        <v>1355128869</v>
      </c>
      <c r="F8" s="111">
        <v>180919162</v>
      </c>
      <c r="G8" s="111">
        <v>5257760</v>
      </c>
      <c r="H8" s="111">
        <v>343107</v>
      </c>
      <c r="I8" s="111">
        <v>32439940</v>
      </c>
      <c r="J8" s="111">
        <v>5323661</v>
      </c>
      <c r="L8" s="50" t="s">
        <v>20</v>
      </c>
      <c r="M8" s="90">
        <f>SUM(M6:M7)</f>
        <v>473614917</v>
      </c>
      <c r="N8" s="51">
        <f>SUM(N6:N7)</f>
        <v>241415690</v>
      </c>
      <c r="O8" s="51">
        <f>SUM(O6:O7)</f>
        <v>389126352</v>
      </c>
      <c r="P8" s="52">
        <f>SUM(P6:P7)</f>
        <v>239145257</v>
      </c>
    </row>
    <row r="9" spans="1:16" x14ac:dyDescent="0.2">
      <c r="A9" s="49" t="str">
        <f t="shared" si="0"/>
        <v>CARNES</v>
      </c>
      <c r="B9" t="s">
        <v>21</v>
      </c>
      <c r="C9" s="111">
        <v>2206808646</v>
      </c>
      <c r="D9" s="111">
        <v>844247316</v>
      </c>
      <c r="E9" s="111">
        <v>2564450016</v>
      </c>
      <c r="F9" s="111">
        <v>884455184</v>
      </c>
      <c r="G9" s="111">
        <v>48706548</v>
      </c>
      <c r="H9" s="111">
        <v>6824590</v>
      </c>
      <c r="I9" s="111">
        <v>32379111</v>
      </c>
      <c r="J9" s="111">
        <v>4794261</v>
      </c>
    </row>
    <row r="10" spans="1:16" x14ac:dyDescent="0.2">
      <c r="A10" s="49" t="str">
        <f t="shared" si="0"/>
        <v>CEREAIS, FARINHAS E PREPARAÇÕES</v>
      </c>
      <c r="B10" t="s">
        <v>22</v>
      </c>
      <c r="C10" s="111">
        <v>192948473</v>
      </c>
      <c r="D10" s="111">
        <v>587522531</v>
      </c>
      <c r="E10" s="111">
        <v>157550870</v>
      </c>
      <c r="F10" s="111">
        <v>491464985</v>
      </c>
      <c r="G10" s="111">
        <v>313978884</v>
      </c>
      <c r="H10" s="111">
        <v>861655826</v>
      </c>
      <c r="I10" s="111">
        <v>256136573</v>
      </c>
      <c r="J10" s="111">
        <v>835765066</v>
      </c>
    </row>
    <row r="11" spans="1:16" x14ac:dyDescent="0.2">
      <c r="A11" s="49" t="str">
        <f t="shared" si="0"/>
        <v>CHÁ, MATE E ESPECIARIAS</v>
      </c>
      <c r="B11" t="s">
        <v>23</v>
      </c>
      <c r="C11" s="111">
        <v>43573351</v>
      </c>
      <c r="D11" s="111">
        <v>13767680</v>
      </c>
      <c r="E11" s="111">
        <v>74825283</v>
      </c>
      <c r="F11" s="111">
        <v>16452469</v>
      </c>
      <c r="G11" s="111">
        <v>5604282</v>
      </c>
      <c r="H11" s="111">
        <v>2331984</v>
      </c>
      <c r="I11" s="111">
        <v>6094538</v>
      </c>
      <c r="J11" s="111">
        <v>2857396</v>
      </c>
    </row>
    <row r="12" spans="1:16" x14ac:dyDescent="0.2">
      <c r="A12" s="49" t="str">
        <f t="shared" si="0"/>
        <v>COMPLEXO SOJA</v>
      </c>
      <c r="B12" t="s">
        <v>24</v>
      </c>
      <c r="C12" s="111">
        <v>7312931694</v>
      </c>
      <c r="D12" s="111">
        <v>16986613387</v>
      </c>
      <c r="E12" s="111">
        <v>6803848332</v>
      </c>
      <c r="F12" s="111">
        <v>17591178014</v>
      </c>
      <c r="G12" s="111">
        <v>73039296</v>
      </c>
      <c r="H12" s="111">
        <v>179449562</v>
      </c>
      <c r="I12" s="111">
        <v>18516174</v>
      </c>
      <c r="J12" s="111">
        <v>41007871</v>
      </c>
    </row>
    <row r="13" spans="1:16" x14ac:dyDescent="0.2">
      <c r="A13" s="49" t="str">
        <f t="shared" si="0"/>
        <v>COMPLEXO SUCROALCOOLEIRO</v>
      </c>
      <c r="B13" t="s">
        <v>25</v>
      </c>
      <c r="C13" s="111">
        <v>1037439099</v>
      </c>
      <c r="D13" s="111">
        <v>2016284941</v>
      </c>
      <c r="E13" s="111">
        <v>764274629</v>
      </c>
      <c r="F13" s="111">
        <v>1616426400</v>
      </c>
      <c r="G13" s="111">
        <v>30077114</v>
      </c>
      <c r="H13" s="111">
        <v>43019521</v>
      </c>
      <c r="I13" s="111">
        <v>29988630</v>
      </c>
      <c r="J13" s="111">
        <v>40125460</v>
      </c>
    </row>
    <row r="14" spans="1:16" x14ac:dyDescent="0.2">
      <c r="A14" s="49" t="str">
        <f t="shared" si="0"/>
        <v>COUROS, PRODUTOS DE COURO E PELETERIA</v>
      </c>
      <c r="B14" t="s">
        <v>26</v>
      </c>
      <c r="C14" s="111">
        <v>152426991</v>
      </c>
      <c r="D14" s="111">
        <v>58549203</v>
      </c>
      <c r="E14" s="111">
        <v>124485536</v>
      </c>
      <c r="F14" s="111">
        <v>48646703</v>
      </c>
      <c r="G14" s="111">
        <v>25918814</v>
      </c>
      <c r="H14" s="111">
        <v>8067101</v>
      </c>
      <c r="I14" s="111">
        <v>27407204</v>
      </c>
      <c r="J14" s="111">
        <v>6582143</v>
      </c>
    </row>
    <row r="15" spans="1:16" x14ac:dyDescent="0.2">
      <c r="A15" s="49" t="str">
        <f t="shared" si="0"/>
        <v>DEMAIS PRODUTOS DE ORIGEM ANIMAL</v>
      </c>
      <c r="B15" t="s">
        <v>27</v>
      </c>
      <c r="C15" s="111">
        <v>163801385</v>
      </c>
      <c r="D15" s="111">
        <v>78516364</v>
      </c>
      <c r="E15" s="111">
        <v>184981107</v>
      </c>
      <c r="F15" s="111">
        <v>100271103</v>
      </c>
      <c r="G15" s="111">
        <v>46299968</v>
      </c>
      <c r="H15" s="111">
        <v>8452814</v>
      </c>
      <c r="I15" s="111">
        <v>51696580</v>
      </c>
      <c r="J15" s="111">
        <v>8744368</v>
      </c>
    </row>
    <row r="16" spans="1:16" x14ac:dyDescent="0.2">
      <c r="A16" s="49" t="str">
        <f t="shared" si="0"/>
        <v>DEMAIS PRODUTOS DE ORIGEM VEGETAL</v>
      </c>
      <c r="B16" t="s">
        <v>28</v>
      </c>
      <c r="C16" s="111">
        <v>135325595</v>
      </c>
      <c r="D16" s="111">
        <v>40581052</v>
      </c>
      <c r="E16" s="111">
        <v>159618634</v>
      </c>
      <c r="F16" s="111">
        <v>45883497</v>
      </c>
      <c r="G16" s="111">
        <v>79790231</v>
      </c>
      <c r="H16" s="111">
        <v>13221208</v>
      </c>
      <c r="I16" s="111">
        <v>88194602</v>
      </c>
      <c r="J16" s="111">
        <v>14665023</v>
      </c>
    </row>
    <row r="17" spans="1:10" x14ac:dyDescent="0.2">
      <c r="A17" s="49" t="str">
        <f t="shared" si="0"/>
        <v>FIBRAS E PRODUTOS TÊXTEIS</v>
      </c>
      <c r="B17" t="s">
        <v>29</v>
      </c>
      <c r="C17" s="111">
        <v>507681904</v>
      </c>
      <c r="D17" s="111">
        <v>255326565</v>
      </c>
      <c r="E17" s="111">
        <v>427638256</v>
      </c>
      <c r="F17" s="111">
        <v>255216295</v>
      </c>
      <c r="G17" s="111">
        <v>81661210</v>
      </c>
      <c r="H17" s="111">
        <v>9880686</v>
      </c>
      <c r="I17" s="111">
        <v>76346254</v>
      </c>
      <c r="J17" s="111">
        <v>9568030</v>
      </c>
    </row>
    <row r="18" spans="1:10" x14ac:dyDescent="0.2">
      <c r="A18" s="49" t="str">
        <f t="shared" si="0"/>
        <v>FRUTAS (INCLUI NOZES E CASTANHAS)</v>
      </c>
      <c r="B18" t="s">
        <v>30</v>
      </c>
      <c r="C18" s="111">
        <v>110901407</v>
      </c>
      <c r="D18" s="111">
        <v>89134606</v>
      </c>
      <c r="E18" s="111">
        <v>134156109</v>
      </c>
      <c r="F18" s="111">
        <v>105250452</v>
      </c>
      <c r="G18" s="111">
        <v>88293735</v>
      </c>
      <c r="H18" s="111">
        <v>65958162</v>
      </c>
      <c r="I18" s="111">
        <v>91628169</v>
      </c>
      <c r="J18" s="111">
        <v>63547749</v>
      </c>
    </row>
    <row r="19" spans="1:10" x14ac:dyDescent="0.2">
      <c r="A19" s="49" t="str">
        <f t="shared" si="0"/>
        <v>FUMO E SEUS PRODUTOS</v>
      </c>
      <c r="B19" t="s">
        <v>31</v>
      </c>
      <c r="C19" s="111">
        <v>117392119</v>
      </c>
      <c r="D19" s="111">
        <v>21826009</v>
      </c>
      <c r="E19" s="111">
        <v>163623877</v>
      </c>
      <c r="F19" s="111">
        <v>28956625</v>
      </c>
      <c r="G19" s="111">
        <v>8792028</v>
      </c>
      <c r="H19" s="111">
        <v>3052620</v>
      </c>
      <c r="I19" s="111">
        <v>13304732</v>
      </c>
      <c r="J19" s="111">
        <v>3210164</v>
      </c>
    </row>
    <row r="20" spans="1:10" x14ac:dyDescent="0.2">
      <c r="A20" s="49" t="str">
        <f t="shared" si="0"/>
        <v>LÁCTEOS</v>
      </c>
      <c r="B20" t="s">
        <v>32</v>
      </c>
      <c r="C20" s="111">
        <v>6384518</v>
      </c>
      <c r="D20" s="111">
        <v>2776647</v>
      </c>
      <c r="E20" s="111">
        <v>6530251</v>
      </c>
      <c r="F20" s="111">
        <v>2726815</v>
      </c>
      <c r="G20" s="111">
        <v>91149789</v>
      </c>
      <c r="H20" s="111">
        <v>23694501</v>
      </c>
      <c r="I20" s="111">
        <v>79467896</v>
      </c>
      <c r="J20" s="111">
        <v>19584766</v>
      </c>
    </row>
    <row r="21" spans="1:10" x14ac:dyDescent="0.2">
      <c r="A21" s="49" t="str">
        <f t="shared" si="0"/>
        <v>PESCADOS</v>
      </c>
      <c r="B21" t="s">
        <v>33</v>
      </c>
      <c r="C21" s="111">
        <v>20464729</v>
      </c>
      <c r="D21" s="111">
        <v>3976362</v>
      </c>
      <c r="E21" s="111">
        <v>29469653</v>
      </c>
      <c r="F21" s="111">
        <v>6070957</v>
      </c>
      <c r="G21" s="111">
        <v>140235131</v>
      </c>
      <c r="H21" s="111">
        <v>22289301</v>
      </c>
      <c r="I21" s="111">
        <v>124894060</v>
      </c>
      <c r="J21" s="111">
        <v>24019559</v>
      </c>
    </row>
    <row r="22" spans="1:10" x14ac:dyDescent="0.2">
      <c r="A22" s="49" t="str">
        <f t="shared" si="0"/>
        <v>PLANTAS VIVAS E PRODUTOS DE FLORICULTURA</v>
      </c>
      <c r="B22" t="s">
        <v>34</v>
      </c>
      <c r="C22" s="111">
        <v>1152881</v>
      </c>
      <c r="D22" s="111">
        <v>149256</v>
      </c>
      <c r="E22" s="111">
        <v>1041938</v>
      </c>
      <c r="F22" s="111">
        <v>226401</v>
      </c>
      <c r="G22" s="111">
        <v>4132231</v>
      </c>
      <c r="H22" s="111">
        <v>326513</v>
      </c>
      <c r="I22" s="111">
        <v>4551978</v>
      </c>
      <c r="J22" s="111">
        <v>331503</v>
      </c>
    </row>
    <row r="23" spans="1:10" x14ac:dyDescent="0.2">
      <c r="A23" s="49" t="str">
        <f t="shared" si="0"/>
        <v>PRODUTOS ALIMENTÍCIOS DIVERSOS</v>
      </c>
      <c r="B23" t="s">
        <v>35</v>
      </c>
      <c r="C23" s="111">
        <v>101228291</v>
      </c>
      <c r="D23" s="111">
        <v>43903489</v>
      </c>
      <c r="E23" s="111">
        <v>102750004</v>
      </c>
      <c r="F23" s="111">
        <v>52519423</v>
      </c>
      <c r="G23" s="111">
        <v>43192371</v>
      </c>
      <c r="H23" s="111">
        <v>9571573</v>
      </c>
      <c r="I23" s="111">
        <v>43538420</v>
      </c>
      <c r="J23" s="111">
        <v>8339574</v>
      </c>
    </row>
    <row r="24" spans="1:10" x14ac:dyDescent="0.2">
      <c r="A24" s="49" t="str">
        <f t="shared" si="0"/>
        <v>PRODUTOS APICOLAS</v>
      </c>
      <c r="B24" t="s">
        <v>36</v>
      </c>
      <c r="C24" s="111">
        <v>9504813</v>
      </c>
      <c r="D24" s="111">
        <v>3679220</v>
      </c>
      <c r="E24" s="111">
        <v>9244316</v>
      </c>
      <c r="F24" s="111">
        <v>2783114</v>
      </c>
      <c r="G24" s="111" t="s">
        <v>52</v>
      </c>
      <c r="H24" s="111" t="s">
        <v>52</v>
      </c>
      <c r="I24" s="111" t="s">
        <v>52</v>
      </c>
      <c r="J24" s="111" t="s">
        <v>52</v>
      </c>
    </row>
    <row r="25" spans="1:10" x14ac:dyDescent="0.2">
      <c r="A25" s="49" t="str">
        <f t="shared" si="0"/>
        <v>PRODUTOS FLORESTAIS</v>
      </c>
      <c r="B25" t="s">
        <v>37</v>
      </c>
      <c r="C25" s="111">
        <v>1391315687</v>
      </c>
      <c r="D25" s="111">
        <v>2575483898</v>
      </c>
      <c r="E25" s="111">
        <v>1325231988</v>
      </c>
      <c r="F25" s="111">
        <v>2385158312</v>
      </c>
      <c r="G25" s="111">
        <v>143422004</v>
      </c>
      <c r="H25" s="111">
        <v>107242059</v>
      </c>
      <c r="I25" s="111">
        <v>158801847</v>
      </c>
      <c r="J25" s="111">
        <v>114410197</v>
      </c>
    </row>
    <row r="26" spans="1:10" x14ac:dyDescent="0.2">
      <c r="A26" s="49" t="str">
        <f t="shared" si="0"/>
        <v>PRODUTOS HORTÍCOLAS, LEGUMINOSAS, RAÍZES E TUBÉRCULOS</v>
      </c>
      <c r="B26" t="s">
        <v>38</v>
      </c>
      <c r="C26" s="111">
        <v>20838059</v>
      </c>
      <c r="D26" s="111">
        <v>20736649</v>
      </c>
      <c r="E26" s="111">
        <v>33065797</v>
      </c>
      <c r="F26" s="111">
        <v>38636839</v>
      </c>
      <c r="G26" s="111">
        <v>140882214</v>
      </c>
      <c r="H26" s="111">
        <v>170688005</v>
      </c>
      <c r="I26" s="111">
        <v>114493259</v>
      </c>
      <c r="J26" s="111">
        <v>109775323</v>
      </c>
    </row>
    <row r="27" spans="1:10" x14ac:dyDescent="0.2">
      <c r="A27" s="49" t="str">
        <f t="shared" si="0"/>
        <v>PRODUTOS OLEAGINOSOS (EXCLUI SOJA)</v>
      </c>
      <c r="B27" t="s">
        <v>39</v>
      </c>
      <c r="C27" s="111">
        <v>46808944</v>
      </c>
      <c r="D27" s="111">
        <v>76801561</v>
      </c>
      <c r="E27" s="111">
        <v>150107544</v>
      </c>
      <c r="F27" s="111">
        <v>155633305</v>
      </c>
      <c r="G27" s="111">
        <v>157804487</v>
      </c>
      <c r="H27" s="111">
        <v>75556247</v>
      </c>
      <c r="I27" s="111">
        <v>159542846</v>
      </c>
      <c r="J27" s="111">
        <v>73157627</v>
      </c>
    </row>
    <row r="28" spans="1:10" x14ac:dyDescent="0.2">
      <c r="A28" s="49" t="str">
        <f t="shared" si="0"/>
        <v>RAÇÕES PARA ANIMAIS</v>
      </c>
      <c r="B28" t="s">
        <v>40</v>
      </c>
      <c r="C28" s="111">
        <v>42273991</v>
      </c>
      <c r="D28" s="111">
        <v>33171140</v>
      </c>
      <c r="E28" s="111">
        <v>41079652</v>
      </c>
      <c r="F28" s="111">
        <v>29188207</v>
      </c>
      <c r="G28" s="111">
        <v>35556382</v>
      </c>
      <c r="H28" s="111">
        <v>14725073</v>
      </c>
      <c r="I28" s="111">
        <v>45448628</v>
      </c>
      <c r="J28" s="111">
        <v>21335970</v>
      </c>
    </row>
    <row r="29" spans="1:10" x14ac:dyDescent="0.2">
      <c r="A29" s="49" t="str">
        <f t="shared" si="0"/>
        <v>SUCOS</v>
      </c>
      <c r="B29" t="s">
        <v>41</v>
      </c>
      <c r="C29" s="111">
        <v>185657024</v>
      </c>
      <c r="D29" s="111">
        <v>150385516</v>
      </c>
      <c r="E29" s="111">
        <v>222614133</v>
      </c>
      <c r="F29" s="111">
        <v>166957258</v>
      </c>
      <c r="G29" s="111">
        <v>6280664</v>
      </c>
      <c r="H29" s="111">
        <v>4084929</v>
      </c>
      <c r="I29" s="111">
        <v>5659748</v>
      </c>
      <c r="J29" s="111">
        <v>4657636</v>
      </c>
    </row>
    <row r="30" spans="1:10" x14ac:dyDescent="0.2">
      <c r="A30" s="49" t="str">
        <f t="shared" si="0"/>
        <v/>
      </c>
      <c r="B30" t="s">
        <v>42</v>
      </c>
      <c r="C30" s="111">
        <v>14961553705</v>
      </c>
      <c r="D30" s="111">
        <v>24235385512</v>
      </c>
      <c r="E30" s="111">
        <v>15027715333</v>
      </c>
      <c r="F30" s="111">
        <v>24276056773</v>
      </c>
      <c r="G30" s="111">
        <v>1726108807</v>
      </c>
      <c r="H30" s="111">
        <v>1676235557</v>
      </c>
      <c r="I30" s="111">
        <v>1685153414</v>
      </c>
      <c r="J30" s="111">
        <v>1464994124</v>
      </c>
    </row>
    <row r="31" spans="1:10" x14ac:dyDescent="0.2">
      <c r="A31" s="49" t="str">
        <f t="shared" si="0"/>
        <v>ABACATES</v>
      </c>
      <c r="B31" t="s">
        <v>43</v>
      </c>
      <c r="C31" s="111">
        <v>13127901</v>
      </c>
      <c r="D31" s="111">
        <v>8446411</v>
      </c>
      <c r="E31" s="111">
        <v>17598493</v>
      </c>
      <c r="F31" s="111">
        <v>8806338</v>
      </c>
      <c r="G31" s="111" t="s">
        <v>52</v>
      </c>
      <c r="H31" s="111" t="s">
        <v>52</v>
      </c>
      <c r="I31" s="111" t="s">
        <v>52</v>
      </c>
      <c r="J31" s="111" t="s">
        <v>52</v>
      </c>
    </row>
    <row r="32" spans="1:10" x14ac:dyDescent="0.2">
      <c r="A32" s="49" t="str">
        <f t="shared" si="0"/>
        <v>ABACAXIS</v>
      </c>
      <c r="B32" t="s">
        <v>44</v>
      </c>
      <c r="C32" s="111">
        <v>150589</v>
      </c>
      <c r="D32" s="111">
        <v>87944</v>
      </c>
      <c r="E32" s="111">
        <v>189909</v>
      </c>
      <c r="F32" s="111">
        <v>149433</v>
      </c>
      <c r="G32" s="111">
        <v>5450</v>
      </c>
      <c r="H32" s="111">
        <v>1000</v>
      </c>
      <c r="I32" s="111">
        <v>68592</v>
      </c>
      <c r="J32" s="111">
        <v>46630</v>
      </c>
    </row>
    <row r="33" spans="1:10" x14ac:dyDescent="0.2">
      <c r="A33" s="49" t="str">
        <f t="shared" si="0"/>
        <v>AÇÚCAR DE CANA OU BETERRABA</v>
      </c>
      <c r="B33" t="s">
        <v>45</v>
      </c>
      <c r="C33" s="111">
        <v>948084575</v>
      </c>
      <c r="D33" s="111">
        <v>1887567353</v>
      </c>
      <c r="E33" s="111">
        <v>717898451</v>
      </c>
      <c r="F33" s="111">
        <v>1552608330</v>
      </c>
      <c r="G33" s="111">
        <v>408027</v>
      </c>
      <c r="H33" s="111">
        <v>278422</v>
      </c>
      <c r="I33" s="111">
        <v>278875</v>
      </c>
      <c r="J33" s="111">
        <v>197731</v>
      </c>
    </row>
    <row r="34" spans="1:10" x14ac:dyDescent="0.2">
      <c r="A34" s="49" t="str">
        <f t="shared" si="0"/>
        <v>ALBUMINA, GELATINAS E OUTRAS SUBSTÂNCIAS PROTEICAS</v>
      </c>
      <c r="B34" t="s">
        <v>46</v>
      </c>
      <c r="C34" s="111">
        <v>47499492</v>
      </c>
      <c r="D34" s="111">
        <v>8281030</v>
      </c>
      <c r="E34" s="111">
        <v>49974095</v>
      </c>
      <c r="F34" s="111">
        <v>9579852</v>
      </c>
      <c r="G34" s="111">
        <v>24507998</v>
      </c>
      <c r="H34" s="111">
        <v>2453339</v>
      </c>
      <c r="I34" s="111">
        <v>14624984</v>
      </c>
      <c r="J34" s="111">
        <v>1453303</v>
      </c>
    </row>
    <row r="35" spans="1:10" x14ac:dyDescent="0.2">
      <c r="A35" s="49" t="str">
        <f t="shared" si="0"/>
        <v>ÁLCOOL</v>
      </c>
      <c r="B35" t="s">
        <v>47</v>
      </c>
      <c r="C35" s="111">
        <v>88317101</v>
      </c>
      <c r="D35" s="111">
        <v>127031220</v>
      </c>
      <c r="E35" s="111">
        <v>44512895</v>
      </c>
      <c r="F35" s="111">
        <v>60649310</v>
      </c>
      <c r="G35" s="111">
        <v>21860589</v>
      </c>
      <c r="H35" s="111">
        <v>36643361</v>
      </c>
      <c r="I35" s="111">
        <v>21416096</v>
      </c>
      <c r="J35" s="111">
        <v>33513722</v>
      </c>
    </row>
    <row r="36" spans="1:10" x14ac:dyDescent="0.2">
      <c r="A36" s="49" t="str">
        <f t="shared" si="0"/>
        <v>ALGODÃO E PRODUTOS TÊXTEIS DE ALGODÃO</v>
      </c>
      <c r="B36" t="s">
        <v>48</v>
      </c>
      <c r="C36" s="111">
        <v>494779653</v>
      </c>
      <c r="D36" s="111">
        <v>247544674</v>
      </c>
      <c r="E36" s="111">
        <v>415016714</v>
      </c>
      <c r="F36" s="111">
        <v>247641562</v>
      </c>
      <c r="G36" s="111">
        <v>73894958</v>
      </c>
      <c r="H36" s="111">
        <v>7800297</v>
      </c>
      <c r="I36" s="111">
        <v>68590068</v>
      </c>
      <c r="J36" s="111">
        <v>6612543</v>
      </c>
    </row>
    <row r="37" spans="1:10" x14ac:dyDescent="0.2">
      <c r="A37" s="49" t="str">
        <f t="shared" si="0"/>
        <v>AMEIXAS</v>
      </c>
      <c r="B37" t="s">
        <v>49</v>
      </c>
      <c r="C37" s="111">
        <v>2735</v>
      </c>
      <c r="D37" s="111">
        <v>440</v>
      </c>
      <c r="E37" s="111">
        <v>4198</v>
      </c>
      <c r="F37" s="111">
        <v>768</v>
      </c>
      <c r="G37" s="111">
        <v>1372553</v>
      </c>
      <c r="H37" s="111">
        <v>609108</v>
      </c>
      <c r="I37" s="111">
        <v>2286072</v>
      </c>
      <c r="J37" s="111">
        <v>818640</v>
      </c>
    </row>
    <row r="38" spans="1:10" x14ac:dyDescent="0.2">
      <c r="A38" s="49" t="str">
        <f t="shared" si="0"/>
        <v>AMENDOIM  E PREPARAÇÕES (EXCETO OLEO)</v>
      </c>
      <c r="B38" t="s">
        <v>50</v>
      </c>
      <c r="C38" s="111">
        <v>22427824</v>
      </c>
      <c r="D38" s="111">
        <v>14171468</v>
      </c>
      <c r="E38" s="111">
        <v>32081949</v>
      </c>
      <c r="F38" s="111">
        <v>24630706</v>
      </c>
      <c r="G38" s="111">
        <v>224147</v>
      </c>
      <c r="H38" s="111">
        <v>151050</v>
      </c>
      <c r="I38" s="111">
        <v>149801</v>
      </c>
      <c r="J38" s="111">
        <v>82491</v>
      </c>
    </row>
    <row r="39" spans="1:10" x14ac:dyDescent="0.2">
      <c r="A39" s="49" t="str">
        <f t="shared" si="0"/>
        <v>BANANAS</v>
      </c>
      <c r="B39" t="s">
        <v>53</v>
      </c>
      <c r="C39" s="111">
        <v>1777234</v>
      </c>
      <c r="D39" s="111">
        <v>4795268</v>
      </c>
      <c r="E39" s="111">
        <v>3785855</v>
      </c>
      <c r="F39" s="111">
        <v>9608331</v>
      </c>
      <c r="G39" s="111">
        <v>0</v>
      </c>
      <c r="H39" s="111">
        <v>0</v>
      </c>
      <c r="I39" s="111">
        <v>96622</v>
      </c>
      <c r="J39" s="111">
        <v>52890</v>
      </c>
    </row>
    <row r="40" spans="1:10" x14ac:dyDescent="0.2">
      <c r="A40" s="49" t="str">
        <f t="shared" si="0"/>
        <v>BEBIDAS ALCÓOLICAS</v>
      </c>
      <c r="B40" t="s">
        <v>54</v>
      </c>
      <c r="C40" s="111">
        <v>25189564</v>
      </c>
      <c r="D40" s="111">
        <v>29379866</v>
      </c>
      <c r="E40" s="111">
        <v>24442797</v>
      </c>
      <c r="F40" s="111">
        <v>30009957</v>
      </c>
      <c r="G40" s="111">
        <v>65129440</v>
      </c>
      <c r="H40" s="111">
        <v>18693371</v>
      </c>
      <c r="I40" s="111">
        <v>58458726</v>
      </c>
      <c r="J40" s="111">
        <v>17935956</v>
      </c>
    </row>
    <row r="41" spans="1:10" x14ac:dyDescent="0.2">
      <c r="A41" s="49" t="str">
        <f t="shared" si="0"/>
        <v>BEBIDAS NÃO ALCOÓLICAS</v>
      </c>
      <c r="B41" t="s">
        <v>55</v>
      </c>
      <c r="C41" s="111">
        <v>3854482</v>
      </c>
      <c r="D41" s="111">
        <v>6709332</v>
      </c>
      <c r="E41" s="111">
        <v>3560433</v>
      </c>
      <c r="F41" s="111">
        <v>6306052</v>
      </c>
      <c r="G41" s="111">
        <v>15160800</v>
      </c>
      <c r="H41" s="111">
        <v>13313715</v>
      </c>
      <c r="I41" s="111">
        <v>20583007</v>
      </c>
      <c r="J41" s="111">
        <v>19598766</v>
      </c>
    </row>
    <row r="42" spans="1:10" x14ac:dyDescent="0.2">
      <c r="A42" s="49" t="str">
        <f t="shared" si="0"/>
        <v>BORRACHA NATURAL E GOMAS NATURAIS</v>
      </c>
      <c r="B42" t="s">
        <v>56</v>
      </c>
      <c r="C42" s="111">
        <v>2337049</v>
      </c>
      <c r="D42" s="111">
        <v>1162737</v>
      </c>
      <c r="E42" s="111">
        <v>189251</v>
      </c>
      <c r="F42" s="111">
        <v>47789</v>
      </c>
      <c r="G42" s="111">
        <v>25578704</v>
      </c>
      <c r="H42" s="111">
        <v>15207365</v>
      </c>
      <c r="I42" s="111">
        <v>39686917</v>
      </c>
      <c r="J42" s="111">
        <v>18161842</v>
      </c>
    </row>
    <row r="43" spans="1:10" x14ac:dyDescent="0.2">
      <c r="A43" s="49" t="str">
        <f t="shared" si="0"/>
        <v>BOVINOS E BUBALINOS VIVOS</v>
      </c>
      <c r="B43" t="s">
        <v>57</v>
      </c>
      <c r="C43" s="111">
        <v>50173341</v>
      </c>
      <c r="D43" s="111">
        <v>23230029</v>
      </c>
      <c r="E43" s="111">
        <v>61803058</v>
      </c>
      <c r="F43" s="111">
        <v>24936940</v>
      </c>
      <c r="G43" s="111">
        <v>22500</v>
      </c>
      <c r="H43" s="111">
        <v>3150</v>
      </c>
      <c r="I43" s="111">
        <v>0</v>
      </c>
      <c r="J43" s="111">
        <v>0</v>
      </c>
    </row>
    <row r="44" spans="1:10" x14ac:dyDescent="0.2">
      <c r="A44" s="49" t="str">
        <f t="shared" si="0"/>
        <v>CACAU INTEIRO OU PARTIDO</v>
      </c>
      <c r="B44" t="s">
        <v>58</v>
      </c>
      <c r="C44" s="111">
        <v>50933</v>
      </c>
      <c r="D44" s="111">
        <v>9225</v>
      </c>
      <c r="E44" s="111">
        <v>421180</v>
      </c>
      <c r="F44" s="111">
        <v>41095</v>
      </c>
      <c r="G44" s="111">
        <v>40310336</v>
      </c>
      <c r="H44" s="111">
        <v>7521420</v>
      </c>
      <c r="I44" s="111">
        <v>103043142</v>
      </c>
      <c r="J44" s="111">
        <v>9594910</v>
      </c>
    </row>
    <row r="45" spans="1:10" x14ac:dyDescent="0.2">
      <c r="A45" s="49" t="str">
        <f t="shared" si="0"/>
        <v>CAFÉ VERDE E CAFÉ TORRADO</v>
      </c>
      <c r="B45" t="s">
        <v>59</v>
      </c>
      <c r="C45" s="111">
        <v>920412102</v>
      </c>
      <c r="D45" s="111">
        <v>254442322</v>
      </c>
      <c r="E45" s="111">
        <v>1255500559</v>
      </c>
      <c r="F45" s="111">
        <v>173516654</v>
      </c>
      <c r="G45" s="111">
        <v>5140229</v>
      </c>
      <c r="H45" s="111">
        <v>339310</v>
      </c>
      <c r="I45" s="111">
        <v>32232652</v>
      </c>
      <c r="J45" s="111">
        <v>5298269</v>
      </c>
    </row>
    <row r="46" spans="1:10" x14ac:dyDescent="0.2">
      <c r="A46" s="49" t="str">
        <f t="shared" si="0"/>
        <v>CAQUIS</v>
      </c>
      <c r="B46" t="s">
        <v>60</v>
      </c>
      <c r="C46" s="111">
        <v>306341</v>
      </c>
      <c r="D46" s="111">
        <v>192883</v>
      </c>
      <c r="E46" s="111">
        <v>854687</v>
      </c>
      <c r="F46" s="111">
        <v>316092</v>
      </c>
      <c r="G46" s="111" t="s">
        <v>52</v>
      </c>
      <c r="H46" s="111" t="s">
        <v>52</v>
      </c>
      <c r="I46" s="111" t="s">
        <v>52</v>
      </c>
      <c r="J46" s="111" t="s">
        <v>52</v>
      </c>
    </row>
    <row r="47" spans="1:10" x14ac:dyDescent="0.2">
      <c r="A47" s="49" t="str">
        <f t="shared" si="0"/>
        <v>CARNE BOVINA</v>
      </c>
      <c r="B47" t="s">
        <v>61</v>
      </c>
      <c r="C47" s="111">
        <v>1040779376</v>
      </c>
      <c r="D47" s="111">
        <v>236426297</v>
      </c>
      <c r="E47" s="111">
        <v>1326431415</v>
      </c>
      <c r="F47" s="111">
        <v>271719291</v>
      </c>
      <c r="G47" s="111">
        <v>25199430</v>
      </c>
      <c r="H47" s="111">
        <v>3647255</v>
      </c>
      <c r="I47" s="111">
        <v>17591181</v>
      </c>
      <c r="J47" s="111">
        <v>2352399</v>
      </c>
    </row>
    <row r="48" spans="1:10" x14ac:dyDescent="0.2">
      <c r="A48" s="49" t="str">
        <f t="shared" si="0"/>
        <v>CARNE DE FRANGO</v>
      </c>
      <c r="B48" t="s">
        <v>62</v>
      </c>
      <c r="C48" s="111">
        <v>867937142</v>
      </c>
      <c r="D48" s="111">
        <v>470098528</v>
      </c>
      <c r="E48" s="111">
        <v>887414132</v>
      </c>
      <c r="F48" s="111">
        <v>462990522</v>
      </c>
      <c r="G48" s="111">
        <v>1629334</v>
      </c>
      <c r="H48" s="111">
        <v>428571</v>
      </c>
      <c r="I48" s="111">
        <v>1631688</v>
      </c>
      <c r="J48" s="111">
        <v>617201</v>
      </c>
    </row>
    <row r="49" spans="1:10" x14ac:dyDescent="0.2">
      <c r="A49" s="49" t="str">
        <f t="shared" si="0"/>
        <v>CARNE DE OVINO E CAPRINO</v>
      </c>
      <c r="B49" t="s">
        <v>63</v>
      </c>
      <c r="C49" s="111">
        <v>70986</v>
      </c>
      <c r="D49" s="111">
        <v>5077</v>
      </c>
      <c r="E49" s="111">
        <v>157177</v>
      </c>
      <c r="F49" s="111">
        <v>18916</v>
      </c>
      <c r="G49" s="111">
        <v>3615565</v>
      </c>
      <c r="H49" s="111">
        <v>524529</v>
      </c>
      <c r="I49" s="111">
        <v>2386623</v>
      </c>
      <c r="J49" s="111">
        <v>335357</v>
      </c>
    </row>
    <row r="50" spans="1:10" x14ac:dyDescent="0.2">
      <c r="A50" s="49" t="str">
        <f t="shared" si="0"/>
        <v>CARNE DE PATO</v>
      </c>
      <c r="B50" t="s">
        <v>64</v>
      </c>
      <c r="C50" s="111">
        <v>1016481</v>
      </c>
      <c r="D50" s="111">
        <v>301042</v>
      </c>
      <c r="E50" s="111">
        <v>745453</v>
      </c>
      <c r="F50" s="111">
        <v>224715</v>
      </c>
      <c r="G50" s="111">
        <v>72031</v>
      </c>
      <c r="H50" s="111">
        <v>1418</v>
      </c>
      <c r="I50" s="111">
        <v>412502</v>
      </c>
      <c r="J50" s="111">
        <v>7001</v>
      </c>
    </row>
    <row r="51" spans="1:10" x14ac:dyDescent="0.2">
      <c r="A51" s="49" t="str">
        <f t="shared" si="0"/>
        <v>CARNE DE PERU</v>
      </c>
      <c r="B51" t="s">
        <v>65</v>
      </c>
      <c r="C51" s="111">
        <v>21288980</v>
      </c>
      <c r="D51" s="111">
        <v>7350959</v>
      </c>
      <c r="E51" s="111">
        <v>12341588</v>
      </c>
      <c r="F51" s="111">
        <v>4459930</v>
      </c>
      <c r="G51" s="111" t="s">
        <v>52</v>
      </c>
      <c r="H51" s="111" t="s">
        <v>52</v>
      </c>
      <c r="I51" s="111" t="s">
        <v>52</v>
      </c>
      <c r="J51" s="111" t="s">
        <v>52</v>
      </c>
    </row>
    <row r="52" spans="1:10" x14ac:dyDescent="0.2">
      <c r="A52" s="49" t="str">
        <f t="shared" si="0"/>
        <v>CARNE SUÍNA</v>
      </c>
      <c r="B52" t="s">
        <v>66</v>
      </c>
      <c r="C52" s="111">
        <v>237571412</v>
      </c>
      <c r="D52" s="111">
        <v>107847290</v>
      </c>
      <c r="E52" s="111">
        <v>294899457</v>
      </c>
      <c r="F52" s="111">
        <v>123004328</v>
      </c>
      <c r="G52" s="111">
        <v>18084963</v>
      </c>
      <c r="H52" s="111">
        <v>2208881</v>
      </c>
      <c r="I52" s="111">
        <v>9955150</v>
      </c>
      <c r="J52" s="111">
        <v>1433330</v>
      </c>
    </row>
    <row r="53" spans="1:10" x14ac:dyDescent="0.2">
      <c r="A53" s="49" t="str">
        <f t="shared" si="0"/>
        <v>CARNES DE EQÜIDEOS</v>
      </c>
      <c r="B53" t="s">
        <v>67</v>
      </c>
      <c r="C53" s="111">
        <v>1302874</v>
      </c>
      <c r="D53" s="111">
        <v>252060</v>
      </c>
      <c r="E53" s="111">
        <v>1083420</v>
      </c>
      <c r="F53" s="111">
        <v>220118</v>
      </c>
      <c r="G53" s="111" t="s">
        <v>52</v>
      </c>
      <c r="H53" s="111" t="s">
        <v>52</v>
      </c>
      <c r="I53" s="111" t="s">
        <v>52</v>
      </c>
      <c r="J53" s="111" t="s">
        <v>52</v>
      </c>
    </row>
    <row r="54" spans="1:10" x14ac:dyDescent="0.2">
      <c r="A54" s="49" t="str">
        <f t="shared" si="0"/>
        <v>CAVALOS, ASININOS E MUARES VIVOS</v>
      </c>
      <c r="B54" t="s">
        <v>68</v>
      </c>
      <c r="C54" s="111">
        <v>636039</v>
      </c>
      <c r="D54" s="111">
        <v>11456</v>
      </c>
      <c r="E54" s="111">
        <v>174555</v>
      </c>
      <c r="F54" s="111">
        <v>13406</v>
      </c>
      <c r="G54" s="111">
        <v>359155</v>
      </c>
      <c r="H54" s="111">
        <v>11400</v>
      </c>
      <c r="I54" s="111">
        <v>920848</v>
      </c>
      <c r="J54" s="111">
        <v>25933</v>
      </c>
    </row>
    <row r="55" spans="1:10" x14ac:dyDescent="0.2">
      <c r="A55" s="49" t="str">
        <f t="shared" si="0"/>
        <v>CELULOSE</v>
      </c>
      <c r="B55" t="s">
        <v>69</v>
      </c>
      <c r="C55" s="111">
        <v>817029736</v>
      </c>
      <c r="D55" s="111">
        <v>1670659958</v>
      </c>
      <c r="E55" s="111">
        <v>765245898</v>
      </c>
      <c r="F55" s="111">
        <v>1526262216</v>
      </c>
      <c r="G55" s="111">
        <v>19145852</v>
      </c>
      <c r="H55" s="111">
        <v>17978046</v>
      </c>
      <c r="I55" s="111">
        <v>18928510</v>
      </c>
      <c r="J55" s="111">
        <v>19152527</v>
      </c>
    </row>
    <row r="56" spans="1:10" x14ac:dyDescent="0.2">
      <c r="A56" s="49" t="str">
        <f t="shared" si="0"/>
        <v>CEREAIS</v>
      </c>
      <c r="B56" t="s">
        <v>70</v>
      </c>
      <c r="C56" s="111">
        <v>133281012</v>
      </c>
      <c r="D56" s="111">
        <v>512400741</v>
      </c>
      <c r="E56" s="111">
        <v>99472760</v>
      </c>
      <c r="F56" s="111">
        <v>364896492</v>
      </c>
      <c r="G56" s="111">
        <v>198817096</v>
      </c>
      <c r="H56" s="111">
        <v>702577466</v>
      </c>
      <c r="I56" s="111">
        <v>182331530</v>
      </c>
      <c r="J56" s="111">
        <v>732475874</v>
      </c>
    </row>
    <row r="57" spans="1:10" x14ac:dyDescent="0.2">
      <c r="A57" s="49" t="str">
        <f t="shared" si="0"/>
        <v>CEREJAS</v>
      </c>
      <c r="B57" t="s">
        <v>71</v>
      </c>
      <c r="C57" s="111">
        <v>5108</v>
      </c>
      <c r="D57" s="111">
        <v>840</v>
      </c>
      <c r="E57" s="111">
        <v>5621</v>
      </c>
      <c r="F57" s="111">
        <v>739</v>
      </c>
      <c r="G57" s="111">
        <v>764415</v>
      </c>
      <c r="H57" s="111">
        <v>274859</v>
      </c>
      <c r="I57" s="111">
        <v>1149846</v>
      </c>
      <c r="J57" s="111">
        <v>385323</v>
      </c>
    </row>
    <row r="58" spans="1:10" x14ac:dyDescent="0.2">
      <c r="A58" s="49" t="str">
        <f t="shared" si="0"/>
        <v>CHÁ, MATE E SUAS PREPARAÇÕES</v>
      </c>
      <c r="B58" t="s">
        <v>72</v>
      </c>
      <c r="C58" s="111">
        <v>10398397</v>
      </c>
      <c r="D58" s="111">
        <v>4945513</v>
      </c>
      <c r="E58" s="111">
        <v>10005519</v>
      </c>
      <c r="F58" s="111">
        <v>4060746</v>
      </c>
      <c r="G58" s="111">
        <v>923394</v>
      </c>
      <c r="H58" s="111">
        <v>250771</v>
      </c>
      <c r="I58" s="111">
        <v>1180312</v>
      </c>
      <c r="J58" s="111">
        <v>465958</v>
      </c>
    </row>
    <row r="59" spans="1:10" x14ac:dyDescent="0.2">
      <c r="A59" s="49" t="str">
        <f t="shared" si="0"/>
        <v>CLEMENTINAS</v>
      </c>
      <c r="B59" t="s">
        <v>73</v>
      </c>
      <c r="C59" s="111">
        <v>0</v>
      </c>
      <c r="D59" s="111">
        <v>0</v>
      </c>
      <c r="E59" s="111">
        <v>8</v>
      </c>
      <c r="F59" s="111">
        <v>1</v>
      </c>
      <c r="G59" s="111">
        <v>99732</v>
      </c>
      <c r="H59" s="111">
        <v>66432</v>
      </c>
      <c r="I59" s="111">
        <v>259315</v>
      </c>
      <c r="J59" s="111">
        <v>228433</v>
      </c>
    </row>
    <row r="60" spans="1:10" x14ac:dyDescent="0.2">
      <c r="A60" s="49" t="str">
        <f t="shared" si="0"/>
        <v>COCOS</v>
      </c>
      <c r="B60" t="s">
        <v>74</v>
      </c>
      <c r="C60" s="111">
        <v>99822</v>
      </c>
      <c r="D60" s="111">
        <v>158445</v>
      </c>
      <c r="E60" s="111">
        <v>139961</v>
      </c>
      <c r="F60" s="111">
        <v>112626</v>
      </c>
      <c r="G60" s="111">
        <v>1339505</v>
      </c>
      <c r="H60" s="111">
        <v>1132898</v>
      </c>
      <c r="I60" s="111">
        <v>1018883</v>
      </c>
      <c r="J60" s="111">
        <v>603355</v>
      </c>
    </row>
    <row r="61" spans="1:10" x14ac:dyDescent="0.2">
      <c r="A61" s="49" t="str">
        <f t="shared" si="0"/>
        <v>CONSERVAS E PREPARAÇÕES DE FRUTAS (EXCL. SUCOS)</v>
      </c>
      <c r="B61" t="s">
        <v>75</v>
      </c>
      <c r="C61" s="111">
        <v>12726452</v>
      </c>
      <c r="D61" s="111">
        <v>5300135</v>
      </c>
      <c r="E61" s="111">
        <v>18644156</v>
      </c>
      <c r="F61" s="111">
        <v>6632263</v>
      </c>
      <c r="G61" s="111">
        <v>4707793</v>
      </c>
      <c r="H61" s="111">
        <v>1227420</v>
      </c>
      <c r="I61" s="111">
        <v>4987240</v>
      </c>
      <c r="J61" s="111">
        <v>1224647</v>
      </c>
    </row>
    <row r="62" spans="1:10" x14ac:dyDescent="0.2">
      <c r="A62" s="49" t="str">
        <f t="shared" si="0"/>
        <v>COUROS E PELES DE BOVINOS OU EQUÍDEOS</v>
      </c>
      <c r="B62" t="s">
        <v>76</v>
      </c>
      <c r="C62" s="111">
        <v>117726093</v>
      </c>
      <c r="D62" s="111">
        <v>57513452</v>
      </c>
      <c r="E62" s="111">
        <v>92041857</v>
      </c>
      <c r="F62" s="111">
        <v>47514491</v>
      </c>
      <c r="G62" s="111">
        <v>9160202</v>
      </c>
      <c r="H62" s="111">
        <v>7544208</v>
      </c>
      <c r="I62" s="111">
        <v>5636639</v>
      </c>
      <c r="J62" s="111">
        <v>5897507</v>
      </c>
    </row>
    <row r="63" spans="1:10" x14ac:dyDescent="0.2">
      <c r="A63" s="49" t="str">
        <f t="shared" si="0"/>
        <v>COUROS E PELES DE CAPRINOS</v>
      </c>
      <c r="B63" t="s">
        <v>77</v>
      </c>
      <c r="C63" s="111">
        <v>29771</v>
      </c>
      <c r="D63" s="111">
        <v>3041</v>
      </c>
      <c r="E63" s="111">
        <v>126519</v>
      </c>
      <c r="F63" s="111">
        <v>8893</v>
      </c>
      <c r="G63" s="111">
        <v>132215</v>
      </c>
      <c r="H63" s="111">
        <v>40632</v>
      </c>
      <c r="I63" s="111">
        <v>252340</v>
      </c>
      <c r="J63" s="111">
        <v>46390</v>
      </c>
    </row>
    <row r="64" spans="1:10" x14ac:dyDescent="0.2">
      <c r="A64" s="49" t="str">
        <f t="shared" si="0"/>
        <v>COUROS E PELES DE OUTROS ANIMAIS</v>
      </c>
      <c r="B64" t="s">
        <v>78</v>
      </c>
      <c r="C64" s="111">
        <v>380703</v>
      </c>
      <c r="D64" s="111">
        <v>2255</v>
      </c>
      <c r="E64" s="111">
        <v>326796</v>
      </c>
      <c r="F64" s="111">
        <v>2086</v>
      </c>
      <c r="G64" s="111">
        <v>8430</v>
      </c>
      <c r="H64" s="111">
        <v>118</v>
      </c>
      <c r="I64" s="111">
        <v>58348</v>
      </c>
      <c r="J64" s="111">
        <v>528</v>
      </c>
    </row>
    <row r="65" spans="1:10" x14ac:dyDescent="0.2">
      <c r="A65" s="49" t="str">
        <f t="shared" si="0"/>
        <v>COUROS E PELES DE OVINOS</v>
      </c>
      <c r="B65" t="s">
        <v>79</v>
      </c>
      <c r="C65" s="111">
        <v>100819</v>
      </c>
      <c r="D65" s="111">
        <v>3669</v>
      </c>
      <c r="E65" s="111">
        <v>46872</v>
      </c>
      <c r="F65" s="111">
        <v>1464</v>
      </c>
      <c r="G65" s="111">
        <v>636263</v>
      </c>
      <c r="H65" s="111">
        <v>130141</v>
      </c>
      <c r="I65" s="111">
        <v>599695</v>
      </c>
      <c r="J65" s="111">
        <v>124978</v>
      </c>
    </row>
    <row r="66" spans="1:10" x14ac:dyDescent="0.2">
      <c r="A66" s="49" t="str">
        <f t="shared" si="0"/>
        <v>COUROS E PELES DE RÉPTEIS</v>
      </c>
      <c r="B66" t="s">
        <v>80</v>
      </c>
      <c r="C66" s="111">
        <v>44600</v>
      </c>
      <c r="D66" s="111">
        <v>305</v>
      </c>
      <c r="E66" s="111">
        <v>0</v>
      </c>
      <c r="F66" s="111">
        <v>0</v>
      </c>
      <c r="G66" s="111">
        <v>0</v>
      </c>
      <c r="H66" s="111">
        <v>0</v>
      </c>
      <c r="I66" s="111">
        <v>1883</v>
      </c>
      <c r="J66" s="111">
        <v>51</v>
      </c>
    </row>
    <row r="67" spans="1:10" x14ac:dyDescent="0.2">
      <c r="A67" s="49" t="str">
        <f t="shared" si="0"/>
        <v>COUROS E PELES DE SUÍNOS</v>
      </c>
      <c r="B67" t="s">
        <v>81</v>
      </c>
      <c r="C67" s="111">
        <v>0</v>
      </c>
      <c r="D67" s="111">
        <v>0</v>
      </c>
      <c r="E67" s="111">
        <v>1967</v>
      </c>
      <c r="F67" s="111">
        <v>18</v>
      </c>
      <c r="G67" s="111">
        <v>12</v>
      </c>
      <c r="H67" s="111">
        <v>15</v>
      </c>
      <c r="I67" s="111">
        <v>0</v>
      </c>
      <c r="J67" s="111">
        <v>0</v>
      </c>
    </row>
    <row r="68" spans="1:10" x14ac:dyDescent="0.2">
      <c r="A68" s="49" t="str">
        <f t="shared" si="0"/>
        <v>CRUSTÁCEOS E MOLUSCOS</v>
      </c>
      <c r="B68" t="s">
        <v>82</v>
      </c>
      <c r="C68" s="111">
        <v>1189132</v>
      </c>
      <c r="D68" s="111">
        <v>50246</v>
      </c>
      <c r="E68" s="111">
        <v>1503950</v>
      </c>
      <c r="F68" s="111">
        <v>67611</v>
      </c>
      <c r="G68" s="111">
        <v>7516032</v>
      </c>
      <c r="H68" s="111">
        <v>1269228</v>
      </c>
      <c r="I68" s="111">
        <v>6335269</v>
      </c>
      <c r="J68" s="111">
        <v>1135087</v>
      </c>
    </row>
    <row r="69" spans="1:10" x14ac:dyDescent="0.2">
      <c r="A69" s="49" t="str">
        <f t="shared" ref="A69:A132" si="1">RIGHT(B69,LEN(B69)-11)</f>
        <v>DAMASCOS</v>
      </c>
      <c r="B69" t="s">
        <v>83</v>
      </c>
      <c r="C69" s="111">
        <v>234</v>
      </c>
      <c r="D69" s="111">
        <v>25</v>
      </c>
      <c r="E69" s="111">
        <v>588</v>
      </c>
      <c r="F69" s="111">
        <v>58</v>
      </c>
      <c r="G69" s="111">
        <v>1249735</v>
      </c>
      <c r="H69" s="111">
        <v>232774</v>
      </c>
      <c r="I69" s="111">
        <v>1004613</v>
      </c>
      <c r="J69" s="111">
        <v>216294</v>
      </c>
    </row>
    <row r="70" spans="1:10" x14ac:dyDescent="0.2">
      <c r="A70" s="49" t="str">
        <f t="shared" si="1"/>
        <v>DEMAIS  PRODUTOS LÁCTEOS</v>
      </c>
      <c r="B70" t="s">
        <v>84</v>
      </c>
      <c r="C70" s="111">
        <v>911122</v>
      </c>
      <c r="D70" s="111">
        <v>270533</v>
      </c>
      <c r="E70" s="111">
        <v>193070</v>
      </c>
      <c r="F70" s="111">
        <v>51804</v>
      </c>
      <c r="G70" s="111">
        <v>5279546</v>
      </c>
      <c r="H70" s="111">
        <v>964821</v>
      </c>
      <c r="I70" s="111">
        <v>1015539</v>
      </c>
      <c r="J70" s="111">
        <v>468770</v>
      </c>
    </row>
    <row r="71" spans="1:10" x14ac:dyDescent="0.2">
      <c r="A71" s="49" t="str">
        <f t="shared" si="1"/>
        <v>DEMAIS AÇÚCARES</v>
      </c>
      <c r="B71" t="s">
        <v>85</v>
      </c>
      <c r="C71" s="111">
        <v>1037423</v>
      </c>
      <c r="D71" s="111">
        <v>1686368</v>
      </c>
      <c r="E71" s="111">
        <v>1863283</v>
      </c>
      <c r="F71" s="111">
        <v>3168760</v>
      </c>
      <c r="G71" s="111">
        <v>7808498</v>
      </c>
      <c r="H71" s="111">
        <v>6097738</v>
      </c>
      <c r="I71" s="111">
        <v>8293659</v>
      </c>
      <c r="J71" s="111">
        <v>6414007</v>
      </c>
    </row>
    <row r="72" spans="1:10" x14ac:dyDescent="0.2">
      <c r="A72" s="49" t="str">
        <f t="shared" si="1"/>
        <v>DEMAIS ÁLCOOIS</v>
      </c>
      <c r="B72" t="s">
        <v>86</v>
      </c>
      <c r="C72" s="111">
        <v>1266911</v>
      </c>
      <c r="D72" s="111">
        <v>402112</v>
      </c>
      <c r="E72" s="111">
        <v>892740</v>
      </c>
      <c r="F72" s="111">
        <v>258729</v>
      </c>
      <c r="G72" s="111">
        <v>2036134</v>
      </c>
      <c r="H72" s="111">
        <v>1161106</v>
      </c>
      <c r="I72" s="111">
        <v>3482965</v>
      </c>
      <c r="J72" s="111">
        <v>2557725</v>
      </c>
    </row>
    <row r="73" spans="1:10" x14ac:dyDescent="0.2">
      <c r="A73" s="49" t="str">
        <f t="shared" si="1"/>
        <v>DEMAIS CARNES, MIUDEZAS E PREPARAÇÕES</v>
      </c>
      <c r="B73" t="s">
        <v>87</v>
      </c>
      <c r="C73" s="111">
        <v>36841395</v>
      </c>
      <c r="D73" s="111">
        <v>21966063</v>
      </c>
      <c r="E73" s="111">
        <v>41377374</v>
      </c>
      <c r="F73" s="111">
        <v>21817364</v>
      </c>
      <c r="G73" s="111">
        <v>105225</v>
      </c>
      <c r="H73" s="111">
        <v>13936</v>
      </c>
      <c r="I73" s="111">
        <v>401967</v>
      </c>
      <c r="J73" s="111">
        <v>48973</v>
      </c>
    </row>
    <row r="74" spans="1:10" x14ac:dyDescent="0.2">
      <c r="A74" s="49" t="str">
        <f t="shared" si="1"/>
        <v>DEMAIS FIBRAS E PRODUTOS TÊXTEIS</v>
      </c>
      <c r="B74" t="s">
        <v>88</v>
      </c>
      <c r="C74" s="111">
        <v>5274977</v>
      </c>
      <c r="D74" s="111">
        <v>4993651</v>
      </c>
      <c r="E74" s="111">
        <v>5478890</v>
      </c>
      <c r="F74" s="111">
        <v>4707724</v>
      </c>
      <c r="G74" s="111">
        <v>1735609</v>
      </c>
      <c r="H74" s="111">
        <v>1741158</v>
      </c>
      <c r="I74" s="111">
        <v>2935087</v>
      </c>
      <c r="J74" s="111">
        <v>2701249</v>
      </c>
    </row>
    <row r="75" spans="1:10" x14ac:dyDescent="0.2">
      <c r="A75" s="49" t="str">
        <f t="shared" si="1"/>
        <v>DEMAIS PRODUTOS APÍCOLAS</v>
      </c>
      <c r="B75" t="s">
        <v>89</v>
      </c>
      <c r="C75" s="111">
        <v>173381</v>
      </c>
      <c r="D75" s="111">
        <v>918</v>
      </c>
      <c r="E75" s="111">
        <v>224795</v>
      </c>
      <c r="F75" s="111">
        <v>1393</v>
      </c>
      <c r="G75" s="111" t="s">
        <v>52</v>
      </c>
      <c r="H75" s="111" t="s">
        <v>52</v>
      </c>
      <c r="I75" s="111" t="s">
        <v>52</v>
      </c>
      <c r="J75" s="111" t="s">
        <v>52</v>
      </c>
    </row>
    <row r="76" spans="1:10" x14ac:dyDescent="0.2">
      <c r="A76" s="49" t="str">
        <f t="shared" si="1"/>
        <v>ENZIMAS E SEUS CONCENTRADOS</v>
      </c>
      <c r="B76" t="s">
        <v>90</v>
      </c>
      <c r="C76" s="111">
        <v>6226659</v>
      </c>
      <c r="D76" s="111">
        <v>479835</v>
      </c>
      <c r="E76" s="111">
        <v>6063510</v>
      </c>
      <c r="F76" s="111">
        <v>513494</v>
      </c>
      <c r="G76" s="111">
        <v>23200146</v>
      </c>
      <c r="H76" s="111">
        <v>2400124</v>
      </c>
      <c r="I76" s="111">
        <v>26427794</v>
      </c>
      <c r="J76" s="111">
        <v>2771399</v>
      </c>
    </row>
    <row r="77" spans="1:10" x14ac:dyDescent="0.2">
      <c r="A77" s="49" t="str">
        <f t="shared" si="1"/>
        <v>ESPECIARIAS</v>
      </c>
      <c r="B77" t="s">
        <v>91</v>
      </c>
      <c r="C77" s="111">
        <v>33174954</v>
      </c>
      <c r="D77" s="111">
        <v>8822167</v>
      </c>
      <c r="E77" s="111">
        <v>64819764</v>
      </c>
      <c r="F77" s="111">
        <v>12391723</v>
      </c>
      <c r="G77" s="111">
        <v>4680888</v>
      </c>
      <c r="H77" s="111">
        <v>2081213</v>
      </c>
      <c r="I77" s="111">
        <v>4914226</v>
      </c>
      <c r="J77" s="111">
        <v>2391438</v>
      </c>
    </row>
    <row r="78" spans="1:10" x14ac:dyDescent="0.2">
      <c r="A78" s="49" t="str">
        <f t="shared" si="1"/>
        <v>EXTRATOS DE CAFÉ E SUCEDÂNEOS DO CAFÉ</v>
      </c>
      <c r="B78" t="s">
        <v>92</v>
      </c>
      <c r="C78" s="111">
        <v>77756945</v>
      </c>
      <c r="D78" s="111">
        <v>8661642</v>
      </c>
      <c r="E78" s="111">
        <v>99628310</v>
      </c>
      <c r="F78" s="111">
        <v>7402508</v>
      </c>
      <c r="G78" s="111">
        <v>117531</v>
      </c>
      <c r="H78" s="111">
        <v>3797</v>
      </c>
      <c r="I78" s="111">
        <v>207288</v>
      </c>
      <c r="J78" s="111">
        <v>25392</v>
      </c>
    </row>
    <row r="79" spans="1:10" x14ac:dyDescent="0.2">
      <c r="A79" s="49" t="str">
        <f t="shared" si="1"/>
        <v>EXTRATOS TANANTES E TINTORIAIS,  TANINOS E SEUS DERIVADOS,  MAT. CORANTES DE ORIG. VEG.</v>
      </c>
      <c r="B79" t="s">
        <v>93</v>
      </c>
      <c r="C79" s="111">
        <v>3875247</v>
      </c>
      <c r="D79" s="111">
        <v>1562519</v>
      </c>
      <c r="E79" s="111">
        <v>4487566</v>
      </c>
      <c r="F79" s="111">
        <v>1644597</v>
      </c>
      <c r="G79" s="111">
        <v>2041342</v>
      </c>
      <c r="H79" s="111">
        <v>435955</v>
      </c>
      <c r="I79" s="111">
        <v>3966407</v>
      </c>
      <c r="J79" s="111">
        <v>329060</v>
      </c>
    </row>
    <row r="80" spans="1:10" x14ac:dyDescent="0.2">
      <c r="A80" s="49" t="str">
        <f t="shared" si="1"/>
        <v>FARELO DE SOJA</v>
      </c>
      <c r="B80" t="s">
        <v>94</v>
      </c>
      <c r="C80" s="111">
        <v>881798383</v>
      </c>
      <c r="D80" s="111">
        <v>2145023562</v>
      </c>
      <c r="E80" s="111">
        <v>788007403</v>
      </c>
      <c r="F80" s="111">
        <v>2210485827</v>
      </c>
      <c r="G80" s="111">
        <v>48046</v>
      </c>
      <c r="H80" s="111">
        <v>10800</v>
      </c>
      <c r="I80" s="111">
        <v>104105</v>
      </c>
      <c r="J80" s="111">
        <v>22040</v>
      </c>
    </row>
    <row r="81" spans="1:10" x14ac:dyDescent="0.2">
      <c r="A81" s="49" t="str">
        <f t="shared" si="1"/>
        <v>FIGOS</v>
      </c>
      <c r="B81" t="s">
        <v>95</v>
      </c>
      <c r="C81" s="111">
        <v>874734</v>
      </c>
      <c r="D81" s="111">
        <v>179566</v>
      </c>
      <c r="E81" s="111">
        <v>1034733</v>
      </c>
      <c r="F81" s="111">
        <v>214890</v>
      </c>
      <c r="G81" s="111">
        <v>0</v>
      </c>
      <c r="H81" s="111">
        <v>0</v>
      </c>
      <c r="I81" s="111">
        <v>142871</v>
      </c>
      <c r="J81" s="111">
        <v>24040</v>
      </c>
    </row>
    <row r="82" spans="1:10" x14ac:dyDescent="0.2">
      <c r="A82" s="49" t="str">
        <f t="shared" si="1"/>
        <v>FUMO NÃO MANUFATURADO E DESPERDÍCIOS DE FUMO</v>
      </c>
      <c r="B82" t="s">
        <v>96</v>
      </c>
      <c r="C82" s="111">
        <v>106244341</v>
      </c>
      <c r="D82" s="111">
        <v>19948309</v>
      </c>
      <c r="E82" s="111">
        <v>136481624</v>
      </c>
      <c r="F82" s="111">
        <v>24813745</v>
      </c>
      <c r="G82" s="111">
        <v>5808679</v>
      </c>
      <c r="H82" s="111">
        <v>2867362</v>
      </c>
      <c r="I82" s="111">
        <v>11511445</v>
      </c>
      <c r="J82" s="111">
        <v>3066532</v>
      </c>
    </row>
    <row r="83" spans="1:10" x14ac:dyDescent="0.2">
      <c r="A83" s="49" t="str">
        <f t="shared" si="1"/>
        <v>GALOS E GALINHAS VIVOS</v>
      </c>
      <c r="B83" t="s">
        <v>97</v>
      </c>
      <c r="C83" s="111">
        <v>11664183</v>
      </c>
      <c r="D83" s="111">
        <v>86368</v>
      </c>
      <c r="E83" s="111">
        <v>12256462</v>
      </c>
      <c r="F83" s="111">
        <v>95156</v>
      </c>
      <c r="G83" s="111" t="s">
        <v>52</v>
      </c>
      <c r="H83" s="111" t="s">
        <v>52</v>
      </c>
      <c r="I83" s="111" t="s">
        <v>52</v>
      </c>
      <c r="J83" s="111" t="s">
        <v>52</v>
      </c>
    </row>
    <row r="84" spans="1:10" x14ac:dyDescent="0.2">
      <c r="A84" s="49" t="str">
        <f t="shared" si="1"/>
        <v>GOIABAS</v>
      </c>
      <c r="B84" t="s">
        <v>98</v>
      </c>
      <c r="C84" s="111">
        <v>103760</v>
      </c>
      <c r="D84" s="111">
        <v>39355</v>
      </c>
      <c r="E84" s="111">
        <v>223596</v>
      </c>
      <c r="F84" s="111">
        <v>87520</v>
      </c>
      <c r="G84" s="111" t="s">
        <v>52</v>
      </c>
      <c r="H84" s="111" t="s">
        <v>52</v>
      </c>
      <c r="I84" s="111" t="s">
        <v>52</v>
      </c>
      <c r="J84" s="111" t="s">
        <v>52</v>
      </c>
    </row>
    <row r="85" spans="1:10" x14ac:dyDescent="0.2">
      <c r="A85" s="49" t="str">
        <f t="shared" si="1"/>
        <v>GOMAS, RESINAS E DEMAIS SUCOS E EXTRATOS VEGETAIS</v>
      </c>
      <c r="B85" t="s">
        <v>99</v>
      </c>
      <c r="C85" s="111">
        <v>14133672</v>
      </c>
      <c r="D85" s="111">
        <v>3792273</v>
      </c>
      <c r="E85" s="111">
        <v>16129815</v>
      </c>
      <c r="F85" s="111">
        <v>4326248</v>
      </c>
      <c r="G85" s="111">
        <v>12325791</v>
      </c>
      <c r="H85" s="111">
        <v>1411548</v>
      </c>
      <c r="I85" s="111">
        <v>12589218</v>
      </c>
      <c r="J85" s="111">
        <v>1590223</v>
      </c>
    </row>
    <row r="86" spans="1:10" x14ac:dyDescent="0.2">
      <c r="A86" s="49" t="str">
        <f t="shared" si="1"/>
        <v>GORDURAS e OLEOS DE ORIGEM ANIMAL</v>
      </c>
      <c r="B86" t="s">
        <v>100</v>
      </c>
      <c r="C86" s="111">
        <v>23410693</v>
      </c>
      <c r="D86" s="111">
        <v>24303499</v>
      </c>
      <c r="E86" s="111">
        <v>52602893</v>
      </c>
      <c r="F86" s="111">
        <v>47153461</v>
      </c>
      <c r="G86" s="111">
        <v>7194781</v>
      </c>
      <c r="H86" s="111">
        <v>4548718</v>
      </c>
      <c r="I86" s="111">
        <v>7904594</v>
      </c>
      <c r="J86" s="111">
        <v>6137493</v>
      </c>
    </row>
    <row r="87" spans="1:10" x14ac:dyDescent="0.2">
      <c r="A87" s="49" t="str">
        <f t="shared" si="1"/>
        <v>IOGURTE E LEITELHO</v>
      </c>
      <c r="B87" t="s">
        <v>101</v>
      </c>
      <c r="C87" s="111">
        <v>172931</v>
      </c>
      <c r="D87" s="111">
        <v>87527</v>
      </c>
      <c r="E87" s="111">
        <v>164009</v>
      </c>
      <c r="F87" s="111">
        <v>78981</v>
      </c>
      <c r="G87" s="111">
        <v>191525</v>
      </c>
      <c r="H87" s="111">
        <v>72500</v>
      </c>
      <c r="I87" s="111">
        <v>68150</v>
      </c>
      <c r="J87" s="111">
        <v>23500</v>
      </c>
    </row>
    <row r="88" spans="1:10" x14ac:dyDescent="0.2">
      <c r="A88" s="49" t="str">
        <f t="shared" si="1"/>
        <v>KIWIS</v>
      </c>
      <c r="B88" t="s">
        <v>102</v>
      </c>
      <c r="C88" s="111">
        <v>26123</v>
      </c>
      <c r="D88" s="111">
        <v>5174</v>
      </c>
      <c r="E88" s="111">
        <v>27392</v>
      </c>
      <c r="F88" s="111">
        <v>5518</v>
      </c>
      <c r="G88" s="111">
        <v>5253644</v>
      </c>
      <c r="H88" s="111">
        <v>2343332</v>
      </c>
      <c r="I88" s="111">
        <v>7927494</v>
      </c>
      <c r="J88" s="111">
        <v>3673214</v>
      </c>
    </row>
    <row r="89" spans="1:10" x14ac:dyDescent="0.2">
      <c r="A89" s="49" t="str">
        <f t="shared" si="1"/>
        <v>LÃ OU PELOS FINOS E PRODUTOS TÊXTEIS DE LÃ OU PELOS FINOS</v>
      </c>
      <c r="B89" t="s">
        <v>103</v>
      </c>
      <c r="C89" s="111">
        <v>1488423</v>
      </c>
      <c r="D89" s="111">
        <v>831972</v>
      </c>
      <c r="E89" s="111">
        <v>1160834</v>
      </c>
      <c r="F89" s="111">
        <v>580817</v>
      </c>
      <c r="G89" s="111">
        <v>2420697</v>
      </c>
      <c r="H89" s="111">
        <v>122181</v>
      </c>
      <c r="I89" s="111">
        <v>2025656</v>
      </c>
      <c r="J89" s="111">
        <v>56313</v>
      </c>
    </row>
    <row r="90" spans="1:10" x14ac:dyDescent="0.2">
      <c r="A90" s="49" t="str">
        <f t="shared" si="1"/>
        <v>LARANJAS</v>
      </c>
      <c r="B90" t="s">
        <v>104</v>
      </c>
      <c r="C90" s="111">
        <v>65293</v>
      </c>
      <c r="D90" s="111">
        <v>98567</v>
      </c>
      <c r="E90" s="111">
        <v>90208</v>
      </c>
      <c r="F90" s="111">
        <v>53711</v>
      </c>
      <c r="G90" s="111">
        <v>6680114</v>
      </c>
      <c r="H90" s="111">
        <v>9731624</v>
      </c>
      <c r="I90" s="111">
        <v>4123815</v>
      </c>
      <c r="J90" s="111">
        <v>6402533</v>
      </c>
    </row>
    <row r="91" spans="1:10" x14ac:dyDescent="0.2">
      <c r="A91" s="49" t="str">
        <f t="shared" si="1"/>
        <v>LEITE CONDENSADO E CREME DE LEITE</v>
      </c>
      <c r="B91" t="s">
        <v>105</v>
      </c>
      <c r="C91" s="111">
        <v>2507262</v>
      </c>
      <c r="D91" s="111">
        <v>995179</v>
      </c>
      <c r="E91" s="111">
        <v>2601474</v>
      </c>
      <c r="F91" s="111">
        <v>988565</v>
      </c>
      <c r="G91" s="111" t="s">
        <v>52</v>
      </c>
      <c r="H91" s="111" t="s">
        <v>52</v>
      </c>
      <c r="I91" s="111" t="s">
        <v>52</v>
      </c>
      <c r="J91" s="111" t="s">
        <v>52</v>
      </c>
    </row>
    <row r="92" spans="1:10" x14ac:dyDescent="0.2">
      <c r="A92" s="49" t="str">
        <f t="shared" si="1"/>
        <v>LEITE FLUIDO E LEITE EM PÓ</v>
      </c>
      <c r="B92" t="s">
        <v>106</v>
      </c>
      <c r="C92" s="111">
        <v>292711</v>
      </c>
      <c r="D92" s="111">
        <v>297845</v>
      </c>
      <c r="E92" s="111">
        <v>298029</v>
      </c>
      <c r="F92" s="111">
        <v>251559</v>
      </c>
      <c r="G92" s="111">
        <v>54229688</v>
      </c>
      <c r="H92" s="111">
        <v>15778712</v>
      </c>
      <c r="I92" s="111">
        <v>48119396</v>
      </c>
      <c r="J92" s="111">
        <v>12647698</v>
      </c>
    </row>
    <row r="93" spans="1:10" x14ac:dyDescent="0.2">
      <c r="A93" s="49" t="str">
        <f t="shared" si="1"/>
        <v>LIMÕES E LIMAS</v>
      </c>
      <c r="B93" t="s">
        <v>107</v>
      </c>
      <c r="C93" s="111">
        <v>18037230</v>
      </c>
      <c r="D93" s="111">
        <v>15513514</v>
      </c>
      <c r="E93" s="111">
        <v>19719301</v>
      </c>
      <c r="F93" s="111">
        <v>21995563</v>
      </c>
      <c r="G93" s="111">
        <v>83946</v>
      </c>
      <c r="H93" s="111">
        <v>89368</v>
      </c>
      <c r="I93" s="111">
        <v>173496</v>
      </c>
      <c r="J93" s="111">
        <v>184950</v>
      </c>
    </row>
    <row r="94" spans="1:10" x14ac:dyDescent="0.2">
      <c r="A94" s="49" t="str">
        <f t="shared" si="1"/>
        <v>LINHO E PRODUTOS DE LINHO</v>
      </c>
      <c r="B94" t="s">
        <v>108</v>
      </c>
      <c r="C94" s="111">
        <v>399896</v>
      </c>
      <c r="D94" s="111">
        <v>20456</v>
      </c>
      <c r="E94" s="111">
        <v>454842</v>
      </c>
      <c r="F94" s="111">
        <v>15320</v>
      </c>
      <c r="G94" s="111">
        <v>2583167</v>
      </c>
      <c r="H94" s="111">
        <v>212082</v>
      </c>
      <c r="I94" s="111">
        <v>2019570</v>
      </c>
      <c r="J94" s="111">
        <v>192769</v>
      </c>
    </row>
    <row r="95" spans="1:10" x14ac:dyDescent="0.2">
      <c r="A95" s="49" t="str">
        <f t="shared" si="1"/>
        <v>MAÇÃS</v>
      </c>
      <c r="B95" t="s">
        <v>109</v>
      </c>
      <c r="C95" s="111">
        <v>4196131</v>
      </c>
      <c r="D95" s="111">
        <v>4501157</v>
      </c>
      <c r="E95" s="111">
        <v>4953505</v>
      </c>
      <c r="F95" s="111">
        <v>4863705</v>
      </c>
      <c r="G95" s="111">
        <v>16704886</v>
      </c>
      <c r="H95" s="111">
        <v>14307059</v>
      </c>
      <c r="I95" s="111">
        <v>15046783</v>
      </c>
      <c r="J95" s="111">
        <v>14034843</v>
      </c>
    </row>
    <row r="96" spans="1:10" x14ac:dyDescent="0.2">
      <c r="A96" s="49" t="str">
        <f t="shared" si="1"/>
        <v>MADEIRA</v>
      </c>
      <c r="B96" t="s">
        <v>110</v>
      </c>
      <c r="C96" s="111">
        <v>350726431</v>
      </c>
      <c r="D96" s="111">
        <v>684833998</v>
      </c>
      <c r="E96" s="111">
        <v>363345238</v>
      </c>
      <c r="F96" s="111">
        <v>652585298</v>
      </c>
      <c r="G96" s="111">
        <v>12260123</v>
      </c>
      <c r="H96" s="111">
        <v>14066948</v>
      </c>
      <c r="I96" s="111">
        <v>13654515</v>
      </c>
      <c r="J96" s="111">
        <v>18781349</v>
      </c>
    </row>
    <row r="97" spans="1:10" x14ac:dyDescent="0.2">
      <c r="A97" s="49" t="str">
        <f t="shared" si="1"/>
        <v>MAMÕES (PAPAIA)</v>
      </c>
      <c r="B97" t="s">
        <v>111</v>
      </c>
      <c r="C97" s="111">
        <v>4818258</v>
      </c>
      <c r="D97" s="111">
        <v>3451923</v>
      </c>
      <c r="E97" s="111">
        <v>6880564</v>
      </c>
      <c r="F97" s="111">
        <v>4816748</v>
      </c>
      <c r="G97" s="111" t="s">
        <v>52</v>
      </c>
      <c r="H97" s="111" t="s">
        <v>52</v>
      </c>
      <c r="I97" s="111" t="s">
        <v>52</v>
      </c>
      <c r="J97" s="111" t="s">
        <v>52</v>
      </c>
    </row>
    <row r="98" spans="1:10" x14ac:dyDescent="0.2">
      <c r="A98" s="49" t="str">
        <f t="shared" si="1"/>
        <v>MANGAS</v>
      </c>
      <c r="B98" t="s">
        <v>112</v>
      </c>
      <c r="C98" s="111">
        <v>26020120</v>
      </c>
      <c r="D98" s="111">
        <v>16268994</v>
      </c>
      <c r="E98" s="111">
        <v>28434966</v>
      </c>
      <c r="F98" s="111">
        <v>24106638</v>
      </c>
      <c r="G98" s="111" t="s">
        <v>52</v>
      </c>
      <c r="H98" s="111" t="s">
        <v>52</v>
      </c>
      <c r="I98" s="111" t="s">
        <v>52</v>
      </c>
      <c r="J98" s="111" t="s">
        <v>52</v>
      </c>
    </row>
    <row r="99" spans="1:10" x14ac:dyDescent="0.2">
      <c r="A99" s="49" t="str">
        <f t="shared" si="1"/>
        <v>MANGOSTOES</v>
      </c>
      <c r="B99" t="s">
        <v>113</v>
      </c>
      <c r="C99" s="111">
        <v>2032</v>
      </c>
      <c r="D99" s="111">
        <v>511</v>
      </c>
      <c r="E99" s="111">
        <v>1871</v>
      </c>
      <c r="F99" s="111">
        <v>637</v>
      </c>
      <c r="G99" s="111" t="s">
        <v>52</v>
      </c>
      <c r="H99" s="111" t="s">
        <v>52</v>
      </c>
      <c r="I99" s="111" t="s">
        <v>52</v>
      </c>
      <c r="J99" s="111" t="s">
        <v>52</v>
      </c>
    </row>
    <row r="100" spans="1:10" x14ac:dyDescent="0.2">
      <c r="A100" s="49" t="str">
        <f t="shared" si="1"/>
        <v>MANTEIGA E DEMAIS GORDURAS LÁCTEAS</v>
      </c>
      <c r="B100" t="s">
        <v>114</v>
      </c>
      <c r="C100" s="111">
        <v>233197</v>
      </c>
      <c r="D100" s="111">
        <v>36350</v>
      </c>
      <c r="E100" s="111">
        <v>1014960</v>
      </c>
      <c r="F100" s="111">
        <v>171606</v>
      </c>
      <c r="G100" s="111">
        <v>2599443</v>
      </c>
      <c r="H100" s="111">
        <v>458960</v>
      </c>
      <c r="I100" s="111">
        <v>1643718</v>
      </c>
      <c r="J100" s="111">
        <v>204047</v>
      </c>
    </row>
    <row r="101" spans="1:10" x14ac:dyDescent="0.2">
      <c r="A101" s="49" t="str">
        <f t="shared" si="1"/>
        <v>MARMELOS</v>
      </c>
      <c r="B101" t="s">
        <v>553</v>
      </c>
      <c r="C101" s="111" t="s">
        <v>52</v>
      </c>
      <c r="D101" s="111" t="s">
        <v>52</v>
      </c>
      <c r="E101" s="111" t="s">
        <v>52</v>
      </c>
      <c r="F101" s="111" t="s">
        <v>52</v>
      </c>
      <c r="G101" s="111">
        <v>0</v>
      </c>
      <c r="H101" s="111">
        <v>0</v>
      </c>
      <c r="I101" s="111">
        <v>7346</v>
      </c>
      <c r="J101" s="111">
        <v>7868</v>
      </c>
    </row>
    <row r="102" spans="1:10" x14ac:dyDescent="0.2">
      <c r="A102" s="49" t="str">
        <f t="shared" si="1"/>
        <v>MEL NATURAL</v>
      </c>
      <c r="B102" t="s">
        <v>115</v>
      </c>
      <c r="C102" s="111">
        <v>9331432</v>
      </c>
      <c r="D102" s="111">
        <v>3678302</v>
      </c>
      <c r="E102" s="111">
        <v>9019521</v>
      </c>
      <c r="F102" s="111">
        <v>2781721</v>
      </c>
      <c r="G102" s="111" t="s">
        <v>52</v>
      </c>
      <c r="H102" s="111" t="s">
        <v>52</v>
      </c>
      <c r="I102" s="111" t="s">
        <v>52</v>
      </c>
      <c r="J102" s="111" t="s">
        <v>52</v>
      </c>
    </row>
    <row r="103" spans="1:10" x14ac:dyDescent="0.2">
      <c r="A103" s="49" t="str">
        <f t="shared" si="1"/>
        <v>MELANCIAS</v>
      </c>
      <c r="B103" t="s">
        <v>116</v>
      </c>
      <c r="C103" s="111">
        <v>4827934</v>
      </c>
      <c r="D103" s="111">
        <v>9047092</v>
      </c>
      <c r="E103" s="111">
        <v>4881203</v>
      </c>
      <c r="F103" s="111">
        <v>7790270</v>
      </c>
      <c r="G103" s="111" t="s">
        <v>52</v>
      </c>
      <c r="H103" s="111" t="s">
        <v>52</v>
      </c>
      <c r="I103" s="111" t="s">
        <v>52</v>
      </c>
      <c r="J103" s="111" t="s">
        <v>52</v>
      </c>
    </row>
    <row r="104" spans="1:10" x14ac:dyDescent="0.2">
      <c r="A104" s="49" t="str">
        <f t="shared" si="1"/>
        <v>MELÕES</v>
      </c>
      <c r="B104" t="s">
        <v>117</v>
      </c>
      <c r="C104" s="111">
        <v>12717833</v>
      </c>
      <c r="D104" s="111">
        <v>17738659</v>
      </c>
      <c r="E104" s="111">
        <v>7482452</v>
      </c>
      <c r="F104" s="111">
        <v>9879031</v>
      </c>
      <c r="G104" s="111" t="s">
        <v>52</v>
      </c>
      <c r="H104" s="111" t="s">
        <v>52</v>
      </c>
      <c r="I104" s="111" t="s">
        <v>52</v>
      </c>
      <c r="J104" s="111" t="s">
        <v>52</v>
      </c>
    </row>
    <row r="105" spans="1:10" x14ac:dyDescent="0.2">
      <c r="A105" s="49" t="str">
        <f t="shared" si="1"/>
        <v>MORANGOS</v>
      </c>
      <c r="B105" t="s">
        <v>118</v>
      </c>
      <c r="C105" s="111">
        <v>34211</v>
      </c>
      <c r="D105" s="111">
        <v>18508</v>
      </c>
      <c r="E105" s="111">
        <v>30073</v>
      </c>
      <c r="F105" s="111">
        <v>5044</v>
      </c>
      <c r="G105" s="111">
        <v>2914740</v>
      </c>
      <c r="H105" s="111">
        <v>3469384</v>
      </c>
      <c r="I105" s="111">
        <v>4165410</v>
      </c>
      <c r="J105" s="111">
        <v>3988435</v>
      </c>
    </row>
    <row r="106" spans="1:10" x14ac:dyDescent="0.2">
      <c r="A106" s="49" t="str">
        <f t="shared" si="1"/>
        <v>NOZES E CASTANHAS</v>
      </c>
      <c r="B106" t="s">
        <v>119</v>
      </c>
      <c r="C106" s="111">
        <v>6087350</v>
      </c>
      <c r="D106" s="111">
        <v>1511114</v>
      </c>
      <c r="E106" s="111">
        <v>11633832</v>
      </c>
      <c r="F106" s="111">
        <v>2855744</v>
      </c>
      <c r="G106" s="111">
        <v>8701554</v>
      </c>
      <c r="H106" s="111">
        <v>1741301</v>
      </c>
      <c r="I106" s="111">
        <v>13910309</v>
      </c>
      <c r="J106" s="111">
        <v>1946867</v>
      </c>
    </row>
    <row r="107" spans="1:10" x14ac:dyDescent="0.2">
      <c r="A107" s="49" t="str">
        <f t="shared" si="1"/>
        <v>OLEO DE SOJA</v>
      </c>
      <c r="B107" t="s">
        <v>120</v>
      </c>
      <c r="C107" s="111">
        <v>144782222</v>
      </c>
      <c r="D107" s="111">
        <v>153747857</v>
      </c>
      <c r="E107" s="111">
        <v>112752466</v>
      </c>
      <c r="F107" s="111">
        <v>108778482</v>
      </c>
      <c r="G107" s="111">
        <v>10769705</v>
      </c>
      <c r="H107" s="111">
        <v>13788762</v>
      </c>
      <c r="I107" s="111">
        <v>6276182</v>
      </c>
      <c r="J107" s="111">
        <v>6350830</v>
      </c>
    </row>
    <row r="108" spans="1:10" x14ac:dyDescent="0.2">
      <c r="A108" s="49" t="str">
        <f t="shared" si="1"/>
        <v>OLEOS ESSENCIAIS</v>
      </c>
      <c r="B108" t="s">
        <v>121</v>
      </c>
      <c r="C108" s="111">
        <v>44207945</v>
      </c>
      <c r="D108" s="111">
        <v>5142415</v>
      </c>
      <c r="E108" s="111">
        <v>63658352</v>
      </c>
      <c r="F108" s="111">
        <v>4287905</v>
      </c>
      <c r="G108" s="111">
        <v>8188940</v>
      </c>
      <c r="H108" s="111">
        <v>271780</v>
      </c>
      <c r="I108" s="111">
        <v>8206930</v>
      </c>
      <c r="J108" s="111">
        <v>236389</v>
      </c>
    </row>
    <row r="109" spans="1:10" x14ac:dyDescent="0.2">
      <c r="A109" s="49" t="str">
        <f t="shared" si="1"/>
        <v>OLEOS VEGETAIS</v>
      </c>
      <c r="B109" t="s">
        <v>122</v>
      </c>
      <c r="C109" s="111">
        <v>43355904</v>
      </c>
      <c r="D109" s="111">
        <v>73260739</v>
      </c>
      <c r="E109" s="111">
        <v>122020545</v>
      </c>
      <c r="F109" s="111">
        <v>132987934</v>
      </c>
      <c r="G109" s="111">
        <v>154249242</v>
      </c>
      <c r="H109" s="111">
        <v>73387790</v>
      </c>
      <c r="I109" s="111">
        <v>156838465</v>
      </c>
      <c r="J109" s="111">
        <v>70734584</v>
      </c>
    </row>
    <row r="110" spans="1:10" x14ac:dyDescent="0.2">
      <c r="A110" s="49" t="str">
        <f t="shared" si="1"/>
        <v>OSSOS, OSSEÍNAS, CARAPAÇAS E FARINHAS DE CARNE E MIUDEZAS</v>
      </c>
      <c r="B110" t="s">
        <v>123</v>
      </c>
      <c r="C110" s="111">
        <v>22580771</v>
      </c>
      <c r="D110" s="111">
        <v>34091554</v>
      </c>
      <c r="E110" s="111">
        <v>15057430</v>
      </c>
      <c r="F110" s="111">
        <v>28790877</v>
      </c>
      <c r="G110" s="111">
        <v>997069</v>
      </c>
      <c r="H110" s="111">
        <v>446600</v>
      </c>
      <c r="I110" s="111">
        <v>675836</v>
      </c>
      <c r="J110" s="111">
        <v>352361</v>
      </c>
    </row>
    <row r="111" spans="1:10" x14ac:dyDescent="0.2">
      <c r="A111" s="49" t="str">
        <f t="shared" si="1"/>
        <v>OUTRAS FRUTAS</v>
      </c>
      <c r="B111" t="s">
        <v>124</v>
      </c>
      <c r="C111" s="111">
        <v>2579060</v>
      </c>
      <c r="D111" s="111">
        <v>868577</v>
      </c>
      <c r="E111" s="111">
        <v>3992624</v>
      </c>
      <c r="F111" s="111">
        <v>1499433</v>
      </c>
      <c r="G111" s="111">
        <v>10980647</v>
      </c>
      <c r="H111" s="111">
        <v>6381152</v>
      </c>
      <c r="I111" s="111">
        <v>9489876</v>
      </c>
      <c r="J111" s="111">
        <v>5638253</v>
      </c>
    </row>
    <row r="112" spans="1:10" x14ac:dyDescent="0.2">
      <c r="A112" s="49" t="str">
        <f t="shared" si="1"/>
        <v>OUTROS ANIMAIS VIVOS</v>
      </c>
      <c r="B112" t="s">
        <v>125</v>
      </c>
      <c r="C112" s="111">
        <v>12322</v>
      </c>
      <c r="D112" s="111">
        <v>69</v>
      </c>
      <c r="E112" s="111">
        <v>192</v>
      </c>
      <c r="F112" s="111">
        <v>53</v>
      </c>
      <c r="G112" s="111">
        <v>8345</v>
      </c>
      <c r="H112" s="111">
        <v>1</v>
      </c>
      <c r="I112" s="111">
        <v>53523</v>
      </c>
      <c r="J112" s="111">
        <v>3775</v>
      </c>
    </row>
    <row r="113" spans="1:10" x14ac:dyDescent="0.2">
      <c r="A113" s="49" t="str">
        <f t="shared" si="1"/>
        <v>OUTROS COUROS E PELES</v>
      </c>
      <c r="B113" t="s">
        <v>126</v>
      </c>
      <c r="C113" s="111">
        <v>777263</v>
      </c>
      <c r="D113" s="111">
        <v>81966</v>
      </c>
      <c r="E113" s="111">
        <v>1222699</v>
      </c>
      <c r="F113" s="111">
        <v>136161</v>
      </c>
      <c r="G113" s="111">
        <v>101822</v>
      </c>
      <c r="H113" s="111">
        <v>51157</v>
      </c>
      <c r="I113" s="111">
        <v>198034</v>
      </c>
      <c r="J113" s="111">
        <v>87572</v>
      </c>
    </row>
    <row r="114" spans="1:10" x14ac:dyDescent="0.2">
      <c r="A114" s="49" t="str">
        <f t="shared" si="1"/>
        <v>OUTROS PRODUTOS ALIMENTÍCIOS</v>
      </c>
      <c r="B114" t="s">
        <v>127</v>
      </c>
      <c r="C114" s="111">
        <v>61486868</v>
      </c>
      <c r="D114" s="111">
        <v>21850083</v>
      </c>
      <c r="E114" s="111">
        <v>50300395</v>
      </c>
      <c r="F114" s="111">
        <v>19113971</v>
      </c>
      <c r="G114" s="111">
        <v>36542718</v>
      </c>
      <c r="H114" s="111">
        <v>8056610</v>
      </c>
      <c r="I114" s="111">
        <v>37381580</v>
      </c>
      <c r="J114" s="111">
        <v>7199584</v>
      </c>
    </row>
    <row r="115" spans="1:10" x14ac:dyDescent="0.2">
      <c r="A115" s="49" t="str">
        <f t="shared" si="1"/>
        <v>OUTROS PRODUTOS DE ORIGEM ANIMAL</v>
      </c>
      <c r="B115" t="s">
        <v>128</v>
      </c>
      <c r="C115" s="111">
        <v>26851584</v>
      </c>
      <c r="D115" s="111">
        <v>8056904</v>
      </c>
      <c r="E115" s="111">
        <v>20689338</v>
      </c>
      <c r="F115" s="111">
        <v>8429980</v>
      </c>
      <c r="G115" s="111">
        <v>3967495</v>
      </c>
      <c r="H115" s="111">
        <v>823798</v>
      </c>
      <c r="I115" s="111">
        <v>2764485</v>
      </c>
      <c r="J115" s="111">
        <v>442439</v>
      </c>
    </row>
    <row r="116" spans="1:10" x14ac:dyDescent="0.2">
      <c r="A116" s="49" t="str">
        <f t="shared" si="1"/>
        <v>OUTROS PRODUTOS DE ORIGEM VEGETAL</v>
      </c>
      <c r="B116" t="s">
        <v>129</v>
      </c>
      <c r="C116" s="111">
        <v>24889518</v>
      </c>
      <c r="D116" s="111">
        <v>13216626</v>
      </c>
      <c r="E116" s="111">
        <v>29952541</v>
      </c>
      <c r="F116" s="111">
        <v>18491382</v>
      </c>
      <c r="G116" s="111">
        <v>7385354</v>
      </c>
      <c r="H116" s="111">
        <v>3145664</v>
      </c>
      <c r="I116" s="111">
        <v>7662721</v>
      </c>
      <c r="J116" s="111">
        <v>3520766</v>
      </c>
    </row>
    <row r="117" spans="1:10" x14ac:dyDescent="0.2">
      <c r="A117" s="49" t="str">
        <f t="shared" si="1"/>
        <v>OUTROS PRODUTOS HORTÍCOLAS, LEGUMINOSAS, RAÍZES E TUBÉRCULOS</v>
      </c>
      <c r="B117" t="s">
        <v>130</v>
      </c>
      <c r="C117" s="111">
        <v>10246</v>
      </c>
      <c r="D117" s="111">
        <v>5782</v>
      </c>
      <c r="E117" s="111">
        <v>22687</v>
      </c>
      <c r="F117" s="111">
        <v>14055</v>
      </c>
      <c r="G117" s="111" t="s">
        <v>52</v>
      </c>
      <c r="H117" s="111" t="s">
        <v>52</v>
      </c>
      <c r="I117" s="111" t="s">
        <v>52</v>
      </c>
      <c r="J117" s="111" t="s">
        <v>52</v>
      </c>
    </row>
    <row r="118" spans="1:10" x14ac:dyDescent="0.2">
      <c r="A118" s="49" t="str">
        <f t="shared" si="1"/>
        <v>OUTROS SUCOS</v>
      </c>
      <c r="B118" t="s">
        <v>131</v>
      </c>
      <c r="C118" s="111">
        <v>831065</v>
      </c>
      <c r="D118" s="111">
        <v>558830</v>
      </c>
      <c r="E118" s="111">
        <v>506667</v>
      </c>
      <c r="F118" s="111">
        <v>217668</v>
      </c>
      <c r="G118" s="111">
        <v>232524</v>
      </c>
      <c r="H118" s="111">
        <v>99411</v>
      </c>
      <c r="I118" s="111">
        <v>448680</v>
      </c>
      <c r="J118" s="111">
        <v>146115</v>
      </c>
    </row>
    <row r="119" spans="1:10" x14ac:dyDescent="0.2">
      <c r="A119" s="49" t="str">
        <f t="shared" si="1"/>
        <v>OVINOS E CAPRINOS VIVOS</v>
      </c>
      <c r="B119" t="s">
        <v>132</v>
      </c>
      <c r="C119" s="111" t="s">
        <v>52</v>
      </c>
      <c r="D119" s="111" t="s">
        <v>52</v>
      </c>
      <c r="E119" s="111" t="s">
        <v>52</v>
      </c>
      <c r="F119" s="111" t="s">
        <v>52</v>
      </c>
      <c r="G119" s="111">
        <v>0</v>
      </c>
      <c r="H119" s="111">
        <v>0</v>
      </c>
      <c r="I119" s="111">
        <v>1720</v>
      </c>
      <c r="J119" s="111">
        <v>252</v>
      </c>
    </row>
    <row r="120" spans="1:10" x14ac:dyDescent="0.2">
      <c r="A120" s="49" t="str">
        <f t="shared" si="1"/>
        <v>OVOS E GEMAS</v>
      </c>
      <c r="B120" t="s">
        <v>133</v>
      </c>
      <c r="C120" s="111">
        <v>13235394</v>
      </c>
      <c r="D120" s="111">
        <v>3405224</v>
      </c>
      <c r="E120" s="111">
        <v>20034398</v>
      </c>
      <c r="F120" s="111">
        <v>5923845</v>
      </c>
      <c r="G120" s="111">
        <v>4372471</v>
      </c>
      <c r="H120" s="111">
        <v>23571</v>
      </c>
      <c r="I120" s="111">
        <v>20760039</v>
      </c>
      <c r="J120" s="111">
        <v>163997</v>
      </c>
    </row>
    <row r="121" spans="1:10" x14ac:dyDescent="0.2">
      <c r="A121" s="49" t="str">
        <f t="shared" si="1"/>
        <v>PAPEL</v>
      </c>
      <c r="B121" t="s">
        <v>134</v>
      </c>
      <c r="C121" s="111">
        <v>221222471</v>
      </c>
      <c r="D121" s="111">
        <v>218827205</v>
      </c>
      <c r="E121" s="111">
        <v>196451601</v>
      </c>
      <c r="F121" s="111">
        <v>206263009</v>
      </c>
      <c r="G121" s="111">
        <v>86437325</v>
      </c>
      <c r="H121" s="111">
        <v>59989700</v>
      </c>
      <c r="I121" s="111">
        <v>86531905</v>
      </c>
      <c r="J121" s="111">
        <v>58314479</v>
      </c>
    </row>
    <row r="122" spans="1:10" x14ac:dyDescent="0.2">
      <c r="A122" s="49" t="str">
        <f t="shared" si="1"/>
        <v>PEIXES</v>
      </c>
      <c r="B122" t="s">
        <v>135</v>
      </c>
      <c r="C122" s="111">
        <v>15966557</v>
      </c>
      <c r="D122" s="111">
        <v>3182011</v>
      </c>
      <c r="E122" s="111">
        <v>23816635</v>
      </c>
      <c r="F122" s="111">
        <v>5052421</v>
      </c>
      <c r="G122" s="111">
        <v>129371287</v>
      </c>
      <c r="H122" s="111">
        <v>20115689</v>
      </c>
      <c r="I122" s="111">
        <v>114455299</v>
      </c>
      <c r="J122" s="111">
        <v>21617168</v>
      </c>
    </row>
    <row r="123" spans="1:10" x14ac:dyDescent="0.2">
      <c r="A123" s="49" t="str">
        <f t="shared" si="1"/>
        <v>PENAS, PELES, CERDAS E PÊLOS ANIMAIS</v>
      </c>
      <c r="B123" t="s">
        <v>136</v>
      </c>
      <c r="C123" s="111">
        <v>297521</v>
      </c>
      <c r="D123" s="111">
        <v>58690</v>
      </c>
      <c r="E123" s="111">
        <v>158164</v>
      </c>
      <c r="F123" s="111">
        <v>64162</v>
      </c>
      <c r="G123" s="111">
        <v>134188</v>
      </c>
      <c r="H123" s="111">
        <v>27171</v>
      </c>
      <c r="I123" s="111">
        <v>115155</v>
      </c>
      <c r="J123" s="111">
        <v>21872</v>
      </c>
    </row>
    <row r="124" spans="1:10" x14ac:dyDescent="0.2">
      <c r="A124" s="49" t="str">
        <f t="shared" si="1"/>
        <v>PÊRAS</v>
      </c>
      <c r="B124" t="s">
        <v>137</v>
      </c>
      <c r="C124" s="111">
        <v>28987</v>
      </c>
      <c r="D124" s="111">
        <v>9361</v>
      </c>
      <c r="E124" s="111">
        <v>33902</v>
      </c>
      <c r="F124" s="111">
        <v>12472</v>
      </c>
      <c r="G124" s="111">
        <v>16304607</v>
      </c>
      <c r="H124" s="111">
        <v>17364816</v>
      </c>
      <c r="I124" s="111">
        <v>15209665</v>
      </c>
      <c r="J124" s="111">
        <v>17909708</v>
      </c>
    </row>
    <row r="125" spans="1:10" x14ac:dyDescent="0.2">
      <c r="A125" s="49" t="str">
        <f t="shared" si="1"/>
        <v>PÊSSEGOS</v>
      </c>
      <c r="B125" t="s">
        <v>138</v>
      </c>
      <c r="C125" s="111">
        <v>150357</v>
      </c>
      <c r="D125" s="111">
        <v>100944</v>
      </c>
      <c r="E125" s="111">
        <v>64711</v>
      </c>
      <c r="F125" s="111">
        <v>41811</v>
      </c>
      <c r="G125" s="111">
        <v>386266</v>
      </c>
      <c r="H125" s="111">
        <v>259660</v>
      </c>
      <c r="I125" s="111">
        <v>183425</v>
      </c>
      <c r="J125" s="111">
        <v>135726</v>
      </c>
    </row>
    <row r="126" spans="1:10" x14ac:dyDescent="0.2">
      <c r="A126" s="49" t="str">
        <f t="shared" si="1"/>
        <v>PLANTAS E PARTES PARA INDÚSTRIA, MEDICINA OU PERFUMARIA</v>
      </c>
      <c r="B126" t="s">
        <v>139</v>
      </c>
      <c r="C126" s="111">
        <v>1337307</v>
      </c>
      <c r="D126" s="111">
        <v>128363</v>
      </c>
      <c r="E126" s="111">
        <v>1816251</v>
      </c>
      <c r="F126" s="111">
        <v>159662</v>
      </c>
      <c r="G126" s="111">
        <v>8916585</v>
      </c>
      <c r="H126" s="111">
        <v>1368404</v>
      </c>
      <c r="I126" s="111">
        <v>9854012</v>
      </c>
      <c r="J126" s="111">
        <v>1267098</v>
      </c>
    </row>
    <row r="127" spans="1:10" x14ac:dyDescent="0.2">
      <c r="A127" s="49" t="str">
        <f t="shared" si="1"/>
        <v>PLANTAS VIVAS NÃO ORNAMENTAIS</v>
      </c>
      <c r="B127" t="s">
        <v>140</v>
      </c>
      <c r="C127" s="111">
        <v>51142</v>
      </c>
      <c r="D127" s="111">
        <v>23628</v>
      </c>
      <c r="E127" s="111">
        <v>112216</v>
      </c>
      <c r="F127" s="111">
        <v>74286</v>
      </c>
      <c r="G127" s="111">
        <v>801230</v>
      </c>
      <c r="H127" s="111">
        <v>64617</v>
      </c>
      <c r="I127" s="111">
        <v>1180509</v>
      </c>
      <c r="J127" s="111">
        <v>91676</v>
      </c>
    </row>
    <row r="128" spans="1:10" x14ac:dyDescent="0.2">
      <c r="A128" s="49" t="str">
        <f t="shared" si="1"/>
        <v>POMELOS</v>
      </c>
      <c r="B128" t="s">
        <v>141</v>
      </c>
      <c r="C128" s="111">
        <v>7377</v>
      </c>
      <c r="D128" s="111">
        <v>2122</v>
      </c>
      <c r="E128" s="111">
        <v>8777</v>
      </c>
      <c r="F128" s="111">
        <v>1837</v>
      </c>
      <c r="G128" s="111">
        <v>28958</v>
      </c>
      <c r="H128" s="111">
        <v>39198</v>
      </c>
      <c r="I128" s="111">
        <v>9074</v>
      </c>
      <c r="J128" s="111">
        <v>9750</v>
      </c>
    </row>
    <row r="129" spans="1:10" x14ac:dyDescent="0.2">
      <c r="A129" s="49" t="str">
        <f t="shared" si="1"/>
        <v>PREPARAÇÕES A BASE DE CEREAIS</v>
      </c>
      <c r="B129" t="s">
        <v>142</v>
      </c>
      <c r="C129" s="111">
        <v>40645892</v>
      </c>
      <c r="D129" s="111">
        <v>15551678</v>
      </c>
      <c r="E129" s="111">
        <v>29576778</v>
      </c>
      <c r="F129" s="111">
        <v>12030309</v>
      </c>
      <c r="G129" s="111">
        <v>23498005</v>
      </c>
      <c r="H129" s="111">
        <v>7034100</v>
      </c>
      <c r="I129" s="111">
        <v>25278194</v>
      </c>
      <c r="J129" s="111">
        <v>8221109</v>
      </c>
    </row>
    <row r="130" spans="1:10" x14ac:dyDescent="0.2">
      <c r="A130" s="49" t="str">
        <f t="shared" si="1"/>
        <v>PREPARAÇÕES E CONSERVAS DE PEIXES, CRUSTÁCEOS E MOLUSCOS</v>
      </c>
      <c r="B130" t="s">
        <v>143</v>
      </c>
      <c r="C130" s="111">
        <v>3309040</v>
      </c>
      <c r="D130" s="111">
        <v>744105</v>
      </c>
      <c r="E130" s="111">
        <v>4149068</v>
      </c>
      <c r="F130" s="111">
        <v>950925</v>
      </c>
      <c r="G130" s="111">
        <v>3347812</v>
      </c>
      <c r="H130" s="111">
        <v>904384</v>
      </c>
      <c r="I130" s="111">
        <v>4103492</v>
      </c>
      <c r="J130" s="111">
        <v>1267304</v>
      </c>
    </row>
    <row r="131" spans="1:10" x14ac:dyDescent="0.2">
      <c r="A131" s="49" t="str">
        <f t="shared" si="1"/>
        <v>PREPARAÇÕES P/ ELABORAÇÃO DE BEBIDAS</v>
      </c>
      <c r="B131" t="s">
        <v>144</v>
      </c>
      <c r="C131" s="111">
        <v>19517623</v>
      </c>
      <c r="D131" s="111">
        <v>1183660</v>
      </c>
      <c r="E131" s="111">
        <v>20706847</v>
      </c>
      <c r="F131" s="111">
        <v>1294250</v>
      </c>
      <c r="G131" s="111">
        <v>9966969</v>
      </c>
      <c r="H131" s="111">
        <v>454242</v>
      </c>
      <c r="I131" s="111">
        <v>9577301</v>
      </c>
      <c r="J131" s="111">
        <v>451772</v>
      </c>
    </row>
    <row r="132" spans="1:10" x14ac:dyDescent="0.2">
      <c r="A132" s="49" t="str">
        <f t="shared" si="1"/>
        <v>PRODUTOS ANIMAIS PARA PREPARAÇÕES DE PRODUTOS FARMACEUT.</v>
      </c>
      <c r="B132" t="s">
        <v>145</v>
      </c>
      <c r="C132" s="111">
        <v>29361052</v>
      </c>
      <c r="D132" s="111">
        <v>319331</v>
      </c>
      <c r="E132" s="111">
        <v>25759938</v>
      </c>
      <c r="F132" s="111">
        <v>328839</v>
      </c>
      <c r="G132" s="111">
        <v>1415487</v>
      </c>
      <c r="H132" s="111">
        <v>128489</v>
      </c>
      <c r="I132" s="111">
        <v>1892725</v>
      </c>
      <c r="J132" s="111">
        <v>172412</v>
      </c>
    </row>
    <row r="133" spans="1:10" x14ac:dyDescent="0.2">
      <c r="A133" s="49" t="str">
        <f t="shared" ref="A133:A196" si="2">RIGHT(B133,LEN(B133)-11)</f>
        <v>PRODUTOS DE CONFEITARIA</v>
      </c>
      <c r="B133" t="s">
        <v>146</v>
      </c>
      <c r="C133" s="111">
        <v>17313599</v>
      </c>
      <c r="D133" s="111">
        <v>7881938</v>
      </c>
      <c r="E133" s="111">
        <v>20367660</v>
      </c>
      <c r="F133" s="111">
        <v>8774746</v>
      </c>
      <c r="G133" s="111">
        <v>6425506</v>
      </c>
      <c r="H133" s="111">
        <v>1363913</v>
      </c>
      <c r="I133" s="111">
        <v>6007039</v>
      </c>
      <c r="J133" s="111">
        <v>1057499</v>
      </c>
    </row>
    <row r="134" spans="1:10" x14ac:dyDescent="0.2">
      <c r="A134" s="49" t="str">
        <f t="shared" si="2"/>
        <v>PRODUTOS DE COURO E PELETERIA</v>
      </c>
      <c r="B134" t="s">
        <v>147</v>
      </c>
      <c r="C134" s="111">
        <v>33367742</v>
      </c>
      <c r="D134" s="111">
        <v>944515</v>
      </c>
      <c r="E134" s="111">
        <v>30718826</v>
      </c>
      <c r="F134" s="111">
        <v>983590</v>
      </c>
      <c r="G134" s="111">
        <v>15879870</v>
      </c>
      <c r="H134" s="111">
        <v>300830</v>
      </c>
      <c r="I134" s="111">
        <v>20660265</v>
      </c>
      <c r="J134" s="111">
        <v>425117</v>
      </c>
    </row>
    <row r="135" spans="1:10" x14ac:dyDescent="0.2">
      <c r="A135" s="49" t="str">
        <f t="shared" si="2"/>
        <v>PRODUTOS DE FLORICULTURA</v>
      </c>
      <c r="B135" t="s">
        <v>148</v>
      </c>
      <c r="C135" s="111">
        <v>1101739</v>
      </c>
      <c r="D135" s="111">
        <v>125628</v>
      </c>
      <c r="E135" s="111">
        <v>929722</v>
      </c>
      <c r="F135" s="111">
        <v>152115</v>
      </c>
      <c r="G135" s="111">
        <v>3331001</v>
      </c>
      <c r="H135" s="111">
        <v>261896</v>
      </c>
      <c r="I135" s="111">
        <v>3371469</v>
      </c>
      <c r="J135" s="111">
        <v>239827</v>
      </c>
    </row>
    <row r="136" spans="1:10" x14ac:dyDescent="0.2">
      <c r="A136" s="49" t="str">
        <f t="shared" si="2"/>
        <v>PRODUTOS DIVERSOS DA INDÚSTRIA QUÍMICA, DE ORIGEM VEGETAL</v>
      </c>
      <c r="B136" t="s">
        <v>149</v>
      </c>
      <c r="C136" s="111">
        <v>16717079</v>
      </c>
      <c r="D136" s="111">
        <v>12355518</v>
      </c>
      <c r="E136" s="111">
        <v>20522810</v>
      </c>
      <c r="F136" s="111">
        <v>13578000</v>
      </c>
      <c r="G136" s="111">
        <v>1325443</v>
      </c>
      <c r="H136" s="111">
        <v>409272</v>
      </c>
      <c r="I136" s="111">
        <v>1795672</v>
      </c>
      <c r="J136" s="111">
        <v>464993</v>
      </c>
    </row>
    <row r="137" spans="1:10" x14ac:dyDescent="0.2">
      <c r="A137" s="49" t="str">
        <f t="shared" si="2"/>
        <v>PRODUTOS DO CACAU</v>
      </c>
      <c r="B137" t="s">
        <v>150</v>
      </c>
      <c r="C137" s="111">
        <v>44718280</v>
      </c>
      <c r="D137" s="111">
        <v>8203277</v>
      </c>
      <c r="E137" s="111">
        <v>68067215</v>
      </c>
      <c r="F137" s="111">
        <v>8218687</v>
      </c>
      <c r="G137" s="111">
        <v>24638898</v>
      </c>
      <c r="H137" s="111">
        <v>5769439</v>
      </c>
      <c r="I137" s="111">
        <v>31770972</v>
      </c>
      <c r="J137" s="111">
        <v>5565318</v>
      </c>
    </row>
    <row r="138" spans="1:10" x14ac:dyDescent="0.2">
      <c r="A138" s="49" t="str">
        <f t="shared" si="2"/>
        <v>PRODUTOS DO FUMO MANUFATURADOS</v>
      </c>
      <c r="B138" t="s">
        <v>151</v>
      </c>
      <c r="C138" s="111">
        <v>11147778</v>
      </c>
      <c r="D138" s="111">
        <v>1877700</v>
      </c>
      <c r="E138" s="111">
        <v>27142253</v>
      </c>
      <c r="F138" s="111">
        <v>4142880</v>
      </c>
      <c r="G138" s="111">
        <v>2983349</v>
      </c>
      <c r="H138" s="111">
        <v>185258</v>
      </c>
      <c r="I138" s="111">
        <v>1793287</v>
      </c>
      <c r="J138" s="111">
        <v>143632</v>
      </c>
    </row>
    <row r="139" spans="1:10" x14ac:dyDescent="0.2">
      <c r="A139" s="49" t="str">
        <f t="shared" si="2"/>
        <v>PRODUTOS E SUBPRODUTOS DA INDÚSTRIA DE MOAGEM</v>
      </c>
      <c r="B139" t="s">
        <v>152</v>
      </c>
      <c r="C139" s="111">
        <v>19021569</v>
      </c>
      <c r="D139" s="111">
        <v>59570112</v>
      </c>
      <c r="E139" s="111">
        <v>28501332</v>
      </c>
      <c r="F139" s="111">
        <v>114538184</v>
      </c>
      <c r="G139" s="111">
        <v>91663783</v>
      </c>
      <c r="H139" s="111">
        <v>152044260</v>
      </c>
      <c r="I139" s="111">
        <v>48526849</v>
      </c>
      <c r="J139" s="111">
        <v>95068083</v>
      </c>
    </row>
    <row r="140" spans="1:10" x14ac:dyDescent="0.2">
      <c r="A140" s="49" t="str">
        <f t="shared" si="2"/>
        <v>PRODUTOS HORTÍCOLAS, LEGUMINOSAS, RAÍZES E TUBÉRCULOS CONGELADOS</v>
      </c>
      <c r="B140" t="s">
        <v>153</v>
      </c>
      <c r="C140" s="111">
        <v>177303</v>
      </c>
      <c r="D140" s="111">
        <v>149229</v>
      </c>
      <c r="E140" s="111">
        <v>182389</v>
      </c>
      <c r="F140" s="111">
        <v>192372</v>
      </c>
      <c r="G140" s="111">
        <v>2865048</v>
      </c>
      <c r="H140" s="111">
        <v>2271821</v>
      </c>
      <c r="I140" s="111">
        <v>3793623</v>
      </c>
      <c r="J140" s="111">
        <v>2966303</v>
      </c>
    </row>
    <row r="141" spans="1:10" x14ac:dyDescent="0.2">
      <c r="A141" s="49" t="str">
        <f t="shared" si="2"/>
        <v>PRODUTOS HORTÍCOLAS, LEGUMINOSAS, RAÍZES E TUBÉRCULOS FRESCOS OU REFRIGERADOS</v>
      </c>
      <c r="B141" t="s">
        <v>154</v>
      </c>
      <c r="C141" s="111">
        <v>3448547</v>
      </c>
      <c r="D141" s="111">
        <v>4248080</v>
      </c>
      <c r="E141" s="111">
        <v>3836414</v>
      </c>
      <c r="F141" s="111">
        <v>6390817</v>
      </c>
      <c r="G141" s="111">
        <v>53641640</v>
      </c>
      <c r="H141" s="111">
        <v>103518010</v>
      </c>
      <c r="I141" s="111">
        <v>35685366</v>
      </c>
      <c r="J141" s="111">
        <v>51043204</v>
      </c>
    </row>
    <row r="142" spans="1:10" x14ac:dyDescent="0.2">
      <c r="A142" s="49" t="str">
        <f t="shared" si="2"/>
        <v>PRODUTOS HORTÍCOLAS, LEGUMINOSAS, RAÍZES E TUBÉRCULOS PREPARADOS OU CONSERVADOS</v>
      </c>
      <c r="B142" t="s">
        <v>155</v>
      </c>
      <c r="C142" s="111">
        <v>9481671</v>
      </c>
      <c r="D142" s="111">
        <v>7129716</v>
      </c>
      <c r="E142" s="111">
        <v>9179066</v>
      </c>
      <c r="F142" s="111">
        <v>7923888</v>
      </c>
      <c r="G142" s="111">
        <v>70796866</v>
      </c>
      <c r="H142" s="111">
        <v>54897288</v>
      </c>
      <c r="I142" s="111">
        <v>66159185</v>
      </c>
      <c r="J142" s="111">
        <v>47545548</v>
      </c>
    </row>
    <row r="143" spans="1:10" x14ac:dyDescent="0.2">
      <c r="A143" s="49" t="str">
        <f t="shared" si="2"/>
        <v>PRODUTOS HORTÍCOLAS, LEGUMINOSAS, RAÍZES E TUBÉRCULOS SECOS</v>
      </c>
      <c r="B143" t="s">
        <v>156</v>
      </c>
      <c r="C143" s="111">
        <v>7720292</v>
      </c>
      <c r="D143" s="111">
        <v>9203842</v>
      </c>
      <c r="E143" s="111">
        <v>19845241</v>
      </c>
      <c r="F143" s="111">
        <v>24115707</v>
      </c>
      <c r="G143" s="111">
        <v>13578660</v>
      </c>
      <c r="H143" s="111">
        <v>10000886</v>
      </c>
      <c r="I143" s="111">
        <v>8855085</v>
      </c>
      <c r="J143" s="111">
        <v>8220268</v>
      </c>
    </row>
    <row r="144" spans="1:10" x14ac:dyDescent="0.2">
      <c r="A144" s="49" t="str">
        <f t="shared" si="2"/>
        <v>PSITACIFORMES (INCL.OS PAPAGAIOS,AS ARARAS,ETC) VIVOS</v>
      </c>
      <c r="B144" t="s">
        <v>157</v>
      </c>
      <c r="C144" s="111" t="s">
        <v>52</v>
      </c>
      <c r="D144" s="111" t="s">
        <v>52</v>
      </c>
      <c r="E144" s="111" t="s">
        <v>52</v>
      </c>
      <c r="F144" s="111" t="s">
        <v>52</v>
      </c>
      <c r="G144" s="111">
        <v>0</v>
      </c>
      <c r="H144" s="111">
        <v>0</v>
      </c>
      <c r="I144" s="111">
        <v>8320</v>
      </c>
      <c r="J144" s="111">
        <v>26</v>
      </c>
    </row>
    <row r="145" spans="1:10" x14ac:dyDescent="0.2">
      <c r="A145" s="49" t="str">
        <f t="shared" si="2"/>
        <v>QUEIJOS</v>
      </c>
      <c r="B145" t="s">
        <v>158</v>
      </c>
      <c r="C145" s="111">
        <v>1745481</v>
      </c>
      <c r="D145" s="111">
        <v>272504</v>
      </c>
      <c r="E145" s="111">
        <v>1624167</v>
      </c>
      <c r="F145" s="111">
        <v>261101</v>
      </c>
      <c r="G145" s="111">
        <v>23581777</v>
      </c>
      <c r="H145" s="111">
        <v>5038158</v>
      </c>
      <c r="I145" s="111">
        <v>22987444</v>
      </c>
      <c r="J145" s="111">
        <v>4315950</v>
      </c>
    </row>
    <row r="146" spans="1:10" x14ac:dyDescent="0.2">
      <c r="A146" s="49" t="str">
        <f t="shared" si="2"/>
        <v>RAÇÕES PARA ANIMAIS DOMÉSTICOS</v>
      </c>
      <c r="B146" t="s">
        <v>159</v>
      </c>
      <c r="C146" s="111">
        <v>42273991</v>
      </c>
      <c r="D146" s="111">
        <v>33171140</v>
      </c>
      <c r="E146" s="111">
        <v>41079652</v>
      </c>
      <c r="F146" s="111">
        <v>29188207</v>
      </c>
      <c r="G146" s="111">
        <v>35556382</v>
      </c>
      <c r="H146" s="111">
        <v>14725073</v>
      </c>
      <c r="I146" s="111">
        <v>45448628</v>
      </c>
      <c r="J146" s="111">
        <v>21335970</v>
      </c>
    </row>
    <row r="147" spans="1:10" x14ac:dyDescent="0.2">
      <c r="A147" s="49" t="str">
        <f t="shared" si="2"/>
        <v>RÉPTEIS VIVOS</v>
      </c>
      <c r="B147" t="s">
        <v>554</v>
      </c>
      <c r="C147" s="111">
        <v>51443</v>
      </c>
      <c r="D147" s="111">
        <v>84</v>
      </c>
      <c r="E147" s="111">
        <v>42069</v>
      </c>
      <c r="F147" s="111">
        <v>57</v>
      </c>
      <c r="G147" s="111" t="s">
        <v>52</v>
      </c>
      <c r="H147" s="111" t="s">
        <v>52</v>
      </c>
      <c r="I147" s="111" t="s">
        <v>52</v>
      </c>
      <c r="J147" s="111" t="s">
        <v>52</v>
      </c>
    </row>
    <row r="148" spans="1:10" x14ac:dyDescent="0.2">
      <c r="A148" s="49" t="str">
        <f t="shared" si="2"/>
        <v>SEDA E PRODUTOS DE SEDA</v>
      </c>
      <c r="B148" t="s">
        <v>160</v>
      </c>
      <c r="C148" s="111">
        <v>2577216</v>
      </c>
      <c r="D148" s="111">
        <v>27513</v>
      </c>
      <c r="E148" s="111">
        <v>1749719</v>
      </c>
      <c r="F148" s="111">
        <v>28954</v>
      </c>
      <c r="G148" s="111">
        <v>1021831</v>
      </c>
      <c r="H148" s="111">
        <v>2851</v>
      </c>
      <c r="I148" s="111">
        <v>772817</v>
      </c>
      <c r="J148" s="111">
        <v>3497</v>
      </c>
    </row>
    <row r="149" spans="1:10" x14ac:dyDescent="0.2">
      <c r="A149" s="49" t="str">
        <f t="shared" si="2"/>
        <v>SEMEN E EMBRIÕES</v>
      </c>
      <c r="B149" t="s">
        <v>161</v>
      </c>
      <c r="C149" s="111">
        <v>564878</v>
      </c>
      <c r="D149" s="111">
        <v>132</v>
      </c>
      <c r="E149" s="111">
        <v>704851</v>
      </c>
      <c r="F149" s="111">
        <v>87</v>
      </c>
      <c r="G149" s="111">
        <v>3710479</v>
      </c>
      <c r="H149" s="111">
        <v>1128</v>
      </c>
      <c r="I149" s="111">
        <v>2958762</v>
      </c>
      <c r="J149" s="111">
        <v>491</v>
      </c>
    </row>
    <row r="150" spans="1:10" x14ac:dyDescent="0.2">
      <c r="A150" s="49" t="str">
        <f t="shared" si="2"/>
        <v>SEMENTES</v>
      </c>
      <c r="B150" t="s">
        <v>162</v>
      </c>
      <c r="C150" s="111">
        <v>22671257</v>
      </c>
      <c r="D150" s="111">
        <v>3501391</v>
      </c>
      <c r="E150" s="111">
        <v>16095049</v>
      </c>
      <c r="F150" s="111">
        <v>2623480</v>
      </c>
      <c r="G150" s="111">
        <v>14370496</v>
      </c>
      <c r="H150" s="111">
        <v>2617355</v>
      </c>
      <c r="I150" s="111">
        <v>14208883</v>
      </c>
      <c r="J150" s="111">
        <v>1927370</v>
      </c>
    </row>
    <row r="151" spans="1:10" x14ac:dyDescent="0.2">
      <c r="A151" s="49" t="str">
        <f t="shared" si="2"/>
        <v>SEMENTES E FARELOS DE OLEAGINOSAS (EXCLUI SOJA)</v>
      </c>
      <c r="B151" t="s">
        <v>163</v>
      </c>
      <c r="C151" s="111">
        <v>3453040</v>
      </c>
      <c r="D151" s="111">
        <v>3540822</v>
      </c>
      <c r="E151" s="111">
        <v>28086999</v>
      </c>
      <c r="F151" s="111">
        <v>22645371</v>
      </c>
      <c r="G151" s="111">
        <v>3555245</v>
      </c>
      <c r="H151" s="111">
        <v>2168457</v>
      </c>
      <c r="I151" s="111">
        <v>2704381</v>
      </c>
      <c r="J151" s="111">
        <v>2423043</v>
      </c>
    </row>
    <row r="152" spans="1:10" x14ac:dyDescent="0.2">
      <c r="A152" s="49" t="str">
        <f t="shared" si="2"/>
        <v>SISAL E PRODUTOS DE SISAL</v>
      </c>
      <c r="B152" t="s">
        <v>164</v>
      </c>
      <c r="C152" s="111">
        <v>3161739</v>
      </c>
      <c r="D152" s="111">
        <v>1908299</v>
      </c>
      <c r="E152" s="111">
        <v>3777257</v>
      </c>
      <c r="F152" s="111">
        <v>2241918</v>
      </c>
      <c r="G152" s="111">
        <v>4948</v>
      </c>
      <c r="H152" s="111">
        <v>2117</v>
      </c>
      <c r="I152" s="111">
        <v>3056</v>
      </c>
      <c r="J152" s="111">
        <v>1659</v>
      </c>
    </row>
    <row r="153" spans="1:10" x14ac:dyDescent="0.2">
      <c r="A153" s="49" t="str">
        <f t="shared" si="2"/>
        <v>SOJA EM GRÃOS</v>
      </c>
      <c r="B153" t="s">
        <v>165</v>
      </c>
      <c r="C153" s="111">
        <v>6286351089</v>
      </c>
      <c r="D153" s="111">
        <v>14687841968</v>
      </c>
      <c r="E153" s="111">
        <v>5903088463</v>
      </c>
      <c r="F153" s="111">
        <v>15271913705</v>
      </c>
      <c r="G153" s="111">
        <v>62221545</v>
      </c>
      <c r="H153" s="111">
        <v>165650000</v>
      </c>
      <c r="I153" s="111">
        <v>12135887</v>
      </c>
      <c r="J153" s="111">
        <v>34635001</v>
      </c>
    </row>
    <row r="154" spans="1:10" x14ac:dyDescent="0.2">
      <c r="A154" s="49" t="str">
        <f t="shared" si="2"/>
        <v>SORO DE LEITE</v>
      </c>
      <c r="B154" t="s">
        <v>166</v>
      </c>
      <c r="C154" s="111">
        <v>521814</v>
      </c>
      <c r="D154" s="111">
        <v>816709</v>
      </c>
      <c r="E154" s="111">
        <v>634542</v>
      </c>
      <c r="F154" s="111">
        <v>923199</v>
      </c>
      <c r="G154" s="111">
        <v>5267810</v>
      </c>
      <c r="H154" s="111">
        <v>1381350</v>
      </c>
      <c r="I154" s="111">
        <v>5633649</v>
      </c>
      <c r="J154" s="111">
        <v>1924801</v>
      </c>
    </row>
    <row r="155" spans="1:10" x14ac:dyDescent="0.2">
      <c r="A155" s="49" t="str">
        <f t="shared" si="2"/>
        <v>SUCOS DE LARANJA</v>
      </c>
      <c r="B155" t="s">
        <v>167</v>
      </c>
      <c r="C155" s="111">
        <v>169163617</v>
      </c>
      <c r="D155" s="111">
        <v>139911680</v>
      </c>
      <c r="E155" s="111">
        <v>198742030</v>
      </c>
      <c r="F155" s="111">
        <v>156483784</v>
      </c>
      <c r="G155" s="111" t="s">
        <v>52</v>
      </c>
      <c r="H155" s="111" t="s">
        <v>52</v>
      </c>
      <c r="I155" s="111" t="s">
        <v>52</v>
      </c>
      <c r="J155" s="111" t="s">
        <v>52</v>
      </c>
    </row>
    <row r="156" spans="1:10" x14ac:dyDescent="0.2">
      <c r="A156" s="49" t="str">
        <f t="shared" si="2"/>
        <v>SUCOS DE OUTRAS FRUTAS</v>
      </c>
      <c r="B156" t="s">
        <v>168</v>
      </c>
      <c r="C156" s="111">
        <v>15662342</v>
      </c>
      <c r="D156" s="111">
        <v>9915006</v>
      </c>
      <c r="E156" s="111">
        <v>23365436</v>
      </c>
      <c r="F156" s="111">
        <v>10255806</v>
      </c>
      <c r="G156" s="111">
        <v>6048140</v>
      </c>
      <c r="H156" s="111">
        <v>3985518</v>
      </c>
      <c r="I156" s="111">
        <v>5211068</v>
      </c>
      <c r="J156" s="111">
        <v>4511521</v>
      </c>
    </row>
    <row r="157" spans="1:10" x14ac:dyDescent="0.2">
      <c r="A157" s="49" t="str">
        <f t="shared" si="2"/>
        <v>SUÍNOS VIVOS</v>
      </c>
      <c r="B157" t="s">
        <v>169</v>
      </c>
      <c r="C157" s="111">
        <v>656847</v>
      </c>
      <c r="D157" s="111">
        <v>34790</v>
      </c>
      <c r="E157" s="111">
        <v>523731</v>
      </c>
      <c r="F157" s="111">
        <v>119600</v>
      </c>
      <c r="G157" s="111">
        <v>437221</v>
      </c>
      <c r="H157" s="111">
        <v>33437</v>
      </c>
      <c r="I157" s="111">
        <v>204666</v>
      </c>
      <c r="J157" s="111">
        <v>14069</v>
      </c>
    </row>
    <row r="158" spans="1:10" x14ac:dyDescent="0.2">
      <c r="A158" s="49" t="str">
        <f t="shared" si="2"/>
        <v>TAMARAS</v>
      </c>
      <c r="B158" t="s">
        <v>170</v>
      </c>
      <c r="C158" s="111">
        <v>984</v>
      </c>
      <c r="D158" s="111">
        <v>95</v>
      </c>
      <c r="E158" s="111">
        <v>1054</v>
      </c>
      <c r="F158" s="111">
        <v>200</v>
      </c>
      <c r="G158" s="111">
        <v>765906</v>
      </c>
      <c r="H158" s="111">
        <v>313395</v>
      </c>
      <c r="I158" s="111">
        <v>561077</v>
      </c>
      <c r="J158" s="111">
        <v>218224</v>
      </c>
    </row>
    <row r="159" spans="1:10" x14ac:dyDescent="0.2">
      <c r="A159" s="49" t="str">
        <f t="shared" si="2"/>
        <v>TANGERINAS, MANDARINAS E SATOSUMAS</v>
      </c>
      <c r="B159" t="s">
        <v>171</v>
      </c>
      <c r="C159" s="111">
        <v>17096</v>
      </c>
      <c r="D159" s="111">
        <v>7090</v>
      </c>
      <c r="E159" s="111">
        <v>19885</v>
      </c>
      <c r="F159" s="111">
        <v>8915</v>
      </c>
      <c r="G159" s="111">
        <v>2969115</v>
      </c>
      <c r="H159" s="111">
        <v>2989838</v>
      </c>
      <c r="I159" s="111">
        <v>1861828</v>
      </c>
      <c r="J159" s="111">
        <v>1620847</v>
      </c>
    </row>
    <row r="160" spans="1:10" x14ac:dyDescent="0.2">
      <c r="A160" s="49" t="str">
        <f t="shared" si="2"/>
        <v>UVAS</v>
      </c>
      <c r="B160" t="s">
        <v>172</v>
      </c>
      <c r="C160" s="111">
        <v>2110121</v>
      </c>
      <c r="D160" s="111">
        <v>789892</v>
      </c>
      <c r="E160" s="111">
        <v>3417984</v>
      </c>
      <c r="F160" s="111">
        <v>1384116</v>
      </c>
      <c r="G160" s="111">
        <v>6980169</v>
      </c>
      <c r="H160" s="111">
        <v>3383544</v>
      </c>
      <c r="I160" s="111">
        <v>7944517</v>
      </c>
      <c r="J160" s="111">
        <v>4176279</v>
      </c>
    </row>
    <row r="161" spans="1:10" x14ac:dyDescent="0.2">
      <c r="A161" s="49" t="str">
        <f t="shared" si="2"/>
        <v/>
      </c>
      <c r="B161" t="s">
        <v>173</v>
      </c>
      <c r="C161" s="111">
        <v>14961553705</v>
      </c>
      <c r="D161" s="111">
        <v>24235385512</v>
      </c>
      <c r="E161" s="111">
        <v>15027715333</v>
      </c>
      <c r="F161" s="111">
        <v>24276056773</v>
      </c>
      <c r="G161" s="111">
        <v>1726108807</v>
      </c>
      <c r="H161" s="111">
        <v>1676235557</v>
      </c>
      <c r="I161" s="111">
        <v>1685153414</v>
      </c>
      <c r="J161" s="111">
        <v>1464994124</v>
      </c>
    </row>
    <row r="162" spans="1:10" x14ac:dyDescent="0.2">
      <c r="A162" s="49" t="str">
        <f t="shared" si="2"/>
        <v>ABACATES FRESCOS OU SECOS</v>
      </c>
      <c r="B162" t="s">
        <v>174</v>
      </c>
      <c r="C162" s="111">
        <v>13127901</v>
      </c>
      <c r="D162" s="111">
        <v>8446411</v>
      </c>
      <c r="E162" s="111">
        <v>17598493</v>
      </c>
      <c r="F162" s="111">
        <v>8806338</v>
      </c>
      <c r="G162" s="111" t="s">
        <v>52</v>
      </c>
      <c r="H162" s="111" t="s">
        <v>52</v>
      </c>
      <c r="I162" s="111" t="s">
        <v>52</v>
      </c>
      <c r="J162" s="111" t="s">
        <v>52</v>
      </c>
    </row>
    <row r="163" spans="1:10" x14ac:dyDescent="0.2">
      <c r="A163" s="49" t="str">
        <f t="shared" si="2"/>
        <v>ABACAXIS FRESCOS OU SECOS</v>
      </c>
      <c r="B163" t="s">
        <v>175</v>
      </c>
      <c r="C163" s="111">
        <v>83701</v>
      </c>
      <c r="D163" s="111">
        <v>56713</v>
      </c>
      <c r="E163" s="111">
        <v>126696</v>
      </c>
      <c r="F163" s="111">
        <v>122731</v>
      </c>
      <c r="G163" s="111">
        <v>0</v>
      </c>
      <c r="H163" s="111">
        <v>0</v>
      </c>
      <c r="I163" s="111">
        <v>1747</v>
      </c>
      <c r="J163" s="111">
        <v>300</v>
      </c>
    </row>
    <row r="164" spans="1:10" x14ac:dyDescent="0.2">
      <c r="A164" s="49" t="str">
        <f t="shared" si="2"/>
        <v>ABACAXIS PREPARADOS OU CONSERVADOS</v>
      </c>
      <c r="B164" t="s">
        <v>176</v>
      </c>
      <c r="C164" s="111">
        <v>66888</v>
      </c>
      <c r="D164" s="111">
        <v>31231</v>
      </c>
      <c r="E164" s="111">
        <v>63213</v>
      </c>
      <c r="F164" s="111">
        <v>26702</v>
      </c>
      <c r="G164" s="111">
        <v>5450</v>
      </c>
      <c r="H164" s="111">
        <v>1000</v>
      </c>
      <c r="I164" s="111">
        <v>66845</v>
      </c>
      <c r="J164" s="111">
        <v>46330</v>
      </c>
    </row>
    <row r="165" spans="1:10" x14ac:dyDescent="0.2">
      <c r="A165" s="49" t="str">
        <f t="shared" si="2"/>
        <v>AÇÚCAR DE BETERRABA EM BRUTO</v>
      </c>
      <c r="B165" t="s">
        <v>177</v>
      </c>
      <c r="C165" s="111">
        <v>230</v>
      </c>
      <c r="D165" s="111">
        <v>265</v>
      </c>
      <c r="E165" s="111">
        <v>1329</v>
      </c>
      <c r="F165" s="111">
        <v>543</v>
      </c>
      <c r="G165" s="111">
        <v>8218</v>
      </c>
      <c r="H165" s="111">
        <v>2230</v>
      </c>
      <c r="I165" s="111">
        <v>7834</v>
      </c>
      <c r="J165" s="111">
        <v>2340</v>
      </c>
    </row>
    <row r="166" spans="1:10" x14ac:dyDescent="0.2">
      <c r="A166" s="49" t="str">
        <f t="shared" si="2"/>
        <v>AÇÚCAR DE CANA EM BRUTO</v>
      </c>
      <c r="B166" t="s">
        <v>178</v>
      </c>
      <c r="C166" s="111">
        <v>774480393</v>
      </c>
      <c r="D166" s="111">
        <v>1607449755</v>
      </c>
      <c r="E166" s="111">
        <v>617828538</v>
      </c>
      <c r="F166" s="111">
        <v>1359484621</v>
      </c>
      <c r="G166" s="111">
        <v>227333</v>
      </c>
      <c r="H166" s="111">
        <v>163409</v>
      </c>
      <c r="I166" s="111">
        <v>256419</v>
      </c>
      <c r="J166" s="111">
        <v>190795</v>
      </c>
    </row>
    <row r="167" spans="1:10" x14ac:dyDescent="0.2">
      <c r="A167" s="49" t="str">
        <f t="shared" si="2"/>
        <v>AÇÚCAR REFINADO</v>
      </c>
      <c r="B167" t="s">
        <v>179</v>
      </c>
      <c r="C167" s="111">
        <v>173603952</v>
      </c>
      <c r="D167" s="111">
        <v>280117333</v>
      </c>
      <c r="E167" s="111">
        <v>100068584</v>
      </c>
      <c r="F167" s="111">
        <v>193123166</v>
      </c>
      <c r="G167" s="111">
        <v>172476</v>
      </c>
      <c r="H167" s="111">
        <v>112783</v>
      </c>
      <c r="I167" s="111">
        <v>14622</v>
      </c>
      <c r="J167" s="111">
        <v>4596</v>
      </c>
    </row>
    <row r="168" spans="1:10" x14ac:dyDescent="0.2">
      <c r="A168" s="49" t="str">
        <f t="shared" si="2"/>
        <v>ALBUMINAS</v>
      </c>
      <c r="B168" t="s">
        <v>180</v>
      </c>
      <c r="C168" s="111">
        <v>1607</v>
      </c>
      <c r="D168" s="111">
        <v>1000</v>
      </c>
      <c r="E168" s="111">
        <v>292305</v>
      </c>
      <c r="F168" s="111">
        <v>61999</v>
      </c>
      <c r="G168" s="111">
        <v>14256787</v>
      </c>
      <c r="H168" s="111">
        <v>1471915</v>
      </c>
      <c r="I168" s="111">
        <v>6774029</v>
      </c>
      <c r="J168" s="111">
        <v>530997</v>
      </c>
    </row>
    <row r="169" spans="1:10" x14ac:dyDescent="0.2">
      <c r="A169" s="49" t="str">
        <f t="shared" si="2"/>
        <v>ÁLCOOL ETÍLICO</v>
      </c>
      <c r="B169" t="s">
        <v>181</v>
      </c>
      <c r="C169" s="111">
        <v>88317101</v>
      </c>
      <c r="D169" s="111">
        <v>127031220</v>
      </c>
      <c r="E169" s="111">
        <v>44512895</v>
      </c>
      <c r="F169" s="111">
        <v>60649310</v>
      </c>
      <c r="G169" s="111">
        <v>21860589</v>
      </c>
      <c r="H169" s="111">
        <v>36643361</v>
      </c>
      <c r="I169" s="111">
        <v>21416096</v>
      </c>
      <c r="J169" s="111">
        <v>33513722</v>
      </c>
    </row>
    <row r="170" spans="1:10" x14ac:dyDescent="0.2">
      <c r="A170" s="49" t="str">
        <f t="shared" si="2"/>
        <v>ALGODÃO CARDADO OU PENTEADO</v>
      </c>
      <c r="B170" t="s">
        <v>182</v>
      </c>
      <c r="C170" s="111">
        <v>33705</v>
      </c>
      <c r="D170" s="111">
        <v>6658</v>
      </c>
      <c r="E170" s="111">
        <v>3</v>
      </c>
      <c r="F170" s="111">
        <v>45</v>
      </c>
      <c r="G170" s="111">
        <v>143140</v>
      </c>
      <c r="H170" s="111">
        <v>47367</v>
      </c>
      <c r="I170" s="111">
        <v>368246</v>
      </c>
      <c r="J170" s="111">
        <v>75461</v>
      </c>
    </row>
    <row r="171" spans="1:10" x14ac:dyDescent="0.2">
      <c r="A171" s="49" t="str">
        <f t="shared" si="2"/>
        <v>ALGODÃO NÃO CARDADO NEM PENTEADO</v>
      </c>
      <c r="B171" t="s">
        <v>183</v>
      </c>
      <c r="C171" s="111">
        <v>473581212</v>
      </c>
      <c r="D171" s="111">
        <v>241409032</v>
      </c>
      <c r="E171" s="111">
        <v>389126349</v>
      </c>
      <c r="F171" s="111">
        <v>239145212</v>
      </c>
      <c r="G171" s="111">
        <v>146900</v>
      </c>
      <c r="H171" s="111">
        <v>33148</v>
      </c>
      <c r="I171" s="111">
        <v>259897</v>
      </c>
      <c r="J171" s="111">
        <v>63750</v>
      </c>
    </row>
    <row r="172" spans="1:10" x14ac:dyDescent="0.2">
      <c r="A172" s="49" t="str">
        <f t="shared" si="2"/>
        <v>ALHO</v>
      </c>
      <c r="B172" t="s">
        <v>184</v>
      </c>
      <c r="C172" s="111">
        <v>39358</v>
      </c>
      <c r="D172" s="111">
        <v>6658</v>
      </c>
      <c r="E172" s="111">
        <v>256390</v>
      </c>
      <c r="F172" s="111">
        <v>50867</v>
      </c>
      <c r="G172" s="111">
        <v>24099242</v>
      </c>
      <c r="H172" s="111">
        <v>16356810</v>
      </c>
      <c r="I172" s="111">
        <v>30141430</v>
      </c>
      <c r="J172" s="111">
        <v>21508572</v>
      </c>
    </row>
    <row r="173" spans="1:10" x14ac:dyDescent="0.2">
      <c r="A173" s="49" t="str">
        <f t="shared" si="2"/>
        <v>ALHO EM PÓ</v>
      </c>
      <c r="B173" t="s">
        <v>185</v>
      </c>
      <c r="C173" s="111">
        <v>13751</v>
      </c>
      <c r="D173" s="111">
        <v>5402</v>
      </c>
      <c r="E173" s="111">
        <v>0</v>
      </c>
      <c r="F173" s="111">
        <v>0</v>
      </c>
      <c r="G173" s="111">
        <v>249124</v>
      </c>
      <c r="H173" s="111">
        <v>137870</v>
      </c>
      <c r="I173" s="111">
        <v>0</v>
      </c>
      <c r="J173" s="111">
        <v>0</v>
      </c>
    </row>
    <row r="174" spans="1:10" x14ac:dyDescent="0.2">
      <c r="A174" s="49" t="str">
        <f t="shared" si="2"/>
        <v>ALIMENTOS PARA CAES E GATOS</v>
      </c>
      <c r="B174" t="s">
        <v>186</v>
      </c>
      <c r="C174" s="111">
        <v>8844841</v>
      </c>
      <c r="D174" s="111">
        <v>6292271</v>
      </c>
      <c r="E174" s="111">
        <v>7899042</v>
      </c>
      <c r="F174" s="111">
        <v>5882980</v>
      </c>
      <c r="G174" s="111">
        <v>1871199</v>
      </c>
      <c r="H174" s="111">
        <v>402143</v>
      </c>
      <c r="I174" s="111">
        <v>3221394</v>
      </c>
      <c r="J174" s="111">
        <v>682386</v>
      </c>
    </row>
    <row r="175" spans="1:10" x14ac:dyDescent="0.2">
      <c r="A175" s="49" t="str">
        <f t="shared" si="2"/>
        <v>AMEIXAS SECAS</v>
      </c>
      <c r="B175" t="s">
        <v>187</v>
      </c>
      <c r="C175" s="111">
        <v>2735</v>
      </c>
      <c r="D175" s="111">
        <v>440</v>
      </c>
      <c r="E175" s="111">
        <v>4198</v>
      </c>
      <c r="F175" s="111">
        <v>768</v>
      </c>
      <c r="G175" s="111">
        <v>1372553</v>
      </c>
      <c r="H175" s="111">
        <v>609108</v>
      </c>
      <c r="I175" s="111">
        <v>2286072</v>
      </c>
      <c r="J175" s="111">
        <v>818640</v>
      </c>
    </row>
    <row r="176" spans="1:10" x14ac:dyDescent="0.2">
      <c r="A176" s="49" t="str">
        <f t="shared" si="2"/>
        <v>AMÊNDOA</v>
      </c>
      <c r="B176" t="s">
        <v>188</v>
      </c>
      <c r="C176" s="111">
        <v>228077</v>
      </c>
      <c r="D176" s="111">
        <v>16314</v>
      </c>
      <c r="E176" s="111">
        <v>6893</v>
      </c>
      <c r="F176" s="111">
        <v>472</v>
      </c>
      <c r="G176" s="111">
        <v>1440620</v>
      </c>
      <c r="H176" s="111">
        <v>305066</v>
      </c>
      <c r="I176" s="111">
        <v>2493802</v>
      </c>
      <c r="J176" s="111">
        <v>402333</v>
      </c>
    </row>
    <row r="177" spans="1:10" x14ac:dyDescent="0.2">
      <c r="A177" s="49" t="str">
        <f t="shared" si="2"/>
        <v>AMENDOIM EM GRÃOS</v>
      </c>
      <c r="B177" t="s">
        <v>189</v>
      </c>
      <c r="C177" s="111">
        <v>20758363</v>
      </c>
      <c r="D177" s="111">
        <v>13371184</v>
      </c>
      <c r="E177" s="111">
        <v>30099217</v>
      </c>
      <c r="F177" s="111">
        <v>23620015</v>
      </c>
      <c r="G177" s="111">
        <v>217500</v>
      </c>
      <c r="H177" s="111">
        <v>150000</v>
      </c>
      <c r="I177" s="111">
        <v>113250</v>
      </c>
      <c r="J177" s="111">
        <v>75000</v>
      </c>
    </row>
    <row r="178" spans="1:10" x14ac:dyDescent="0.2">
      <c r="A178" s="49" t="str">
        <f t="shared" si="2"/>
        <v>AMENDOINS PREPARADOS OU CONSERVADOS</v>
      </c>
      <c r="B178" t="s">
        <v>190</v>
      </c>
      <c r="C178" s="111">
        <v>1669461</v>
      </c>
      <c r="D178" s="111">
        <v>800284</v>
      </c>
      <c r="E178" s="111">
        <v>1982732</v>
      </c>
      <c r="F178" s="111">
        <v>1010691</v>
      </c>
      <c r="G178" s="111">
        <v>6647</v>
      </c>
      <c r="H178" s="111">
        <v>1050</v>
      </c>
      <c r="I178" s="111">
        <v>36551</v>
      </c>
      <c r="J178" s="111">
        <v>7491</v>
      </c>
    </row>
    <row r="179" spans="1:10" x14ac:dyDescent="0.2">
      <c r="A179" s="49" t="str">
        <f t="shared" si="2"/>
        <v>AMIDO DE MILHO</v>
      </c>
      <c r="B179" t="s">
        <v>191</v>
      </c>
      <c r="C179" s="111">
        <v>2595989</v>
      </c>
      <c r="D179" s="111">
        <v>4093102</v>
      </c>
      <c r="E179" s="111">
        <v>2941083</v>
      </c>
      <c r="F179" s="111">
        <v>4768281</v>
      </c>
      <c r="G179" s="111">
        <v>338280</v>
      </c>
      <c r="H179" s="111">
        <v>848920</v>
      </c>
      <c r="I179" s="111">
        <v>246157</v>
      </c>
      <c r="J179" s="111">
        <v>636152</v>
      </c>
    </row>
    <row r="180" spans="1:10" x14ac:dyDescent="0.2">
      <c r="A180" s="49" t="str">
        <f t="shared" si="2"/>
        <v>AMIDO DE TRIGO</v>
      </c>
      <c r="B180" t="s">
        <v>192</v>
      </c>
      <c r="C180" s="111" t="s">
        <v>52</v>
      </c>
      <c r="D180" s="111" t="s">
        <v>52</v>
      </c>
      <c r="E180" s="111" t="s">
        <v>52</v>
      </c>
      <c r="F180" s="111" t="s">
        <v>52</v>
      </c>
      <c r="G180" s="111">
        <v>142773</v>
      </c>
      <c r="H180" s="111">
        <v>220000</v>
      </c>
      <c r="I180" s="111">
        <v>171121</v>
      </c>
      <c r="J180" s="111">
        <v>295000</v>
      </c>
    </row>
    <row r="181" spans="1:10" x14ac:dyDescent="0.2">
      <c r="A181" s="49" t="str">
        <f t="shared" si="2"/>
        <v>AMOMOS E CARDAMOMOS</v>
      </c>
      <c r="B181" t="s">
        <v>193</v>
      </c>
      <c r="C181" s="111">
        <v>581</v>
      </c>
      <c r="D181" s="111">
        <v>9</v>
      </c>
      <c r="E181" s="111">
        <v>560</v>
      </c>
      <c r="F181" s="111">
        <v>19</v>
      </c>
      <c r="G181" s="111">
        <v>193</v>
      </c>
      <c r="H181" s="111">
        <v>321</v>
      </c>
      <c r="I181" s="111">
        <v>4891</v>
      </c>
      <c r="J181" s="111">
        <v>700</v>
      </c>
    </row>
    <row r="182" spans="1:10" x14ac:dyDescent="0.2">
      <c r="A182" s="49" t="str">
        <f t="shared" si="2"/>
        <v>ARROZ</v>
      </c>
      <c r="B182" t="s">
        <v>194</v>
      </c>
      <c r="C182" s="111">
        <v>43465725</v>
      </c>
      <c r="D182" s="111">
        <v>84961463</v>
      </c>
      <c r="E182" s="111">
        <v>26423641</v>
      </c>
      <c r="F182" s="111">
        <v>66544993</v>
      </c>
      <c r="G182" s="111">
        <v>44601589</v>
      </c>
      <c r="H182" s="111">
        <v>78199474</v>
      </c>
      <c r="I182" s="111">
        <v>27857098</v>
      </c>
      <c r="J182" s="111">
        <v>75055906</v>
      </c>
    </row>
    <row r="183" spans="1:10" x14ac:dyDescent="0.2">
      <c r="A183" s="49" t="str">
        <f t="shared" si="2"/>
        <v>ASININOS E MUARES VIVOS</v>
      </c>
      <c r="B183" t="s">
        <v>195</v>
      </c>
      <c r="C183" s="111">
        <v>296</v>
      </c>
      <c r="D183" s="111">
        <v>6</v>
      </c>
      <c r="E183" s="111">
        <v>46000</v>
      </c>
      <c r="F183" s="111">
        <v>700</v>
      </c>
      <c r="G183" s="111" t="s">
        <v>52</v>
      </c>
      <c r="H183" s="111" t="s">
        <v>52</v>
      </c>
      <c r="I183" s="111" t="s">
        <v>52</v>
      </c>
      <c r="J183" s="111" t="s">
        <v>52</v>
      </c>
    </row>
    <row r="184" spans="1:10" x14ac:dyDescent="0.2">
      <c r="A184" s="49" t="str">
        <f t="shared" si="2"/>
        <v>ASPARGOS</v>
      </c>
      <c r="B184" t="s">
        <v>196</v>
      </c>
      <c r="C184" s="111">
        <v>10088</v>
      </c>
      <c r="D184" s="111">
        <v>482</v>
      </c>
      <c r="E184" s="111">
        <v>10822</v>
      </c>
      <c r="F184" s="111">
        <v>1121</v>
      </c>
      <c r="G184" s="111">
        <v>411598</v>
      </c>
      <c r="H184" s="111">
        <v>91497</v>
      </c>
      <c r="I184" s="111">
        <v>371840</v>
      </c>
      <c r="J184" s="111">
        <v>85354</v>
      </c>
    </row>
    <row r="185" spans="1:10" x14ac:dyDescent="0.2">
      <c r="A185" s="49" t="str">
        <f t="shared" si="2"/>
        <v>ASPARGOS PREPARADOS OU CONSERVADOS</v>
      </c>
      <c r="B185" t="s">
        <v>197</v>
      </c>
      <c r="C185" s="111">
        <v>2297</v>
      </c>
      <c r="D185" s="111">
        <v>383</v>
      </c>
      <c r="E185" s="111">
        <v>1364</v>
      </c>
      <c r="F185" s="111">
        <v>89</v>
      </c>
      <c r="G185" s="111">
        <v>52113</v>
      </c>
      <c r="H185" s="111">
        <v>23741</v>
      </c>
      <c r="I185" s="111">
        <v>50509</v>
      </c>
      <c r="J185" s="111">
        <v>24854</v>
      </c>
    </row>
    <row r="186" spans="1:10" x14ac:dyDescent="0.2">
      <c r="A186" s="49" t="str">
        <f t="shared" si="2"/>
        <v>ATUNS</v>
      </c>
      <c r="B186" t="s">
        <v>198</v>
      </c>
      <c r="C186" s="111">
        <v>462346</v>
      </c>
      <c r="D186" s="111">
        <v>45946</v>
      </c>
      <c r="E186" s="111">
        <v>996435</v>
      </c>
      <c r="F186" s="111">
        <v>196539</v>
      </c>
      <c r="G186" s="111" t="s">
        <v>52</v>
      </c>
      <c r="H186" s="111" t="s">
        <v>52</v>
      </c>
      <c r="I186" s="111" t="s">
        <v>52</v>
      </c>
      <c r="J186" s="111" t="s">
        <v>52</v>
      </c>
    </row>
    <row r="187" spans="1:10" x14ac:dyDescent="0.2">
      <c r="A187" s="49" t="str">
        <f t="shared" si="2"/>
        <v>AVEIA</v>
      </c>
      <c r="B187" t="s">
        <v>199</v>
      </c>
      <c r="C187" s="111">
        <v>90861</v>
      </c>
      <c r="D187" s="111">
        <v>429108</v>
      </c>
      <c r="E187" s="111">
        <v>75995</v>
      </c>
      <c r="F187" s="111">
        <v>412430</v>
      </c>
      <c r="G187" s="111">
        <v>29120</v>
      </c>
      <c r="H187" s="111">
        <v>56000</v>
      </c>
      <c r="I187" s="111">
        <v>25344</v>
      </c>
      <c r="J187" s="111">
        <v>52800</v>
      </c>
    </row>
    <row r="188" spans="1:10" x14ac:dyDescent="0.2">
      <c r="A188" s="49" t="str">
        <f t="shared" si="2"/>
        <v>AVEIA EM FLOCOS OU ELABORADOS DE OUTRO MODO</v>
      </c>
      <c r="B188" t="s">
        <v>200</v>
      </c>
      <c r="C188" s="111">
        <v>42609</v>
      </c>
      <c r="D188" s="111">
        <v>36882</v>
      </c>
      <c r="E188" s="111">
        <v>132813</v>
      </c>
      <c r="F188" s="111">
        <v>140829</v>
      </c>
      <c r="G188" s="111" t="s">
        <v>52</v>
      </c>
      <c r="H188" s="111" t="s">
        <v>52</v>
      </c>
      <c r="I188" s="111" t="s">
        <v>52</v>
      </c>
      <c r="J188" s="111" t="s">
        <v>52</v>
      </c>
    </row>
    <row r="189" spans="1:10" x14ac:dyDescent="0.2">
      <c r="A189" s="49" t="str">
        <f t="shared" si="2"/>
        <v>AVELÃS</v>
      </c>
      <c r="B189" t="s">
        <v>201</v>
      </c>
      <c r="C189" s="111">
        <v>1035</v>
      </c>
      <c r="D189" s="111">
        <v>40</v>
      </c>
      <c r="E189" s="111">
        <v>568</v>
      </c>
      <c r="F189" s="111">
        <v>28</v>
      </c>
      <c r="G189" s="111">
        <v>3985977</v>
      </c>
      <c r="H189" s="111">
        <v>451000</v>
      </c>
      <c r="I189" s="111">
        <v>5683739</v>
      </c>
      <c r="J189" s="111">
        <v>601600</v>
      </c>
    </row>
    <row r="190" spans="1:10" x14ac:dyDescent="0.2">
      <c r="A190" s="49" t="str">
        <f t="shared" si="2"/>
        <v>AZEITE DE OLIVA</v>
      </c>
      <c r="B190" t="s">
        <v>203</v>
      </c>
      <c r="C190" s="111">
        <v>125859</v>
      </c>
      <c r="D190" s="111">
        <v>21994</v>
      </c>
      <c r="E190" s="111">
        <v>429500</v>
      </c>
      <c r="F190" s="111">
        <v>38793</v>
      </c>
      <c r="G190" s="111">
        <v>80376165</v>
      </c>
      <c r="H190" s="111">
        <v>7691731</v>
      </c>
      <c r="I190" s="111">
        <v>45432939</v>
      </c>
      <c r="J190" s="111">
        <v>6566774</v>
      </c>
    </row>
    <row r="191" spans="1:10" x14ac:dyDescent="0.2">
      <c r="A191" s="49" t="str">
        <f t="shared" si="2"/>
        <v>AZEITONAS PREPARADAS OU CONSERVADAS</v>
      </c>
      <c r="B191" t="s">
        <v>204</v>
      </c>
      <c r="C191" s="111">
        <v>112452</v>
      </c>
      <c r="D191" s="111">
        <v>54091</v>
      </c>
      <c r="E191" s="111">
        <v>117501</v>
      </c>
      <c r="F191" s="111">
        <v>67802</v>
      </c>
      <c r="G191" s="111">
        <v>13140885</v>
      </c>
      <c r="H191" s="111">
        <v>11902704</v>
      </c>
      <c r="I191" s="111">
        <v>11075608</v>
      </c>
      <c r="J191" s="111">
        <v>7941675</v>
      </c>
    </row>
    <row r="192" spans="1:10" x14ac:dyDescent="0.2">
      <c r="A192" s="49" t="str">
        <f t="shared" si="2"/>
        <v>BACALHAU</v>
      </c>
      <c r="B192" t="s">
        <v>205</v>
      </c>
      <c r="C192" s="111">
        <v>3324</v>
      </c>
      <c r="D192" s="111">
        <v>257</v>
      </c>
      <c r="E192" s="111">
        <v>2920</v>
      </c>
      <c r="F192" s="111">
        <v>284</v>
      </c>
      <c r="G192" s="111">
        <v>7894005</v>
      </c>
      <c r="H192" s="111">
        <v>609796</v>
      </c>
      <c r="I192" s="111">
        <v>7579703</v>
      </c>
      <c r="J192" s="111">
        <v>542818</v>
      </c>
    </row>
    <row r="193" spans="1:10" x14ac:dyDescent="0.2">
      <c r="A193" s="49" t="str">
        <f t="shared" si="2"/>
        <v>BANANAS FRESCAS OU SECAS</v>
      </c>
      <c r="B193" t="s">
        <v>206</v>
      </c>
      <c r="C193" s="111">
        <v>1777234</v>
      </c>
      <c r="D193" s="111">
        <v>4795268</v>
      </c>
      <c r="E193" s="111">
        <v>3785855</v>
      </c>
      <c r="F193" s="111">
        <v>9608331</v>
      </c>
      <c r="G193" s="111">
        <v>0</v>
      </c>
      <c r="H193" s="111">
        <v>0</v>
      </c>
      <c r="I193" s="111">
        <v>96622</v>
      </c>
      <c r="J193" s="111">
        <v>52890</v>
      </c>
    </row>
    <row r="194" spans="1:10" x14ac:dyDescent="0.2">
      <c r="A194" s="49" t="str">
        <f t="shared" si="2"/>
        <v>BATATA-DOCE</v>
      </c>
      <c r="B194" t="s">
        <v>207</v>
      </c>
      <c r="C194" s="111">
        <v>617482</v>
      </c>
      <c r="D194" s="111">
        <v>660169</v>
      </c>
      <c r="E194" s="111">
        <v>1054592</v>
      </c>
      <c r="F194" s="111">
        <v>1335120</v>
      </c>
      <c r="G194" s="111">
        <v>0</v>
      </c>
      <c r="H194" s="111">
        <v>0</v>
      </c>
      <c r="I194" s="111">
        <v>1887</v>
      </c>
      <c r="J194" s="111">
        <v>2100</v>
      </c>
    </row>
    <row r="195" spans="1:10" x14ac:dyDescent="0.2">
      <c r="A195" s="49" t="str">
        <f t="shared" si="2"/>
        <v>BATATAS</v>
      </c>
      <c r="B195" t="s">
        <v>208</v>
      </c>
      <c r="C195" s="111">
        <v>245960</v>
      </c>
      <c r="D195" s="111">
        <v>411846</v>
      </c>
      <c r="E195" s="111">
        <v>296698</v>
      </c>
      <c r="F195" s="111">
        <v>649507</v>
      </c>
      <c r="G195" s="111">
        <v>509470</v>
      </c>
      <c r="H195" s="111">
        <v>3170890</v>
      </c>
      <c r="I195" s="111">
        <v>0</v>
      </c>
      <c r="J195" s="111">
        <v>0</v>
      </c>
    </row>
    <row r="196" spans="1:10" x14ac:dyDescent="0.2">
      <c r="A196" s="49" t="str">
        <f t="shared" si="2"/>
        <v>BATATAS CONGELADAS</v>
      </c>
      <c r="B196" t="s">
        <v>209</v>
      </c>
      <c r="C196" s="111">
        <v>28340</v>
      </c>
      <c r="D196" s="111">
        <v>34648</v>
      </c>
      <c r="E196" s="111">
        <v>21297</v>
      </c>
      <c r="F196" s="111">
        <v>31183</v>
      </c>
      <c r="G196" s="111">
        <v>46566</v>
      </c>
      <c r="H196" s="111">
        <v>34760</v>
      </c>
      <c r="I196" s="111">
        <v>1566</v>
      </c>
      <c r="J196" s="111">
        <v>2100</v>
      </c>
    </row>
    <row r="197" spans="1:10" x14ac:dyDescent="0.2">
      <c r="A197" s="49" t="str">
        <f t="shared" ref="A197:A260" si="3">RIGHT(B197,LEN(B197)-11)</f>
        <v>BATATAS PREPARADAS OU CONSERVADAS</v>
      </c>
      <c r="B197" t="s">
        <v>210</v>
      </c>
      <c r="C197" s="111">
        <v>2270627</v>
      </c>
      <c r="D197" s="111">
        <v>1507603</v>
      </c>
      <c r="E197" s="111">
        <v>2794653</v>
      </c>
      <c r="F197" s="111">
        <v>1910954</v>
      </c>
      <c r="G197" s="111">
        <v>48414598</v>
      </c>
      <c r="H197" s="111">
        <v>35113104</v>
      </c>
      <c r="I197" s="111">
        <v>42747424</v>
      </c>
      <c r="J197" s="111">
        <v>32220250</v>
      </c>
    </row>
    <row r="198" spans="1:10" x14ac:dyDescent="0.2">
      <c r="A198" s="49" t="str">
        <f t="shared" si="3"/>
        <v>BORRACHA NATURAL</v>
      </c>
      <c r="B198" t="s">
        <v>211</v>
      </c>
      <c r="C198" s="111">
        <v>2337049</v>
      </c>
      <c r="D198" s="111">
        <v>1162737</v>
      </c>
      <c r="E198" s="111">
        <v>189251</v>
      </c>
      <c r="F198" s="111">
        <v>47789</v>
      </c>
      <c r="G198" s="111">
        <v>25578704</v>
      </c>
      <c r="H198" s="111">
        <v>15207365</v>
      </c>
      <c r="I198" s="111">
        <v>39686917</v>
      </c>
      <c r="J198" s="111">
        <v>18161842</v>
      </c>
    </row>
    <row r="199" spans="1:10" x14ac:dyDescent="0.2">
      <c r="A199" s="49" t="str">
        <f t="shared" si="3"/>
        <v>BOVINOS VIVOS</v>
      </c>
      <c r="B199" t="s">
        <v>212</v>
      </c>
      <c r="C199" s="111">
        <v>50173341</v>
      </c>
      <c r="D199" s="111">
        <v>23230029</v>
      </c>
      <c r="E199" s="111">
        <v>61803058</v>
      </c>
      <c r="F199" s="111">
        <v>24936940</v>
      </c>
      <c r="G199" s="111">
        <v>22500</v>
      </c>
      <c r="H199" s="111">
        <v>3150</v>
      </c>
      <c r="I199" s="111">
        <v>0</v>
      </c>
      <c r="J199" s="111">
        <v>0</v>
      </c>
    </row>
    <row r="200" spans="1:10" x14ac:dyDescent="0.2">
      <c r="A200" s="49" t="str">
        <f t="shared" si="3"/>
        <v>BULBOS,  TUBÉRCULOS, RIZOMAS E SIMILARES</v>
      </c>
      <c r="B200" t="s">
        <v>213</v>
      </c>
      <c r="C200" s="111">
        <v>115453</v>
      </c>
      <c r="D200" s="111">
        <v>9777</v>
      </c>
      <c r="E200" s="111">
        <v>0</v>
      </c>
      <c r="F200" s="111">
        <v>0</v>
      </c>
      <c r="G200" s="111">
        <v>422561</v>
      </c>
      <c r="H200" s="111">
        <v>118747</v>
      </c>
      <c r="I200" s="111">
        <v>236651</v>
      </c>
      <c r="J200" s="111">
        <v>62997</v>
      </c>
    </row>
    <row r="201" spans="1:10" x14ac:dyDescent="0.2">
      <c r="A201" s="49" t="str">
        <f t="shared" si="3"/>
        <v>CACAU EM PÓ</v>
      </c>
      <c r="B201" t="s">
        <v>214</v>
      </c>
      <c r="C201" s="111">
        <v>8079527</v>
      </c>
      <c r="D201" s="111">
        <v>2203362</v>
      </c>
      <c r="E201" s="111">
        <v>18874526</v>
      </c>
      <c r="F201" s="111">
        <v>2635105</v>
      </c>
      <c r="G201" s="111">
        <v>6308244</v>
      </c>
      <c r="H201" s="111">
        <v>2070718</v>
      </c>
      <c r="I201" s="111">
        <v>4445713</v>
      </c>
      <c r="J201" s="111">
        <v>1032802</v>
      </c>
    </row>
    <row r="202" spans="1:10" x14ac:dyDescent="0.2">
      <c r="A202" s="49" t="str">
        <f t="shared" si="3"/>
        <v>CACAU INTEIRO OU PARTIDO</v>
      </c>
      <c r="B202" t="s">
        <v>215</v>
      </c>
      <c r="C202" s="111">
        <v>50933</v>
      </c>
      <c r="D202" s="111">
        <v>9225</v>
      </c>
      <c r="E202" s="111">
        <v>421180</v>
      </c>
      <c r="F202" s="111">
        <v>41095</v>
      </c>
      <c r="G202" s="111">
        <v>40310336</v>
      </c>
      <c r="H202" s="111">
        <v>7521420</v>
      </c>
      <c r="I202" s="111">
        <v>103043142</v>
      </c>
      <c r="J202" s="111">
        <v>9594910</v>
      </c>
    </row>
    <row r="203" spans="1:10" x14ac:dyDescent="0.2">
      <c r="A203" s="49" t="str">
        <f t="shared" si="3"/>
        <v>CACHAÇA</v>
      </c>
      <c r="B203" t="s">
        <v>216</v>
      </c>
      <c r="C203" s="111">
        <v>1107374</v>
      </c>
      <c r="D203" s="111">
        <v>505623</v>
      </c>
      <c r="E203" s="111">
        <v>1791931</v>
      </c>
      <c r="F203" s="111">
        <v>802609</v>
      </c>
      <c r="G203" s="111">
        <v>216737</v>
      </c>
      <c r="H203" s="111">
        <v>16706</v>
      </c>
      <c r="I203" s="111">
        <v>2585</v>
      </c>
      <c r="J203" s="111">
        <v>315</v>
      </c>
    </row>
    <row r="204" spans="1:10" x14ac:dyDescent="0.2">
      <c r="A204" s="49" t="str">
        <f t="shared" si="3"/>
        <v>CAFÉ SOLÚVEL</v>
      </c>
      <c r="B204" t="s">
        <v>217</v>
      </c>
      <c r="C204" s="111">
        <v>70249662</v>
      </c>
      <c r="D204" s="111">
        <v>7693964</v>
      </c>
      <c r="E204" s="111">
        <v>94483219</v>
      </c>
      <c r="F204" s="111">
        <v>6904048</v>
      </c>
      <c r="G204" s="111">
        <v>56478</v>
      </c>
      <c r="H204" s="111">
        <v>1459</v>
      </c>
      <c r="I204" s="111">
        <v>71472</v>
      </c>
      <c r="J204" s="111">
        <v>3385</v>
      </c>
    </row>
    <row r="205" spans="1:10" x14ac:dyDescent="0.2">
      <c r="A205" s="49" t="str">
        <f t="shared" si="3"/>
        <v>CAFÉ TORRADO</v>
      </c>
      <c r="B205" t="s">
        <v>218</v>
      </c>
      <c r="C205" s="111">
        <v>2836673</v>
      </c>
      <c r="D205" s="111">
        <v>333378</v>
      </c>
      <c r="E205" s="111">
        <v>4580661</v>
      </c>
      <c r="F205" s="111">
        <v>461511</v>
      </c>
      <c r="G205" s="111">
        <v>4965357</v>
      </c>
      <c r="H205" s="111">
        <v>232810</v>
      </c>
      <c r="I205" s="111">
        <v>5076018</v>
      </c>
      <c r="J205" s="111">
        <v>311912</v>
      </c>
    </row>
    <row r="206" spans="1:10" x14ac:dyDescent="0.2">
      <c r="A206" s="49" t="str">
        <f t="shared" si="3"/>
        <v>CAFÉ VERDE</v>
      </c>
      <c r="B206" t="s">
        <v>219</v>
      </c>
      <c r="C206" s="111">
        <v>917575429</v>
      </c>
      <c r="D206" s="111">
        <v>254108944</v>
      </c>
      <c r="E206" s="111">
        <v>1250919898</v>
      </c>
      <c r="F206" s="111">
        <v>173055143</v>
      </c>
      <c r="G206" s="111">
        <v>174872</v>
      </c>
      <c r="H206" s="111">
        <v>106500</v>
      </c>
      <c r="I206" s="111">
        <v>27156634</v>
      </c>
      <c r="J206" s="111">
        <v>4986357</v>
      </c>
    </row>
    <row r="207" spans="1:10" x14ac:dyDescent="0.2">
      <c r="A207" s="49" t="str">
        <f t="shared" si="3"/>
        <v>CALÇADOS DE COURO</v>
      </c>
      <c r="B207" t="s">
        <v>220</v>
      </c>
      <c r="C207" s="111">
        <v>28585849</v>
      </c>
      <c r="D207" s="111">
        <v>768739</v>
      </c>
      <c r="E207" s="111">
        <v>27192548</v>
      </c>
      <c r="F207" s="111">
        <v>804527</v>
      </c>
      <c r="G207" s="111">
        <v>7891883</v>
      </c>
      <c r="H207" s="111">
        <v>182367</v>
      </c>
      <c r="I207" s="111">
        <v>11726922</v>
      </c>
      <c r="J207" s="111">
        <v>322377</v>
      </c>
    </row>
    <row r="208" spans="1:10" x14ac:dyDescent="0.2">
      <c r="A208" s="49" t="str">
        <f t="shared" si="3"/>
        <v>CALDOS E SOPAS E PREPARAÇÕES P/ CALDOS E SOPAS</v>
      </c>
      <c r="B208" t="s">
        <v>221</v>
      </c>
      <c r="C208" s="111">
        <v>684283</v>
      </c>
      <c r="D208" s="111">
        <v>284367</v>
      </c>
      <c r="E208" s="111">
        <v>673112</v>
      </c>
      <c r="F208" s="111">
        <v>336372</v>
      </c>
      <c r="G208" s="111">
        <v>76450</v>
      </c>
      <c r="H208" s="111">
        <v>23686</v>
      </c>
      <c r="I208" s="111">
        <v>79425</v>
      </c>
      <c r="J208" s="111">
        <v>21946</v>
      </c>
    </row>
    <row r="209" spans="1:10" x14ac:dyDescent="0.2">
      <c r="A209" s="49" t="str">
        <f t="shared" si="3"/>
        <v>CAMARÕES</v>
      </c>
      <c r="B209" t="s">
        <v>222</v>
      </c>
      <c r="C209" s="111">
        <v>65504</v>
      </c>
      <c r="D209" s="111">
        <v>4463</v>
      </c>
      <c r="E209" s="111">
        <v>82904</v>
      </c>
      <c r="F209" s="111">
        <v>6210</v>
      </c>
      <c r="G209" s="111">
        <v>2156059</v>
      </c>
      <c r="H209" s="111">
        <v>276290</v>
      </c>
      <c r="I209" s="111">
        <v>2189996</v>
      </c>
      <c r="J209" s="111">
        <v>270536</v>
      </c>
    </row>
    <row r="210" spans="1:10" x14ac:dyDescent="0.2">
      <c r="A210" s="49" t="str">
        <f t="shared" si="3"/>
        <v>CANELA</v>
      </c>
      <c r="B210" t="s">
        <v>223</v>
      </c>
      <c r="C210" s="111">
        <v>8065</v>
      </c>
      <c r="D210" s="111">
        <v>927</v>
      </c>
      <c r="E210" s="111">
        <v>14769</v>
      </c>
      <c r="F210" s="111">
        <v>3676</v>
      </c>
      <c r="G210" s="111">
        <v>907385</v>
      </c>
      <c r="H210" s="111">
        <v>307345</v>
      </c>
      <c r="I210" s="111">
        <v>971286</v>
      </c>
      <c r="J210" s="111">
        <v>500105</v>
      </c>
    </row>
    <row r="211" spans="1:10" x14ac:dyDescent="0.2">
      <c r="A211" s="49" t="str">
        <f t="shared" si="3"/>
        <v>CAQUIS FRESCOS</v>
      </c>
      <c r="B211" t="s">
        <v>224</v>
      </c>
      <c r="C211" s="111">
        <v>306341</v>
      </c>
      <c r="D211" s="111">
        <v>192883</v>
      </c>
      <c r="E211" s="111">
        <v>854687</v>
      </c>
      <c r="F211" s="111">
        <v>316092</v>
      </c>
      <c r="G211" s="111" t="s">
        <v>52</v>
      </c>
      <c r="H211" s="111" t="s">
        <v>52</v>
      </c>
      <c r="I211" s="111" t="s">
        <v>52</v>
      </c>
      <c r="J211" s="111" t="s">
        <v>52</v>
      </c>
    </row>
    <row r="212" spans="1:10" x14ac:dyDescent="0.2">
      <c r="A212" s="49" t="str">
        <f t="shared" si="3"/>
        <v>CARANGUEJOS</v>
      </c>
      <c r="B212" t="s">
        <v>225</v>
      </c>
      <c r="C212" s="111">
        <v>501</v>
      </c>
      <c r="D212" s="111">
        <v>49</v>
      </c>
      <c r="E212" s="111">
        <v>720</v>
      </c>
      <c r="F212" s="111">
        <v>89</v>
      </c>
      <c r="G212" s="111">
        <v>20272</v>
      </c>
      <c r="H212" s="111">
        <v>945</v>
      </c>
      <c r="I212" s="111">
        <v>128190</v>
      </c>
      <c r="J212" s="111">
        <v>4055</v>
      </c>
    </row>
    <row r="213" spans="1:10" x14ac:dyDescent="0.2">
      <c r="A213" s="49" t="str">
        <f t="shared" si="3"/>
        <v>CARNE BOVINA in natura</v>
      </c>
      <c r="B213" t="s">
        <v>226</v>
      </c>
      <c r="C213" s="111">
        <v>941148668</v>
      </c>
      <c r="D213" s="111">
        <v>207717213</v>
      </c>
      <c r="E213" s="111">
        <v>1215239636</v>
      </c>
      <c r="F213" s="111">
        <v>241584002</v>
      </c>
      <c r="G213" s="111">
        <v>24103378</v>
      </c>
      <c r="H213" s="111">
        <v>3214428</v>
      </c>
      <c r="I213" s="111">
        <v>17243375</v>
      </c>
      <c r="J213" s="111">
        <v>2086210</v>
      </c>
    </row>
    <row r="214" spans="1:10" x14ac:dyDescent="0.2">
      <c r="A214" s="49" t="str">
        <f t="shared" si="3"/>
        <v>CARNE BOVINA INDUSTRIALIZADA</v>
      </c>
      <c r="B214" t="s">
        <v>227</v>
      </c>
      <c r="C214" s="111">
        <v>57637271</v>
      </c>
      <c r="D214" s="111">
        <v>8791770</v>
      </c>
      <c r="E214" s="111">
        <v>64401616</v>
      </c>
      <c r="F214" s="111">
        <v>8849699</v>
      </c>
      <c r="G214" s="111">
        <v>0</v>
      </c>
      <c r="H214" s="111">
        <v>0</v>
      </c>
      <c r="I214" s="111">
        <v>17904</v>
      </c>
      <c r="J214" s="111">
        <v>22380</v>
      </c>
    </row>
    <row r="215" spans="1:10" x14ac:dyDescent="0.2">
      <c r="A215" s="49" t="str">
        <f t="shared" si="3"/>
        <v>CARNE DE FRANGO in natura</v>
      </c>
      <c r="B215" t="s">
        <v>228</v>
      </c>
      <c r="C215" s="111">
        <v>832859925</v>
      </c>
      <c r="D215" s="111">
        <v>459397715</v>
      </c>
      <c r="E215" s="111">
        <v>777014128</v>
      </c>
      <c r="F215" s="111">
        <v>407093771</v>
      </c>
      <c r="G215" s="111">
        <v>1629334</v>
      </c>
      <c r="H215" s="111">
        <v>428571</v>
      </c>
      <c r="I215" s="111">
        <v>0</v>
      </c>
      <c r="J215" s="111">
        <v>0</v>
      </c>
    </row>
    <row r="216" spans="1:10" x14ac:dyDescent="0.2">
      <c r="A216" s="49" t="str">
        <f t="shared" si="3"/>
        <v>CARNE DE FRANGO INDUSTRIALIZADA</v>
      </c>
      <c r="B216" t="s">
        <v>229</v>
      </c>
      <c r="C216" s="111">
        <v>35077217</v>
      </c>
      <c r="D216" s="111">
        <v>10700813</v>
      </c>
      <c r="E216" s="111">
        <v>41138386</v>
      </c>
      <c r="F216" s="111">
        <v>12372353</v>
      </c>
      <c r="G216" s="111" t="s">
        <v>52</v>
      </c>
      <c r="H216" s="111" t="s">
        <v>52</v>
      </c>
      <c r="I216" s="111" t="s">
        <v>52</v>
      </c>
      <c r="J216" s="111" t="s">
        <v>52</v>
      </c>
    </row>
    <row r="217" spans="1:10" x14ac:dyDescent="0.2">
      <c r="A217" s="49" t="str">
        <f t="shared" si="3"/>
        <v>CARNE DE OVINO in natura</v>
      </c>
      <c r="B217" t="s">
        <v>230</v>
      </c>
      <c r="C217" s="111">
        <v>69233</v>
      </c>
      <c r="D217" s="111">
        <v>4945</v>
      </c>
      <c r="E217" s="111">
        <v>154100</v>
      </c>
      <c r="F217" s="111">
        <v>18570</v>
      </c>
      <c r="G217" s="111">
        <v>2622767</v>
      </c>
      <c r="H217" s="111">
        <v>443485</v>
      </c>
      <c r="I217" s="111">
        <v>1717429</v>
      </c>
      <c r="J217" s="111">
        <v>273576</v>
      </c>
    </row>
    <row r="218" spans="1:10" x14ac:dyDescent="0.2">
      <c r="A218" s="49" t="str">
        <f t="shared" si="3"/>
        <v>CARNE DE PATO in natura</v>
      </c>
      <c r="B218" t="s">
        <v>231</v>
      </c>
      <c r="C218" s="111">
        <v>1016481</v>
      </c>
      <c r="D218" s="111">
        <v>301042</v>
      </c>
      <c r="E218" s="111">
        <v>745453</v>
      </c>
      <c r="F218" s="111">
        <v>224715</v>
      </c>
      <c r="G218" s="111">
        <v>72031</v>
      </c>
      <c r="H218" s="111">
        <v>1418</v>
      </c>
      <c r="I218" s="111">
        <v>412502</v>
      </c>
      <c r="J218" s="111">
        <v>7001</v>
      </c>
    </row>
    <row r="219" spans="1:10" x14ac:dyDescent="0.2">
      <c r="A219" s="49" t="str">
        <f t="shared" si="3"/>
        <v>CARNE DE PERU in natura</v>
      </c>
      <c r="B219" t="s">
        <v>232</v>
      </c>
      <c r="C219" s="111">
        <v>20509414</v>
      </c>
      <c r="D219" s="111">
        <v>7120817</v>
      </c>
      <c r="E219" s="111">
        <v>12272258</v>
      </c>
      <c r="F219" s="111">
        <v>4443615</v>
      </c>
      <c r="G219" s="111" t="s">
        <v>52</v>
      </c>
      <c r="H219" s="111" t="s">
        <v>52</v>
      </c>
      <c r="I219" s="111" t="s">
        <v>52</v>
      </c>
      <c r="J219" s="111" t="s">
        <v>52</v>
      </c>
    </row>
    <row r="220" spans="1:10" x14ac:dyDescent="0.2">
      <c r="A220" s="49" t="str">
        <f t="shared" si="3"/>
        <v>CARNE DE PERU INDUSTRIALIZADA</v>
      </c>
      <c r="B220" t="s">
        <v>233</v>
      </c>
      <c r="C220" s="111">
        <v>779566</v>
      </c>
      <c r="D220" s="111">
        <v>230142</v>
      </c>
      <c r="E220" s="111">
        <v>69330</v>
      </c>
      <c r="F220" s="111">
        <v>16315</v>
      </c>
      <c r="G220" s="111" t="s">
        <v>52</v>
      </c>
      <c r="H220" s="111" t="s">
        <v>52</v>
      </c>
      <c r="I220" s="111" t="s">
        <v>52</v>
      </c>
      <c r="J220" s="111" t="s">
        <v>52</v>
      </c>
    </row>
    <row r="221" spans="1:10" x14ac:dyDescent="0.2">
      <c r="A221" s="49" t="str">
        <f t="shared" si="3"/>
        <v>CARNE SUÍNA in natura</v>
      </c>
      <c r="B221" t="s">
        <v>234</v>
      </c>
      <c r="C221" s="111">
        <v>222574605</v>
      </c>
      <c r="D221" s="111">
        <v>96743743</v>
      </c>
      <c r="E221" s="111">
        <v>276630122</v>
      </c>
      <c r="F221" s="111">
        <v>110676813</v>
      </c>
      <c r="G221" s="111" t="s">
        <v>52</v>
      </c>
      <c r="H221" s="111" t="s">
        <v>52</v>
      </c>
      <c r="I221" s="111" t="s">
        <v>52</v>
      </c>
      <c r="J221" s="111" t="s">
        <v>52</v>
      </c>
    </row>
    <row r="222" spans="1:10" x14ac:dyDescent="0.2">
      <c r="A222" s="49" t="str">
        <f t="shared" si="3"/>
        <v>CARNE SUÍNA INDUSTRIALIZADA</v>
      </c>
      <c r="B222" t="s">
        <v>235</v>
      </c>
      <c r="C222" s="111">
        <v>2193121</v>
      </c>
      <c r="D222" s="111">
        <v>1087896</v>
      </c>
      <c r="E222" s="111">
        <v>1429308</v>
      </c>
      <c r="F222" s="111">
        <v>762296</v>
      </c>
      <c r="G222" s="111">
        <v>25567</v>
      </c>
      <c r="H222" s="111">
        <v>2199</v>
      </c>
      <c r="I222" s="111">
        <v>69410</v>
      </c>
      <c r="J222" s="111">
        <v>5644</v>
      </c>
    </row>
    <row r="223" spans="1:10" x14ac:dyDescent="0.2">
      <c r="A223" s="49" t="str">
        <f t="shared" si="3"/>
        <v>CARNES DE CAPRINO in natura</v>
      </c>
      <c r="B223" t="s">
        <v>236</v>
      </c>
      <c r="C223" s="111">
        <v>1753</v>
      </c>
      <c r="D223" s="111">
        <v>132</v>
      </c>
      <c r="E223" s="111">
        <v>3077</v>
      </c>
      <c r="F223" s="111">
        <v>346</v>
      </c>
      <c r="G223" s="111" t="s">
        <v>52</v>
      </c>
      <c r="H223" s="111" t="s">
        <v>52</v>
      </c>
      <c r="I223" s="111" t="s">
        <v>52</v>
      </c>
      <c r="J223" s="111" t="s">
        <v>52</v>
      </c>
    </row>
    <row r="224" spans="1:10" x14ac:dyDescent="0.2">
      <c r="A224" s="49" t="str">
        <f t="shared" si="3"/>
        <v>CARNES DE CAVALO, ASININO E MUAR</v>
      </c>
      <c r="B224" t="s">
        <v>237</v>
      </c>
      <c r="C224" s="111">
        <v>1302874</v>
      </c>
      <c r="D224" s="111">
        <v>252060</v>
      </c>
      <c r="E224" s="111">
        <v>1083420</v>
      </c>
      <c r="F224" s="111">
        <v>220118</v>
      </c>
      <c r="G224" s="111" t="s">
        <v>52</v>
      </c>
      <c r="H224" s="111" t="s">
        <v>52</v>
      </c>
      <c r="I224" s="111" t="s">
        <v>52</v>
      </c>
      <c r="J224" s="111" t="s">
        <v>52</v>
      </c>
    </row>
    <row r="225" spans="1:10" x14ac:dyDescent="0.2">
      <c r="A225" s="49" t="str">
        <f t="shared" si="3"/>
        <v>CASEINAS E CASEINATOS</v>
      </c>
      <c r="B225" t="s">
        <v>238</v>
      </c>
      <c r="C225" s="111">
        <v>1717</v>
      </c>
      <c r="D225" s="111">
        <v>60</v>
      </c>
      <c r="E225" s="111">
        <v>28237</v>
      </c>
      <c r="F225" s="111">
        <v>2075</v>
      </c>
      <c r="G225" s="111">
        <v>6727183</v>
      </c>
      <c r="H225" s="111">
        <v>715310</v>
      </c>
      <c r="I225" s="111">
        <v>3402233</v>
      </c>
      <c r="J225" s="111">
        <v>398458</v>
      </c>
    </row>
    <row r="226" spans="1:10" x14ac:dyDescent="0.2">
      <c r="A226" s="49" t="str">
        <f t="shared" si="3"/>
        <v>CASTANHA DE CAJÚ</v>
      </c>
      <c r="B226" t="s">
        <v>239</v>
      </c>
      <c r="C226" s="111">
        <v>2981345</v>
      </c>
      <c r="D226" s="111">
        <v>528727</v>
      </c>
      <c r="E226" s="111">
        <v>7583385</v>
      </c>
      <c r="F226" s="111">
        <v>2093797</v>
      </c>
      <c r="G226" s="111">
        <v>1756717</v>
      </c>
      <c r="H226" s="111">
        <v>736270</v>
      </c>
      <c r="I226" s="111">
        <v>1659301</v>
      </c>
      <c r="J226" s="111">
        <v>465621</v>
      </c>
    </row>
    <row r="227" spans="1:10" x14ac:dyDescent="0.2">
      <c r="A227" s="49" t="str">
        <f t="shared" si="3"/>
        <v>CASTANHA DO PARÁ</v>
      </c>
      <c r="B227" t="s">
        <v>240</v>
      </c>
      <c r="C227" s="111">
        <v>2567205</v>
      </c>
      <c r="D227" s="111">
        <v>895552</v>
      </c>
      <c r="E227" s="111">
        <v>4016395</v>
      </c>
      <c r="F227" s="111">
        <v>758151</v>
      </c>
      <c r="G227" s="111">
        <v>104405</v>
      </c>
      <c r="H227" s="111">
        <v>49320</v>
      </c>
      <c r="I227" s="111">
        <v>562179</v>
      </c>
      <c r="J227" s="111">
        <v>86380</v>
      </c>
    </row>
    <row r="228" spans="1:10" x14ac:dyDescent="0.2">
      <c r="A228" s="49" t="str">
        <f t="shared" si="3"/>
        <v>CASULOS DE BICHO-DA-SEDA E SEDA CRUA</v>
      </c>
      <c r="B228" t="s">
        <v>241</v>
      </c>
      <c r="C228" s="111" t="s">
        <v>52</v>
      </c>
      <c r="D228" s="111" t="s">
        <v>52</v>
      </c>
      <c r="E228" s="111" t="s">
        <v>52</v>
      </c>
      <c r="F228" s="111" t="s">
        <v>52</v>
      </c>
      <c r="G228" s="111">
        <v>0</v>
      </c>
      <c r="H228" s="111">
        <v>0</v>
      </c>
      <c r="I228" s="111">
        <v>139553</v>
      </c>
      <c r="J228" s="111">
        <v>1834</v>
      </c>
    </row>
    <row r="229" spans="1:10" x14ac:dyDescent="0.2">
      <c r="A229" s="49" t="str">
        <f t="shared" si="3"/>
        <v>CAVALOS VIVOS</v>
      </c>
      <c r="B229" t="s">
        <v>242</v>
      </c>
      <c r="C229" s="111">
        <v>635743</v>
      </c>
      <c r="D229" s="111">
        <v>11450</v>
      </c>
      <c r="E229" s="111">
        <v>128555</v>
      </c>
      <c r="F229" s="111">
        <v>12706</v>
      </c>
      <c r="G229" s="111">
        <v>359155</v>
      </c>
      <c r="H229" s="111">
        <v>11400</v>
      </c>
      <c r="I229" s="111">
        <v>920848</v>
      </c>
      <c r="J229" s="111">
        <v>25933</v>
      </c>
    </row>
    <row r="230" spans="1:10" x14ac:dyDescent="0.2">
      <c r="A230" s="49" t="str">
        <f t="shared" si="3"/>
        <v>CEBOLAS</v>
      </c>
      <c r="B230" t="s">
        <v>243</v>
      </c>
      <c r="C230" s="111">
        <v>95122</v>
      </c>
      <c r="D230" s="111">
        <v>50035</v>
      </c>
      <c r="E230" s="111">
        <v>79027</v>
      </c>
      <c r="F230" s="111">
        <v>78240</v>
      </c>
      <c r="G230" s="111">
        <v>28548531</v>
      </c>
      <c r="H230" s="111">
        <v>83672392</v>
      </c>
      <c r="I230" s="111">
        <v>5106078</v>
      </c>
      <c r="J230" s="111">
        <v>29421664</v>
      </c>
    </row>
    <row r="231" spans="1:10" x14ac:dyDescent="0.2">
      <c r="A231" s="49" t="str">
        <f t="shared" si="3"/>
        <v>CEBOLAS SECAS</v>
      </c>
      <c r="B231" t="s">
        <v>244</v>
      </c>
      <c r="C231" s="111">
        <v>44353</v>
      </c>
      <c r="D231" s="111">
        <v>15763</v>
      </c>
      <c r="E231" s="111">
        <v>31316</v>
      </c>
      <c r="F231" s="111">
        <v>12886</v>
      </c>
      <c r="G231" s="111">
        <v>3241545</v>
      </c>
      <c r="H231" s="111">
        <v>1741671</v>
      </c>
      <c r="I231" s="111">
        <v>2089499</v>
      </c>
      <c r="J231" s="111">
        <v>1026704</v>
      </c>
    </row>
    <row r="232" spans="1:10" x14ac:dyDescent="0.2">
      <c r="A232" s="49" t="str">
        <f t="shared" si="3"/>
        <v>CELULOSE</v>
      </c>
      <c r="B232" t="s">
        <v>245</v>
      </c>
      <c r="C232" s="111">
        <v>817029736</v>
      </c>
      <c r="D232" s="111">
        <v>1670659958</v>
      </c>
      <c r="E232" s="111">
        <v>765245898</v>
      </c>
      <c r="F232" s="111">
        <v>1526262216</v>
      </c>
      <c r="G232" s="111">
        <v>19145852</v>
      </c>
      <c r="H232" s="111">
        <v>17978046</v>
      </c>
      <c r="I232" s="111">
        <v>18928510</v>
      </c>
      <c r="J232" s="111">
        <v>19152527</v>
      </c>
    </row>
    <row r="233" spans="1:10" x14ac:dyDescent="0.2">
      <c r="A233" s="49" t="str">
        <f t="shared" si="3"/>
        <v>CENOURAS E NABOS</v>
      </c>
      <c r="B233" t="s">
        <v>246</v>
      </c>
      <c r="C233" s="111">
        <v>108386</v>
      </c>
      <c r="D233" s="111">
        <v>121270</v>
      </c>
      <c r="E233" s="111">
        <v>311682</v>
      </c>
      <c r="F233" s="111">
        <v>1086498</v>
      </c>
      <c r="G233" s="111">
        <v>8925</v>
      </c>
      <c r="H233" s="111">
        <v>2500</v>
      </c>
      <c r="I233" s="111">
        <v>0</v>
      </c>
      <c r="J233" s="111">
        <v>0</v>
      </c>
    </row>
    <row r="234" spans="1:10" x14ac:dyDescent="0.2">
      <c r="A234" s="49" t="str">
        <f t="shared" si="3"/>
        <v>CERAS DE ABELHA</v>
      </c>
      <c r="B234" t="s">
        <v>248</v>
      </c>
      <c r="C234" s="111">
        <v>173381</v>
      </c>
      <c r="D234" s="111">
        <v>918</v>
      </c>
      <c r="E234" s="111">
        <v>224795</v>
      </c>
      <c r="F234" s="111">
        <v>1393</v>
      </c>
      <c r="G234" s="111" t="s">
        <v>52</v>
      </c>
      <c r="H234" s="111" t="s">
        <v>52</v>
      </c>
      <c r="I234" s="111" t="s">
        <v>52</v>
      </c>
      <c r="J234" s="111" t="s">
        <v>52</v>
      </c>
    </row>
    <row r="235" spans="1:10" x14ac:dyDescent="0.2">
      <c r="A235" s="49" t="str">
        <f t="shared" si="3"/>
        <v>CERDAS E PÊLOS DE ANIMAIS</v>
      </c>
      <c r="B235" t="s">
        <v>249</v>
      </c>
      <c r="C235" s="111">
        <v>116852</v>
      </c>
      <c r="D235" s="111">
        <v>20112</v>
      </c>
      <c r="E235" s="111">
        <v>109751</v>
      </c>
      <c r="F235" s="111">
        <v>28122</v>
      </c>
      <c r="G235" s="111">
        <v>111887</v>
      </c>
      <c r="H235" s="111">
        <v>12071</v>
      </c>
      <c r="I235" s="111">
        <v>84065</v>
      </c>
      <c r="J235" s="111">
        <v>872</v>
      </c>
    </row>
    <row r="236" spans="1:10" x14ac:dyDescent="0.2">
      <c r="A236" s="49" t="str">
        <f t="shared" si="3"/>
        <v>CEREJAS FRESCAS</v>
      </c>
      <c r="B236" t="s">
        <v>250</v>
      </c>
      <c r="C236" s="111">
        <v>0</v>
      </c>
      <c r="D236" s="111">
        <v>0</v>
      </c>
      <c r="E236" s="111">
        <v>1043</v>
      </c>
      <c r="F236" s="111">
        <v>86</v>
      </c>
      <c r="G236" s="111" t="s">
        <v>52</v>
      </c>
      <c r="H236" s="111" t="s">
        <v>52</v>
      </c>
      <c r="I236" s="111" t="s">
        <v>52</v>
      </c>
      <c r="J236" s="111" t="s">
        <v>52</v>
      </c>
    </row>
    <row r="237" spans="1:10" x14ac:dyDescent="0.2">
      <c r="A237" s="49" t="str">
        <f t="shared" si="3"/>
        <v>CEREJAS PREPARADAS OU CONSERVADAS</v>
      </c>
      <c r="B237" t="s">
        <v>251</v>
      </c>
      <c r="C237" s="111">
        <v>5108</v>
      </c>
      <c r="D237" s="111">
        <v>840</v>
      </c>
      <c r="E237" s="111">
        <v>4578</v>
      </c>
      <c r="F237" s="111">
        <v>653</v>
      </c>
      <c r="G237" s="111">
        <v>764415</v>
      </c>
      <c r="H237" s="111">
        <v>274859</v>
      </c>
      <c r="I237" s="111">
        <v>1149846</v>
      </c>
      <c r="J237" s="111">
        <v>385323</v>
      </c>
    </row>
    <row r="238" spans="1:10" x14ac:dyDescent="0.2">
      <c r="A238" s="49" t="str">
        <f t="shared" si="3"/>
        <v>CERVEJA</v>
      </c>
      <c r="B238" t="s">
        <v>252</v>
      </c>
      <c r="C238" s="111">
        <v>17331103</v>
      </c>
      <c r="D238" s="111">
        <v>24245259</v>
      </c>
      <c r="E238" s="111">
        <v>17979152</v>
      </c>
      <c r="F238" s="111">
        <v>26526114</v>
      </c>
      <c r="G238" s="111">
        <v>267659</v>
      </c>
      <c r="H238" s="111">
        <v>228530</v>
      </c>
      <c r="I238" s="111">
        <v>365340</v>
      </c>
      <c r="J238" s="111">
        <v>326369</v>
      </c>
    </row>
    <row r="239" spans="1:10" x14ac:dyDescent="0.2">
      <c r="A239" s="49" t="str">
        <f t="shared" si="3"/>
        <v>CEVADA</v>
      </c>
      <c r="B239" t="s">
        <v>253</v>
      </c>
      <c r="C239" s="111">
        <v>163</v>
      </c>
      <c r="D239" s="111">
        <v>67</v>
      </c>
      <c r="E239" s="111">
        <v>28</v>
      </c>
      <c r="F239" s="111">
        <v>14</v>
      </c>
      <c r="G239" s="111">
        <v>40207484</v>
      </c>
      <c r="H239" s="111">
        <v>137385370</v>
      </c>
      <c r="I239" s="111">
        <v>19451497</v>
      </c>
      <c r="J239" s="111">
        <v>73461280</v>
      </c>
    </row>
    <row r="240" spans="1:10" x14ac:dyDescent="0.2">
      <c r="A240" s="49" t="str">
        <f t="shared" si="3"/>
        <v>CHÁ PRETO</v>
      </c>
      <c r="B240" t="s">
        <v>254</v>
      </c>
      <c r="C240" s="111">
        <v>7524</v>
      </c>
      <c r="D240" s="111">
        <v>281</v>
      </c>
      <c r="E240" s="111">
        <v>5216</v>
      </c>
      <c r="F240" s="111">
        <v>266</v>
      </c>
      <c r="G240" s="111">
        <v>99369</v>
      </c>
      <c r="H240" s="111">
        <v>13766</v>
      </c>
      <c r="I240" s="111">
        <v>82181</v>
      </c>
      <c r="J240" s="111">
        <v>16742</v>
      </c>
    </row>
    <row r="241" spans="1:10" x14ac:dyDescent="0.2">
      <c r="A241" s="49" t="str">
        <f t="shared" si="3"/>
        <v>CHÁ VERDE</v>
      </c>
      <c r="B241" t="s">
        <v>255</v>
      </c>
      <c r="C241" s="111">
        <v>160092</v>
      </c>
      <c r="D241" s="111">
        <v>30695</v>
      </c>
      <c r="E241" s="111">
        <v>178651</v>
      </c>
      <c r="F241" s="111">
        <v>31323</v>
      </c>
      <c r="G241" s="111">
        <v>117735</v>
      </c>
      <c r="H241" s="111">
        <v>22319</v>
      </c>
      <c r="I241" s="111">
        <v>132959</v>
      </c>
      <c r="J241" s="111">
        <v>27020</v>
      </c>
    </row>
    <row r="242" spans="1:10" x14ac:dyDescent="0.2">
      <c r="A242" s="49" t="str">
        <f t="shared" si="3"/>
        <v>CHARUTOS E CIGARRILHAS</v>
      </c>
      <c r="B242" t="s">
        <v>256</v>
      </c>
      <c r="C242" s="111">
        <v>123284</v>
      </c>
      <c r="D242" s="111">
        <v>1535</v>
      </c>
      <c r="E242" s="111">
        <v>180995</v>
      </c>
      <c r="F242" s="111">
        <v>2639</v>
      </c>
      <c r="G242" s="111">
        <v>458037</v>
      </c>
      <c r="H242" s="111">
        <v>2446</v>
      </c>
      <c r="I242" s="111">
        <v>335737</v>
      </c>
      <c r="J242" s="111">
        <v>1501</v>
      </c>
    </row>
    <row r="243" spans="1:10" x14ac:dyDescent="0.2">
      <c r="A243" s="49" t="str">
        <f t="shared" si="3"/>
        <v>CHICÓRIA</v>
      </c>
      <c r="B243" t="s">
        <v>257</v>
      </c>
      <c r="C243" s="111">
        <v>20664</v>
      </c>
      <c r="D243" s="111">
        <v>5531</v>
      </c>
      <c r="E243" s="111">
        <v>18996</v>
      </c>
      <c r="F243" s="111">
        <v>6758</v>
      </c>
      <c r="G243" s="111">
        <v>20780</v>
      </c>
      <c r="H243" s="111">
        <v>6782</v>
      </c>
      <c r="I243" s="111">
        <v>18178</v>
      </c>
      <c r="J243" s="111">
        <v>6077</v>
      </c>
    </row>
    <row r="244" spans="1:10" x14ac:dyDescent="0.2">
      <c r="A244" s="49" t="str">
        <f t="shared" si="3"/>
        <v>CHOCOLATE E PREPARAÇÕES ALIM. CONT. CACAU</v>
      </c>
      <c r="B244" t="s">
        <v>258</v>
      </c>
      <c r="C244" s="111">
        <v>16320045</v>
      </c>
      <c r="D244" s="111">
        <v>3846559</v>
      </c>
      <c r="E244" s="111">
        <v>20833808</v>
      </c>
      <c r="F244" s="111">
        <v>4127442</v>
      </c>
      <c r="G244" s="111">
        <v>14126836</v>
      </c>
      <c r="H244" s="111">
        <v>1683275</v>
      </c>
      <c r="I244" s="111">
        <v>14336586</v>
      </c>
      <c r="J244" s="111">
        <v>1403731</v>
      </c>
    </row>
    <row r="245" spans="1:10" x14ac:dyDescent="0.2">
      <c r="A245" s="49" t="str">
        <f t="shared" si="3"/>
        <v>CIGARROS</v>
      </c>
      <c r="B245" t="s">
        <v>259</v>
      </c>
      <c r="C245" s="111">
        <v>3918987</v>
      </c>
      <c r="D245" s="111">
        <v>418921</v>
      </c>
      <c r="E245" s="111">
        <v>6800336</v>
      </c>
      <c r="F245" s="111">
        <v>719943</v>
      </c>
      <c r="G245" s="111">
        <v>1646704</v>
      </c>
      <c r="H245" s="111">
        <v>65011</v>
      </c>
      <c r="I245" s="111">
        <v>453065</v>
      </c>
      <c r="J245" s="111">
        <v>26503</v>
      </c>
    </row>
    <row r="246" spans="1:10" x14ac:dyDescent="0.2">
      <c r="A246" s="49" t="str">
        <f t="shared" si="3"/>
        <v>CLEMENTINAS</v>
      </c>
      <c r="B246" t="s">
        <v>260</v>
      </c>
      <c r="C246" s="111">
        <v>0</v>
      </c>
      <c r="D246" s="111">
        <v>0</v>
      </c>
      <c r="E246" s="111">
        <v>8</v>
      </c>
      <c r="F246" s="111">
        <v>1</v>
      </c>
      <c r="G246" s="111">
        <v>99732</v>
      </c>
      <c r="H246" s="111">
        <v>66432</v>
      </c>
      <c r="I246" s="111">
        <v>259315</v>
      </c>
      <c r="J246" s="111">
        <v>228433</v>
      </c>
    </row>
    <row r="247" spans="1:10" x14ac:dyDescent="0.2">
      <c r="A247" s="49" t="str">
        <f t="shared" si="3"/>
        <v>COCOS (ENDOCARPO)</v>
      </c>
      <c r="B247" t="s">
        <v>261</v>
      </c>
      <c r="C247" s="111">
        <v>27408</v>
      </c>
      <c r="D247" s="111">
        <v>48711</v>
      </c>
      <c r="E247" s="111">
        <v>33905</v>
      </c>
      <c r="F247" s="111">
        <v>28541</v>
      </c>
      <c r="G247" s="111" t="s">
        <v>52</v>
      </c>
      <c r="H247" s="111" t="s">
        <v>52</v>
      </c>
      <c r="I247" s="111" t="s">
        <v>52</v>
      </c>
      <c r="J247" s="111" t="s">
        <v>52</v>
      </c>
    </row>
    <row r="248" spans="1:10" x14ac:dyDescent="0.2">
      <c r="A248" s="49" t="str">
        <f t="shared" si="3"/>
        <v>COCOS FRESCOS OU SECOS</v>
      </c>
      <c r="B248" t="s">
        <v>262</v>
      </c>
      <c r="C248" s="111">
        <v>72414</v>
      </c>
      <c r="D248" s="111">
        <v>109734</v>
      </c>
      <c r="E248" s="111">
        <v>106056</v>
      </c>
      <c r="F248" s="111">
        <v>84085</v>
      </c>
      <c r="G248" s="111">
        <v>1339505</v>
      </c>
      <c r="H248" s="111">
        <v>1132898</v>
      </c>
      <c r="I248" s="111">
        <v>1018883</v>
      </c>
      <c r="J248" s="111">
        <v>603355</v>
      </c>
    </row>
    <row r="249" spans="1:10" x14ac:dyDescent="0.2">
      <c r="A249" s="49" t="str">
        <f t="shared" si="3"/>
        <v>COGUMELOS</v>
      </c>
      <c r="B249" t="s">
        <v>263</v>
      </c>
      <c r="C249" s="111">
        <v>26444</v>
      </c>
      <c r="D249" s="111">
        <v>3355</v>
      </c>
      <c r="E249" s="111">
        <v>33796</v>
      </c>
      <c r="F249" s="111">
        <v>5048</v>
      </c>
      <c r="G249" s="111">
        <v>0</v>
      </c>
      <c r="H249" s="111">
        <v>0</v>
      </c>
      <c r="I249" s="111">
        <v>6124</v>
      </c>
      <c r="J249" s="111">
        <v>29</v>
      </c>
    </row>
    <row r="250" spans="1:10" x14ac:dyDescent="0.2">
      <c r="A250" s="49" t="str">
        <f t="shared" si="3"/>
        <v>COGUMELOS E TRUFAS PREPARADOS OU CONSERVADOS</v>
      </c>
      <c r="B250" t="s">
        <v>264</v>
      </c>
      <c r="C250" s="111">
        <v>25703</v>
      </c>
      <c r="D250" s="111">
        <v>3151</v>
      </c>
      <c r="E250" s="111">
        <v>20196</v>
      </c>
      <c r="F250" s="111">
        <v>2186</v>
      </c>
      <c r="G250" s="111">
        <v>1188864</v>
      </c>
      <c r="H250" s="111">
        <v>804228</v>
      </c>
      <c r="I250" s="111">
        <v>2049212</v>
      </c>
      <c r="J250" s="111">
        <v>1206351</v>
      </c>
    </row>
    <row r="251" spans="1:10" x14ac:dyDescent="0.2">
      <c r="A251" s="49" t="str">
        <f t="shared" si="3"/>
        <v>COGUMELOS E TRUFAS SECOS</v>
      </c>
      <c r="B251" t="s">
        <v>265</v>
      </c>
      <c r="C251" s="111">
        <v>34238</v>
      </c>
      <c r="D251" s="111">
        <v>481</v>
      </c>
      <c r="E251" s="111">
        <v>32023</v>
      </c>
      <c r="F251" s="111">
        <v>387</v>
      </c>
      <c r="G251" s="111">
        <v>181626</v>
      </c>
      <c r="H251" s="111">
        <v>43234</v>
      </c>
      <c r="I251" s="111">
        <v>60651</v>
      </c>
      <c r="J251" s="111">
        <v>3879</v>
      </c>
    </row>
    <row r="252" spans="1:10" x14ac:dyDescent="0.2">
      <c r="A252" s="49" t="str">
        <f t="shared" si="3"/>
        <v>COLOFONIAS, ÁCIDOS RESÍNICOS E SEUS DERIVADOS</v>
      </c>
      <c r="B252" t="s">
        <v>266</v>
      </c>
      <c r="C252" s="111">
        <v>11818336</v>
      </c>
      <c r="D252" s="111">
        <v>9654358</v>
      </c>
      <c r="E252" s="111">
        <v>13869984</v>
      </c>
      <c r="F252" s="111">
        <v>10973184</v>
      </c>
      <c r="G252" s="111">
        <v>785691</v>
      </c>
      <c r="H252" s="111">
        <v>246378</v>
      </c>
      <c r="I252" s="111">
        <v>1007375</v>
      </c>
      <c r="J252" s="111">
        <v>300536</v>
      </c>
    </row>
    <row r="253" spans="1:10" x14ac:dyDescent="0.2">
      <c r="A253" s="49" t="str">
        <f t="shared" si="3"/>
        <v>CONDIMENTOS E TEMPEROS</v>
      </c>
      <c r="B253" t="s">
        <v>267</v>
      </c>
      <c r="C253" s="111">
        <v>1246101</v>
      </c>
      <c r="D253" s="111">
        <v>290398</v>
      </c>
      <c r="E253" s="111">
        <v>1220779</v>
      </c>
      <c r="F253" s="111">
        <v>303861</v>
      </c>
      <c r="G253" s="111">
        <v>3104661</v>
      </c>
      <c r="H253" s="111">
        <v>504244</v>
      </c>
      <c r="I253" s="111">
        <v>3225215</v>
      </c>
      <c r="J253" s="111">
        <v>596052</v>
      </c>
    </row>
    <row r="254" spans="1:10" x14ac:dyDescent="0.2">
      <c r="A254" s="49" t="str">
        <f t="shared" si="3"/>
        <v>CONES E EXTRATOS DE LÚPULO E LUPULINA</v>
      </c>
      <c r="B254" t="s">
        <v>268</v>
      </c>
      <c r="C254" s="111">
        <v>82478</v>
      </c>
      <c r="D254" s="111">
        <v>2356</v>
      </c>
      <c r="E254" s="111">
        <v>45400</v>
      </c>
      <c r="F254" s="111">
        <v>2000</v>
      </c>
      <c r="G254" s="111">
        <v>6550002</v>
      </c>
      <c r="H254" s="111">
        <v>382260</v>
      </c>
      <c r="I254" s="111">
        <v>7905283</v>
      </c>
      <c r="J254" s="111">
        <v>407985</v>
      </c>
    </row>
    <row r="255" spans="1:10" x14ac:dyDescent="0.2">
      <c r="A255" s="49" t="str">
        <f t="shared" si="3"/>
        <v>CORDÉIS E DEMAIS PRODUTOS DO SISAL OU OUTRAS FIBRAS 'AGAVE'</v>
      </c>
      <c r="B255" t="s">
        <v>269</v>
      </c>
      <c r="C255" s="111">
        <v>3161739</v>
      </c>
      <c r="D255" s="111">
        <v>1908299</v>
      </c>
      <c r="E255" s="111">
        <v>3777257</v>
      </c>
      <c r="F255" s="111">
        <v>2241918</v>
      </c>
      <c r="G255" s="111">
        <v>4948</v>
      </c>
      <c r="H255" s="111">
        <v>2117</v>
      </c>
      <c r="I255" s="111">
        <v>3056</v>
      </c>
      <c r="J255" s="111">
        <v>1659</v>
      </c>
    </row>
    <row r="256" spans="1:10" x14ac:dyDescent="0.2">
      <c r="A256" s="49" t="str">
        <f t="shared" si="3"/>
        <v>CORTIÇA</v>
      </c>
      <c r="B256" t="s">
        <v>270</v>
      </c>
      <c r="C256" s="111">
        <v>116535</v>
      </c>
      <c r="D256" s="111">
        <v>11493</v>
      </c>
      <c r="E256" s="111">
        <v>24429</v>
      </c>
      <c r="F256" s="111">
        <v>1106</v>
      </c>
      <c r="G256" s="111">
        <v>872713</v>
      </c>
      <c r="H256" s="111">
        <v>91232</v>
      </c>
      <c r="I256" s="111">
        <v>1198595</v>
      </c>
      <c r="J256" s="111">
        <v>164961</v>
      </c>
    </row>
    <row r="257" spans="1:10" x14ac:dyDescent="0.2">
      <c r="A257" s="49" t="str">
        <f t="shared" si="3"/>
        <v>CORVINA</v>
      </c>
      <c r="B257" t="s">
        <v>271</v>
      </c>
      <c r="C257" s="111">
        <v>1687452</v>
      </c>
      <c r="D257" s="111">
        <v>909416</v>
      </c>
      <c r="E257" s="111">
        <v>1379764</v>
      </c>
      <c r="F257" s="111">
        <v>756846</v>
      </c>
      <c r="G257" s="111">
        <v>52080</v>
      </c>
      <c r="H257" s="111">
        <v>28000</v>
      </c>
      <c r="I257" s="111">
        <v>101340</v>
      </c>
      <c r="J257" s="111">
        <v>54000</v>
      </c>
    </row>
    <row r="258" spans="1:10" x14ac:dyDescent="0.2">
      <c r="A258" s="49" t="str">
        <f t="shared" si="3"/>
        <v>COUROS/PELES ACAMURÇADOS</v>
      </c>
      <c r="B258" t="s">
        <v>272</v>
      </c>
      <c r="C258" s="111">
        <v>462743</v>
      </c>
      <c r="D258" s="111">
        <v>48036</v>
      </c>
      <c r="E258" s="111">
        <v>829542</v>
      </c>
      <c r="F258" s="111">
        <v>77956</v>
      </c>
      <c r="G258" s="111">
        <v>1378</v>
      </c>
      <c r="H258" s="111">
        <v>55</v>
      </c>
      <c r="I258" s="111">
        <v>325</v>
      </c>
      <c r="J258" s="111">
        <v>3</v>
      </c>
    </row>
    <row r="259" spans="1:10" x14ac:dyDescent="0.2">
      <c r="A259" s="49" t="str">
        <f t="shared" si="3"/>
        <v>COUROS/PELES DE BOVINOS OU EQUÍDEOS, EM BRUTO</v>
      </c>
      <c r="B259" t="s">
        <v>273</v>
      </c>
      <c r="C259" s="111">
        <v>2804986</v>
      </c>
      <c r="D259" s="111">
        <v>8427941</v>
      </c>
      <c r="E259" s="111">
        <v>4015501</v>
      </c>
      <c r="F259" s="111">
        <v>9466587</v>
      </c>
      <c r="G259" s="111">
        <v>6031066</v>
      </c>
      <c r="H259" s="111">
        <v>6329110</v>
      </c>
      <c r="I259" s="111">
        <v>2386698</v>
      </c>
      <c r="J259" s="111">
        <v>4219058</v>
      </c>
    </row>
    <row r="260" spans="1:10" x14ac:dyDescent="0.2">
      <c r="A260" s="49" t="str">
        <f t="shared" si="3"/>
        <v>COUROS/PELES DE BOVINOS, CRUST</v>
      </c>
      <c r="B260" t="s">
        <v>274</v>
      </c>
      <c r="C260" s="111">
        <v>13457640</v>
      </c>
      <c r="D260" s="111">
        <v>1323878</v>
      </c>
      <c r="E260" s="111">
        <v>8431905</v>
      </c>
      <c r="F260" s="111">
        <v>849499</v>
      </c>
      <c r="G260" s="111">
        <v>351482</v>
      </c>
      <c r="H260" s="111">
        <v>33305</v>
      </c>
      <c r="I260" s="111">
        <v>250760</v>
      </c>
      <c r="J260" s="111">
        <v>16284</v>
      </c>
    </row>
    <row r="261" spans="1:10" x14ac:dyDescent="0.2">
      <c r="A261" s="49" t="str">
        <f t="shared" ref="A261:A324" si="4">RIGHT(B261,LEN(B261)-11)</f>
        <v>COUROS/PELES DE BOVINOS, CURTIDO, WET BLUE</v>
      </c>
      <c r="B261" t="s">
        <v>275</v>
      </c>
      <c r="C261" s="111">
        <v>186</v>
      </c>
      <c r="D261" s="111">
        <v>89</v>
      </c>
      <c r="E261" s="111">
        <v>0</v>
      </c>
      <c r="F261" s="111">
        <v>0</v>
      </c>
      <c r="G261" s="111" t="s">
        <v>52</v>
      </c>
      <c r="H261" s="111" t="s">
        <v>52</v>
      </c>
      <c r="I261" s="111" t="s">
        <v>52</v>
      </c>
      <c r="J261" s="111" t="s">
        <v>52</v>
      </c>
    </row>
    <row r="262" spans="1:10" x14ac:dyDescent="0.2">
      <c r="A262" s="49" t="str">
        <f t="shared" si="4"/>
        <v>COUROS/PELES DE BOVINOS, PREPARADOS</v>
      </c>
      <c r="B262" t="s">
        <v>276</v>
      </c>
      <c r="C262" s="111">
        <v>51004160</v>
      </c>
      <c r="D262" s="111">
        <v>4079904</v>
      </c>
      <c r="E262" s="111">
        <v>45608757</v>
      </c>
      <c r="F262" s="111">
        <v>3849193</v>
      </c>
      <c r="G262" s="111">
        <v>303895</v>
      </c>
      <c r="H262" s="111">
        <v>92011</v>
      </c>
      <c r="I262" s="111">
        <v>108781</v>
      </c>
      <c r="J262" s="111">
        <v>43249</v>
      </c>
    </row>
    <row r="263" spans="1:10" x14ac:dyDescent="0.2">
      <c r="A263" s="49" t="str">
        <f t="shared" si="4"/>
        <v>COUROS/PELES DE CAPRINOS, CRUST</v>
      </c>
      <c r="B263" t="s">
        <v>277</v>
      </c>
      <c r="C263" s="111">
        <v>0</v>
      </c>
      <c r="D263" s="111">
        <v>0</v>
      </c>
      <c r="E263" s="111">
        <v>111792</v>
      </c>
      <c r="F263" s="111">
        <v>5693</v>
      </c>
      <c r="G263" s="111">
        <v>0</v>
      </c>
      <c r="H263" s="111">
        <v>0</v>
      </c>
      <c r="I263" s="111">
        <v>22863</v>
      </c>
      <c r="J263" s="111">
        <v>1247</v>
      </c>
    </row>
    <row r="264" spans="1:10" x14ac:dyDescent="0.2">
      <c r="A264" s="49" t="str">
        <f t="shared" si="4"/>
        <v>COUROS/PELES DE CAPRINOS, CURTIDOS, WET BLUE</v>
      </c>
      <c r="B264" t="s">
        <v>559</v>
      </c>
      <c r="C264" s="111" t="s">
        <v>52</v>
      </c>
      <c r="D264" s="111" t="s">
        <v>52</v>
      </c>
      <c r="E264" s="111" t="s">
        <v>52</v>
      </c>
      <c r="F264" s="111" t="s">
        <v>52</v>
      </c>
      <c r="G264" s="111">
        <v>113447</v>
      </c>
      <c r="H264" s="111">
        <v>40273</v>
      </c>
      <c r="I264" s="111">
        <v>191880</v>
      </c>
      <c r="J264" s="111">
        <v>44781</v>
      </c>
    </row>
    <row r="265" spans="1:10" x14ac:dyDescent="0.2">
      <c r="A265" s="49" t="str">
        <f t="shared" si="4"/>
        <v>COUROS/PELES DE CAPRINOS, PREPARADOS</v>
      </c>
      <c r="B265" t="s">
        <v>278</v>
      </c>
      <c r="C265" s="111">
        <v>29771</v>
      </c>
      <c r="D265" s="111">
        <v>3041</v>
      </c>
      <c r="E265" s="111">
        <v>14727</v>
      </c>
      <c r="F265" s="111">
        <v>3200</v>
      </c>
      <c r="G265" s="111">
        <v>18768</v>
      </c>
      <c r="H265" s="111">
        <v>359</v>
      </c>
      <c r="I265" s="111">
        <v>37597</v>
      </c>
      <c r="J265" s="111">
        <v>362</v>
      </c>
    </row>
    <row r="266" spans="1:10" x14ac:dyDescent="0.2">
      <c r="A266" s="49" t="str">
        <f t="shared" si="4"/>
        <v>COUROS/PELES DE EQUÍDEOS, CURTIDO</v>
      </c>
      <c r="B266" t="s">
        <v>279</v>
      </c>
      <c r="C266" s="111">
        <v>0</v>
      </c>
      <c r="D266" s="111">
        <v>0</v>
      </c>
      <c r="E266" s="111">
        <v>55863</v>
      </c>
      <c r="F266" s="111">
        <v>79523</v>
      </c>
      <c r="G266" s="111">
        <v>0</v>
      </c>
      <c r="H266" s="111">
        <v>0</v>
      </c>
      <c r="I266" s="111">
        <v>865</v>
      </c>
      <c r="J266" s="111">
        <v>32</v>
      </c>
    </row>
    <row r="267" spans="1:10" x14ac:dyDescent="0.2">
      <c r="A267" s="49" t="str">
        <f t="shared" si="4"/>
        <v>COUROS/PELES DE EQUÍDEOS, PREPARADOS</v>
      </c>
      <c r="B267" t="s">
        <v>280</v>
      </c>
      <c r="C267" s="111">
        <v>2522</v>
      </c>
      <c r="D267" s="111">
        <v>63</v>
      </c>
      <c r="E267" s="111">
        <v>17626</v>
      </c>
      <c r="F267" s="111">
        <v>1022</v>
      </c>
      <c r="G267" s="111">
        <v>0</v>
      </c>
      <c r="H267" s="111">
        <v>0</v>
      </c>
      <c r="I267" s="111">
        <v>7132</v>
      </c>
      <c r="J267" s="111">
        <v>60</v>
      </c>
    </row>
    <row r="268" spans="1:10" x14ac:dyDescent="0.2">
      <c r="A268" s="49" t="str">
        <f t="shared" si="4"/>
        <v>COUROS/PELES DE OUTROS ANIMAIS, PREPARADOS</v>
      </c>
      <c r="B268" t="s">
        <v>283</v>
      </c>
      <c r="C268" s="111">
        <v>380703</v>
      </c>
      <c r="D268" s="111">
        <v>2255</v>
      </c>
      <c r="E268" s="111">
        <v>326796</v>
      </c>
      <c r="F268" s="111">
        <v>2086</v>
      </c>
      <c r="G268" s="111">
        <v>8430</v>
      </c>
      <c r="H268" s="111">
        <v>118</v>
      </c>
      <c r="I268" s="111">
        <v>58348</v>
      </c>
      <c r="J268" s="111">
        <v>528</v>
      </c>
    </row>
    <row r="269" spans="1:10" x14ac:dyDescent="0.2">
      <c r="A269" s="49" t="str">
        <f t="shared" si="4"/>
        <v>COUROS/PELES DE OVINOS, CRUST</v>
      </c>
      <c r="B269" t="s">
        <v>284</v>
      </c>
      <c r="C269" s="111">
        <v>60679</v>
      </c>
      <c r="D269" s="111">
        <v>2421</v>
      </c>
      <c r="E269" s="111">
        <v>46867</v>
      </c>
      <c r="F269" s="111">
        <v>1461</v>
      </c>
      <c r="G269" s="111">
        <v>56748</v>
      </c>
      <c r="H269" s="111">
        <v>770</v>
      </c>
      <c r="I269" s="111">
        <v>0</v>
      </c>
      <c r="J269" s="111">
        <v>0</v>
      </c>
    </row>
    <row r="270" spans="1:10" x14ac:dyDescent="0.2">
      <c r="A270" s="49" t="str">
        <f t="shared" si="4"/>
        <v>COUROS/PELES DE OVINOS, CURTIDO, WET BLUE</v>
      </c>
      <c r="B270" t="s">
        <v>285</v>
      </c>
      <c r="C270" s="111" t="s">
        <v>52</v>
      </c>
      <c r="D270" s="111" t="s">
        <v>52</v>
      </c>
      <c r="E270" s="111" t="s">
        <v>52</v>
      </c>
      <c r="F270" s="111" t="s">
        <v>52</v>
      </c>
      <c r="G270" s="111">
        <v>241565</v>
      </c>
      <c r="H270" s="111">
        <v>43150</v>
      </c>
      <c r="I270" s="111">
        <v>393657</v>
      </c>
      <c r="J270" s="111">
        <v>72322</v>
      </c>
    </row>
    <row r="271" spans="1:10" x14ac:dyDescent="0.2">
      <c r="A271" s="49" t="str">
        <f t="shared" si="4"/>
        <v>COUROS/PELES DE OVINOS, EM BRUTO</v>
      </c>
      <c r="B271" t="s">
        <v>286</v>
      </c>
      <c r="C271" s="111" t="s">
        <v>52</v>
      </c>
      <c r="D271" s="111" t="s">
        <v>52</v>
      </c>
      <c r="E271" s="111" t="s">
        <v>52</v>
      </c>
      <c r="F271" s="111" t="s">
        <v>52</v>
      </c>
      <c r="G271" s="111">
        <v>97975</v>
      </c>
      <c r="H271" s="111">
        <v>82878</v>
      </c>
      <c r="I271" s="111">
        <v>63067</v>
      </c>
      <c r="J271" s="111">
        <v>47978</v>
      </c>
    </row>
    <row r="272" spans="1:10" x14ac:dyDescent="0.2">
      <c r="A272" s="49" t="str">
        <f t="shared" si="4"/>
        <v>COUROS/PELES DE OVINOS, PREPARADOS</v>
      </c>
      <c r="B272" t="s">
        <v>287</v>
      </c>
      <c r="C272" s="111">
        <v>40140</v>
      </c>
      <c r="D272" s="111">
        <v>1248</v>
      </c>
      <c r="E272" s="111">
        <v>5</v>
      </c>
      <c r="F272" s="111">
        <v>3</v>
      </c>
      <c r="G272" s="111">
        <v>239975</v>
      </c>
      <c r="H272" s="111">
        <v>3343</v>
      </c>
      <c r="I272" s="111">
        <v>142971</v>
      </c>
      <c r="J272" s="111">
        <v>4678</v>
      </c>
    </row>
    <row r="273" spans="1:10" x14ac:dyDescent="0.2">
      <c r="A273" s="49" t="str">
        <f t="shared" si="4"/>
        <v>COUROS/PELES DE RÉPTEIS, CURTIDOS OU CRUST</v>
      </c>
      <c r="B273" t="s">
        <v>288</v>
      </c>
      <c r="C273" s="111">
        <v>44600</v>
      </c>
      <c r="D273" s="111">
        <v>305</v>
      </c>
      <c r="E273" s="111">
        <v>0</v>
      </c>
      <c r="F273" s="111">
        <v>0</v>
      </c>
      <c r="G273" s="111" t="s">
        <v>52</v>
      </c>
      <c r="H273" s="111" t="s">
        <v>52</v>
      </c>
      <c r="I273" s="111" t="s">
        <v>52</v>
      </c>
      <c r="J273" s="111" t="s">
        <v>52</v>
      </c>
    </row>
    <row r="274" spans="1:10" x14ac:dyDescent="0.2">
      <c r="A274" s="49" t="str">
        <f t="shared" si="4"/>
        <v>COUROS/PELES DE RÉPTEIS, PREPARADOS</v>
      </c>
      <c r="B274" t="s">
        <v>561</v>
      </c>
      <c r="C274" s="111" t="s">
        <v>52</v>
      </c>
      <c r="D274" s="111" t="s">
        <v>52</v>
      </c>
      <c r="E274" s="111" t="s">
        <v>52</v>
      </c>
      <c r="F274" s="111" t="s">
        <v>52</v>
      </c>
      <c r="G274" s="111">
        <v>0</v>
      </c>
      <c r="H274" s="111">
        <v>0</v>
      </c>
      <c r="I274" s="111">
        <v>1883</v>
      </c>
      <c r="J274" s="111">
        <v>51</v>
      </c>
    </row>
    <row r="275" spans="1:10" x14ac:dyDescent="0.2">
      <c r="A275" s="49" t="str">
        <f t="shared" si="4"/>
        <v>COUROS/PELES DE SUÍNOS, PREPARADOS</v>
      </c>
      <c r="B275" t="s">
        <v>291</v>
      </c>
      <c r="C275" s="111">
        <v>0</v>
      </c>
      <c r="D275" s="111">
        <v>0</v>
      </c>
      <c r="E275" s="111">
        <v>1967</v>
      </c>
      <c r="F275" s="111">
        <v>18</v>
      </c>
      <c r="G275" s="111">
        <v>12</v>
      </c>
      <c r="H275" s="111">
        <v>15</v>
      </c>
      <c r="I275" s="111">
        <v>0</v>
      </c>
      <c r="J275" s="111">
        <v>0</v>
      </c>
    </row>
    <row r="276" spans="1:10" x14ac:dyDescent="0.2">
      <c r="A276" s="49" t="str">
        <f t="shared" si="4"/>
        <v>COUROS/PELES ENVERNIZADOS OU REVESTIDOS</v>
      </c>
      <c r="B276" t="s">
        <v>292</v>
      </c>
      <c r="C276" s="111">
        <v>95967</v>
      </c>
      <c r="D276" s="111">
        <v>2931</v>
      </c>
      <c r="E276" s="111">
        <v>105780</v>
      </c>
      <c r="F276" s="111">
        <v>4352</v>
      </c>
      <c r="G276" s="111">
        <v>8795</v>
      </c>
      <c r="H276" s="111">
        <v>897</v>
      </c>
      <c r="I276" s="111">
        <v>28196</v>
      </c>
      <c r="J276" s="111">
        <v>477</v>
      </c>
    </row>
    <row r="277" spans="1:10" x14ac:dyDescent="0.2">
      <c r="A277" s="49" t="str">
        <f t="shared" si="4"/>
        <v>COUROS/PELES METALIZADOS</v>
      </c>
      <c r="B277" t="s">
        <v>293</v>
      </c>
      <c r="C277" s="111">
        <v>63081</v>
      </c>
      <c r="D277" s="111">
        <v>1904</v>
      </c>
      <c r="E277" s="111">
        <v>158080</v>
      </c>
      <c r="F277" s="111">
        <v>5152</v>
      </c>
      <c r="G277" s="111">
        <v>3630</v>
      </c>
      <c r="H277" s="111">
        <v>85</v>
      </c>
      <c r="I277" s="111">
        <v>11286</v>
      </c>
      <c r="J277" s="111">
        <v>232</v>
      </c>
    </row>
    <row r="278" spans="1:10" x14ac:dyDescent="0.2">
      <c r="A278" s="49" t="str">
        <f t="shared" si="4"/>
        <v>COUROS/PELES RECONSTITUÍDOS</v>
      </c>
      <c r="B278" t="s">
        <v>294</v>
      </c>
      <c r="C278" s="111">
        <v>150818</v>
      </c>
      <c r="D278" s="111">
        <v>22237</v>
      </c>
      <c r="E278" s="111">
        <v>113708</v>
      </c>
      <c r="F278" s="111">
        <v>17644</v>
      </c>
      <c r="G278" s="111">
        <v>80543</v>
      </c>
      <c r="H278" s="111">
        <v>23420</v>
      </c>
      <c r="I278" s="111">
        <v>27397</v>
      </c>
      <c r="J278" s="111">
        <v>6760</v>
      </c>
    </row>
    <row r="279" spans="1:10" x14ac:dyDescent="0.2">
      <c r="A279" s="49" t="str">
        <f t="shared" si="4"/>
        <v>CRAVO-DA-ÍNDIA</v>
      </c>
      <c r="B279" t="s">
        <v>295</v>
      </c>
      <c r="C279" s="111">
        <v>586801</v>
      </c>
      <c r="D279" s="111">
        <v>54142</v>
      </c>
      <c r="E279" s="111">
        <v>2294040</v>
      </c>
      <c r="F279" s="111">
        <v>349180</v>
      </c>
      <c r="G279" s="111">
        <v>273740</v>
      </c>
      <c r="H279" s="111">
        <v>29100</v>
      </c>
      <c r="I279" s="111">
        <v>6268</v>
      </c>
      <c r="J279" s="111">
        <v>490</v>
      </c>
    </row>
    <row r="280" spans="1:10" x14ac:dyDescent="0.2">
      <c r="A280" s="49" t="str">
        <f t="shared" si="4"/>
        <v>CREME DE LEITE</v>
      </c>
      <c r="B280" t="s">
        <v>296</v>
      </c>
      <c r="C280" s="111">
        <v>1372180</v>
      </c>
      <c r="D280" s="111">
        <v>478169</v>
      </c>
      <c r="E280" s="111">
        <v>1456674</v>
      </c>
      <c r="F280" s="111">
        <v>469872</v>
      </c>
      <c r="G280" s="111" t="s">
        <v>52</v>
      </c>
      <c r="H280" s="111" t="s">
        <v>52</v>
      </c>
      <c r="I280" s="111" t="s">
        <v>52</v>
      </c>
      <c r="J280" s="111" t="s">
        <v>52</v>
      </c>
    </row>
    <row r="281" spans="1:10" x14ac:dyDescent="0.2">
      <c r="A281" s="49" t="str">
        <f t="shared" si="4"/>
        <v>DAMASCOS FRESCOS</v>
      </c>
      <c r="B281" t="s">
        <v>297</v>
      </c>
      <c r="C281" s="111">
        <v>0</v>
      </c>
      <c r="D281" s="111">
        <v>0</v>
      </c>
      <c r="E281" s="111">
        <v>16</v>
      </c>
      <c r="F281" s="111">
        <v>15</v>
      </c>
      <c r="G281" s="111" t="s">
        <v>52</v>
      </c>
      <c r="H281" s="111" t="s">
        <v>52</v>
      </c>
      <c r="I281" s="111" t="s">
        <v>52</v>
      </c>
      <c r="J281" s="111" t="s">
        <v>52</v>
      </c>
    </row>
    <row r="282" spans="1:10" x14ac:dyDescent="0.2">
      <c r="A282" s="49" t="str">
        <f t="shared" si="4"/>
        <v>DAMASCOS PREPARADOS OU CONSERVADOS</v>
      </c>
      <c r="B282" t="s">
        <v>298</v>
      </c>
      <c r="C282" s="111" t="s">
        <v>52</v>
      </c>
      <c r="D282" s="111" t="s">
        <v>52</v>
      </c>
      <c r="E282" s="111" t="s">
        <v>52</v>
      </c>
      <c r="F282" s="111" t="s">
        <v>52</v>
      </c>
      <c r="G282" s="111">
        <v>41792</v>
      </c>
      <c r="H282" s="111">
        <v>20584</v>
      </c>
      <c r="I282" s="111">
        <v>33152</v>
      </c>
      <c r="J282" s="111">
        <v>20519</v>
      </c>
    </row>
    <row r="283" spans="1:10" x14ac:dyDescent="0.2">
      <c r="A283" s="49" t="str">
        <f t="shared" si="4"/>
        <v>DAMASCOS SECOS</v>
      </c>
      <c r="B283" t="s">
        <v>299</v>
      </c>
      <c r="C283" s="111">
        <v>234</v>
      </c>
      <c r="D283" s="111">
        <v>25</v>
      </c>
      <c r="E283" s="111">
        <v>572</v>
      </c>
      <c r="F283" s="111">
        <v>43</v>
      </c>
      <c r="G283" s="111">
        <v>1207943</v>
      </c>
      <c r="H283" s="111">
        <v>212190</v>
      </c>
      <c r="I283" s="111">
        <v>971461</v>
      </c>
      <c r="J283" s="111">
        <v>195775</v>
      </c>
    </row>
    <row r="284" spans="1:10" x14ac:dyDescent="0.2">
      <c r="A284" s="49" t="str">
        <f t="shared" si="4"/>
        <v>DEMAIS  PRODUTOS LÁCTEOS</v>
      </c>
      <c r="B284" t="s">
        <v>300</v>
      </c>
      <c r="C284" s="111">
        <v>173092</v>
      </c>
      <c r="D284" s="111">
        <v>85302</v>
      </c>
      <c r="E284" s="111">
        <v>93862</v>
      </c>
      <c r="F284" s="111">
        <v>27902</v>
      </c>
      <c r="G284" s="111">
        <v>4788010</v>
      </c>
      <c r="H284" s="111">
        <v>814160</v>
      </c>
      <c r="I284" s="111">
        <v>755337</v>
      </c>
      <c r="J284" s="111">
        <v>366858</v>
      </c>
    </row>
    <row r="285" spans="1:10" x14ac:dyDescent="0.2">
      <c r="A285" s="49" t="str">
        <f t="shared" si="4"/>
        <v>DEMAIS AÇÚCARES</v>
      </c>
      <c r="B285" t="s">
        <v>301</v>
      </c>
      <c r="C285" s="111">
        <v>1035106</v>
      </c>
      <c r="D285" s="111">
        <v>1685863</v>
      </c>
      <c r="E285" s="111">
        <v>1842396</v>
      </c>
      <c r="F285" s="111">
        <v>3140770</v>
      </c>
      <c r="G285" s="111">
        <v>7801507</v>
      </c>
      <c r="H285" s="111">
        <v>6094799</v>
      </c>
      <c r="I285" s="111">
        <v>8105910</v>
      </c>
      <c r="J285" s="111">
        <v>5795053</v>
      </c>
    </row>
    <row r="286" spans="1:10" x14ac:dyDescent="0.2">
      <c r="A286" s="49" t="str">
        <f t="shared" si="4"/>
        <v>DEMAIS ÁLCOOIS</v>
      </c>
      <c r="B286" t="s">
        <v>302</v>
      </c>
      <c r="C286" s="111">
        <v>1266911</v>
      </c>
      <c r="D286" s="111">
        <v>402112</v>
      </c>
      <c r="E286" s="111">
        <v>892740</v>
      </c>
      <c r="F286" s="111">
        <v>258729</v>
      </c>
      <c r="G286" s="111">
        <v>2036134</v>
      </c>
      <c r="H286" s="111">
        <v>1161106</v>
      </c>
      <c r="I286" s="111">
        <v>3482965</v>
      </c>
      <c r="J286" s="111">
        <v>2557725</v>
      </c>
    </row>
    <row r="287" spans="1:10" x14ac:dyDescent="0.2">
      <c r="A287" s="49" t="str">
        <f t="shared" si="4"/>
        <v>DEMAIS CARNES E MIUDEZAS</v>
      </c>
      <c r="B287" t="s">
        <v>303</v>
      </c>
      <c r="C287" s="111">
        <v>21788065</v>
      </c>
      <c r="D287" s="111">
        <v>10880601</v>
      </c>
      <c r="E287" s="111">
        <v>20323694</v>
      </c>
      <c r="F287" s="111">
        <v>7251729</v>
      </c>
      <c r="G287" s="111" t="s">
        <v>52</v>
      </c>
      <c r="H287" s="111" t="s">
        <v>52</v>
      </c>
      <c r="I287" s="111" t="s">
        <v>52</v>
      </c>
      <c r="J287" s="111" t="s">
        <v>52</v>
      </c>
    </row>
    <row r="288" spans="1:10" x14ac:dyDescent="0.2">
      <c r="A288" s="49" t="str">
        <f t="shared" si="4"/>
        <v>DEMAIS CEREAIS</v>
      </c>
      <c r="B288" t="s">
        <v>304</v>
      </c>
      <c r="C288" s="111">
        <v>41924</v>
      </c>
      <c r="D288" s="111">
        <v>27586</v>
      </c>
      <c r="E288" s="111">
        <v>40173</v>
      </c>
      <c r="F288" s="111">
        <v>26075</v>
      </c>
      <c r="G288" s="111">
        <v>235868</v>
      </c>
      <c r="H288" s="111">
        <v>98410</v>
      </c>
      <c r="I288" s="111">
        <v>158759</v>
      </c>
      <c r="J288" s="111">
        <v>68000</v>
      </c>
    </row>
    <row r="289" spans="1:10" x14ac:dyDescent="0.2">
      <c r="A289" s="49" t="str">
        <f t="shared" si="4"/>
        <v>DEMAIS CRUSTÁCEOS E MOLUSCOS</v>
      </c>
      <c r="B289" t="s">
        <v>305</v>
      </c>
      <c r="C289" s="111">
        <v>6822</v>
      </c>
      <c r="D289" s="111">
        <v>915</v>
      </c>
      <c r="E289" s="111">
        <v>11418</v>
      </c>
      <c r="F289" s="111">
        <v>1545</v>
      </c>
      <c r="G289" s="111">
        <v>1302584</v>
      </c>
      <c r="H289" s="111">
        <v>37576</v>
      </c>
      <c r="I289" s="111">
        <v>79277</v>
      </c>
      <c r="J289" s="111">
        <v>4800</v>
      </c>
    </row>
    <row r="290" spans="1:10" x14ac:dyDescent="0.2">
      <c r="A290" s="49" t="str">
        <f t="shared" si="4"/>
        <v>DEMAIS ESPECIARIAS</v>
      </c>
      <c r="B290" t="s">
        <v>306</v>
      </c>
      <c r="C290" s="111">
        <v>686561</v>
      </c>
      <c r="D290" s="111">
        <v>62964</v>
      </c>
      <c r="E290" s="111">
        <v>601355</v>
      </c>
      <c r="F290" s="111">
        <v>60999</v>
      </c>
      <c r="G290" s="111">
        <v>1028064</v>
      </c>
      <c r="H290" s="111">
        <v>529069</v>
      </c>
      <c r="I290" s="111">
        <v>1397909</v>
      </c>
      <c r="J290" s="111">
        <v>594845</v>
      </c>
    </row>
    <row r="291" spans="1:10" x14ac:dyDescent="0.2">
      <c r="A291" s="49" t="str">
        <f t="shared" si="4"/>
        <v>DEMAIS FIBRAS E PRODUTOS TÊXTEIS</v>
      </c>
      <c r="B291" t="s">
        <v>307</v>
      </c>
      <c r="C291" s="111">
        <v>5274977</v>
      </c>
      <c r="D291" s="111">
        <v>4993651</v>
      </c>
      <c r="E291" s="111">
        <v>5478890</v>
      </c>
      <c r="F291" s="111">
        <v>4707724</v>
      </c>
      <c r="G291" s="111">
        <v>1735609</v>
      </c>
      <c r="H291" s="111">
        <v>1741158</v>
      </c>
      <c r="I291" s="111">
        <v>2935087</v>
      </c>
      <c r="J291" s="111">
        <v>2701249</v>
      </c>
    </row>
    <row r="292" spans="1:10" x14ac:dyDescent="0.2">
      <c r="A292" s="49" t="str">
        <f t="shared" si="4"/>
        <v>DEMAIS GORDURAS LÁCTEAS</v>
      </c>
      <c r="B292" t="s">
        <v>308</v>
      </c>
      <c r="C292" s="111">
        <v>1076</v>
      </c>
      <c r="D292" s="111">
        <v>528</v>
      </c>
      <c r="E292" s="111">
        <v>800</v>
      </c>
      <c r="F292" s="111">
        <v>105</v>
      </c>
      <c r="G292" s="111">
        <v>970656</v>
      </c>
      <c r="H292" s="111">
        <v>167104</v>
      </c>
      <c r="I292" s="111">
        <v>725380</v>
      </c>
      <c r="J292" s="111">
        <v>92013</v>
      </c>
    </row>
    <row r="293" spans="1:10" x14ac:dyDescent="0.2">
      <c r="A293" s="49" t="str">
        <f t="shared" si="4"/>
        <v>DEMAIS MADEIRAS E MANUFATURAS DE MADEIRAS</v>
      </c>
      <c r="B293" t="s">
        <v>309</v>
      </c>
      <c r="C293" s="111">
        <v>20727938</v>
      </c>
      <c r="D293" s="111">
        <v>77251918</v>
      </c>
      <c r="E293" s="111">
        <v>13883049</v>
      </c>
      <c r="F293" s="111">
        <v>40987584</v>
      </c>
      <c r="G293" s="111">
        <v>5664869</v>
      </c>
      <c r="H293" s="111">
        <v>7136928</v>
      </c>
      <c r="I293" s="111">
        <v>7413810</v>
      </c>
      <c r="J293" s="111">
        <v>10517646</v>
      </c>
    </row>
    <row r="294" spans="1:10" x14ac:dyDescent="0.2">
      <c r="A294" s="49" t="str">
        <f t="shared" si="4"/>
        <v>DEMAIS NOZES E CASTANHAS</v>
      </c>
      <c r="B294" t="s">
        <v>310</v>
      </c>
      <c r="C294" s="111">
        <v>306970</v>
      </c>
      <c r="D294" s="111">
        <v>70342</v>
      </c>
      <c r="E294" s="111">
        <v>24105</v>
      </c>
      <c r="F294" s="111">
        <v>3167</v>
      </c>
      <c r="G294" s="111">
        <v>559223</v>
      </c>
      <c r="H294" s="111">
        <v>38807</v>
      </c>
      <c r="I294" s="111">
        <v>2282455</v>
      </c>
      <c r="J294" s="111">
        <v>155101</v>
      </c>
    </row>
    <row r="295" spans="1:10" x14ac:dyDescent="0.2">
      <c r="A295" s="49" t="str">
        <f t="shared" si="4"/>
        <v>DEMAIS OLEOS DE SOJA</v>
      </c>
      <c r="B295" t="s">
        <v>311</v>
      </c>
      <c r="C295" s="111">
        <v>218</v>
      </c>
      <c r="D295" s="111">
        <v>63</v>
      </c>
      <c r="E295" s="111">
        <v>326</v>
      </c>
      <c r="F295" s="111">
        <v>99</v>
      </c>
      <c r="G295" s="111">
        <v>2800</v>
      </c>
      <c r="H295" s="111">
        <v>50</v>
      </c>
      <c r="I295" s="111">
        <v>0</v>
      </c>
      <c r="J295" s="111">
        <v>0</v>
      </c>
    </row>
    <row r="296" spans="1:10" x14ac:dyDescent="0.2">
      <c r="A296" s="49" t="str">
        <f t="shared" si="4"/>
        <v>DEMAIS OLEOS ESSENCIAIS</v>
      </c>
      <c r="B296" t="s">
        <v>312</v>
      </c>
      <c r="C296" s="111">
        <v>17011539</v>
      </c>
      <c r="D296" s="111">
        <v>3265958</v>
      </c>
      <c r="E296" s="111">
        <v>13128990</v>
      </c>
      <c r="F296" s="111">
        <v>928661</v>
      </c>
      <c r="G296" s="111">
        <v>7485915</v>
      </c>
      <c r="H296" s="111">
        <v>260091</v>
      </c>
      <c r="I296" s="111">
        <v>7431324</v>
      </c>
      <c r="J296" s="111">
        <v>221928</v>
      </c>
    </row>
    <row r="297" spans="1:10" x14ac:dyDescent="0.2">
      <c r="A297" s="49" t="str">
        <f t="shared" si="4"/>
        <v>DEMAIS OLEOS VEGETAIS</v>
      </c>
      <c r="B297" t="s">
        <v>313</v>
      </c>
      <c r="C297" s="111">
        <v>22662258</v>
      </c>
      <c r="D297" s="111">
        <v>57501175</v>
      </c>
      <c r="E297" s="111">
        <v>35014061</v>
      </c>
      <c r="F297" s="111">
        <v>59119466</v>
      </c>
      <c r="G297" s="111">
        <v>18416335</v>
      </c>
      <c r="H297" s="111">
        <v>7448210</v>
      </c>
      <c r="I297" s="111">
        <v>27698313</v>
      </c>
      <c r="J297" s="111">
        <v>9216903</v>
      </c>
    </row>
    <row r="298" spans="1:10" x14ac:dyDescent="0.2">
      <c r="A298" s="49" t="str">
        <f t="shared" si="4"/>
        <v>DEMAIS PEIXES</v>
      </c>
      <c r="B298" t="s">
        <v>314</v>
      </c>
      <c r="C298" s="111">
        <v>9212471</v>
      </c>
      <c r="D298" s="111">
        <v>1489177</v>
      </c>
      <c r="E298" s="111">
        <v>15324574</v>
      </c>
      <c r="F298" s="111">
        <v>2938936</v>
      </c>
      <c r="G298" s="111">
        <v>29426688</v>
      </c>
      <c r="H298" s="111">
        <v>8566112</v>
      </c>
      <c r="I298" s="111">
        <v>32830584</v>
      </c>
      <c r="J298" s="111">
        <v>10806949</v>
      </c>
    </row>
    <row r="299" spans="1:10" x14ac:dyDescent="0.2">
      <c r="A299" s="49" t="str">
        <f t="shared" si="4"/>
        <v>DEMAIS PREPARAÇÕES DE CARNES</v>
      </c>
      <c r="B299" t="s">
        <v>315</v>
      </c>
      <c r="C299" s="111">
        <v>15053330</v>
      </c>
      <c r="D299" s="111">
        <v>11085462</v>
      </c>
      <c r="E299" s="111">
        <v>21053680</v>
      </c>
      <c r="F299" s="111">
        <v>14565635</v>
      </c>
      <c r="G299" s="111">
        <v>105225</v>
      </c>
      <c r="H299" s="111">
        <v>13936</v>
      </c>
      <c r="I299" s="111">
        <v>401967</v>
      </c>
      <c r="J299" s="111">
        <v>48973</v>
      </c>
    </row>
    <row r="300" spans="1:10" x14ac:dyDescent="0.2">
      <c r="A300" s="49" t="str">
        <f t="shared" si="4"/>
        <v>DEMAIS PRODUTOS DA INDÚSTRIA QUÍMICA , DE ORIGEM VEGETAL</v>
      </c>
      <c r="B300" t="s">
        <v>316</v>
      </c>
      <c r="C300" s="111">
        <v>41471</v>
      </c>
      <c r="D300" s="111">
        <v>23111</v>
      </c>
      <c r="E300" s="111">
        <v>83464</v>
      </c>
      <c r="F300" s="111">
        <v>83333</v>
      </c>
      <c r="G300" s="111">
        <v>449234</v>
      </c>
      <c r="H300" s="111">
        <v>146501</v>
      </c>
      <c r="I300" s="111">
        <v>541139</v>
      </c>
      <c r="J300" s="111">
        <v>136933</v>
      </c>
    </row>
    <row r="301" spans="1:10" x14ac:dyDescent="0.2">
      <c r="A301" s="49" t="str">
        <f t="shared" si="4"/>
        <v>DEMAIS PRODUTOS DE COURO</v>
      </c>
      <c r="B301" t="s">
        <v>317</v>
      </c>
      <c r="C301" s="111">
        <v>2313857</v>
      </c>
      <c r="D301" s="111">
        <v>37714</v>
      </c>
      <c r="E301" s="111">
        <v>1076358</v>
      </c>
      <c r="F301" s="111">
        <v>53992</v>
      </c>
      <c r="G301" s="111">
        <v>7754944</v>
      </c>
      <c r="H301" s="111">
        <v>109745</v>
      </c>
      <c r="I301" s="111">
        <v>8627564</v>
      </c>
      <c r="J301" s="111">
        <v>91353</v>
      </c>
    </row>
    <row r="302" spans="1:10" x14ac:dyDescent="0.2">
      <c r="A302" s="49" t="str">
        <f t="shared" si="4"/>
        <v>DEMAIS PRODUTOS E SUBPRODUTOS DA INDÚSTRIA DE MOAGEM</v>
      </c>
      <c r="B302" t="s">
        <v>318</v>
      </c>
      <c r="C302" s="111">
        <v>948271</v>
      </c>
      <c r="D302" s="111">
        <v>2256396</v>
      </c>
      <c r="E302" s="111">
        <v>1275186</v>
      </c>
      <c r="F302" s="111">
        <v>2369938</v>
      </c>
      <c r="G302" s="111">
        <v>204110</v>
      </c>
      <c r="H302" s="111">
        <v>86020</v>
      </c>
      <c r="I302" s="111">
        <v>220489</v>
      </c>
      <c r="J302" s="111">
        <v>59686</v>
      </c>
    </row>
    <row r="303" spans="1:10" x14ac:dyDescent="0.2">
      <c r="A303" s="49" t="str">
        <f t="shared" si="4"/>
        <v>DEMAIS PRODUTOS HORTÍCOLAS CONGELADOS</v>
      </c>
      <c r="B303" t="s">
        <v>319</v>
      </c>
      <c r="C303" s="111">
        <v>136889</v>
      </c>
      <c r="D303" s="111">
        <v>111188</v>
      </c>
      <c r="E303" s="111">
        <v>145099</v>
      </c>
      <c r="F303" s="111">
        <v>156198</v>
      </c>
      <c r="G303" s="111">
        <v>1776880</v>
      </c>
      <c r="H303" s="111">
        <v>1365269</v>
      </c>
      <c r="I303" s="111">
        <v>2856753</v>
      </c>
      <c r="J303" s="111">
        <v>2201723</v>
      </c>
    </row>
    <row r="304" spans="1:10" x14ac:dyDescent="0.2">
      <c r="A304" s="49" t="str">
        <f t="shared" si="4"/>
        <v>DEMAIS PRODUTOS HORTÍCOLAS, LEGUMINOSAS, RAÍZES E TUBÉRCULOS</v>
      </c>
      <c r="B304" t="s">
        <v>320</v>
      </c>
      <c r="C304" s="111">
        <v>155</v>
      </c>
      <c r="D304" s="111">
        <v>159</v>
      </c>
      <c r="E304" s="111">
        <v>644</v>
      </c>
      <c r="F304" s="111">
        <v>2058</v>
      </c>
      <c r="G304" s="111" t="s">
        <v>52</v>
      </c>
      <c r="H304" s="111" t="s">
        <v>52</v>
      </c>
      <c r="I304" s="111" t="s">
        <v>52</v>
      </c>
      <c r="J304" s="111" t="s">
        <v>52</v>
      </c>
    </row>
    <row r="305" spans="1:10" x14ac:dyDescent="0.2">
      <c r="A305" s="49" t="str">
        <f t="shared" si="4"/>
        <v>DEMAIS PRODUTOS HORTÍCOLAS, LEGUMINOSAS, RAÍZES E TUBÉRCULOS FRESCOS</v>
      </c>
      <c r="B305" t="s">
        <v>321</v>
      </c>
      <c r="C305" s="111">
        <v>938832</v>
      </c>
      <c r="D305" s="111">
        <v>1594567</v>
      </c>
      <c r="E305" s="111">
        <v>865812</v>
      </c>
      <c r="F305" s="111">
        <v>2015268</v>
      </c>
      <c r="G305" s="111">
        <v>31099</v>
      </c>
      <c r="H305" s="111">
        <v>217082</v>
      </c>
      <c r="I305" s="111">
        <v>34982</v>
      </c>
      <c r="J305" s="111">
        <v>19388</v>
      </c>
    </row>
    <row r="306" spans="1:10" x14ac:dyDescent="0.2">
      <c r="A306" s="49" t="str">
        <f t="shared" si="4"/>
        <v>DEMAIS PRODUTOS HORTÍCOLAS, LEGUMINOSAS, RAÍZES E TUBÉRCULOS PREPARADOS OU CONSERVADOS</v>
      </c>
      <c r="B306" t="s">
        <v>322</v>
      </c>
      <c r="C306" s="111">
        <v>1530196</v>
      </c>
      <c r="D306" s="111">
        <v>995407</v>
      </c>
      <c r="E306" s="111">
        <v>1632783</v>
      </c>
      <c r="F306" s="111">
        <v>1223404</v>
      </c>
      <c r="G306" s="111">
        <v>3473828</v>
      </c>
      <c r="H306" s="111">
        <v>4403203</v>
      </c>
      <c r="I306" s="111">
        <v>3067777</v>
      </c>
      <c r="J306" s="111">
        <v>1646596</v>
      </c>
    </row>
    <row r="307" spans="1:10" x14ac:dyDescent="0.2">
      <c r="A307" s="49" t="str">
        <f t="shared" si="4"/>
        <v>DEMAIS PRODUTOS HORTÍCOLAS, LEGUMINOSAS, RAÍZES E TUBÉRCULOS SECOS</v>
      </c>
      <c r="B307" t="s">
        <v>323</v>
      </c>
      <c r="C307" s="111">
        <v>20269</v>
      </c>
      <c r="D307" s="111">
        <v>3285</v>
      </c>
      <c r="E307" s="111">
        <v>67741</v>
      </c>
      <c r="F307" s="111">
        <v>6593</v>
      </c>
      <c r="G307" s="111">
        <v>4187248</v>
      </c>
      <c r="H307" s="111">
        <v>1682500</v>
      </c>
      <c r="I307" s="111">
        <v>1770168</v>
      </c>
      <c r="J307" s="111">
        <v>682758</v>
      </c>
    </row>
    <row r="308" spans="1:10" x14ac:dyDescent="0.2">
      <c r="A308" s="49" t="str">
        <f t="shared" si="4"/>
        <v>DEMAIS SEMENTES</v>
      </c>
      <c r="B308" t="s">
        <v>324</v>
      </c>
      <c r="C308" s="111">
        <v>7689832</v>
      </c>
      <c r="D308" s="111">
        <v>1181187</v>
      </c>
      <c r="E308" s="111">
        <v>7878025</v>
      </c>
      <c r="F308" s="111">
        <v>1294427</v>
      </c>
      <c r="G308" s="111">
        <v>4819155</v>
      </c>
      <c r="H308" s="111">
        <v>1370455</v>
      </c>
      <c r="I308" s="111">
        <v>5398682</v>
      </c>
      <c r="J308" s="111">
        <v>656953</v>
      </c>
    </row>
    <row r="309" spans="1:10" x14ac:dyDescent="0.2">
      <c r="A309" s="49" t="str">
        <f t="shared" si="4"/>
        <v>DEMAIS SUCOS DE FRUTA</v>
      </c>
      <c r="B309" t="s">
        <v>325</v>
      </c>
      <c r="C309" s="111">
        <v>9870797</v>
      </c>
      <c r="D309" s="111">
        <v>5988430</v>
      </c>
      <c r="E309" s="111">
        <v>17033129</v>
      </c>
      <c r="F309" s="111">
        <v>7169846</v>
      </c>
      <c r="G309" s="111">
        <v>1123129</v>
      </c>
      <c r="H309" s="111">
        <v>219568</v>
      </c>
      <c r="I309" s="111">
        <v>766737</v>
      </c>
      <c r="J309" s="111">
        <v>249540</v>
      </c>
    </row>
    <row r="310" spans="1:10" x14ac:dyDescent="0.2">
      <c r="A310" s="49" t="str">
        <f t="shared" si="4"/>
        <v>DESPERDÍCIOS DE CACAU</v>
      </c>
      <c r="B310" t="s">
        <v>326</v>
      </c>
      <c r="C310" s="111">
        <v>90069</v>
      </c>
      <c r="D310" s="111">
        <v>50019</v>
      </c>
      <c r="E310" s="111">
        <v>18</v>
      </c>
      <c r="F310" s="111">
        <v>2</v>
      </c>
      <c r="G310" s="111">
        <v>240289</v>
      </c>
      <c r="H310" s="111">
        <v>813282</v>
      </c>
      <c r="I310" s="111">
        <v>473595</v>
      </c>
      <c r="J310" s="111">
        <v>1068760</v>
      </c>
    </row>
    <row r="311" spans="1:10" x14ac:dyDescent="0.2">
      <c r="A311" s="49" t="str">
        <f t="shared" si="4"/>
        <v>DESPERDÍCIOS DE COUROS/PELES</v>
      </c>
      <c r="B311" t="s">
        <v>327</v>
      </c>
      <c r="C311" s="111">
        <v>4654</v>
      </c>
      <c r="D311" s="111">
        <v>6858</v>
      </c>
      <c r="E311" s="111">
        <v>15589</v>
      </c>
      <c r="F311" s="111">
        <v>31057</v>
      </c>
      <c r="G311" s="111">
        <v>7476</v>
      </c>
      <c r="H311" s="111">
        <v>26700</v>
      </c>
      <c r="I311" s="111">
        <v>130830</v>
      </c>
      <c r="J311" s="111">
        <v>80100</v>
      </c>
    </row>
    <row r="312" spans="1:10" x14ac:dyDescent="0.2">
      <c r="A312" s="49" t="str">
        <f t="shared" si="4"/>
        <v>DESPERDÍCIOS DE FUMO</v>
      </c>
      <c r="B312" t="s">
        <v>328</v>
      </c>
      <c r="C312" s="111">
        <v>5473432</v>
      </c>
      <c r="D312" s="111">
        <v>6576870</v>
      </c>
      <c r="E312" s="111">
        <v>5164619</v>
      </c>
      <c r="F312" s="111">
        <v>8170535</v>
      </c>
      <c r="G312" s="111">
        <v>1329458</v>
      </c>
      <c r="H312" s="111">
        <v>1642368</v>
      </c>
      <c r="I312" s="111">
        <v>537537</v>
      </c>
      <c r="J312" s="111">
        <v>192040</v>
      </c>
    </row>
    <row r="313" spans="1:10" x14ac:dyDescent="0.2">
      <c r="A313" s="49" t="str">
        <f t="shared" si="4"/>
        <v>DOCE DE LEITE</v>
      </c>
      <c r="B313" t="s">
        <v>329</v>
      </c>
      <c r="C313" s="111">
        <v>112402</v>
      </c>
      <c r="D313" s="111">
        <v>25661</v>
      </c>
      <c r="E313" s="111">
        <v>99165</v>
      </c>
      <c r="F313" s="111">
        <v>23897</v>
      </c>
      <c r="G313" s="111">
        <v>443822</v>
      </c>
      <c r="H313" s="111">
        <v>146198</v>
      </c>
      <c r="I313" s="111">
        <v>260202</v>
      </c>
      <c r="J313" s="111">
        <v>101912</v>
      </c>
    </row>
    <row r="314" spans="1:10" x14ac:dyDescent="0.2">
      <c r="A314" s="49" t="str">
        <f t="shared" si="4"/>
        <v>ENZIMAS E SEUS CONCENTRADOS</v>
      </c>
      <c r="B314" t="s">
        <v>330</v>
      </c>
      <c r="C314" s="111">
        <v>6226659</v>
      </c>
      <c r="D314" s="111">
        <v>479835</v>
      </c>
      <c r="E314" s="111">
        <v>6063510</v>
      </c>
      <c r="F314" s="111">
        <v>513494</v>
      </c>
      <c r="G314" s="111">
        <v>23200146</v>
      </c>
      <c r="H314" s="111">
        <v>2400124</v>
      </c>
      <c r="I314" s="111">
        <v>26427794</v>
      </c>
      <c r="J314" s="111">
        <v>2771399</v>
      </c>
    </row>
    <row r="315" spans="1:10" x14ac:dyDescent="0.2">
      <c r="A315" s="49" t="str">
        <f t="shared" si="4"/>
        <v>ERVILHAS</v>
      </c>
      <c r="B315" t="s">
        <v>331</v>
      </c>
      <c r="C315" s="111">
        <v>705</v>
      </c>
      <c r="D315" s="111">
        <v>267</v>
      </c>
      <c r="E315" s="111">
        <v>931</v>
      </c>
      <c r="F315" s="111">
        <v>394</v>
      </c>
      <c r="G315" s="111" t="s">
        <v>52</v>
      </c>
      <c r="H315" s="111" t="s">
        <v>52</v>
      </c>
      <c r="I315" s="111" t="s">
        <v>52</v>
      </c>
      <c r="J315" s="111" t="s">
        <v>52</v>
      </c>
    </row>
    <row r="316" spans="1:10" x14ac:dyDescent="0.2">
      <c r="A316" s="49" t="str">
        <f t="shared" si="4"/>
        <v>ERVILHAS CONGELADAS</v>
      </c>
      <c r="B316" t="s">
        <v>332</v>
      </c>
      <c r="C316" s="111">
        <v>4257</v>
      </c>
      <c r="D316" s="111">
        <v>1056</v>
      </c>
      <c r="E316" s="111">
        <v>6543</v>
      </c>
      <c r="F316" s="111">
        <v>1618</v>
      </c>
      <c r="G316" s="111">
        <v>934970</v>
      </c>
      <c r="H316" s="111">
        <v>754140</v>
      </c>
      <c r="I316" s="111">
        <v>876039</v>
      </c>
      <c r="J316" s="111">
        <v>704995</v>
      </c>
    </row>
    <row r="317" spans="1:10" x14ac:dyDescent="0.2">
      <c r="A317" s="49" t="str">
        <f t="shared" si="4"/>
        <v>ERVILHAS PREPARADAS OU CONSERVADAS</v>
      </c>
      <c r="B317" t="s">
        <v>333</v>
      </c>
      <c r="C317" s="111">
        <v>1043814</v>
      </c>
      <c r="D317" s="111">
        <v>756305</v>
      </c>
      <c r="E317" s="111">
        <v>249012</v>
      </c>
      <c r="F317" s="111">
        <v>273138</v>
      </c>
      <c r="G317" s="111">
        <v>6308</v>
      </c>
      <c r="H317" s="111">
        <v>3216</v>
      </c>
      <c r="I317" s="111">
        <v>27671</v>
      </c>
      <c r="J317" s="111">
        <v>14843</v>
      </c>
    </row>
    <row r="318" spans="1:10" x14ac:dyDescent="0.2">
      <c r="A318" s="49" t="str">
        <f t="shared" si="4"/>
        <v>ERVILHAS SECAS</v>
      </c>
      <c r="B318" t="s">
        <v>334</v>
      </c>
      <c r="C318" s="111">
        <v>4148</v>
      </c>
      <c r="D318" s="111">
        <v>962</v>
      </c>
      <c r="E318" s="111">
        <v>2659</v>
      </c>
      <c r="F318" s="111">
        <v>647</v>
      </c>
      <c r="G318" s="111">
        <v>2181279</v>
      </c>
      <c r="H318" s="111">
        <v>3304424</v>
      </c>
      <c r="I318" s="111">
        <v>1638926</v>
      </c>
      <c r="J318" s="111">
        <v>3046630</v>
      </c>
    </row>
    <row r="319" spans="1:10" x14ac:dyDescent="0.2">
      <c r="A319" s="49" t="str">
        <f t="shared" si="4"/>
        <v>ESPINAFRES CONGELADOS</v>
      </c>
      <c r="B319" t="s">
        <v>335</v>
      </c>
      <c r="C319" s="111">
        <v>7817</v>
      </c>
      <c r="D319" s="111">
        <v>2337</v>
      </c>
      <c r="E319" s="111">
        <v>9450</v>
      </c>
      <c r="F319" s="111">
        <v>3373</v>
      </c>
      <c r="G319" s="111">
        <v>106632</v>
      </c>
      <c r="H319" s="111">
        <v>117652</v>
      </c>
      <c r="I319" s="111">
        <v>59265</v>
      </c>
      <c r="J319" s="111">
        <v>57485</v>
      </c>
    </row>
    <row r="320" spans="1:10" x14ac:dyDescent="0.2">
      <c r="A320" s="49" t="str">
        <f t="shared" si="4"/>
        <v>ESSÊNCIAS DERIVADAS DE MADEIRA</v>
      </c>
      <c r="B320" t="s">
        <v>336</v>
      </c>
      <c r="C320" s="111">
        <v>4857272</v>
      </c>
      <c r="D320" s="111">
        <v>2678049</v>
      </c>
      <c r="E320" s="111">
        <v>6569362</v>
      </c>
      <c r="F320" s="111">
        <v>2521483</v>
      </c>
      <c r="G320" s="111">
        <v>90518</v>
      </c>
      <c r="H320" s="111">
        <v>16393</v>
      </c>
      <c r="I320" s="111">
        <v>247158</v>
      </c>
      <c r="J320" s="111">
        <v>27524</v>
      </c>
    </row>
    <row r="321" spans="1:10" x14ac:dyDescent="0.2">
      <c r="A321" s="49" t="str">
        <f t="shared" si="4"/>
        <v>EXTRATO DE MALTE</v>
      </c>
      <c r="B321" t="s">
        <v>337</v>
      </c>
      <c r="C321" s="111">
        <v>272622</v>
      </c>
      <c r="D321" s="111">
        <v>122279</v>
      </c>
      <c r="E321" s="111">
        <v>419854</v>
      </c>
      <c r="F321" s="111">
        <v>206835</v>
      </c>
      <c r="G321" s="111">
        <v>131258</v>
      </c>
      <c r="H321" s="111">
        <v>43749</v>
      </c>
      <c r="I321" s="111">
        <v>168759</v>
      </c>
      <c r="J321" s="111">
        <v>69129</v>
      </c>
    </row>
    <row r="322" spans="1:10" x14ac:dyDescent="0.2">
      <c r="A322" s="49" t="str">
        <f t="shared" si="4"/>
        <v>EXTRATOS TANANTES DE ORIGEM VEGETAL, TANINOS E SEUS DERIVADOS</v>
      </c>
      <c r="B322" t="s">
        <v>338</v>
      </c>
      <c r="C322" s="111">
        <v>3125580</v>
      </c>
      <c r="D322" s="111">
        <v>1483695</v>
      </c>
      <c r="E322" s="111">
        <v>3369749</v>
      </c>
      <c r="F322" s="111">
        <v>1564211</v>
      </c>
      <c r="G322" s="111">
        <v>771295</v>
      </c>
      <c r="H322" s="111">
        <v>399604</v>
      </c>
      <c r="I322" s="111">
        <v>748502</v>
      </c>
      <c r="J322" s="111">
        <v>283650</v>
      </c>
    </row>
    <row r="323" spans="1:10" x14ac:dyDescent="0.2">
      <c r="A323" s="49" t="str">
        <f t="shared" si="4"/>
        <v>EXTRATOS, ESSÊNCIAS E CONCENTRADOS DE CAFÉ</v>
      </c>
      <c r="B323" t="s">
        <v>339</v>
      </c>
      <c r="C323" s="111">
        <v>7498709</v>
      </c>
      <c r="D323" s="111">
        <v>966190</v>
      </c>
      <c r="E323" s="111">
        <v>5143100</v>
      </c>
      <c r="F323" s="111">
        <v>498392</v>
      </c>
      <c r="G323" s="111">
        <v>61053</v>
      </c>
      <c r="H323" s="111">
        <v>2338</v>
      </c>
      <c r="I323" s="111">
        <v>135816</v>
      </c>
      <c r="J323" s="111">
        <v>22007</v>
      </c>
    </row>
    <row r="324" spans="1:10" x14ac:dyDescent="0.2">
      <c r="A324" s="49" t="str">
        <f t="shared" si="4"/>
        <v>EXTRATOS, ESSÊNCIAS E PREPARAÇÕES DE CHÁS E MATE</v>
      </c>
      <c r="B324" t="s">
        <v>340</v>
      </c>
      <c r="C324" s="111">
        <v>383387</v>
      </c>
      <c r="D324" s="111">
        <v>10389</v>
      </c>
      <c r="E324" s="111">
        <v>1465065</v>
      </c>
      <c r="F324" s="111">
        <v>39427</v>
      </c>
      <c r="G324" s="111">
        <v>449742</v>
      </c>
      <c r="H324" s="111">
        <v>60085</v>
      </c>
      <c r="I324" s="111">
        <v>432376</v>
      </c>
      <c r="J324" s="111">
        <v>71586</v>
      </c>
    </row>
    <row r="325" spans="1:10" x14ac:dyDescent="0.2">
      <c r="A325" s="49" t="str">
        <f t="shared" ref="A325:A388" si="5">RIGHT(B325,LEN(B325)-11)</f>
        <v>FARELO DE SOJA</v>
      </c>
      <c r="B325" t="s">
        <v>341</v>
      </c>
      <c r="C325" s="111">
        <v>881798383</v>
      </c>
      <c r="D325" s="111">
        <v>2145023562</v>
      </c>
      <c r="E325" s="111">
        <v>788007403</v>
      </c>
      <c r="F325" s="111">
        <v>2210485827</v>
      </c>
      <c r="G325" s="111">
        <v>48046</v>
      </c>
      <c r="H325" s="111">
        <v>10800</v>
      </c>
      <c r="I325" s="111">
        <v>104105</v>
      </c>
      <c r="J325" s="111">
        <v>22040</v>
      </c>
    </row>
    <row r="326" spans="1:10" x14ac:dyDescent="0.2">
      <c r="A326" s="49" t="str">
        <f t="shared" si="5"/>
        <v>FARELO, SÊMEAS E OUTROS RESÍDUOS  DE TRIGO</v>
      </c>
      <c r="B326" t="s">
        <v>342</v>
      </c>
      <c r="C326" s="111">
        <v>1944</v>
      </c>
      <c r="D326" s="111">
        <v>6800</v>
      </c>
      <c r="E326" s="111">
        <v>2</v>
      </c>
      <c r="F326" s="111">
        <v>1</v>
      </c>
      <c r="G326" s="111">
        <v>69421</v>
      </c>
      <c r="H326" s="111">
        <v>33600</v>
      </c>
      <c r="I326" s="111">
        <v>0</v>
      </c>
      <c r="J326" s="111">
        <v>0</v>
      </c>
    </row>
    <row r="327" spans="1:10" x14ac:dyDescent="0.2">
      <c r="A327" s="49" t="str">
        <f t="shared" si="5"/>
        <v>FARELOS DE OLEAGINOSAS</v>
      </c>
      <c r="B327" t="s">
        <v>343</v>
      </c>
      <c r="C327" s="111">
        <v>521268</v>
      </c>
      <c r="D327" s="111">
        <v>128265</v>
      </c>
      <c r="E327" s="111">
        <v>965540</v>
      </c>
      <c r="F327" s="111">
        <v>938213</v>
      </c>
      <c r="G327" s="111">
        <v>106074</v>
      </c>
      <c r="H327" s="111">
        <v>40100</v>
      </c>
      <c r="I327" s="111">
        <v>158088</v>
      </c>
      <c r="J327" s="111">
        <v>43050</v>
      </c>
    </row>
    <row r="328" spans="1:10" x14ac:dyDescent="0.2">
      <c r="A328" s="49" t="str">
        <f t="shared" si="5"/>
        <v>FARINHA DE BATATA</v>
      </c>
      <c r="B328" t="s">
        <v>344</v>
      </c>
      <c r="C328" s="111">
        <v>195925</v>
      </c>
      <c r="D328" s="111">
        <v>58867</v>
      </c>
      <c r="E328" s="111">
        <v>42596</v>
      </c>
      <c r="F328" s="111">
        <v>21058</v>
      </c>
      <c r="G328" s="111">
        <v>2559449</v>
      </c>
      <c r="H328" s="111">
        <v>1174544</v>
      </c>
      <c r="I328" s="111">
        <v>4084070</v>
      </c>
      <c r="J328" s="111">
        <v>1917500</v>
      </c>
    </row>
    <row r="329" spans="1:10" x14ac:dyDescent="0.2">
      <c r="A329" s="49" t="str">
        <f t="shared" si="5"/>
        <v>FARINHA DE MILHO</v>
      </c>
      <c r="B329" t="s">
        <v>345</v>
      </c>
      <c r="C329" s="111">
        <v>1443738</v>
      </c>
      <c r="D329" s="111">
        <v>2997653</v>
      </c>
      <c r="E329" s="111">
        <v>348073</v>
      </c>
      <c r="F329" s="111">
        <v>632522</v>
      </c>
      <c r="G329" s="111">
        <v>173296</v>
      </c>
      <c r="H329" s="111">
        <v>202000</v>
      </c>
      <c r="I329" s="111">
        <v>241039</v>
      </c>
      <c r="J329" s="111">
        <v>271075</v>
      </c>
    </row>
    <row r="330" spans="1:10" x14ac:dyDescent="0.2">
      <c r="A330" s="49" t="str">
        <f t="shared" si="5"/>
        <v>FARINHA DE TRIGO</v>
      </c>
      <c r="B330" t="s">
        <v>346</v>
      </c>
      <c r="C330" s="111">
        <v>177958</v>
      </c>
      <c r="D330" s="111">
        <v>200140</v>
      </c>
      <c r="E330" s="111">
        <v>115625</v>
      </c>
      <c r="F330" s="111">
        <v>120118</v>
      </c>
      <c r="G330" s="111">
        <v>10094137</v>
      </c>
      <c r="H330" s="111">
        <v>24674337</v>
      </c>
      <c r="I330" s="111">
        <v>9930578</v>
      </c>
      <c r="J330" s="111">
        <v>24935181</v>
      </c>
    </row>
    <row r="331" spans="1:10" x14ac:dyDescent="0.2">
      <c r="A331" s="49" t="str">
        <f t="shared" si="5"/>
        <v>FARINHAS DE CARNE, EXTRATOS E MIUDEZAS</v>
      </c>
      <c r="B331" t="s">
        <v>347</v>
      </c>
      <c r="C331" s="111">
        <v>21899512</v>
      </c>
      <c r="D331" s="111">
        <v>33091906</v>
      </c>
      <c r="E331" s="111">
        <v>14826948</v>
      </c>
      <c r="F331" s="111">
        <v>28502694</v>
      </c>
      <c r="G331" s="111">
        <v>997069</v>
      </c>
      <c r="H331" s="111">
        <v>446600</v>
      </c>
      <c r="I331" s="111">
        <v>675836</v>
      </c>
      <c r="J331" s="111">
        <v>352361</v>
      </c>
    </row>
    <row r="332" spans="1:10" x14ac:dyDescent="0.2">
      <c r="A332" s="49" t="str">
        <f t="shared" si="5"/>
        <v>FÉCULA DE BATATA</v>
      </c>
      <c r="B332" t="s">
        <v>348</v>
      </c>
      <c r="C332" s="111">
        <v>27435</v>
      </c>
      <c r="D332" s="111">
        <v>28010</v>
      </c>
      <c r="E332" s="111">
        <v>103016</v>
      </c>
      <c r="F332" s="111">
        <v>112004</v>
      </c>
      <c r="G332" s="111">
        <v>91643</v>
      </c>
      <c r="H332" s="111">
        <v>87250</v>
      </c>
      <c r="I332" s="111">
        <v>143427</v>
      </c>
      <c r="J332" s="111">
        <v>120665</v>
      </c>
    </row>
    <row r="333" spans="1:10" x14ac:dyDescent="0.2">
      <c r="A333" s="49" t="str">
        <f t="shared" si="5"/>
        <v>FÉCULA DE MANDIOCA</v>
      </c>
      <c r="B333" t="s">
        <v>349</v>
      </c>
      <c r="C333" s="111">
        <v>1976388</v>
      </c>
      <c r="D333" s="111">
        <v>2303329</v>
      </c>
      <c r="E333" s="111">
        <v>1925408</v>
      </c>
      <c r="F333" s="111">
        <v>2626793</v>
      </c>
      <c r="G333" s="111">
        <v>31939</v>
      </c>
      <c r="H333" s="111">
        <v>5500</v>
      </c>
      <c r="I333" s="111">
        <v>34077</v>
      </c>
      <c r="J333" s="111">
        <v>5500</v>
      </c>
    </row>
    <row r="334" spans="1:10" x14ac:dyDescent="0.2">
      <c r="A334" s="49" t="str">
        <f t="shared" si="5"/>
        <v>FEIJÃO</v>
      </c>
      <c r="B334" t="s">
        <v>350</v>
      </c>
      <c r="C334" s="111">
        <v>2485</v>
      </c>
      <c r="D334" s="111">
        <v>590</v>
      </c>
      <c r="E334" s="111">
        <v>1236</v>
      </c>
      <c r="F334" s="111">
        <v>581</v>
      </c>
      <c r="G334" s="111" t="s">
        <v>52</v>
      </c>
      <c r="H334" s="111" t="s">
        <v>52</v>
      </c>
      <c r="I334" s="111" t="s">
        <v>52</v>
      </c>
      <c r="J334" s="111" t="s">
        <v>52</v>
      </c>
    </row>
    <row r="335" spans="1:10" x14ac:dyDescent="0.2">
      <c r="A335" s="49" t="str">
        <f t="shared" si="5"/>
        <v>FEIJÕES PREPARADOS OU CONSERVADOS</v>
      </c>
      <c r="B335" t="s">
        <v>351</v>
      </c>
      <c r="C335" s="111">
        <v>62808</v>
      </c>
      <c r="D335" s="111">
        <v>52543</v>
      </c>
      <c r="E335" s="111">
        <v>285167</v>
      </c>
      <c r="F335" s="111">
        <v>215691</v>
      </c>
      <c r="G335" s="111">
        <v>5912</v>
      </c>
      <c r="H335" s="111">
        <v>3694</v>
      </c>
      <c r="I335" s="111">
        <v>2784</v>
      </c>
      <c r="J335" s="111">
        <v>1686</v>
      </c>
    </row>
    <row r="336" spans="1:10" x14ac:dyDescent="0.2">
      <c r="A336" s="49" t="str">
        <f t="shared" si="5"/>
        <v>FEIJÕES SECOS</v>
      </c>
      <c r="B336" t="s">
        <v>352</v>
      </c>
      <c r="C336" s="111">
        <v>7536120</v>
      </c>
      <c r="D336" s="111">
        <v>9156068</v>
      </c>
      <c r="E336" s="111">
        <v>19695154</v>
      </c>
      <c r="F336" s="111">
        <v>24091460</v>
      </c>
      <c r="G336" s="111">
        <v>621852</v>
      </c>
      <c r="H336" s="111">
        <v>716880</v>
      </c>
      <c r="I336" s="111">
        <v>590531</v>
      </c>
      <c r="J336" s="111">
        <v>760500</v>
      </c>
    </row>
    <row r="337" spans="1:10" x14ac:dyDescent="0.2">
      <c r="A337" s="49" t="str">
        <f t="shared" si="5"/>
        <v>FIAPOS E DESPERDÍCIOS DE ALGODÃO</v>
      </c>
      <c r="B337" t="s">
        <v>353</v>
      </c>
      <c r="C337" s="111">
        <v>916983</v>
      </c>
      <c r="D337" s="111">
        <v>1162611</v>
      </c>
      <c r="E337" s="111">
        <v>215174</v>
      </c>
      <c r="F337" s="111">
        <v>347486</v>
      </c>
      <c r="G337" s="111">
        <v>366362</v>
      </c>
      <c r="H337" s="111">
        <v>630367</v>
      </c>
      <c r="I337" s="111">
        <v>189968</v>
      </c>
      <c r="J337" s="111">
        <v>715869</v>
      </c>
    </row>
    <row r="338" spans="1:10" x14ac:dyDescent="0.2">
      <c r="A338" s="49" t="str">
        <f t="shared" si="5"/>
        <v>FIAPOS E DESPERDÍCIOS DE LÃ OU PELOS FINOS</v>
      </c>
      <c r="B338" t="s">
        <v>354</v>
      </c>
      <c r="C338" s="111">
        <v>0</v>
      </c>
      <c r="D338" s="111">
        <v>0</v>
      </c>
      <c r="E338" s="111">
        <v>12933</v>
      </c>
      <c r="F338" s="111">
        <v>6831</v>
      </c>
      <c r="G338" s="111">
        <v>96005</v>
      </c>
      <c r="H338" s="111">
        <v>20627</v>
      </c>
      <c r="I338" s="111">
        <v>0</v>
      </c>
      <c r="J338" s="111">
        <v>0</v>
      </c>
    </row>
    <row r="339" spans="1:10" x14ac:dyDescent="0.2">
      <c r="A339" s="49" t="str">
        <f t="shared" si="5"/>
        <v>FIGOS FRESCOS</v>
      </c>
      <c r="B339" t="s">
        <v>355</v>
      </c>
      <c r="C339" s="111">
        <v>874682</v>
      </c>
      <c r="D339" s="111">
        <v>179551</v>
      </c>
      <c r="E339" s="111">
        <v>1034231</v>
      </c>
      <c r="F339" s="111">
        <v>214851</v>
      </c>
      <c r="G339" s="111" t="s">
        <v>52</v>
      </c>
      <c r="H339" s="111" t="s">
        <v>52</v>
      </c>
      <c r="I339" s="111" t="s">
        <v>52</v>
      </c>
      <c r="J339" s="111" t="s">
        <v>52</v>
      </c>
    </row>
    <row r="340" spans="1:10" x14ac:dyDescent="0.2">
      <c r="A340" s="49" t="str">
        <f t="shared" si="5"/>
        <v>FIGOS SECOS</v>
      </c>
      <c r="B340" t="s">
        <v>356</v>
      </c>
      <c r="C340" s="111">
        <v>52</v>
      </c>
      <c r="D340" s="111">
        <v>15</v>
      </c>
      <c r="E340" s="111">
        <v>502</v>
      </c>
      <c r="F340" s="111">
        <v>39</v>
      </c>
      <c r="G340" s="111">
        <v>0</v>
      </c>
      <c r="H340" s="111">
        <v>0</v>
      </c>
      <c r="I340" s="111">
        <v>142871</v>
      </c>
      <c r="J340" s="111">
        <v>24040</v>
      </c>
    </row>
    <row r="341" spans="1:10" x14ac:dyDescent="0.2">
      <c r="A341" s="49" t="str">
        <f t="shared" si="5"/>
        <v>FIOS E DESPERDÍCIOS DE SEDA</v>
      </c>
      <c r="B341" t="s">
        <v>357</v>
      </c>
      <c r="C341" s="111">
        <v>2499505</v>
      </c>
      <c r="D341" s="111">
        <v>27297</v>
      </c>
      <c r="E341" s="111">
        <v>1699042</v>
      </c>
      <c r="F341" s="111">
        <v>28822</v>
      </c>
      <c r="G341" s="111">
        <v>314129</v>
      </c>
      <c r="H341" s="111">
        <v>421</v>
      </c>
      <c r="I341" s="111">
        <v>151097</v>
      </c>
      <c r="J341" s="111">
        <v>312</v>
      </c>
    </row>
    <row r="342" spans="1:10" x14ac:dyDescent="0.2">
      <c r="A342" s="49" t="str">
        <f t="shared" si="5"/>
        <v>FIOS E TECIDOS DE LÃ OU DE PELOS FINOS</v>
      </c>
      <c r="B342" t="s">
        <v>358</v>
      </c>
      <c r="C342" s="111">
        <v>99127</v>
      </c>
      <c r="D342" s="111">
        <v>6460</v>
      </c>
      <c r="E342" s="111">
        <v>121693</v>
      </c>
      <c r="F342" s="111">
        <v>7117</v>
      </c>
      <c r="G342" s="111">
        <v>224204</v>
      </c>
      <c r="H342" s="111">
        <v>3139</v>
      </c>
      <c r="I342" s="111">
        <v>145027</v>
      </c>
      <c r="J342" s="111">
        <v>1730</v>
      </c>
    </row>
    <row r="343" spans="1:10" x14ac:dyDescent="0.2">
      <c r="A343" s="49" t="str">
        <f t="shared" si="5"/>
        <v>FIOS, LINHAS E TECIDOS DE ALGODÃO</v>
      </c>
      <c r="B343" t="s">
        <v>359</v>
      </c>
      <c r="C343" s="111">
        <v>8553440</v>
      </c>
      <c r="D343" s="111">
        <v>1437940</v>
      </c>
      <c r="E343" s="111">
        <v>12043530</v>
      </c>
      <c r="F343" s="111">
        <v>2126951</v>
      </c>
      <c r="G343" s="111">
        <v>15963474</v>
      </c>
      <c r="H343" s="111">
        <v>3587088</v>
      </c>
      <c r="I343" s="111">
        <v>8201345</v>
      </c>
      <c r="J343" s="111">
        <v>1754256</v>
      </c>
    </row>
    <row r="344" spans="1:10" x14ac:dyDescent="0.2">
      <c r="A344" s="49" t="str">
        <f t="shared" si="5"/>
        <v>FLORES  DE CORTES FRESCAS</v>
      </c>
      <c r="B344" t="s">
        <v>360</v>
      </c>
      <c r="C344" s="111">
        <v>12049</v>
      </c>
      <c r="D344" s="111">
        <v>1834</v>
      </c>
      <c r="E344" s="111">
        <v>5240</v>
      </c>
      <c r="F344" s="111">
        <v>711</v>
      </c>
      <c r="G344" s="111">
        <v>369624</v>
      </c>
      <c r="H344" s="111">
        <v>72377</v>
      </c>
      <c r="I344" s="111">
        <v>499490</v>
      </c>
      <c r="J344" s="111">
        <v>92405</v>
      </c>
    </row>
    <row r="345" spans="1:10" x14ac:dyDescent="0.2">
      <c r="A345" s="49" t="str">
        <f t="shared" si="5"/>
        <v>FOLHAGENS, FOLHAS E RAMOS DE PLANTAS CORTADAS FRESCAS</v>
      </c>
      <c r="B345" t="s">
        <v>361</v>
      </c>
      <c r="C345" s="111">
        <v>179530</v>
      </c>
      <c r="D345" s="111">
        <v>21041</v>
      </c>
      <c r="E345" s="111">
        <v>143289</v>
      </c>
      <c r="F345" s="111">
        <v>21686</v>
      </c>
      <c r="G345" s="111">
        <v>420</v>
      </c>
      <c r="H345" s="111">
        <v>4</v>
      </c>
      <c r="I345" s="111">
        <v>5259</v>
      </c>
      <c r="J345" s="111">
        <v>495</v>
      </c>
    </row>
    <row r="346" spans="1:10" x14ac:dyDescent="0.2">
      <c r="A346" s="49" t="str">
        <f t="shared" si="5"/>
        <v>FUMO MANUFATURADO</v>
      </c>
      <c r="B346" t="s">
        <v>362</v>
      </c>
      <c r="C346" s="111">
        <v>7105507</v>
      </c>
      <c r="D346" s="111">
        <v>1457244</v>
      </c>
      <c r="E346" s="111">
        <v>20160922</v>
      </c>
      <c r="F346" s="111">
        <v>3420298</v>
      </c>
      <c r="G346" s="111">
        <v>549095</v>
      </c>
      <c r="H346" s="111">
        <v>110341</v>
      </c>
      <c r="I346" s="111">
        <v>709675</v>
      </c>
      <c r="J346" s="111">
        <v>108289</v>
      </c>
    </row>
    <row r="347" spans="1:10" x14ac:dyDescent="0.2">
      <c r="A347" s="49" t="str">
        <f t="shared" si="5"/>
        <v>FUMO NÃO MANUFATURADO</v>
      </c>
      <c r="B347" t="s">
        <v>363</v>
      </c>
      <c r="C347" s="111">
        <v>100770909</v>
      </c>
      <c r="D347" s="111">
        <v>13371439</v>
      </c>
      <c r="E347" s="111">
        <v>131317005</v>
      </c>
      <c r="F347" s="111">
        <v>16643210</v>
      </c>
      <c r="G347" s="111">
        <v>4479221</v>
      </c>
      <c r="H347" s="111">
        <v>1224994</v>
      </c>
      <c r="I347" s="111">
        <v>10973908</v>
      </c>
      <c r="J347" s="111">
        <v>2874492</v>
      </c>
    </row>
    <row r="348" spans="1:10" x14ac:dyDescent="0.2">
      <c r="A348" s="49" t="str">
        <f t="shared" si="5"/>
        <v>GALOS E GALINHAS VIVOS</v>
      </c>
      <c r="B348" t="s">
        <v>364</v>
      </c>
      <c r="C348" s="111">
        <v>11664183</v>
      </c>
      <c r="D348" s="111">
        <v>86368</v>
      </c>
      <c r="E348" s="111">
        <v>12256462</v>
      </c>
      <c r="F348" s="111">
        <v>95156</v>
      </c>
      <c r="G348" s="111" t="s">
        <v>52</v>
      </c>
      <c r="H348" s="111" t="s">
        <v>52</v>
      </c>
      <c r="I348" s="111" t="s">
        <v>52</v>
      </c>
      <c r="J348" s="111" t="s">
        <v>52</v>
      </c>
    </row>
    <row r="349" spans="1:10" x14ac:dyDescent="0.2">
      <c r="A349" s="49" t="str">
        <f t="shared" si="5"/>
        <v>GELATINAS</v>
      </c>
      <c r="B349" t="s">
        <v>365</v>
      </c>
      <c r="C349" s="111">
        <v>24892991</v>
      </c>
      <c r="D349" s="111">
        <v>4044431</v>
      </c>
      <c r="E349" s="111">
        <v>23335046</v>
      </c>
      <c r="F349" s="111">
        <v>4665672</v>
      </c>
      <c r="G349" s="111">
        <v>567296</v>
      </c>
      <c r="H349" s="111">
        <v>90477</v>
      </c>
      <c r="I349" s="111">
        <v>1380738</v>
      </c>
      <c r="J349" s="111">
        <v>283888</v>
      </c>
    </row>
    <row r="350" spans="1:10" x14ac:dyDescent="0.2">
      <c r="A350" s="49" t="str">
        <f t="shared" si="5"/>
        <v>GEMAS DE OVOS</v>
      </c>
      <c r="B350" t="s">
        <v>366</v>
      </c>
      <c r="C350" s="111">
        <v>240968</v>
      </c>
      <c r="D350" s="111">
        <v>45893</v>
      </c>
      <c r="E350" s="111">
        <v>1340147</v>
      </c>
      <c r="F350" s="111">
        <v>344921</v>
      </c>
      <c r="G350" s="111" t="s">
        <v>52</v>
      </c>
      <c r="H350" s="111" t="s">
        <v>52</v>
      </c>
      <c r="I350" s="111" t="s">
        <v>52</v>
      </c>
      <c r="J350" s="111" t="s">
        <v>52</v>
      </c>
    </row>
    <row r="351" spans="1:10" x14ac:dyDescent="0.2">
      <c r="A351" s="49" t="str">
        <f t="shared" si="5"/>
        <v>GENGIBRE</v>
      </c>
      <c r="B351" t="s">
        <v>367</v>
      </c>
      <c r="C351" s="111">
        <v>1513532</v>
      </c>
      <c r="D351" s="111">
        <v>1083962</v>
      </c>
      <c r="E351" s="111">
        <v>1645587</v>
      </c>
      <c r="F351" s="111">
        <v>1363721</v>
      </c>
      <c r="G351" s="111">
        <v>59104</v>
      </c>
      <c r="H351" s="111">
        <v>24055</v>
      </c>
      <c r="I351" s="111">
        <v>209809</v>
      </c>
      <c r="J351" s="111">
        <v>90000</v>
      </c>
    </row>
    <row r="352" spans="1:10" x14ac:dyDescent="0.2">
      <c r="A352" s="49" t="str">
        <f t="shared" si="5"/>
        <v>GLUTEN DE TRIGO</v>
      </c>
      <c r="B352" t="s">
        <v>368</v>
      </c>
      <c r="C352" s="111">
        <v>12</v>
      </c>
      <c r="D352" s="111">
        <v>12</v>
      </c>
      <c r="E352" s="111">
        <v>0</v>
      </c>
      <c r="F352" s="111">
        <v>0</v>
      </c>
      <c r="G352" s="111">
        <v>4242660</v>
      </c>
      <c r="H352" s="111">
        <v>2508975</v>
      </c>
      <c r="I352" s="111">
        <v>2563523</v>
      </c>
      <c r="J352" s="111">
        <v>1693700</v>
      </c>
    </row>
    <row r="353" spans="1:10" x14ac:dyDescent="0.2">
      <c r="A353" s="49" t="str">
        <f t="shared" si="5"/>
        <v>GOIABAS FRESCAS OU SECAS</v>
      </c>
      <c r="B353" t="s">
        <v>369</v>
      </c>
      <c r="C353" s="111">
        <v>103760</v>
      </c>
      <c r="D353" s="111">
        <v>39355</v>
      </c>
      <c r="E353" s="111">
        <v>223596</v>
      </c>
      <c r="F353" s="111">
        <v>87520</v>
      </c>
      <c r="G353" s="111" t="s">
        <v>52</v>
      </c>
      <c r="H353" s="111" t="s">
        <v>52</v>
      </c>
      <c r="I353" s="111" t="s">
        <v>52</v>
      </c>
      <c r="J353" s="111" t="s">
        <v>52</v>
      </c>
    </row>
    <row r="354" spans="1:10" x14ac:dyDescent="0.2">
      <c r="A354" s="49" t="str">
        <f t="shared" si="5"/>
        <v>GOMAS E RESINAS</v>
      </c>
      <c r="B354" t="s">
        <v>370</v>
      </c>
      <c r="C354" s="111">
        <v>2470805</v>
      </c>
      <c r="D354" s="111">
        <v>2359868</v>
      </c>
      <c r="E354" s="111">
        <v>2873321</v>
      </c>
      <c r="F354" s="111">
        <v>2700492</v>
      </c>
      <c r="G354" s="111">
        <v>1235514</v>
      </c>
      <c r="H354" s="111">
        <v>362319</v>
      </c>
      <c r="I354" s="111">
        <v>1576695</v>
      </c>
      <c r="J354" s="111">
        <v>387733</v>
      </c>
    </row>
    <row r="355" spans="1:10" x14ac:dyDescent="0.2">
      <c r="A355" s="49" t="str">
        <f t="shared" si="5"/>
        <v>GORDURAS DE PORCO</v>
      </c>
      <c r="B355" t="s">
        <v>371</v>
      </c>
      <c r="C355" s="111">
        <v>2123626</v>
      </c>
      <c r="D355" s="111">
        <v>2180442</v>
      </c>
      <c r="E355" s="111">
        <v>4057360</v>
      </c>
      <c r="F355" s="111">
        <v>3801308</v>
      </c>
      <c r="G355" s="111">
        <v>0</v>
      </c>
      <c r="H355" s="111">
        <v>0</v>
      </c>
      <c r="I355" s="111">
        <v>102361</v>
      </c>
      <c r="J355" s="111">
        <v>71029</v>
      </c>
    </row>
    <row r="356" spans="1:10" x14ac:dyDescent="0.2">
      <c r="A356" s="49" t="str">
        <f t="shared" si="5"/>
        <v>GRÃOS-DE-BICO SECOS</v>
      </c>
      <c r="B356" t="s">
        <v>372</v>
      </c>
      <c r="C356" s="111">
        <v>32297</v>
      </c>
      <c r="D356" s="111">
        <v>10794</v>
      </c>
      <c r="E356" s="111">
        <v>5742</v>
      </c>
      <c r="F356" s="111">
        <v>1790</v>
      </c>
      <c r="G356" s="111">
        <v>796113</v>
      </c>
      <c r="H356" s="111">
        <v>795712</v>
      </c>
      <c r="I356" s="111">
        <v>940993</v>
      </c>
      <c r="J356" s="111">
        <v>1173749</v>
      </c>
    </row>
    <row r="357" spans="1:10" x14ac:dyDescent="0.2">
      <c r="A357" s="49" t="str">
        <f t="shared" si="5"/>
        <v>INHAME</v>
      </c>
      <c r="B357" t="s">
        <v>373</v>
      </c>
      <c r="C357" s="111">
        <v>975071</v>
      </c>
      <c r="D357" s="111">
        <v>765210</v>
      </c>
      <c r="E357" s="111">
        <v>502719</v>
      </c>
      <c r="F357" s="111">
        <v>378020</v>
      </c>
      <c r="G357" s="111" t="s">
        <v>52</v>
      </c>
      <c r="H357" s="111" t="s">
        <v>52</v>
      </c>
      <c r="I357" s="111" t="s">
        <v>52</v>
      </c>
      <c r="J357" s="111" t="s">
        <v>52</v>
      </c>
    </row>
    <row r="358" spans="1:10" x14ac:dyDescent="0.2">
      <c r="A358" s="49" t="str">
        <f t="shared" si="5"/>
        <v>IOGURTE</v>
      </c>
      <c r="B358" t="s">
        <v>374</v>
      </c>
      <c r="C358" s="111">
        <v>105235</v>
      </c>
      <c r="D358" s="111">
        <v>38632</v>
      </c>
      <c r="E358" s="111">
        <v>105231</v>
      </c>
      <c r="F358" s="111">
        <v>37770</v>
      </c>
      <c r="G358" s="111" t="s">
        <v>52</v>
      </c>
      <c r="H358" s="111" t="s">
        <v>52</v>
      </c>
      <c r="I358" s="111" t="s">
        <v>52</v>
      </c>
      <c r="J358" s="111" t="s">
        <v>52</v>
      </c>
    </row>
    <row r="359" spans="1:10" x14ac:dyDescent="0.2">
      <c r="A359" s="49" t="str">
        <f t="shared" si="5"/>
        <v>KIWIS FRESCOS</v>
      </c>
      <c r="B359" t="s">
        <v>375</v>
      </c>
      <c r="C359" s="111">
        <v>26123</v>
      </c>
      <c r="D359" s="111">
        <v>5174</v>
      </c>
      <c r="E359" s="111">
        <v>27392</v>
      </c>
      <c r="F359" s="111">
        <v>5518</v>
      </c>
      <c r="G359" s="111">
        <v>5253644</v>
      </c>
      <c r="H359" s="111">
        <v>2343332</v>
      </c>
      <c r="I359" s="111">
        <v>7927494</v>
      </c>
      <c r="J359" s="111">
        <v>3673214</v>
      </c>
    </row>
    <row r="360" spans="1:10" x14ac:dyDescent="0.2">
      <c r="A360" s="49" t="str">
        <f t="shared" si="5"/>
        <v>KRILL</v>
      </c>
      <c r="B360" t="s">
        <v>564</v>
      </c>
      <c r="C360" s="111" t="s">
        <v>52</v>
      </c>
      <c r="D360" s="111" t="s">
        <v>52</v>
      </c>
      <c r="E360" s="111" t="s">
        <v>52</v>
      </c>
      <c r="F360" s="111" t="s">
        <v>52</v>
      </c>
      <c r="G360" s="111">
        <v>420</v>
      </c>
      <c r="H360" s="111">
        <v>30</v>
      </c>
      <c r="I360" s="111">
        <v>0</v>
      </c>
      <c r="J360" s="111">
        <v>0</v>
      </c>
    </row>
    <row r="361" spans="1:10" x14ac:dyDescent="0.2">
      <c r="A361" s="49" t="str">
        <f t="shared" si="5"/>
        <v>LÃ  OU PELOS FINOS NÃO CARDADOS NEM PENTEADOS</v>
      </c>
      <c r="B361" t="s">
        <v>376</v>
      </c>
      <c r="C361" s="111">
        <v>870415</v>
      </c>
      <c r="D361" s="111">
        <v>771813</v>
      </c>
      <c r="E361" s="111">
        <v>832569</v>
      </c>
      <c r="F361" s="111">
        <v>551004</v>
      </c>
      <c r="G361" s="111">
        <v>95550</v>
      </c>
      <c r="H361" s="111">
        <v>23524</v>
      </c>
      <c r="I361" s="111">
        <v>4897</v>
      </c>
      <c r="J361" s="111">
        <v>1959</v>
      </c>
    </row>
    <row r="362" spans="1:10" x14ac:dyDescent="0.2">
      <c r="A362" s="49" t="str">
        <f t="shared" si="5"/>
        <v>LÃ OU PELOS FINOS CARDADOS OU PENTEADOS</v>
      </c>
      <c r="B362" t="s">
        <v>377</v>
      </c>
      <c r="C362" s="111">
        <v>152509</v>
      </c>
      <c r="D362" s="111">
        <v>52777</v>
      </c>
      <c r="E362" s="111">
        <v>59107</v>
      </c>
      <c r="F362" s="111">
        <v>12401</v>
      </c>
      <c r="G362" s="111">
        <v>40232</v>
      </c>
      <c r="H362" s="111">
        <v>6401</v>
      </c>
      <c r="I362" s="111">
        <v>124821</v>
      </c>
      <c r="J362" s="111">
        <v>9598</v>
      </c>
    </row>
    <row r="363" spans="1:10" x14ac:dyDescent="0.2">
      <c r="A363" s="49" t="str">
        <f t="shared" si="5"/>
        <v>LAGOSTAS</v>
      </c>
      <c r="B363" t="s">
        <v>378</v>
      </c>
      <c r="C363" s="111">
        <v>1075922</v>
      </c>
      <c r="D363" s="111">
        <v>40051</v>
      </c>
      <c r="E363" s="111">
        <v>1369221</v>
      </c>
      <c r="F363" s="111">
        <v>55133</v>
      </c>
      <c r="G363" s="111" t="s">
        <v>52</v>
      </c>
      <c r="H363" s="111" t="s">
        <v>52</v>
      </c>
      <c r="I363" s="111" t="s">
        <v>52</v>
      </c>
      <c r="J363" s="111" t="s">
        <v>52</v>
      </c>
    </row>
    <row r="364" spans="1:10" x14ac:dyDescent="0.2">
      <c r="A364" s="49" t="str">
        <f t="shared" si="5"/>
        <v>LARANJAS FRESCAS OU SECAS</v>
      </c>
      <c r="B364" t="s">
        <v>379</v>
      </c>
      <c r="C364" s="111">
        <v>65293</v>
      </c>
      <c r="D364" s="111">
        <v>98567</v>
      </c>
      <c r="E364" s="111">
        <v>90208</v>
      </c>
      <c r="F364" s="111">
        <v>53711</v>
      </c>
      <c r="G364" s="111">
        <v>6680114</v>
      </c>
      <c r="H364" s="111">
        <v>9731624</v>
      </c>
      <c r="I364" s="111">
        <v>4123815</v>
      </c>
      <c r="J364" s="111">
        <v>6402533</v>
      </c>
    </row>
    <row r="365" spans="1:10" x14ac:dyDescent="0.2">
      <c r="A365" s="49" t="str">
        <f t="shared" si="5"/>
        <v>LEITE CONDENSADO</v>
      </c>
      <c r="B365" t="s">
        <v>380</v>
      </c>
      <c r="C365" s="111">
        <v>1135082</v>
      </c>
      <c r="D365" s="111">
        <v>517010</v>
      </c>
      <c r="E365" s="111">
        <v>1144800</v>
      </c>
      <c r="F365" s="111">
        <v>518693</v>
      </c>
      <c r="G365" s="111" t="s">
        <v>52</v>
      </c>
      <c r="H365" s="111" t="s">
        <v>52</v>
      </c>
      <c r="I365" s="111" t="s">
        <v>52</v>
      </c>
      <c r="J365" s="111" t="s">
        <v>52</v>
      </c>
    </row>
    <row r="366" spans="1:10" x14ac:dyDescent="0.2">
      <c r="A366" s="49" t="str">
        <f t="shared" si="5"/>
        <v>LEITE EM PÓ</v>
      </c>
      <c r="B366" t="s">
        <v>381</v>
      </c>
      <c r="C366" s="111">
        <v>31468</v>
      </c>
      <c r="D366" s="111">
        <v>9566</v>
      </c>
      <c r="E366" s="111">
        <v>57372</v>
      </c>
      <c r="F366" s="111">
        <v>17901</v>
      </c>
      <c r="G366" s="111">
        <v>54229688</v>
      </c>
      <c r="H366" s="111">
        <v>15778712</v>
      </c>
      <c r="I366" s="111">
        <v>48119396</v>
      </c>
      <c r="J366" s="111">
        <v>12647698</v>
      </c>
    </row>
    <row r="367" spans="1:10" x14ac:dyDescent="0.2">
      <c r="A367" s="49" t="str">
        <f t="shared" si="5"/>
        <v>LEITE FLUIDO</v>
      </c>
      <c r="B367" t="s">
        <v>382</v>
      </c>
      <c r="C367" s="111">
        <v>261243</v>
      </c>
      <c r="D367" s="111">
        <v>288279</v>
      </c>
      <c r="E367" s="111">
        <v>240657</v>
      </c>
      <c r="F367" s="111">
        <v>233658</v>
      </c>
      <c r="G367" s="111" t="s">
        <v>52</v>
      </c>
      <c r="H367" s="111" t="s">
        <v>52</v>
      </c>
      <c r="I367" s="111" t="s">
        <v>52</v>
      </c>
      <c r="J367" s="111" t="s">
        <v>52</v>
      </c>
    </row>
    <row r="368" spans="1:10" x14ac:dyDescent="0.2">
      <c r="A368" s="49" t="str">
        <f t="shared" si="5"/>
        <v>LEITE MODIFICADO</v>
      </c>
      <c r="B368" t="s">
        <v>383</v>
      </c>
      <c r="C368" s="111">
        <v>625628</v>
      </c>
      <c r="D368" s="111">
        <v>159570</v>
      </c>
      <c r="E368" s="111">
        <v>43</v>
      </c>
      <c r="F368" s="111">
        <v>5</v>
      </c>
      <c r="G368" s="111">
        <v>47714</v>
      </c>
      <c r="H368" s="111">
        <v>4463</v>
      </c>
      <c r="I368" s="111">
        <v>0</v>
      </c>
      <c r="J368" s="111">
        <v>0</v>
      </c>
    </row>
    <row r="369" spans="1:10" x14ac:dyDescent="0.2">
      <c r="A369" s="49" t="str">
        <f t="shared" si="5"/>
        <v>LEITELHO</v>
      </c>
      <c r="B369" t="s">
        <v>384</v>
      </c>
      <c r="C369" s="111">
        <v>67696</v>
      </c>
      <c r="D369" s="111">
        <v>48895</v>
      </c>
      <c r="E369" s="111">
        <v>58778</v>
      </c>
      <c r="F369" s="111">
        <v>41211</v>
      </c>
      <c r="G369" s="111">
        <v>191525</v>
      </c>
      <c r="H369" s="111">
        <v>72500</v>
      </c>
      <c r="I369" s="111">
        <v>68150</v>
      </c>
      <c r="J369" s="111">
        <v>23500</v>
      </c>
    </row>
    <row r="370" spans="1:10" x14ac:dyDescent="0.2">
      <c r="A370" s="49" t="str">
        <f t="shared" si="5"/>
        <v>LENTILHAS SECAS</v>
      </c>
      <c r="B370" t="s">
        <v>385</v>
      </c>
      <c r="C370" s="111">
        <v>35116</v>
      </c>
      <c r="D370" s="111">
        <v>11087</v>
      </c>
      <c r="E370" s="111">
        <v>10606</v>
      </c>
      <c r="F370" s="111">
        <v>1944</v>
      </c>
      <c r="G370" s="111">
        <v>2119873</v>
      </c>
      <c r="H370" s="111">
        <v>1578595</v>
      </c>
      <c r="I370" s="111">
        <v>1764317</v>
      </c>
      <c r="J370" s="111">
        <v>1526048</v>
      </c>
    </row>
    <row r="371" spans="1:10" x14ac:dyDescent="0.2">
      <c r="A371" s="49" t="str">
        <f t="shared" si="5"/>
        <v>LEVEDURAS E PÓS PARA LEVEDAR</v>
      </c>
      <c r="B371" t="s">
        <v>386</v>
      </c>
      <c r="C371" s="111">
        <v>19049903</v>
      </c>
      <c r="D371" s="111">
        <v>7943152</v>
      </c>
      <c r="E371" s="111">
        <v>11747656</v>
      </c>
      <c r="F371" s="111">
        <v>6891004</v>
      </c>
      <c r="G371" s="111">
        <v>5846698</v>
      </c>
      <c r="H371" s="111">
        <v>2444590</v>
      </c>
      <c r="I371" s="111">
        <v>5415905</v>
      </c>
      <c r="J371" s="111">
        <v>2216556</v>
      </c>
    </row>
    <row r="372" spans="1:10" x14ac:dyDescent="0.2">
      <c r="A372" s="49" t="str">
        <f t="shared" si="5"/>
        <v>LIMÕES E LIMAS FRESCOS OU SECOS</v>
      </c>
      <c r="B372" t="s">
        <v>387</v>
      </c>
      <c r="C372" s="111">
        <v>18037230</v>
      </c>
      <c r="D372" s="111">
        <v>15513514</v>
      </c>
      <c r="E372" s="111">
        <v>19719301</v>
      </c>
      <c r="F372" s="111">
        <v>21995563</v>
      </c>
      <c r="G372" s="111">
        <v>83946</v>
      </c>
      <c r="H372" s="111">
        <v>89368</v>
      </c>
      <c r="I372" s="111">
        <v>173496</v>
      </c>
      <c r="J372" s="111">
        <v>184950</v>
      </c>
    </row>
    <row r="373" spans="1:10" x14ac:dyDescent="0.2">
      <c r="A373" s="49" t="str">
        <f t="shared" si="5"/>
        <v>LINHO EM BRUTO, PENTEADO OU TRABALHADO DE OUTRA FORMA</v>
      </c>
      <c r="B373" t="s">
        <v>388</v>
      </c>
      <c r="C373" s="111">
        <v>154</v>
      </c>
      <c r="D373" s="111">
        <v>0</v>
      </c>
      <c r="E373" s="111">
        <v>991</v>
      </c>
      <c r="F373" s="111">
        <v>5</v>
      </c>
      <c r="G373" s="111">
        <v>535267</v>
      </c>
      <c r="H373" s="111">
        <v>85290</v>
      </c>
      <c r="I373" s="111">
        <v>509497</v>
      </c>
      <c r="J373" s="111">
        <v>56776</v>
      </c>
    </row>
    <row r="374" spans="1:10" x14ac:dyDescent="0.2">
      <c r="A374" s="49" t="str">
        <f t="shared" si="5"/>
        <v>LINTERES DE ALGODÃO</v>
      </c>
      <c r="B374" t="s">
        <v>389</v>
      </c>
      <c r="C374" s="111">
        <v>1232331</v>
      </c>
      <c r="D374" s="111">
        <v>2880416</v>
      </c>
      <c r="E374" s="111">
        <v>1914498</v>
      </c>
      <c r="F374" s="111">
        <v>5169252</v>
      </c>
      <c r="G374" s="111">
        <v>0</v>
      </c>
      <c r="H374" s="111">
        <v>0</v>
      </c>
      <c r="I374" s="111">
        <v>648</v>
      </c>
      <c r="J374" s="111">
        <v>40</v>
      </c>
    </row>
    <row r="375" spans="1:10" x14ac:dyDescent="0.2">
      <c r="A375" s="49" t="str">
        <f t="shared" si="5"/>
        <v>LULAS</v>
      </c>
      <c r="B375" t="s">
        <v>390</v>
      </c>
      <c r="C375" s="111">
        <v>36941</v>
      </c>
      <c r="D375" s="111">
        <v>4549</v>
      </c>
      <c r="E375" s="111">
        <v>38117</v>
      </c>
      <c r="F375" s="111">
        <v>4518</v>
      </c>
      <c r="G375" s="111">
        <v>2474582</v>
      </c>
      <c r="H375" s="111">
        <v>760789</v>
      </c>
      <c r="I375" s="111">
        <v>3417566</v>
      </c>
      <c r="J375" s="111">
        <v>809806</v>
      </c>
    </row>
    <row r="376" spans="1:10" x14ac:dyDescent="0.2">
      <c r="A376" s="49" t="str">
        <f t="shared" si="5"/>
        <v>MAÇÃS FRESCAS</v>
      </c>
      <c r="B376" t="s">
        <v>391</v>
      </c>
      <c r="C376" s="111">
        <v>4195929</v>
      </c>
      <c r="D376" s="111">
        <v>4501018</v>
      </c>
      <c r="E376" s="111">
        <v>4953014</v>
      </c>
      <c r="F376" s="111">
        <v>4863571</v>
      </c>
      <c r="G376" s="111">
        <v>16661709</v>
      </c>
      <c r="H376" s="111">
        <v>14297059</v>
      </c>
      <c r="I376" s="111">
        <v>15038770</v>
      </c>
      <c r="J376" s="111">
        <v>14032843</v>
      </c>
    </row>
    <row r="377" spans="1:10" x14ac:dyDescent="0.2">
      <c r="A377" s="49" t="str">
        <f t="shared" si="5"/>
        <v>MAÇÃS SECAS</v>
      </c>
      <c r="B377" t="s">
        <v>392</v>
      </c>
      <c r="C377" s="111">
        <v>202</v>
      </c>
      <c r="D377" s="111">
        <v>139</v>
      </c>
      <c r="E377" s="111">
        <v>491</v>
      </c>
      <c r="F377" s="111">
        <v>134</v>
      </c>
      <c r="G377" s="111">
        <v>43177</v>
      </c>
      <c r="H377" s="111">
        <v>10000</v>
      </c>
      <c r="I377" s="111">
        <v>8013</v>
      </c>
      <c r="J377" s="111">
        <v>2000</v>
      </c>
    </row>
    <row r="378" spans="1:10" x14ac:dyDescent="0.2">
      <c r="A378" s="49" t="str">
        <f t="shared" si="5"/>
        <v>MACIS</v>
      </c>
      <c r="B378" t="s">
        <v>393</v>
      </c>
      <c r="C378" s="111" t="s">
        <v>52</v>
      </c>
      <c r="D378" s="111" t="s">
        <v>52</v>
      </c>
      <c r="E378" s="111" t="s">
        <v>52</v>
      </c>
      <c r="F378" s="111" t="s">
        <v>52</v>
      </c>
      <c r="G378" s="111">
        <v>1100</v>
      </c>
      <c r="H378" s="111">
        <v>100</v>
      </c>
      <c r="I378" s="111">
        <v>0</v>
      </c>
      <c r="J378" s="111">
        <v>0</v>
      </c>
    </row>
    <row r="379" spans="1:10" x14ac:dyDescent="0.2">
      <c r="A379" s="49" t="str">
        <f t="shared" si="5"/>
        <v>MADEIRA COMPENSADA OU CONTRAPLACADA</v>
      </c>
      <c r="B379" t="s">
        <v>394</v>
      </c>
      <c r="C379" s="111">
        <v>70773141</v>
      </c>
      <c r="D379" s="111">
        <v>110071041</v>
      </c>
      <c r="E379" s="111">
        <v>87090057</v>
      </c>
      <c r="F379" s="111">
        <v>145526159</v>
      </c>
      <c r="G379" s="111">
        <v>371500</v>
      </c>
      <c r="H379" s="111">
        <v>185761</v>
      </c>
      <c r="I379" s="111">
        <v>461677</v>
      </c>
      <c r="J379" s="111">
        <v>214369</v>
      </c>
    </row>
    <row r="380" spans="1:10" x14ac:dyDescent="0.2">
      <c r="A380" s="49" t="str">
        <f t="shared" si="5"/>
        <v>MADEIRA EM BRUTO</v>
      </c>
      <c r="B380" t="s">
        <v>395</v>
      </c>
      <c r="C380" s="111">
        <v>7275376</v>
      </c>
      <c r="D380" s="111">
        <v>88208471</v>
      </c>
      <c r="E380" s="111">
        <v>5427779</v>
      </c>
      <c r="F380" s="111">
        <v>65712610</v>
      </c>
      <c r="G380" s="111">
        <v>62313</v>
      </c>
      <c r="H380" s="111">
        <v>1415089</v>
      </c>
      <c r="I380" s="111">
        <v>54236</v>
      </c>
      <c r="J380" s="111">
        <v>1242200</v>
      </c>
    </row>
    <row r="381" spans="1:10" x14ac:dyDescent="0.2">
      <c r="A381" s="49" t="str">
        <f t="shared" si="5"/>
        <v>MADEIRA EM ESTILHAS OU EM PARTÍCULAS</v>
      </c>
      <c r="B381" t="s">
        <v>396</v>
      </c>
      <c r="C381" s="111">
        <v>11915205</v>
      </c>
      <c r="D381" s="111">
        <v>99349160</v>
      </c>
      <c r="E381" s="111">
        <v>9096124</v>
      </c>
      <c r="F381" s="111">
        <v>80443158</v>
      </c>
      <c r="G381" s="111">
        <v>73617</v>
      </c>
      <c r="H381" s="111">
        <v>104780</v>
      </c>
      <c r="I381" s="111">
        <v>98716</v>
      </c>
      <c r="J381" s="111">
        <v>85529</v>
      </c>
    </row>
    <row r="382" spans="1:10" x14ac:dyDescent="0.2">
      <c r="A382" s="49" t="str">
        <f t="shared" si="5"/>
        <v>MADEIRA LAMINADA</v>
      </c>
      <c r="B382" t="s">
        <v>397</v>
      </c>
      <c r="C382" s="111">
        <v>2901319</v>
      </c>
      <c r="D382" s="111">
        <v>9236850</v>
      </c>
      <c r="E382" s="111">
        <v>3627080</v>
      </c>
      <c r="F382" s="111">
        <v>11983865</v>
      </c>
      <c r="G382" s="111">
        <v>1154410</v>
      </c>
      <c r="H382" s="111">
        <v>1047547</v>
      </c>
      <c r="I382" s="111">
        <v>1748507</v>
      </c>
      <c r="J382" s="111">
        <v>3871245</v>
      </c>
    </row>
    <row r="383" spans="1:10" x14ac:dyDescent="0.2">
      <c r="A383" s="49" t="str">
        <f t="shared" si="5"/>
        <v>MADEIRA PERFILADA</v>
      </c>
      <c r="B383" t="s">
        <v>398</v>
      </c>
      <c r="C383" s="111">
        <v>50426643</v>
      </c>
      <c r="D383" s="111">
        <v>27261993</v>
      </c>
      <c r="E383" s="111">
        <v>47049540</v>
      </c>
      <c r="F383" s="111">
        <v>27311344</v>
      </c>
      <c r="G383" s="111">
        <v>125938</v>
      </c>
      <c r="H383" s="111">
        <v>125829</v>
      </c>
      <c r="I383" s="111">
        <v>40891</v>
      </c>
      <c r="J383" s="111">
        <v>61882</v>
      </c>
    </row>
    <row r="384" spans="1:10" x14ac:dyDescent="0.2">
      <c r="A384" s="49" t="str">
        <f t="shared" si="5"/>
        <v>MADEIRA SERRADA</v>
      </c>
      <c r="B384" t="s">
        <v>399</v>
      </c>
      <c r="C384" s="111">
        <v>59093340</v>
      </c>
      <c r="D384" s="111">
        <v>120995906</v>
      </c>
      <c r="E384" s="111">
        <v>70327659</v>
      </c>
      <c r="F384" s="111">
        <v>141438883</v>
      </c>
      <c r="G384" s="111">
        <v>1299972</v>
      </c>
      <c r="H384" s="111">
        <v>2455625</v>
      </c>
      <c r="I384" s="111">
        <v>787451</v>
      </c>
      <c r="J384" s="111">
        <v>1925885</v>
      </c>
    </row>
    <row r="385" spans="1:10" x14ac:dyDescent="0.2">
      <c r="A385" s="49" t="str">
        <f t="shared" si="5"/>
        <v>MAIONESE</v>
      </c>
      <c r="B385" t="s">
        <v>400</v>
      </c>
      <c r="C385" s="111">
        <v>700743</v>
      </c>
      <c r="D385" s="111">
        <v>592105</v>
      </c>
      <c r="E385" s="111">
        <v>141405</v>
      </c>
      <c r="F385" s="111">
        <v>111451</v>
      </c>
      <c r="G385" s="111">
        <v>63706</v>
      </c>
      <c r="H385" s="111">
        <v>11225</v>
      </c>
      <c r="I385" s="111">
        <v>66896</v>
      </c>
      <c r="J385" s="111">
        <v>11778</v>
      </c>
    </row>
    <row r="386" spans="1:10" x14ac:dyDescent="0.2">
      <c r="A386" s="49" t="str">
        <f t="shared" si="5"/>
        <v>MALTE</v>
      </c>
      <c r="B386" t="s">
        <v>401</v>
      </c>
      <c r="C386" s="111">
        <v>2201</v>
      </c>
      <c r="D386" s="111">
        <v>2475</v>
      </c>
      <c r="E386" s="111">
        <v>0</v>
      </c>
      <c r="F386" s="111">
        <v>0</v>
      </c>
      <c r="G386" s="111">
        <v>76267848</v>
      </c>
      <c r="H386" s="111">
        <v>123426659</v>
      </c>
      <c r="I386" s="111">
        <v>34379715</v>
      </c>
      <c r="J386" s="111">
        <v>63107162</v>
      </c>
    </row>
    <row r="387" spans="1:10" x14ac:dyDescent="0.2">
      <c r="A387" s="49" t="str">
        <f t="shared" si="5"/>
        <v>MAMÕES (PAPAIA) FRESCOS</v>
      </c>
      <c r="B387" t="s">
        <v>402</v>
      </c>
      <c r="C387" s="111">
        <v>4818258</v>
      </c>
      <c r="D387" s="111">
        <v>3451923</v>
      </c>
      <c r="E387" s="111">
        <v>6880564</v>
      </c>
      <c r="F387" s="111">
        <v>4816748</v>
      </c>
      <c r="G387" s="111" t="s">
        <v>52</v>
      </c>
      <c r="H387" s="111" t="s">
        <v>52</v>
      </c>
      <c r="I387" s="111" t="s">
        <v>52</v>
      </c>
      <c r="J387" s="111" t="s">
        <v>52</v>
      </c>
    </row>
    <row r="388" spans="1:10" x14ac:dyDescent="0.2">
      <c r="A388" s="49" t="str">
        <f t="shared" si="5"/>
        <v>MANDARINAS</v>
      </c>
      <c r="B388" t="s">
        <v>403</v>
      </c>
      <c r="C388" s="111">
        <v>16844</v>
      </c>
      <c r="D388" s="111">
        <v>6915</v>
      </c>
      <c r="E388" s="111">
        <v>19686</v>
      </c>
      <c r="F388" s="111">
        <v>8714</v>
      </c>
      <c r="G388" s="111">
        <v>2969115</v>
      </c>
      <c r="H388" s="111">
        <v>2989838</v>
      </c>
      <c r="I388" s="111">
        <v>1836484</v>
      </c>
      <c r="J388" s="111">
        <v>1597807</v>
      </c>
    </row>
    <row r="389" spans="1:10" x14ac:dyDescent="0.2">
      <c r="A389" s="49" t="str">
        <f t="shared" ref="A389:A452" si="6">RIGHT(B389,LEN(B389)-11)</f>
        <v>MANDIOCA</v>
      </c>
      <c r="B389" t="s">
        <v>404</v>
      </c>
      <c r="C389" s="111">
        <v>10091</v>
      </c>
      <c r="D389" s="111">
        <v>5623</v>
      </c>
      <c r="E389" s="111">
        <v>22043</v>
      </c>
      <c r="F389" s="111">
        <v>11997</v>
      </c>
      <c r="G389" s="111" t="s">
        <v>52</v>
      </c>
      <c r="H389" s="111" t="s">
        <v>52</v>
      </c>
      <c r="I389" s="111" t="s">
        <v>52</v>
      </c>
      <c r="J389" s="111" t="s">
        <v>52</v>
      </c>
    </row>
    <row r="390" spans="1:10" x14ac:dyDescent="0.2">
      <c r="A390" s="49" t="str">
        <f t="shared" si="6"/>
        <v>MANGAS FRESCAS OU SECAS</v>
      </c>
      <c r="B390" t="s">
        <v>405</v>
      </c>
      <c r="C390" s="111">
        <v>26020120</v>
      </c>
      <c r="D390" s="111">
        <v>16268994</v>
      </c>
      <c r="E390" s="111">
        <v>28434966</v>
      </c>
      <c r="F390" s="111">
        <v>24106638</v>
      </c>
      <c r="G390" s="111" t="s">
        <v>52</v>
      </c>
      <c r="H390" s="111" t="s">
        <v>52</v>
      </c>
      <c r="I390" s="111" t="s">
        <v>52</v>
      </c>
      <c r="J390" s="111" t="s">
        <v>52</v>
      </c>
    </row>
    <row r="391" spans="1:10" x14ac:dyDescent="0.2">
      <c r="A391" s="49" t="str">
        <f t="shared" si="6"/>
        <v>MANGOSTOES FRESCOS OU SECOS</v>
      </c>
      <c r="B391" t="s">
        <v>406</v>
      </c>
      <c r="C391" s="111">
        <v>2032</v>
      </c>
      <c r="D391" s="111">
        <v>511</v>
      </c>
      <c r="E391" s="111">
        <v>1871</v>
      </c>
      <c r="F391" s="111">
        <v>637</v>
      </c>
      <c r="G391" s="111" t="s">
        <v>52</v>
      </c>
      <c r="H391" s="111" t="s">
        <v>52</v>
      </c>
      <c r="I391" s="111" t="s">
        <v>52</v>
      </c>
      <c r="J391" s="111" t="s">
        <v>52</v>
      </c>
    </row>
    <row r="392" spans="1:10" x14ac:dyDescent="0.2">
      <c r="A392" s="49" t="str">
        <f t="shared" si="6"/>
        <v>MANTEIGA</v>
      </c>
      <c r="B392" t="s">
        <v>407</v>
      </c>
      <c r="C392" s="111">
        <v>232121</v>
      </c>
      <c r="D392" s="111">
        <v>35822</v>
      </c>
      <c r="E392" s="111">
        <v>1014160</v>
      </c>
      <c r="F392" s="111">
        <v>171501</v>
      </c>
      <c r="G392" s="111">
        <v>1628787</v>
      </c>
      <c r="H392" s="111">
        <v>291856</v>
      </c>
      <c r="I392" s="111">
        <v>918338</v>
      </c>
      <c r="J392" s="111">
        <v>112034</v>
      </c>
    </row>
    <row r="393" spans="1:10" x14ac:dyDescent="0.2">
      <c r="A393" s="49" t="str">
        <f t="shared" si="6"/>
        <v>MANTEIGA, GORDURA E OLEO DE CACAU</v>
      </c>
      <c r="B393" t="s">
        <v>408</v>
      </c>
      <c r="C393" s="111">
        <v>17095239</v>
      </c>
      <c r="D393" s="111">
        <v>1599334</v>
      </c>
      <c r="E393" s="111">
        <v>19424728</v>
      </c>
      <c r="F393" s="111">
        <v>746778</v>
      </c>
      <c r="G393" s="111">
        <v>755267</v>
      </c>
      <c r="H393" s="111">
        <v>118020</v>
      </c>
      <c r="I393" s="111">
        <v>2450440</v>
      </c>
      <c r="J393" s="111">
        <v>96025</v>
      </c>
    </row>
    <row r="394" spans="1:10" x14ac:dyDescent="0.2">
      <c r="A394" s="49" t="str">
        <f t="shared" si="6"/>
        <v>MARGARINA</v>
      </c>
      <c r="B394" t="s">
        <v>409</v>
      </c>
      <c r="C394" s="111">
        <v>7827057</v>
      </c>
      <c r="D394" s="111">
        <v>4243582</v>
      </c>
      <c r="E394" s="111">
        <v>4111953</v>
      </c>
      <c r="F394" s="111">
        <v>2706670</v>
      </c>
      <c r="G394" s="111">
        <v>48223</v>
      </c>
      <c r="H394" s="111">
        <v>24250</v>
      </c>
      <c r="I394" s="111">
        <v>0</v>
      </c>
      <c r="J394" s="111">
        <v>0</v>
      </c>
    </row>
    <row r="395" spans="1:10" x14ac:dyDescent="0.2">
      <c r="A395" s="49" t="str">
        <f t="shared" si="6"/>
        <v>MARMELOS FRESCOS</v>
      </c>
      <c r="B395" t="s">
        <v>565</v>
      </c>
      <c r="C395" s="111" t="s">
        <v>52</v>
      </c>
      <c r="D395" s="111" t="s">
        <v>52</v>
      </c>
      <c r="E395" s="111" t="s">
        <v>52</v>
      </c>
      <c r="F395" s="111" t="s">
        <v>52</v>
      </c>
      <c r="G395" s="111">
        <v>0</v>
      </c>
      <c r="H395" s="111">
        <v>0</v>
      </c>
      <c r="I395" s="111">
        <v>7346</v>
      </c>
      <c r="J395" s="111">
        <v>7868</v>
      </c>
    </row>
    <row r="396" spans="1:10" x14ac:dyDescent="0.2">
      <c r="A396" s="49" t="str">
        <f t="shared" si="6"/>
        <v>MASSAS ALIMENTÍCIAS</v>
      </c>
      <c r="B396" t="s">
        <v>410</v>
      </c>
      <c r="C396" s="111">
        <v>4231604</v>
      </c>
      <c r="D396" s="111">
        <v>2420426</v>
      </c>
      <c r="E396" s="111">
        <v>4252849</v>
      </c>
      <c r="F396" s="111">
        <v>2509721</v>
      </c>
      <c r="G396" s="111">
        <v>5045972</v>
      </c>
      <c r="H396" s="111">
        <v>3039507</v>
      </c>
      <c r="I396" s="111">
        <v>6106067</v>
      </c>
      <c r="J396" s="111">
        <v>3947994</v>
      </c>
    </row>
    <row r="397" spans="1:10" x14ac:dyDescent="0.2">
      <c r="A397" s="49" t="str">
        <f t="shared" si="6"/>
        <v>MATE</v>
      </c>
      <c r="B397" t="s">
        <v>411</v>
      </c>
      <c r="C397" s="111">
        <v>9847394</v>
      </c>
      <c r="D397" s="111">
        <v>4904148</v>
      </c>
      <c r="E397" s="111">
        <v>8356587</v>
      </c>
      <c r="F397" s="111">
        <v>3989730</v>
      </c>
      <c r="G397" s="111">
        <v>256548</v>
      </c>
      <c r="H397" s="111">
        <v>154601</v>
      </c>
      <c r="I397" s="111">
        <v>532796</v>
      </c>
      <c r="J397" s="111">
        <v>350610</v>
      </c>
    </row>
    <row r="398" spans="1:10" x14ac:dyDescent="0.2">
      <c r="A398" s="49" t="str">
        <f t="shared" si="6"/>
        <v>MATERIAS CORANTES DE ORIGEM VEGETAL</v>
      </c>
      <c r="B398" t="s">
        <v>412</v>
      </c>
      <c r="C398" s="111">
        <v>749667</v>
      </c>
      <c r="D398" s="111">
        <v>78824</v>
      </c>
      <c r="E398" s="111">
        <v>1117817</v>
      </c>
      <c r="F398" s="111">
        <v>80386</v>
      </c>
      <c r="G398" s="111">
        <v>1270047</v>
      </c>
      <c r="H398" s="111">
        <v>36351</v>
      </c>
      <c r="I398" s="111">
        <v>3217905</v>
      </c>
      <c r="J398" s="111">
        <v>45410</v>
      </c>
    </row>
    <row r="399" spans="1:10" x14ac:dyDescent="0.2">
      <c r="A399" s="49" t="str">
        <f t="shared" si="6"/>
        <v>MATÉRIAS PÉCTICAS, PECTINATOS E PECTATOS</v>
      </c>
      <c r="B399" t="s">
        <v>413</v>
      </c>
      <c r="C399" s="111">
        <v>29863</v>
      </c>
      <c r="D399" s="111">
        <v>2033</v>
      </c>
      <c r="E399" s="111">
        <v>286</v>
      </c>
      <c r="F399" s="111">
        <v>30</v>
      </c>
      <c r="G399" s="111">
        <v>225</v>
      </c>
      <c r="H399" s="111">
        <v>1</v>
      </c>
      <c r="I399" s="111">
        <v>156</v>
      </c>
      <c r="J399" s="111">
        <v>16</v>
      </c>
    </row>
    <row r="400" spans="1:10" x14ac:dyDescent="0.2">
      <c r="A400" s="49" t="str">
        <f t="shared" si="6"/>
        <v>MEL NATURAL</v>
      </c>
      <c r="B400" t="s">
        <v>414</v>
      </c>
      <c r="C400" s="111">
        <v>9331432</v>
      </c>
      <c r="D400" s="111">
        <v>3678302</v>
      </c>
      <c r="E400" s="111">
        <v>9019521</v>
      </c>
      <c r="F400" s="111">
        <v>2781721</v>
      </c>
      <c r="G400" s="111" t="s">
        <v>52</v>
      </c>
      <c r="H400" s="111" t="s">
        <v>52</v>
      </c>
      <c r="I400" s="111" t="s">
        <v>52</v>
      </c>
      <c r="J400" s="111" t="s">
        <v>52</v>
      </c>
    </row>
    <row r="401" spans="1:10" x14ac:dyDescent="0.2">
      <c r="A401" s="49" t="str">
        <f t="shared" si="6"/>
        <v>MELAÇOS</v>
      </c>
      <c r="B401" t="s">
        <v>415</v>
      </c>
      <c r="C401" s="111">
        <v>2317</v>
      </c>
      <c r="D401" s="111">
        <v>505</v>
      </c>
      <c r="E401" s="111">
        <v>20887</v>
      </c>
      <c r="F401" s="111">
        <v>27990</v>
      </c>
      <c r="G401" s="111">
        <v>6991</v>
      </c>
      <c r="H401" s="111">
        <v>2939</v>
      </c>
      <c r="I401" s="111">
        <v>187749</v>
      </c>
      <c r="J401" s="111">
        <v>618954</v>
      </c>
    </row>
    <row r="402" spans="1:10" x14ac:dyDescent="0.2">
      <c r="A402" s="49" t="str">
        <f t="shared" si="6"/>
        <v>MELANCIAS FRESCAS</v>
      </c>
      <c r="B402" t="s">
        <v>416</v>
      </c>
      <c r="C402" s="111">
        <v>4827934</v>
      </c>
      <c r="D402" s="111">
        <v>9047092</v>
      </c>
      <c r="E402" s="111">
        <v>4881203</v>
      </c>
      <c r="F402" s="111">
        <v>7790270</v>
      </c>
      <c r="G402" s="111" t="s">
        <v>52</v>
      </c>
      <c r="H402" s="111" t="s">
        <v>52</v>
      </c>
      <c r="I402" s="111" t="s">
        <v>52</v>
      </c>
      <c r="J402" s="111" t="s">
        <v>52</v>
      </c>
    </row>
    <row r="403" spans="1:10" x14ac:dyDescent="0.2">
      <c r="A403" s="49" t="str">
        <f t="shared" si="6"/>
        <v>MELÕES FRESCOS</v>
      </c>
      <c r="B403" t="s">
        <v>417</v>
      </c>
      <c r="C403" s="111">
        <v>12717833</v>
      </c>
      <c r="D403" s="111">
        <v>17738659</v>
      </c>
      <c r="E403" s="111">
        <v>7482452</v>
      </c>
      <c r="F403" s="111">
        <v>9879031</v>
      </c>
      <c r="G403" s="111" t="s">
        <v>52</v>
      </c>
      <c r="H403" s="111" t="s">
        <v>52</v>
      </c>
      <c r="I403" s="111" t="s">
        <v>52</v>
      </c>
      <c r="J403" s="111" t="s">
        <v>52</v>
      </c>
    </row>
    <row r="404" spans="1:10" x14ac:dyDescent="0.2">
      <c r="A404" s="49" t="str">
        <f t="shared" si="6"/>
        <v>MILHO</v>
      </c>
      <c r="B404" t="s">
        <v>418</v>
      </c>
      <c r="C404" s="111">
        <v>14768404</v>
      </c>
      <c r="D404" s="111">
        <v>64113606</v>
      </c>
      <c r="E404" s="111">
        <v>45383937</v>
      </c>
      <c r="F404" s="111">
        <v>177287388</v>
      </c>
      <c r="G404" s="111">
        <v>5509311</v>
      </c>
      <c r="H404" s="111">
        <v>32087260</v>
      </c>
      <c r="I404" s="111">
        <v>14828615</v>
      </c>
      <c r="J404" s="111">
        <v>74125000</v>
      </c>
    </row>
    <row r="405" spans="1:10" x14ac:dyDescent="0.2">
      <c r="A405" s="49" t="str">
        <f t="shared" si="6"/>
        <v>MILHO DOCE PREPARADO</v>
      </c>
      <c r="B405" t="s">
        <v>419</v>
      </c>
      <c r="C405" s="111">
        <v>1452837</v>
      </c>
      <c r="D405" s="111">
        <v>1013986</v>
      </c>
      <c r="E405" s="111">
        <v>1210650</v>
      </c>
      <c r="F405" s="111">
        <v>934923</v>
      </c>
      <c r="G405" s="111">
        <v>60765</v>
      </c>
      <c r="H405" s="111">
        <v>27520</v>
      </c>
      <c r="I405" s="111">
        <v>108604</v>
      </c>
      <c r="J405" s="111">
        <v>51852</v>
      </c>
    </row>
    <row r="406" spans="1:10" x14ac:dyDescent="0.2">
      <c r="A406" s="49" t="str">
        <f t="shared" si="6"/>
        <v>MIUDEZAS DE CARNE BOVINA</v>
      </c>
      <c r="B406" t="s">
        <v>420</v>
      </c>
      <c r="C406" s="111">
        <v>41993437</v>
      </c>
      <c r="D406" s="111">
        <v>19917314</v>
      </c>
      <c r="E406" s="111">
        <v>46790163</v>
      </c>
      <c r="F406" s="111">
        <v>21285590</v>
      </c>
      <c r="G406" s="111">
        <v>1096052</v>
      </c>
      <c r="H406" s="111">
        <v>432827</v>
      </c>
      <c r="I406" s="111">
        <v>329902</v>
      </c>
      <c r="J406" s="111">
        <v>243809</v>
      </c>
    </row>
    <row r="407" spans="1:10" x14ac:dyDescent="0.2">
      <c r="A407" s="49" t="str">
        <f t="shared" si="6"/>
        <v>MIUDEZAS DE CARNE DE OVINO</v>
      </c>
      <c r="B407" t="s">
        <v>421</v>
      </c>
      <c r="C407" s="111" t="s">
        <v>52</v>
      </c>
      <c r="D407" s="111" t="s">
        <v>52</v>
      </c>
      <c r="E407" s="111" t="s">
        <v>52</v>
      </c>
      <c r="F407" s="111" t="s">
        <v>52</v>
      </c>
      <c r="G407" s="111">
        <v>992798</v>
      </c>
      <c r="H407" s="111">
        <v>81044</v>
      </c>
      <c r="I407" s="111">
        <v>669194</v>
      </c>
      <c r="J407" s="111">
        <v>61781</v>
      </c>
    </row>
    <row r="408" spans="1:10" x14ac:dyDescent="0.2">
      <c r="A408" s="49" t="str">
        <f t="shared" si="6"/>
        <v>MIUDEZAS DE CARNE SUÍNA</v>
      </c>
      <c r="B408" t="s">
        <v>422</v>
      </c>
      <c r="C408" s="111">
        <v>12803686</v>
      </c>
      <c r="D408" s="111">
        <v>10015651</v>
      </c>
      <c r="E408" s="111">
        <v>16840027</v>
      </c>
      <c r="F408" s="111">
        <v>11565219</v>
      </c>
      <c r="G408" s="111">
        <v>18059396</v>
      </c>
      <c r="H408" s="111">
        <v>2206682</v>
      </c>
      <c r="I408" s="111">
        <v>9885740</v>
      </c>
      <c r="J408" s="111">
        <v>1427686</v>
      </c>
    </row>
    <row r="409" spans="1:10" x14ac:dyDescent="0.2">
      <c r="A409" s="49" t="str">
        <f t="shared" si="6"/>
        <v>MIUDEZAS DE FRANGO</v>
      </c>
      <c r="B409" t="s">
        <v>423</v>
      </c>
      <c r="C409" s="111">
        <v>0</v>
      </c>
      <c r="D409" s="111">
        <v>0</v>
      </c>
      <c r="E409" s="111">
        <v>69261618</v>
      </c>
      <c r="F409" s="111">
        <v>43524398</v>
      </c>
      <c r="G409" s="111">
        <v>0</v>
      </c>
      <c r="H409" s="111">
        <v>0</v>
      </c>
      <c r="I409" s="111">
        <v>1631688</v>
      </c>
      <c r="J409" s="111">
        <v>617201</v>
      </c>
    </row>
    <row r="410" spans="1:10" x14ac:dyDescent="0.2">
      <c r="A410" s="49" t="str">
        <f t="shared" si="6"/>
        <v>MOLHOS E PREPARAÇÕES PARA MOLHOS</v>
      </c>
      <c r="B410" t="s">
        <v>424</v>
      </c>
      <c r="C410" s="111">
        <v>1331693</v>
      </c>
      <c r="D410" s="111">
        <v>955048</v>
      </c>
      <c r="E410" s="111">
        <v>1935950</v>
      </c>
      <c r="F410" s="111">
        <v>1136645</v>
      </c>
      <c r="G410" s="111">
        <v>3618069</v>
      </c>
      <c r="H410" s="111">
        <v>1150036</v>
      </c>
      <c r="I410" s="111">
        <v>2986046</v>
      </c>
      <c r="J410" s="111">
        <v>1114435</v>
      </c>
    </row>
    <row r="411" spans="1:10" x14ac:dyDescent="0.2">
      <c r="A411" s="49" t="str">
        <f t="shared" si="6"/>
        <v>MORANGOS CONGELADOS</v>
      </c>
      <c r="B411" t="s">
        <v>425</v>
      </c>
      <c r="C411" s="111">
        <v>5932</v>
      </c>
      <c r="D411" s="111">
        <v>1657</v>
      </c>
      <c r="E411" s="111">
        <v>1850</v>
      </c>
      <c r="F411" s="111">
        <v>456</v>
      </c>
      <c r="G411" s="111">
        <v>2883502</v>
      </c>
      <c r="H411" s="111">
        <v>3464084</v>
      </c>
      <c r="I411" s="111">
        <v>4141160</v>
      </c>
      <c r="J411" s="111">
        <v>3982935</v>
      </c>
    </row>
    <row r="412" spans="1:10" x14ac:dyDescent="0.2">
      <c r="A412" s="49" t="str">
        <f t="shared" si="6"/>
        <v>MORANGOS FRESCOS</v>
      </c>
      <c r="B412" t="s">
        <v>426</v>
      </c>
      <c r="C412" s="111">
        <v>20600</v>
      </c>
      <c r="D412" s="111">
        <v>13188</v>
      </c>
      <c r="E412" s="111">
        <v>24572</v>
      </c>
      <c r="F412" s="111">
        <v>2673</v>
      </c>
      <c r="G412" s="111" t="s">
        <v>52</v>
      </c>
      <c r="H412" s="111" t="s">
        <v>52</v>
      </c>
      <c r="I412" s="111" t="s">
        <v>52</v>
      </c>
      <c r="J412" s="111" t="s">
        <v>52</v>
      </c>
    </row>
    <row r="413" spans="1:10" x14ac:dyDescent="0.2">
      <c r="A413" s="49" t="str">
        <f t="shared" si="6"/>
        <v>MORANGOS PREPARADOS OU CONSERVADOS</v>
      </c>
      <c r="B413" t="s">
        <v>427</v>
      </c>
      <c r="C413" s="111">
        <v>7679</v>
      </c>
      <c r="D413" s="111">
        <v>3663</v>
      </c>
      <c r="E413" s="111">
        <v>3651</v>
      </c>
      <c r="F413" s="111">
        <v>1915</v>
      </c>
      <c r="G413" s="111">
        <v>31238</v>
      </c>
      <c r="H413" s="111">
        <v>5300</v>
      </c>
      <c r="I413" s="111">
        <v>24250</v>
      </c>
      <c r="J413" s="111">
        <v>5500</v>
      </c>
    </row>
    <row r="414" spans="1:10" x14ac:dyDescent="0.2">
      <c r="A414" s="49" t="str">
        <f t="shared" si="6"/>
        <v>MÓVEIS DE MADEIRA</v>
      </c>
      <c r="B414" t="s">
        <v>428</v>
      </c>
      <c r="C414" s="111">
        <v>47278706</v>
      </c>
      <c r="D414" s="111">
        <v>26243485</v>
      </c>
      <c r="E414" s="111">
        <v>50366775</v>
      </c>
      <c r="F414" s="111">
        <v>26873143</v>
      </c>
      <c r="G414" s="111">
        <v>1689430</v>
      </c>
      <c r="H414" s="111">
        <v>565087</v>
      </c>
      <c r="I414" s="111">
        <v>1097931</v>
      </c>
      <c r="J414" s="111">
        <v>327112</v>
      </c>
    </row>
    <row r="415" spans="1:10" x14ac:dyDescent="0.2">
      <c r="A415" s="49" t="str">
        <f t="shared" si="6"/>
        <v>MUDAS DE PLANTAS NÃO ORNAMENTAIS</v>
      </c>
      <c r="B415" t="s">
        <v>429</v>
      </c>
      <c r="C415" s="111">
        <v>0</v>
      </c>
      <c r="D415" s="111">
        <v>0</v>
      </c>
      <c r="E415" s="111">
        <v>28289</v>
      </c>
      <c r="F415" s="111">
        <v>6443</v>
      </c>
      <c r="G415" s="111">
        <v>801230</v>
      </c>
      <c r="H415" s="111">
        <v>64617</v>
      </c>
      <c r="I415" s="111">
        <v>1124713</v>
      </c>
      <c r="J415" s="111">
        <v>88855</v>
      </c>
    </row>
    <row r="416" spans="1:10" x14ac:dyDescent="0.2">
      <c r="A416" s="49" t="str">
        <f t="shared" si="6"/>
        <v>MUDAS DE PLANTAS ORNAMENTAIS</v>
      </c>
      <c r="B416" t="s">
        <v>430</v>
      </c>
      <c r="C416" s="111">
        <v>780416</v>
      </c>
      <c r="D416" s="111">
        <v>89940</v>
      </c>
      <c r="E416" s="111">
        <v>776559</v>
      </c>
      <c r="F416" s="111">
        <v>127978</v>
      </c>
      <c r="G416" s="111">
        <v>2538396</v>
      </c>
      <c r="H416" s="111">
        <v>70768</v>
      </c>
      <c r="I416" s="111">
        <v>2630069</v>
      </c>
      <c r="J416" s="111">
        <v>83930</v>
      </c>
    </row>
    <row r="417" spans="1:10" x14ac:dyDescent="0.2">
      <c r="A417" s="49" t="str">
        <f t="shared" si="6"/>
        <v>NOZ-MOSCADA</v>
      </c>
      <c r="B417" t="s">
        <v>431</v>
      </c>
      <c r="C417" s="111">
        <v>1391</v>
      </c>
      <c r="D417" s="111">
        <v>71</v>
      </c>
      <c r="E417" s="111">
        <v>2196</v>
      </c>
      <c r="F417" s="111">
        <v>224</v>
      </c>
      <c r="G417" s="111">
        <v>88840</v>
      </c>
      <c r="H417" s="111">
        <v>15100</v>
      </c>
      <c r="I417" s="111">
        <v>226854</v>
      </c>
      <c r="J417" s="111">
        <v>32800</v>
      </c>
    </row>
    <row r="418" spans="1:10" x14ac:dyDescent="0.2">
      <c r="A418" s="49" t="str">
        <f t="shared" si="6"/>
        <v>NOZES</v>
      </c>
      <c r="B418" t="s">
        <v>432</v>
      </c>
      <c r="C418" s="111">
        <v>2718</v>
      </c>
      <c r="D418" s="111">
        <v>139</v>
      </c>
      <c r="E418" s="111">
        <v>2486</v>
      </c>
      <c r="F418" s="111">
        <v>129</v>
      </c>
      <c r="G418" s="111">
        <v>854612</v>
      </c>
      <c r="H418" s="111">
        <v>160838</v>
      </c>
      <c r="I418" s="111">
        <v>1228833</v>
      </c>
      <c r="J418" s="111">
        <v>235832</v>
      </c>
    </row>
    <row r="419" spans="1:10" x14ac:dyDescent="0.2">
      <c r="A419" s="49" t="str">
        <f t="shared" si="6"/>
        <v>OBRAS DE MARCENARIA OU CARPINTARIA</v>
      </c>
      <c r="B419" t="s">
        <v>433</v>
      </c>
      <c r="C419" s="111">
        <v>37737439</v>
      </c>
      <c r="D419" s="111">
        <v>18105034</v>
      </c>
      <c r="E419" s="111">
        <v>36206212</v>
      </c>
      <c r="F419" s="111">
        <v>17758491</v>
      </c>
      <c r="G419" s="111">
        <v>591827</v>
      </c>
      <c r="H419" s="111">
        <v>407676</v>
      </c>
      <c r="I419" s="111">
        <v>486069</v>
      </c>
      <c r="J419" s="111">
        <v>183440</v>
      </c>
    </row>
    <row r="420" spans="1:10" x14ac:dyDescent="0.2">
      <c r="A420" s="49" t="str">
        <f t="shared" si="6"/>
        <v>OLEO DE ALGODÃO</v>
      </c>
      <c r="B420" t="s">
        <v>434</v>
      </c>
      <c r="C420" s="111">
        <v>106200</v>
      </c>
      <c r="D420" s="111">
        <v>55683</v>
      </c>
      <c r="E420" s="111">
        <v>38829</v>
      </c>
      <c r="F420" s="111">
        <v>20140</v>
      </c>
      <c r="G420" s="111">
        <v>720560</v>
      </c>
      <c r="H420" s="111">
        <v>768160</v>
      </c>
      <c r="I420" s="111">
        <v>259363</v>
      </c>
      <c r="J420" s="111">
        <v>243184</v>
      </c>
    </row>
    <row r="421" spans="1:10" x14ac:dyDescent="0.2">
      <c r="A421" s="49" t="str">
        <f t="shared" si="6"/>
        <v>ÒLEO DE AMENDOIM</v>
      </c>
      <c r="B421" t="s">
        <v>435</v>
      </c>
      <c r="C421" s="111">
        <v>11141974</v>
      </c>
      <c r="D421" s="111">
        <v>6306750</v>
      </c>
      <c r="E421" s="111">
        <v>29714231</v>
      </c>
      <c r="F421" s="111">
        <v>18743018</v>
      </c>
      <c r="G421" s="111">
        <v>25786</v>
      </c>
      <c r="H421" s="111">
        <v>3800</v>
      </c>
      <c r="I421" s="111">
        <v>26166</v>
      </c>
      <c r="J421" s="111">
        <v>3800</v>
      </c>
    </row>
    <row r="422" spans="1:10" x14ac:dyDescent="0.2">
      <c r="A422" s="49" t="str">
        <f t="shared" si="6"/>
        <v>OLEO DE BABAÇU</v>
      </c>
      <c r="B422" t="s">
        <v>436</v>
      </c>
      <c r="C422" s="111">
        <v>5492</v>
      </c>
      <c r="D422" s="111">
        <v>514</v>
      </c>
      <c r="E422" s="111">
        <v>70954</v>
      </c>
      <c r="F422" s="111">
        <v>14833</v>
      </c>
      <c r="G422" s="111">
        <v>0</v>
      </c>
      <c r="H422" s="111">
        <v>0</v>
      </c>
      <c r="I422" s="111">
        <v>781497</v>
      </c>
      <c r="J422" s="111">
        <v>399226</v>
      </c>
    </row>
    <row r="423" spans="1:10" x14ac:dyDescent="0.2">
      <c r="A423" s="49" t="str">
        <f t="shared" si="6"/>
        <v>OLEO DE COCO</v>
      </c>
      <c r="B423" t="s">
        <v>437</v>
      </c>
      <c r="C423" s="111">
        <v>9244</v>
      </c>
      <c r="D423" s="111">
        <v>1994</v>
      </c>
      <c r="E423" s="111">
        <v>73393</v>
      </c>
      <c r="F423" s="111">
        <v>8826</v>
      </c>
      <c r="G423" s="111">
        <v>493688</v>
      </c>
      <c r="H423" s="111">
        <v>312112</v>
      </c>
      <c r="I423" s="111">
        <v>730322</v>
      </c>
      <c r="J423" s="111">
        <v>264771</v>
      </c>
    </row>
    <row r="424" spans="1:10" x14ac:dyDescent="0.2">
      <c r="A424" s="49" t="str">
        <f t="shared" si="6"/>
        <v>OLEO DE DENDÊ OU DE PALMA</v>
      </c>
      <c r="B424" t="s">
        <v>438</v>
      </c>
      <c r="C424" s="111">
        <v>1007150</v>
      </c>
      <c r="D424" s="111">
        <v>678692</v>
      </c>
      <c r="E424" s="111">
        <v>1388239</v>
      </c>
      <c r="F424" s="111">
        <v>761680</v>
      </c>
      <c r="G424" s="111">
        <v>52123399</v>
      </c>
      <c r="H424" s="111">
        <v>55284706</v>
      </c>
      <c r="I424" s="111">
        <v>80101650</v>
      </c>
      <c r="J424" s="111">
        <v>52522579</v>
      </c>
    </row>
    <row r="425" spans="1:10" x14ac:dyDescent="0.2">
      <c r="A425" s="49" t="str">
        <f t="shared" si="6"/>
        <v>OLEO DE GIRASSOL</v>
      </c>
      <c r="B425" t="s">
        <v>439</v>
      </c>
      <c r="C425" s="111">
        <v>29417</v>
      </c>
      <c r="D425" s="111">
        <v>8847</v>
      </c>
      <c r="E425" s="111">
        <v>41014</v>
      </c>
      <c r="F425" s="111">
        <v>15143</v>
      </c>
      <c r="G425" s="111">
        <v>1592124</v>
      </c>
      <c r="H425" s="111">
        <v>1534128</v>
      </c>
      <c r="I425" s="111">
        <v>1645986</v>
      </c>
      <c r="J425" s="111">
        <v>1410147</v>
      </c>
    </row>
    <row r="426" spans="1:10" x14ac:dyDescent="0.2">
      <c r="A426" s="49" t="str">
        <f t="shared" si="6"/>
        <v>OLEO DE MILHO</v>
      </c>
      <c r="B426" t="s">
        <v>440</v>
      </c>
      <c r="C426" s="111">
        <v>8268310</v>
      </c>
      <c r="D426" s="111">
        <v>8685090</v>
      </c>
      <c r="E426" s="111">
        <v>55250324</v>
      </c>
      <c r="F426" s="111">
        <v>54266035</v>
      </c>
      <c r="G426" s="111">
        <v>501185</v>
      </c>
      <c r="H426" s="111">
        <v>344943</v>
      </c>
      <c r="I426" s="111">
        <v>162229</v>
      </c>
      <c r="J426" s="111">
        <v>107200</v>
      </c>
    </row>
    <row r="427" spans="1:10" x14ac:dyDescent="0.2">
      <c r="A427" s="49" t="str">
        <f t="shared" si="6"/>
        <v>OLEO DE SOJA EM BRUTO</v>
      </c>
      <c r="B427" t="s">
        <v>441</v>
      </c>
      <c r="C427" s="111">
        <v>122180446</v>
      </c>
      <c r="D427" s="111">
        <v>133554860</v>
      </c>
      <c r="E427" s="111">
        <v>105365193</v>
      </c>
      <c r="F427" s="111">
        <v>103311548</v>
      </c>
      <c r="G427" s="111">
        <v>10689495</v>
      </c>
      <c r="H427" s="111">
        <v>13758000</v>
      </c>
      <c r="I427" s="111">
        <v>6204081</v>
      </c>
      <c r="J427" s="111">
        <v>6312640</v>
      </c>
    </row>
    <row r="428" spans="1:10" x14ac:dyDescent="0.2">
      <c r="A428" s="49" t="str">
        <f t="shared" si="6"/>
        <v>OLEO DE SOJA REFINADO</v>
      </c>
      <c r="B428" t="s">
        <v>442</v>
      </c>
      <c r="C428" s="111">
        <v>22601558</v>
      </c>
      <c r="D428" s="111">
        <v>20192934</v>
      </c>
      <c r="E428" s="111">
        <v>7386947</v>
      </c>
      <c r="F428" s="111">
        <v>5466835</v>
      </c>
      <c r="G428" s="111">
        <v>77410</v>
      </c>
      <c r="H428" s="111">
        <v>30712</v>
      </c>
      <c r="I428" s="111">
        <v>72101</v>
      </c>
      <c r="J428" s="111">
        <v>38190</v>
      </c>
    </row>
    <row r="429" spans="1:10" x14ac:dyDescent="0.2">
      <c r="A429" s="49" t="str">
        <f t="shared" si="6"/>
        <v>OLEO ESSENCIAL DE LARANJA</v>
      </c>
      <c r="B429" t="s">
        <v>443</v>
      </c>
      <c r="C429" s="111">
        <v>27196406</v>
      </c>
      <c r="D429" s="111">
        <v>1876457</v>
      </c>
      <c r="E429" s="111">
        <v>50529362</v>
      </c>
      <c r="F429" s="111">
        <v>3359244</v>
      </c>
      <c r="G429" s="111">
        <v>703025</v>
      </c>
      <c r="H429" s="111">
        <v>11689</v>
      </c>
      <c r="I429" s="111">
        <v>775606</v>
      </c>
      <c r="J429" s="111">
        <v>14461</v>
      </c>
    </row>
    <row r="430" spans="1:10" x14ac:dyDescent="0.2">
      <c r="A430" s="49" t="str">
        <f t="shared" si="6"/>
        <v>OSSOS E OSSEÍNA</v>
      </c>
      <c r="B430" t="s">
        <v>444</v>
      </c>
      <c r="C430" s="111">
        <v>681259</v>
      </c>
      <c r="D430" s="111">
        <v>999648</v>
      </c>
      <c r="E430" s="111">
        <v>230482</v>
      </c>
      <c r="F430" s="111">
        <v>288183</v>
      </c>
      <c r="G430" s="111" t="s">
        <v>52</v>
      </c>
      <c r="H430" s="111" t="s">
        <v>52</v>
      </c>
      <c r="I430" s="111" t="s">
        <v>52</v>
      </c>
      <c r="J430" s="111" t="s">
        <v>52</v>
      </c>
    </row>
    <row r="431" spans="1:10" x14ac:dyDescent="0.2">
      <c r="A431" s="49" t="str">
        <f t="shared" si="6"/>
        <v>OUTRAS BEBIDAS ALCÓOLICAS</v>
      </c>
      <c r="B431" t="s">
        <v>445</v>
      </c>
      <c r="C431" s="111">
        <v>5343630</v>
      </c>
      <c r="D431" s="111">
        <v>4028521</v>
      </c>
      <c r="E431" s="111">
        <v>2832907</v>
      </c>
      <c r="F431" s="111">
        <v>1831393</v>
      </c>
      <c r="G431" s="111">
        <v>4943543</v>
      </c>
      <c r="H431" s="111">
        <v>1015736</v>
      </c>
      <c r="I431" s="111">
        <v>5977522</v>
      </c>
      <c r="J431" s="111">
        <v>1726922</v>
      </c>
    </row>
    <row r="432" spans="1:10" x14ac:dyDescent="0.2">
      <c r="A432" s="49" t="str">
        <f t="shared" si="6"/>
        <v>OUTRAS BEBIDAS NÃO ALCOÓLICAS</v>
      </c>
      <c r="B432" t="s">
        <v>446</v>
      </c>
      <c r="C432" s="111">
        <v>2319749</v>
      </c>
      <c r="D432" s="111">
        <v>2957324</v>
      </c>
      <c r="E432" s="111">
        <v>2230912</v>
      </c>
      <c r="F432" s="111">
        <v>3275732</v>
      </c>
      <c r="G432" s="111">
        <v>15160800</v>
      </c>
      <c r="H432" s="111">
        <v>13313715</v>
      </c>
      <c r="I432" s="111">
        <v>20445663</v>
      </c>
      <c r="J432" s="111">
        <v>19476925</v>
      </c>
    </row>
    <row r="433" spans="1:10" x14ac:dyDescent="0.2">
      <c r="A433" s="49" t="str">
        <f t="shared" si="6"/>
        <v>OUTRAS FRUTAS CONGELADAS</v>
      </c>
      <c r="B433" t="s">
        <v>447</v>
      </c>
      <c r="C433" s="111">
        <v>1628244</v>
      </c>
      <c r="D433" s="111">
        <v>640706</v>
      </c>
      <c r="E433" s="111">
        <v>2837921</v>
      </c>
      <c r="F433" s="111">
        <v>1208799</v>
      </c>
      <c r="G433" s="111">
        <v>1026351</v>
      </c>
      <c r="H433" s="111">
        <v>371386</v>
      </c>
      <c r="I433" s="111">
        <v>1294209</v>
      </c>
      <c r="J433" s="111">
        <v>471428</v>
      </c>
    </row>
    <row r="434" spans="1:10" x14ac:dyDescent="0.2">
      <c r="A434" s="49" t="str">
        <f t="shared" si="6"/>
        <v>OUTRAS FRUTAS PREPARADAS OU CONSERVADAS</v>
      </c>
      <c r="B434" t="s">
        <v>448</v>
      </c>
      <c r="C434" s="111">
        <v>12726452</v>
      </c>
      <c r="D434" s="111">
        <v>5300135</v>
      </c>
      <c r="E434" s="111">
        <v>18644156</v>
      </c>
      <c r="F434" s="111">
        <v>6632263</v>
      </c>
      <c r="G434" s="111">
        <v>4707793</v>
      </c>
      <c r="H434" s="111">
        <v>1227420</v>
      </c>
      <c r="I434" s="111">
        <v>4987240</v>
      </c>
      <c r="J434" s="111">
        <v>1224647</v>
      </c>
    </row>
    <row r="435" spans="1:10" x14ac:dyDescent="0.2">
      <c r="A435" s="49" t="str">
        <f t="shared" si="6"/>
        <v>OUTRAS FRUTAS SECAS OU FRESCAS</v>
      </c>
      <c r="B435" t="s">
        <v>449</v>
      </c>
      <c r="C435" s="111">
        <v>950816</v>
      </c>
      <c r="D435" s="111">
        <v>227871</v>
      </c>
      <c r="E435" s="111">
        <v>1154703</v>
      </c>
      <c r="F435" s="111">
        <v>290634</v>
      </c>
      <c r="G435" s="111">
        <v>9954296</v>
      </c>
      <c r="H435" s="111">
        <v>6009766</v>
      </c>
      <c r="I435" s="111">
        <v>8195667</v>
      </c>
      <c r="J435" s="111">
        <v>5166825</v>
      </c>
    </row>
    <row r="436" spans="1:10" x14ac:dyDescent="0.2">
      <c r="A436" s="49" t="str">
        <f t="shared" si="6"/>
        <v>OUTRAS GORDURAS E OLEOS DE ORIGEM ANIMAL</v>
      </c>
      <c r="B436" t="s">
        <v>450</v>
      </c>
      <c r="C436" s="111">
        <v>6619207</v>
      </c>
      <c r="D436" s="111">
        <v>6363880</v>
      </c>
      <c r="E436" s="111">
        <v>9950365</v>
      </c>
      <c r="F436" s="111">
        <v>7760463</v>
      </c>
      <c r="G436" s="111">
        <v>4094807</v>
      </c>
      <c r="H436" s="111">
        <v>429459</v>
      </c>
      <c r="I436" s="111">
        <v>2647603</v>
      </c>
      <c r="J436" s="111">
        <v>397478</v>
      </c>
    </row>
    <row r="437" spans="1:10" x14ac:dyDescent="0.2">
      <c r="A437" s="49" t="str">
        <f t="shared" si="6"/>
        <v>OUTRAS PLANTAS VIVAS, ESTACAS E ENXERTOS</v>
      </c>
      <c r="B437" t="s">
        <v>451</v>
      </c>
      <c r="C437" s="111">
        <v>51142</v>
      </c>
      <c r="D437" s="111">
        <v>23628</v>
      </c>
      <c r="E437" s="111">
        <v>83927</v>
      </c>
      <c r="F437" s="111">
        <v>67843</v>
      </c>
      <c r="G437" s="111">
        <v>0</v>
      </c>
      <c r="H437" s="111">
        <v>0</v>
      </c>
      <c r="I437" s="111">
        <v>55796</v>
      </c>
      <c r="J437" s="111">
        <v>2821</v>
      </c>
    </row>
    <row r="438" spans="1:10" x14ac:dyDescent="0.2">
      <c r="A438" s="49" t="str">
        <f t="shared" si="6"/>
        <v>OUTRAS PREPARAÇÕES ALIMENTÍCIAS</v>
      </c>
      <c r="B438" t="s">
        <v>452</v>
      </c>
      <c r="C438" s="111">
        <v>25768569</v>
      </c>
      <c r="D438" s="111">
        <v>5624266</v>
      </c>
      <c r="E438" s="111">
        <v>26450085</v>
      </c>
      <c r="F438" s="111">
        <v>6377052</v>
      </c>
      <c r="G438" s="111">
        <v>21653975</v>
      </c>
      <c r="H438" s="111">
        <v>3436589</v>
      </c>
      <c r="I438" s="111">
        <v>24489289</v>
      </c>
      <c r="J438" s="111">
        <v>2988075</v>
      </c>
    </row>
    <row r="439" spans="1:10" x14ac:dyDescent="0.2">
      <c r="A439" s="49" t="str">
        <f t="shared" si="6"/>
        <v>OUTRAS PREPARAÇÕES ALIMENTÍCIAS A BASE DE CEREAIS</v>
      </c>
      <c r="B439" t="s">
        <v>453</v>
      </c>
      <c r="C439" s="111">
        <v>16736792</v>
      </c>
      <c r="D439" s="111">
        <v>5104357</v>
      </c>
      <c r="E439" s="111">
        <v>5795078</v>
      </c>
      <c r="F439" s="111">
        <v>2233449</v>
      </c>
      <c r="G439" s="111">
        <v>6437112</v>
      </c>
      <c r="H439" s="111">
        <v>1815697</v>
      </c>
      <c r="I439" s="111">
        <v>7503038</v>
      </c>
      <c r="J439" s="111">
        <v>2028086</v>
      </c>
    </row>
    <row r="440" spans="1:10" x14ac:dyDescent="0.2">
      <c r="A440" s="49" t="str">
        <f t="shared" si="6"/>
        <v>OUTRAS RAÇÕES PARA ANIMAIS DOMÉSTICOS</v>
      </c>
      <c r="B440" t="s">
        <v>454</v>
      </c>
      <c r="C440" s="111">
        <v>33429150</v>
      </c>
      <c r="D440" s="111">
        <v>26878869</v>
      </c>
      <c r="E440" s="111">
        <v>33180610</v>
      </c>
      <c r="F440" s="111">
        <v>23305227</v>
      </c>
      <c r="G440" s="111">
        <v>33685183</v>
      </c>
      <c r="H440" s="111">
        <v>14322930</v>
      </c>
      <c r="I440" s="111">
        <v>42227234</v>
      </c>
      <c r="J440" s="111">
        <v>20653584</v>
      </c>
    </row>
    <row r="441" spans="1:10" x14ac:dyDescent="0.2">
      <c r="A441" s="49" t="str">
        <f t="shared" si="6"/>
        <v>OUTRAS SUBSTÂNCIAS PROTEICAS</v>
      </c>
      <c r="B441" t="s">
        <v>455</v>
      </c>
      <c r="C441" s="111">
        <v>18534495</v>
      </c>
      <c r="D441" s="111">
        <v>3755941</v>
      </c>
      <c r="E441" s="111">
        <v>22675377</v>
      </c>
      <c r="F441" s="111">
        <v>4346307</v>
      </c>
      <c r="G441" s="111">
        <v>2432217</v>
      </c>
      <c r="H441" s="111">
        <v>168932</v>
      </c>
      <c r="I441" s="111">
        <v>2207586</v>
      </c>
      <c r="J441" s="111">
        <v>222184</v>
      </c>
    </row>
    <row r="442" spans="1:10" x14ac:dyDescent="0.2">
      <c r="A442" s="49" t="str">
        <f t="shared" si="6"/>
        <v>OUTROS ANIMAIS VIVOS</v>
      </c>
      <c r="B442" t="s">
        <v>456</v>
      </c>
      <c r="C442" s="111">
        <v>12322</v>
      </c>
      <c r="D442" s="111">
        <v>69</v>
      </c>
      <c r="E442" s="111">
        <v>192</v>
      </c>
      <c r="F442" s="111">
        <v>53</v>
      </c>
      <c r="G442" s="111">
        <v>8345</v>
      </c>
      <c r="H442" s="111">
        <v>1</v>
      </c>
      <c r="I442" s="111">
        <v>53523</v>
      </c>
      <c r="J442" s="111">
        <v>3775</v>
      </c>
    </row>
    <row r="443" spans="1:10" x14ac:dyDescent="0.2">
      <c r="A443" s="49" t="str">
        <f t="shared" si="6"/>
        <v>OUTROS COUROS/PELES DE BOVINOS, CURTIDO</v>
      </c>
      <c r="B443" t="s">
        <v>457</v>
      </c>
      <c r="C443" s="111">
        <v>50456599</v>
      </c>
      <c r="D443" s="111">
        <v>43681577</v>
      </c>
      <c r="E443" s="111">
        <v>33912205</v>
      </c>
      <c r="F443" s="111">
        <v>33268667</v>
      </c>
      <c r="G443" s="111">
        <v>2473759</v>
      </c>
      <c r="H443" s="111">
        <v>1089782</v>
      </c>
      <c r="I443" s="111">
        <v>2882403</v>
      </c>
      <c r="J443" s="111">
        <v>1618824</v>
      </c>
    </row>
    <row r="444" spans="1:10" x14ac:dyDescent="0.2">
      <c r="A444" s="49" t="str">
        <f t="shared" si="6"/>
        <v>OUTROS PRODUTOS CONTENDO NICOTINA</v>
      </c>
      <c r="B444" t="s">
        <v>458</v>
      </c>
      <c r="C444" s="111" t="s">
        <v>52</v>
      </c>
      <c r="D444" s="111" t="s">
        <v>52</v>
      </c>
      <c r="E444" s="111" t="s">
        <v>52</v>
      </c>
      <c r="F444" s="111" t="s">
        <v>52</v>
      </c>
      <c r="G444" s="111">
        <v>329513</v>
      </c>
      <c r="H444" s="111">
        <v>7460</v>
      </c>
      <c r="I444" s="111">
        <v>294810</v>
      </c>
      <c r="J444" s="111">
        <v>7339</v>
      </c>
    </row>
    <row r="445" spans="1:10" x14ac:dyDescent="0.2">
      <c r="A445" s="49" t="str">
        <f t="shared" si="6"/>
        <v>OUTROS PRODUTOS DE ORIGEM ANIMAL</v>
      </c>
      <c r="B445" t="s">
        <v>459</v>
      </c>
      <c r="C445" s="111">
        <v>26851584</v>
      </c>
      <c r="D445" s="111">
        <v>8056904</v>
      </c>
      <c r="E445" s="111">
        <v>20689338</v>
      </c>
      <c r="F445" s="111">
        <v>8429980</v>
      </c>
      <c r="G445" s="111">
        <v>3967495</v>
      </c>
      <c r="H445" s="111">
        <v>823798</v>
      </c>
      <c r="I445" s="111">
        <v>2764485</v>
      </c>
      <c r="J445" s="111">
        <v>442439</v>
      </c>
    </row>
    <row r="446" spans="1:10" x14ac:dyDescent="0.2">
      <c r="A446" s="49" t="str">
        <f t="shared" si="6"/>
        <v>OUTROS PRODUTOS DE ORIGEM VEGETAL</v>
      </c>
      <c r="B446" t="s">
        <v>460</v>
      </c>
      <c r="C446" s="111">
        <v>24889518</v>
      </c>
      <c r="D446" s="111">
        <v>13216626</v>
      </c>
      <c r="E446" s="111">
        <v>29952541</v>
      </c>
      <c r="F446" s="111">
        <v>18491382</v>
      </c>
      <c r="G446" s="111">
        <v>7385354</v>
      </c>
      <c r="H446" s="111">
        <v>3145664</v>
      </c>
      <c r="I446" s="111">
        <v>7662721</v>
      </c>
      <c r="J446" s="111">
        <v>3520766</v>
      </c>
    </row>
    <row r="447" spans="1:10" x14ac:dyDescent="0.2">
      <c r="A447" s="49" t="str">
        <f t="shared" si="6"/>
        <v>OUTROS SUCOS</v>
      </c>
      <c r="B447" t="s">
        <v>461</v>
      </c>
      <c r="C447" s="111">
        <v>831065</v>
      </c>
      <c r="D447" s="111">
        <v>558830</v>
      </c>
      <c r="E447" s="111">
        <v>506667</v>
      </c>
      <c r="F447" s="111">
        <v>217668</v>
      </c>
      <c r="G447" s="111">
        <v>232524</v>
      </c>
      <c r="H447" s="111">
        <v>99411</v>
      </c>
      <c r="I447" s="111">
        <v>448680</v>
      </c>
      <c r="J447" s="111">
        <v>146115</v>
      </c>
    </row>
    <row r="448" spans="1:10" x14ac:dyDescent="0.2">
      <c r="A448" s="49" t="str">
        <f t="shared" si="6"/>
        <v>OVINOS VIVOS</v>
      </c>
      <c r="B448" t="s">
        <v>462</v>
      </c>
      <c r="C448" s="111" t="s">
        <v>52</v>
      </c>
      <c r="D448" s="111" t="s">
        <v>52</v>
      </c>
      <c r="E448" s="111" t="s">
        <v>52</v>
      </c>
      <c r="F448" s="111" t="s">
        <v>52</v>
      </c>
      <c r="G448" s="111">
        <v>0</v>
      </c>
      <c r="H448" s="111">
        <v>0</v>
      </c>
      <c r="I448" s="111">
        <v>1720</v>
      </c>
      <c r="J448" s="111">
        <v>252</v>
      </c>
    </row>
    <row r="449" spans="1:10" x14ac:dyDescent="0.2">
      <c r="A449" s="49" t="str">
        <f t="shared" si="6"/>
        <v>OVOS</v>
      </c>
      <c r="B449" t="s">
        <v>463</v>
      </c>
      <c r="C449" s="111">
        <v>12994426</v>
      </c>
      <c r="D449" s="111">
        <v>3359331</v>
      </c>
      <c r="E449" s="111">
        <v>18694251</v>
      </c>
      <c r="F449" s="111">
        <v>5578924</v>
      </c>
      <c r="G449" s="111">
        <v>4372471</v>
      </c>
      <c r="H449" s="111">
        <v>23571</v>
      </c>
      <c r="I449" s="111">
        <v>20760039</v>
      </c>
      <c r="J449" s="111">
        <v>163997</v>
      </c>
    </row>
    <row r="450" spans="1:10" x14ac:dyDescent="0.2">
      <c r="A450" s="49" t="str">
        <f t="shared" si="6"/>
        <v>PÃES, BISCOITOS E PRODUTOS DE PASTELARIA</v>
      </c>
      <c r="B450" t="s">
        <v>464</v>
      </c>
      <c r="C450" s="111">
        <v>10080775</v>
      </c>
      <c r="D450" s="111">
        <v>4751194</v>
      </c>
      <c r="E450" s="111">
        <v>8873257</v>
      </c>
      <c r="F450" s="111">
        <v>4110358</v>
      </c>
      <c r="G450" s="111">
        <v>6686449</v>
      </c>
      <c r="H450" s="111">
        <v>1455689</v>
      </c>
      <c r="I450" s="111">
        <v>7695109</v>
      </c>
      <c r="J450" s="111">
        <v>1708529</v>
      </c>
    </row>
    <row r="451" spans="1:10" x14ac:dyDescent="0.2">
      <c r="A451" s="49" t="str">
        <f t="shared" si="6"/>
        <v>PAINÇO</v>
      </c>
      <c r="B451" t="s">
        <v>465</v>
      </c>
      <c r="C451" s="111" t="s">
        <v>52</v>
      </c>
      <c r="D451" s="111" t="s">
        <v>52</v>
      </c>
      <c r="E451" s="111" t="s">
        <v>52</v>
      </c>
      <c r="F451" s="111" t="s">
        <v>52</v>
      </c>
      <c r="G451" s="111">
        <v>102902</v>
      </c>
      <c r="H451" s="111">
        <v>222724</v>
      </c>
      <c r="I451" s="111">
        <v>96278</v>
      </c>
      <c r="J451" s="111">
        <v>212440</v>
      </c>
    </row>
    <row r="452" spans="1:10" x14ac:dyDescent="0.2">
      <c r="A452" s="49" t="str">
        <f t="shared" si="6"/>
        <v>PAINÇO E MILHETO</v>
      </c>
      <c r="B452" t="s">
        <v>569</v>
      </c>
      <c r="C452" s="111">
        <v>0</v>
      </c>
      <c r="D452" s="111">
        <v>0</v>
      </c>
      <c r="E452" s="111">
        <v>29120</v>
      </c>
      <c r="F452" s="111">
        <v>28000</v>
      </c>
      <c r="G452" s="111" t="s">
        <v>52</v>
      </c>
      <c r="H452" s="111" t="s">
        <v>52</v>
      </c>
      <c r="I452" s="111" t="s">
        <v>52</v>
      </c>
      <c r="J452" s="111" t="s">
        <v>52</v>
      </c>
    </row>
    <row r="453" spans="1:10" x14ac:dyDescent="0.2">
      <c r="A453" s="49" t="str">
        <f t="shared" ref="A453:A516" si="7">RIGHT(B453,LEN(B453)-11)</f>
        <v>PAINÉIS DE FIBRAS OU DE PARTÍCULAS DE MADEIRA</v>
      </c>
      <c r="B453" t="s">
        <v>466</v>
      </c>
      <c r="C453" s="111">
        <v>42480789</v>
      </c>
      <c r="D453" s="111">
        <v>108098647</v>
      </c>
      <c r="E453" s="111">
        <v>40246534</v>
      </c>
      <c r="F453" s="111">
        <v>94548955</v>
      </c>
      <c r="G453" s="111">
        <v>353534</v>
      </c>
      <c r="H453" s="111">
        <v>531394</v>
      </c>
      <c r="I453" s="111">
        <v>266632</v>
      </c>
      <c r="J453" s="111">
        <v>187080</v>
      </c>
    </row>
    <row r="454" spans="1:10" x14ac:dyDescent="0.2">
      <c r="A454" s="49" t="str">
        <f t="shared" si="7"/>
        <v>PALMITOS PREPARADOS OU CONSERVADOS</v>
      </c>
      <c r="B454" t="s">
        <v>467</v>
      </c>
      <c r="C454" s="111">
        <v>146432</v>
      </c>
      <c r="D454" s="111">
        <v>31011</v>
      </c>
      <c r="E454" s="111">
        <v>41930</v>
      </c>
      <c r="F454" s="111">
        <v>11683</v>
      </c>
      <c r="G454" s="111">
        <v>12284</v>
      </c>
      <c r="H454" s="111">
        <v>2704</v>
      </c>
      <c r="I454" s="111">
        <v>0</v>
      </c>
      <c r="J454" s="111">
        <v>0</v>
      </c>
    </row>
    <row r="455" spans="1:10" x14ac:dyDescent="0.2">
      <c r="A455" s="49" t="str">
        <f t="shared" si="7"/>
        <v>PAPEL</v>
      </c>
      <c r="B455" t="s">
        <v>468</v>
      </c>
      <c r="C455" s="111">
        <v>221222471</v>
      </c>
      <c r="D455" s="111">
        <v>218827205</v>
      </c>
      <c r="E455" s="111">
        <v>196451601</v>
      </c>
      <c r="F455" s="111">
        <v>206263009</v>
      </c>
      <c r="G455" s="111">
        <v>86437325</v>
      </c>
      <c r="H455" s="111">
        <v>59989700</v>
      </c>
      <c r="I455" s="111">
        <v>86531905</v>
      </c>
      <c r="J455" s="111">
        <v>58314479</v>
      </c>
    </row>
    <row r="456" spans="1:10" x14ac:dyDescent="0.2">
      <c r="A456" s="49" t="str">
        <f t="shared" si="7"/>
        <v>PARGOS</v>
      </c>
      <c r="B456" t="s">
        <v>469</v>
      </c>
      <c r="C456" s="111">
        <v>319201</v>
      </c>
      <c r="D456" s="111">
        <v>43563</v>
      </c>
      <c r="E456" s="111">
        <v>348402</v>
      </c>
      <c r="F456" s="111">
        <v>39534</v>
      </c>
      <c r="G456" s="111" t="s">
        <v>52</v>
      </c>
      <c r="H456" s="111" t="s">
        <v>52</v>
      </c>
      <c r="I456" s="111" t="s">
        <v>52</v>
      </c>
      <c r="J456" s="111" t="s">
        <v>52</v>
      </c>
    </row>
    <row r="457" spans="1:10" x14ac:dyDescent="0.2">
      <c r="A457" s="49" t="str">
        <f t="shared" si="7"/>
        <v>PASTA DE CACAU</v>
      </c>
      <c r="B457" t="s">
        <v>470</v>
      </c>
      <c r="C457" s="111">
        <v>3133400</v>
      </c>
      <c r="D457" s="111">
        <v>504003</v>
      </c>
      <c r="E457" s="111">
        <v>8934135</v>
      </c>
      <c r="F457" s="111">
        <v>709360</v>
      </c>
      <c r="G457" s="111">
        <v>3208262</v>
      </c>
      <c r="H457" s="111">
        <v>1084144</v>
      </c>
      <c r="I457" s="111">
        <v>10064638</v>
      </c>
      <c r="J457" s="111">
        <v>1964000</v>
      </c>
    </row>
    <row r="458" spans="1:10" x14ac:dyDescent="0.2">
      <c r="A458" s="49" t="str">
        <f t="shared" si="7"/>
        <v>PEIXES VIVOS</v>
      </c>
      <c r="B458" t="s">
        <v>471</v>
      </c>
      <c r="C458" s="111">
        <v>326013</v>
      </c>
      <c r="D458" s="111">
        <v>2921</v>
      </c>
      <c r="E458" s="111">
        <v>404998</v>
      </c>
      <c r="F458" s="111">
        <v>3759</v>
      </c>
      <c r="G458" s="111">
        <v>8231</v>
      </c>
      <c r="H458" s="111">
        <v>635</v>
      </c>
      <c r="I458" s="111">
        <v>7363</v>
      </c>
      <c r="J458" s="111">
        <v>533</v>
      </c>
    </row>
    <row r="459" spans="1:10" x14ac:dyDescent="0.2">
      <c r="A459" s="49" t="str">
        <f t="shared" si="7"/>
        <v>PELETERIA</v>
      </c>
      <c r="B459" t="s">
        <v>472</v>
      </c>
      <c r="C459" s="111">
        <v>2468036</v>
      </c>
      <c r="D459" s="111">
        <v>138062</v>
      </c>
      <c r="E459" s="111">
        <v>2449920</v>
      </c>
      <c r="F459" s="111">
        <v>125071</v>
      </c>
      <c r="G459" s="111">
        <v>233043</v>
      </c>
      <c r="H459" s="111">
        <v>8718</v>
      </c>
      <c r="I459" s="111">
        <v>305779</v>
      </c>
      <c r="J459" s="111">
        <v>11387</v>
      </c>
    </row>
    <row r="460" spans="1:10" x14ac:dyDescent="0.2">
      <c r="A460" s="49" t="str">
        <f t="shared" si="7"/>
        <v>PENAS E PELES DE AVES</v>
      </c>
      <c r="B460" t="s">
        <v>473</v>
      </c>
      <c r="C460" s="111">
        <v>180669</v>
      </c>
      <c r="D460" s="111">
        <v>38578</v>
      </c>
      <c r="E460" s="111">
        <v>48413</v>
      </c>
      <c r="F460" s="111">
        <v>36040</v>
      </c>
      <c r="G460" s="111">
        <v>22301</v>
      </c>
      <c r="H460" s="111">
        <v>15100</v>
      </c>
      <c r="I460" s="111">
        <v>31090</v>
      </c>
      <c r="J460" s="111">
        <v>21000</v>
      </c>
    </row>
    <row r="461" spans="1:10" x14ac:dyDescent="0.2">
      <c r="A461" s="49" t="str">
        <f t="shared" si="7"/>
        <v>PEPINOS PREPARADOS OU CONSERVADOS</v>
      </c>
      <c r="B461" t="s">
        <v>474</v>
      </c>
      <c r="C461" s="111">
        <v>28407</v>
      </c>
      <c r="D461" s="111">
        <v>9276</v>
      </c>
      <c r="E461" s="111">
        <v>36073</v>
      </c>
      <c r="F461" s="111">
        <v>16175</v>
      </c>
      <c r="G461" s="111">
        <v>344387</v>
      </c>
      <c r="H461" s="111">
        <v>232483</v>
      </c>
      <c r="I461" s="111">
        <v>606849</v>
      </c>
      <c r="J461" s="111">
        <v>429658</v>
      </c>
    </row>
    <row r="462" spans="1:10" x14ac:dyDescent="0.2">
      <c r="A462" s="49" t="str">
        <f t="shared" si="7"/>
        <v>PEPTONAS E SEUS DERIVADOS</v>
      </c>
      <c r="B462" t="s">
        <v>475</v>
      </c>
      <c r="C462" s="111">
        <v>4068682</v>
      </c>
      <c r="D462" s="111">
        <v>479598</v>
      </c>
      <c r="E462" s="111">
        <v>3643130</v>
      </c>
      <c r="F462" s="111">
        <v>503799</v>
      </c>
      <c r="G462" s="111">
        <v>524515</v>
      </c>
      <c r="H462" s="111">
        <v>6705</v>
      </c>
      <c r="I462" s="111">
        <v>860398</v>
      </c>
      <c r="J462" s="111">
        <v>17776</v>
      </c>
    </row>
    <row r="463" spans="1:10" x14ac:dyDescent="0.2">
      <c r="A463" s="49" t="str">
        <f t="shared" si="7"/>
        <v>PÊRAS FRESCAS</v>
      </c>
      <c r="B463" t="s">
        <v>476</v>
      </c>
      <c r="C463" s="111">
        <v>28362</v>
      </c>
      <c r="D463" s="111">
        <v>9193</v>
      </c>
      <c r="E463" s="111">
        <v>33117</v>
      </c>
      <c r="F463" s="111">
        <v>12199</v>
      </c>
      <c r="G463" s="111">
        <v>16304607</v>
      </c>
      <c r="H463" s="111">
        <v>17364816</v>
      </c>
      <c r="I463" s="111">
        <v>15209665</v>
      </c>
      <c r="J463" s="111">
        <v>17909708</v>
      </c>
    </row>
    <row r="464" spans="1:10" x14ac:dyDescent="0.2">
      <c r="A464" s="49" t="str">
        <f t="shared" si="7"/>
        <v>PÊRAS PREPARADAS OU CONSERVADAS</v>
      </c>
      <c r="B464" t="s">
        <v>477</v>
      </c>
      <c r="C464" s="111">
        <v>0</v>
      </c>
      <c r="D464" s="111">
        <v>0</v>
      </c>
      <c r="E464" s="111">
        <v>24</v>
      </c>
      <c r="F464" s="111">
        <v>48</v>
      </c>
      <c r="G464" s="111" t="s">
        <v>52</v>
      </c>
      <c r="H464" s="111" t="s">
        <v>52</v>
      </c>
      <c r="I464" s="111" t="s">
        <v>52</v>
      </c>
      <c r="J464" s="111" t="s">
        <v>52</v>
      </c>
    </row>
    <row r="465" spans="1:10" x14ac:dyDescent="0.2">
      <c r="A465" s="49" t="str">
        <f t="shared" si="7"/>
        <v>PÊRAS SECAS</v>
      </c>
      <c r="B465" t="s">
        <v>478</v>
      </c>
      <c r="C465" s="111">
        <v>625</v>
      </c>
      <c r="D465" s="111">
        <v>168</v>
      </c>
      <c r="E465" s="111">
        <v>761</v>
      </c>
      <c r="F465" s="111">
        <v>225</v>
      </c>
      <c r="G465" s="111" t="s">
        <v>52</v>
      </c>
      <c r="H465" s="111" t="s">
        <v>52</v>
      </c>
      <c r="I465" s="111" t="s">
        <v>52</v>
      </c>
      <c r="J465" s="111" t="s">
        <v>52</v>
      </c>
    </row>
    <row r="466" spans="1:10" x14ac:dyDescent="0.2">
      <c r="A466" s="49" t="str">
        <f t="shared" si="7"/>
        <v>PÊSSEGOS FRESCOS</v>
      </c>
      <c r="B466" t="s">
        <v>479</v>
      </c>
      <c r="C466" s="111">
        <v>4410</v>
      </c>
      <c r="D466" s="111">
        <v>1085</v>
      </c>
      <c r="E466" s="111">
        <v>7657</v>
      </c>
      <c r="F466" s="111">
        <v>2176</v>
      </c>
      <c r="G466" s="111">
        <v>339235</v>
      </c>
      <c r="H466" s="111">
        <v>237006</v>
      </c>
      <c r="I466" s="111">
        <v>137928</v>
      </c>
      <c r="J466" s="111">
        <v>113400</v>
      </c>
    </row>
    <row r="467" spans="1:10" x14ac:dyDescent="0.2">
      <c r="A467" s="49" t="str">
        <f t="shared" si="7"/>
        <v>PÊSSEGOS PREPARADOS OU CONSERVADOS</v>
      </c>
      <c r="B467" t="s">
        <v>480</v>
      </c>
      <c r="C467" s="111">
        <v>145947</v>
      </c>
      <c r="D467" s="111">
        <v>99859</v>
      </c>
      <c r="E467" s="111">
        <v>57054</v>
      </c>
      <c r="F467" s="111">
        <v>39635</v>
      </c>
      <c r="G467" s="111">
        <v>47031</v>
      </c>
      <c r="H467" s="111">
        <v>22654</v>
      </c>
      <c r="I467" s="111">
        <v>45497</v>
      </c>
      <c r="J467" s="111">
        <v>22326</v>
      </c>
    </row>
    <row r="468" spans="1:10" x14ac:dyDescent="0.2">
      <c r="A468" s="49" t="str">
        <f t="shared" si="7"/>
        <v>PIMENTA PIPER SECA, TRITURADA OU EM PÓ</v>
      </c>
      <c r="B468" t="s">
        <v>481</v>
      </c>
      <c r="C468" s="111">
        <v>30201976</v>
      </c>
      <c r="D468" s="111">
        <v>7595999</v>
      </c>
      <c r="E468" s="111">
        <v>60154094</v>
      </c>
      <c r="F468" s="111">
        <v>10565984</v>
      </c>
      <c r="G468" s="111">
        <v>236608</v>
      </c>
      <c r="H468" s="111">
        <v>70886</v>
      </c>
      <c r="I468" s="111">
        <v>236292</v>
      </c>
      <c r="J468" s="111">
        <v>29137</v>
      </c>
    </row>
    <row r="469" spans="1:10" x14ac:dyDescent="0.2">
      <c r="A469" s="49" t="str">
        <f t="shared" si="7"/>
        <v>PIMENTÕES E PIMENTAS</v>
      </c>
      <c r="B469" t="s">
        <v>482</v>
      </c>
      <c r="C469" s="111">
        <v>99225</v>
      </c>
      <c r="D469" s="111">
        <v>28754</v>
      </c>
      <c r="E469" s="111">
        <v>155229</v>
      </c>
      <c r="F469" s="111">
        <v>187926</v>
      </c>
      <c r="G469" s="111" t="s">
        <v>52</v>
      </c>
      <c r="H469" s="111" t="s">
        <v>52</v>
      </c>
      <c r="I469" s="111" t="s">
        <v>52</v>
      </c>
      <c r="J469" s="111" t="s">
        <v>52</v>
      </c>
    </row>
    <row r="470" spans="1:10" x14ac:dyDescent="0.2">
      <c r="A470" s="49" t="str">
        <f t="shared" si="7"/>
        <v>PIMENTÕES E PIMENTAS SECOS, PÓ</v>
      </c>
      <c r="B470" t="s">
        <v>483</v>
      </c>
      <c r="C470" s="111">
        <v>160889</v>
      </c>
      <c r="D470" s="111">
        <v>22294</v>
      </c>
      <c r="E470" s="111">
        <v>99316</v>
      </c>
      <c r="F470" s="111">
        <v>46823</v>
      </c>
      <c r="G470" s="111">
        <v>1103094</v>
      </c>
      <c r="H470" s="111">
        <v>515912</v>
      </c>
      <c r="I470" s="111">
        <v>825306</v>
      </c>
      <c r="J470" s="111">
        <v>445961</v>
      </c>
    </row>
    <row r="471" spans="1:10" x14ac:dyDescent="0.2">
      <c r="A471" s="49" t="str">
        <f t="shared" si="7"/>
        <v>PLANTAS ORNAMENTAIS</v>
      </c>
      <c r="B471" t="s">
        <v>484</v>
      </c>
      <c r="C471" s="111">
        <v>14291</v>
      </c>
      <c r="D471" s="111">
        <v>3036</v>
      </c>
      <c r="E471" s="111">
        <v>4634</v>
      </c>
      <c r="F471" s="111">
        <v>1740</v>
      </c>
      <c r="G471" s="111" t="s">
        <v>52</v>
      </c>
      <c r="H471" s="111" t="s">
        <v>52</v>
      </c>
      <c r="I471" s="111" t="s">
        <v>52</v>
      </c>
      <c r="J471" s="111" t="s">
        <v>52</v>
      </c>
    </row>
    <row r="472" spans="1:10" x14ac:dyDescent="0.2">
      <c r="A472" s="49" t="str">
        <f t="shared" si="7"/>
        <v>PLANTAS PARA MEDICINA OU PERFUMARIA</v>
      </c>
      <c r="B472" t="s">
        <v>485</v>
      </c>
      <c r="C472" s="111">
        <v>1254829</v>
      </c>
      <c r="D472" s="111">
        <v>126007</v>
      </c>
      <c r="E472" s="111">
        <v>1770851</v>
      </c>
      <c r="F472" s="111">
        <v>157662</v>
      </c>
      <c r="G472" s="111">
        <v>2366583</v>
      </c>
      <c r="H472" s="111">
        <v>986144</v>
      </c>
      <c r="I472" s="111">
        <v>1948729</v>
      </c>
      <c r="J472" s="111">
        <v>859113</v>
      </c>
    </row>
    <row r="473" spans="1:10" x14ac:dyDescent="0.2">
      <c r="A473" s="49" t="str">
        <f t="shared" si="7"/>
        <v>POLVOS</v>
      </c>
      <c r="B473" t="s">
        <v>486</v>
      </c>
      <c r="C473" s="111">
        <v>3442</v>
      </c>
      <c r="D473" s="111">
        <v>219</v>
      </c>
      <c r="E473" s="111">
        <v>1570</v>
      </c>
      <c r="F473" s="111">
        <v>116</v>
      </c>
      <c r="G473" s="111">
        <v>1562115</v>
      </c>
      <c r="H473" s="111">
        <v>193598</v>
      </c>
      <c r="I473" s="111">
        <v>520240</v>
      </c>
      <c r="J473" s="111">
        <v>45890</v>
      </c>
    </row>
    <row r="474" spans="1:10" x14ac:dyDescent="0.2">
      <c r="A474" s="49" t="str">
        <f t="shared" si="7"/>
        <v>POMELOS</v>
      </c>
      <c r="B474" t="s">
        <v>487</v>
      </c>
      <c r="C474" s="111">
        <v>7377</v>
      </c>
      <c r="D474" s="111">
        <v>2122</v>
      </c>
      <c r="E474" s="111">
        <v>8777</v>
      </c>
      <c r="F474" s="111">
        <v>1837</v>
      </c>
      <c r="G474" s="111">
        <v>28958</v>
      </c>
      <c r="H474" s="111">
        <v>39198</v>
      </c>
      <c r="I474" s="111">
        <v>9074</v>
      </c>
      <c r="J474" s="111">
        <v>9750</v>
      </c>
    </row>
    <row r="475" spans="1:10" x14ac:dyDescent="0.2">
      <c r="A475" s="49" t="str">
        <f t="shared" si="7"/>
        <v>PREPARAÇÕES ALIMENTÍCIAS HOMOGENEIZADAS</v>
      </c>
      <c r="B475" t="s">
        <v>488</v>
      </c>
      <c r="C475" s="111">
        <v>0</v>
      </c>
      <c r="D475" s="111">
        <v>0</v>
      </c>
      <c r="E475" s="111">
        <v>46</v>
      </c>
      <c r="F475" s="111">
        <v>2</v>
      </c>
      <c r="G475" s="111">
        <v>156573</v>
      </c>
      <c r="H475" s="111">
        <v>39618</v>
      </c>
      <c r="I475" s="111">
        <v>162990</v>
      </c>
      <c r="J475" s="111">
        <v>41490</v>
      </c>
    </row>
    <row r="476" spans="1:10" x14ac:dyDescent="0.2">
      <c r="A476" s="49" t="str">
        <f t="shared" si="7"/>
        <v>PREPARAÇÕES DE CRUSTÁCEOS E MOLUSCOS</v>
      </c>
      <c r="B476" t="s">
        <v>489</v>
      </c>
      <c r="C476" s="111">
        <v>12315</v>
      </c>
      <c r="D476" s="111">
        <v>953</v>
      </c>
      <c r="E476" s="111">
        <v>7985</v>
      </c>
      <c r="F476" s="111">
        <v>986</v>
      </c>
      <c r="G476" s="111">
        <v>131316</v>
      </c>
      <c r="H476" s="111">
        <v>42203</v>
      </c>
      <c r="I476" s="111">
        <v>122286</v>
      </c>
      <c r="J476" s="111">
        <v>41800</v>
      </c>
    </row>
    <row r="477" spans="1:10" x14ac:dyDescent="0.2">
      <c r="A477" s="49" t="str">
        <f t="shared" si="7"/>
        <v>PREPARAÇÕES E CONSERVAS DE ATUNS</v>
      </c>
      <c r="B477" t="s">
        <v>490</v>
      </c>
      <c r="C477" s="111">
        <v>2865309</v>
      </c>
      <c r="D477" s="111">
        <v>636317</v>
      </c>
      <c r="E477" s="111">
        <v>3272861</v>
      </c>
      <c r="F477" s="111">
        <v>683760</v>
      </c>
      <c r="G477" s="111">
        <v>668930</v>
      </c>
      <c r="H477" s="111">
        <v>177135</v>
      </c>
      <c r="I477" s="111">
        <v>772694</v>
      </c>
      <c r="J477" s="111">
        <v>203081</v>
      </c>
    </row>
    <row r="478" spans="1:10" x14ac:dyDescent="0.2">
      <c r="A478" s="49" t="str">
        <f t="shared" si="7"/>
        <v>PREPARAÇÕES E CONSERVAS DE DEMAIS PEIXES</v>
      </c>
      <c r="B478" t="s">
        <v>491</v>
      </c>
      <c r="C478" s="111">
        <v>10012</v>
      </c>
      <c r="D478" s="111">
        <v>1691</v>
      </c>
      <c r="E478" s="111">
        <v>278189</v>
      </c>
      <c r="F478" s="111">
        <v>105937</v>
      </c>
      <c r="G478" s="111">
        <v>2536875</v>
      </c>
      <c r="H478" s="111">
        <v>683302</v>
      </c>
      <c r="I478" s="111">
        <v>3154452</v>
      </c>
      <c r="J478" s="111">
        <v>1012228</v>
      </c>
    </row>
    <row r="479" spans="1:10" x14ac:dyDescent="0.2">
      <c r="A479" s="49" t="str">
        <f t="shared" si="7"/>
        <v>PREPARAÇÕES E CONSERVAS DE SARDINHAS</v>
      </c>
      <c r="B479" t="s">
        <v>492</v>
      </c>
      <c r="C479" s="111">
        <v>421404</v>
      </c>
      <c r="D479" s="111">
        <v>105144</v>
      </c>
      <c r="E479" s="111">
        <v>590033</v>
      </c>
      <c r="F479" s="111">
        <v>160242</v>
      </c>
      <c r="G479" s="111">
        <v>10691</v>
      </c>
      <c r="H479" s="111">
        <v>1744</v>
      </c>
      <c r="I479" s="111">
        <v>54060</v>
      </c>
      <c r="J479" s="111">
        <v>10195</v>
      </c>
    </row>
    <row r="480" spans="1:10" x14ac:dyDescent="0.2">
      <c r="A480" s="49" t="str">
        <f t="shared" si="7"/>
        <v>PREPARAÇÕES P/ ELABORAÇÃO DE BEBIDAS</v>
      </c>
      <c r="B480" t="s">
        <v>493</v>
      </c>
      <c r="C480" s="111">
        <v>19517623</v>
      </c>
      <c r="D480" s="111">
        <v>1183660</v>
      </c>
      <c r="E480" s="111">
        <v>20706847</v>
      </c>
      <c r="F480" s="111">
        <v>1294250</v>
      </c>
      <c r="G480" s="111">
        <v>9966969</v>
      </c>
      <c r="H480" s="111">
        <v>454242</v>
      </c>
      <c r="I480" s="111">
        <v>9577301</v>
      </c>
      <c r="J480" s="111">
        <v>451772</v>
      </c>
    </row>
    <row r="481" spans="1:10" x14ac:dyDescent="0.2">
      <c r="A481" s="49" t="str">
        <f t="shared" si="7"/>
        <v>PREPARAÇÕES PARA ALIMENTAÇÃO INFANTIL</v>
      </c>
      <c r="B481" t="s">
        <v>494</v>
      </c>
      <c r="C481" s="111">
        <v>2514205</v>
      </c>
      <c r="D481" s="111">
        <v>892197</v>
      </c>
      <c r="E481" s="111">
        <v>4059210</v>
      </c>
      <c r="F481" s="111">
        <v>1469863</v>
      </c>
      <c r="G481" s="111">
        <v>217926</v>
      </c>
      <c r="H481" s="111">
        <v>20137</v>
      </c>
      <c r="I481" s="111">
        <v>176967</v>
      </c>
      <c r="J481" s="111">
        <v>16612</v>
      </c>
    </row>
    <row r="482" spans="1:10" x14ac:dyDescent="0.2">
      <c r="A482" s="49" t="str">
        <f t="shared" si="7"/>
        <v>PRODUTOS DE CONFEITARIA</v>
      </c>
      <c r="B482" t="s">
        <v>495</v>
      </c>
      <c r="C482" s="111">
        <v>17313599</v>
      </c>
      <c r="D482" s="111">
        <v>7881938</v>
      </c>
      <c r="E482" s="111">
        <v>20367660</v>
      </c>
      <c r="F482" s="111">
        <v>8774746</v>
      </c>
      <c r="G482" s="111">
        <v>6425506</v>
      </c>
      <c r="H482" s="111">
        <v>1363913</v>
      </c>
      <c r="I482" s="111">
        <v>6007039</v>
      </c>
      <c r="J482" s="111">
        <v>1057499</v>
      </c>
    </row>
    <row r="483" spans="1:10" x14ac:dyDescent="0.2">
      <c r="A483" s="49" t="str">
        <f t="shared" si="7"/>
        <v>PRODUTOS DE LINHO</v>
      </c>
      <c r="B483" t="s">
        <v>496</v>
      </c>
      <c r="C483" s="111">
        <v>399742</v>
      </c>
      <c r="D483" s="111">
        <v>20456</v>
      </c>
      <c r="E483" s="111">
        <v>453851</v>
      </c>
      <c r="F483" s="111">
        <v>15315</v>
      </c>
      <c r="G483" s="111">
        <v>2047900</v>
      </c>
      <c r="H483" s="111">
        <v>126792</v>
      </c>
      <c r="I483" s="111">
        <v>1510073</v>
      </c>
      <c r="J483" s="111">
        <v>135993</v>
      </c>
    </row>
    <row r="484" spans="1:10" x14ac:dyDescent="0.2">
      <c r="A484" s="49" t="str">
        <f t="shared" si="7"/>
        <v>PRODUTOS HORTÍCOLAS HOMOGENEIZADOS PREPARADOS OU CONSERVADOS</v>
      </c>
      <c r="B484" t="s">
        <v>497</v>
      </c>
      <c r="C484" s="111">
        <v>40308</v>
      </c>
      <c r="D484" s="111">
        <v>2832</v>
      </c>
      <c r="E484" s="111">
        <v>4749</v>
      </c>
      <c r="F484" s="111">
        <v>440</v>
      </c>
      <c r="G484" s="111">
        <v>0</v>
      </c>
      <c r="H484" s="111">
        <v>0</v>
      </c>
      <c r="I484" s="111">
        <v>241</v>
      </c>
      <c r="J484" s="111">
        <v>32</v>
      </c>
    </row>
    <row r="485" spans="1:10" x14ac:dyDescent="0.2">
      <c r="A485" s="49" t="str">
        <f t="shared" si="7"/>
        <v>PRODUTOS MUCILAGINOSOS E ESPESSANTES</v>
      </c>
      <c r="B485" t="s">
        <v>498</v>
      </c>
      <c r="C485" s="111">
        <v>440926</v>
      </c>
      <c r="D485" s="111">
        <v>45019</v>
      </c>
      <c r="E485" s="111">
        <v>763098</v>
      </c>
      <c r="F485" s="111">
        <v>65374</v>
      </c>
      <c r="G485" s="111">
        <v>4676085</v>
      </c>
      <c r="H485" s="111">
        <v>785071</v>
      </c>
      <c r="I485" s="111">
        <v>4213884</v>
      </c>
      <c r="J485" s="111">
        <v>955498</v>
      </c>
    </row>
    <row r="486" spans="1:10" x14ac:dyDescent="0.2">
      <c r="A486" s="49" t="str">
        <f t="shared" si="7"/>
        <v>PSITACIFORMES (INCL.OS PAPAGAIOS,AS ARARAS,ETC) VIVOS</v>
      </c>
      <c r="B486" t="s">
        <v>499</v>
      </c>
      <c r="C486" s="111" t="s">
        <v>52</v>
      </c>
      <c r="D486" s="111" t="s">
        <v>52</v>
      </c>
      <c r="E486" s="111" t="s">
        <v>52</v>
      </c>
      <c r="F486" s="111" t="s">
        <v>52</v>
      </c>
      <c r="G486" s="111">
        <v>0</v>
      </c>
      <c r="H486" s="111">
        <v>0</v>
      </c>
      <c r="I486" s="111">
        <v>8320</v>
      </c>
      <c r="J486" s="111">
        <v>26</v>
      </c>
    </row>
    <row r="487" spans="1:10" x14ac:dyDescent="0.2">
      <c r="A487" s="49" t="str">
        <f t="shared" si="7"/>
        <v>QUEIJOS</v>
      </c>
      <c r="B487" t="s">
        <v>500</v>
      </c>
      <c r="C487" s="111">
        <v>1745481</v>
      </c>
      <c r="D487" s="111">
        <v>272504</v>
      </c>
      <c r="E487" s="111">
        <v>1624167</v>
      </c>
      <c r="F487" s="111">
        <v>261101</v>
      </c>
      <c r="G487" s="111">
        <v>23581777</v>
      </c>
      <c r="H487" s="111">
        <v>5038158</v>
      </c>
      <c r="I487" s="111">
        <v>22987444</v>
      </c>
      <c r="J487" s="111">
        <v>4315950</v>
      </c>
    </row>
    <row r="488" spans="1:10" x14ac:dyDescent="0.2">
      <c r="A488" s="49" t="str">
        <f t="shared" si="7"/>
        <v>REFRIGERANTE</v>
      </c>
      <c r="B488" t="s">
        <v>501</v>
      </c>
      <c r="C488" s="111">
        <v>1534733</v>
      </c>
      <c r="D488" s="111">
        <v>3752008</v>
      </c>
      <c r="E488" s="111">
        <v>1329521</v>
      </c>
      <c r="F488" s="111">
        <v>3030320</v>
      </c>
      <c r="G488" s="111">
        <v>0</v>
      </c>
      <c r="H488" s="111">
        <v>0</v>
      </c>
      <c r="I488" s="111">
        <v>137344</v>
      </c>
      <c r="J488" s="111">
        <v>121841</v>
      </c>
    </row>
    <row r="489" spans="1:10" x14ac:dyDescent="0.2">
      <c r="A489" s="49" t="str">
        <f t="shared" si="7"/>
        <v>RÉPTEIS VIVOS</v>
      </c>
      <c r="B489" t="s">
        <v>570</v>
      </c>
      <c r="C489" s="111">
        <v>51443</v>
      </c>
      <c r="D489" s="111">
        <v>84</v>
      </c>
      <c r="E489" s="111">
        <v>42069</v>
      </c>
      <c r="F489" s="111">
        <v>57</v>
      </c>
      <c r="G489" s="111" t="s">
        <v>52</v>
      </c>
      <c r="H489" s="111" t="s">
        <v>52</v>
      </c>
      <c r="I489" s="111" t="s">
        <v>52</v>
      </c>
      <c r="J489" s="111" t="s">
        <v>52</v>
      </c>
    </row>
    <row r="490" spans="1:10" x14ac:dyDescent="0.2">
      <c r="A490" s="49" t="str">
        <f t="shared" si="7"/>
        <v>RESÍDUOS DO CAFÉ</v>
      </c>
      <c r="B490" t="s">
        <v>502</v>
      </c>
      <c r="C490" s="111">
        <v>8574</v>
      </c>
      <c r="D490" s="111">
        <v>1488</v>
      </c>
      <c r="E490" s="111">
        <v>1991</v>
      </c>
      <c r="F490" s="111">
        <v>68</v>
      </c>
      <c r="G490" s="111" t="s">
        <v>52</v>
      </c>
      <c r="H490" s="111" t="s">
        <v>52</v>
      </c>
      <c r="I490" s="111" t="s">
        <v>52</v>
      </c>
      <c r="J490" s="111" t="s">
        <v>52</v>
      </c>
    </row>
    <row r="491" spans="1:10" x14ac:dyDescent="0.2">
      <c r="A491" s="49" t="str">
        <f t="shared" si="7"/>
        <v>SALMÕES</v>
      </c>
      <c r="B491" t="s">
        <v>503</v>
      </c>
      <c r="C491" s="111">
        <v>221083</v>
      </c>
      <c r="D491" s="111">
        <v>22792</v>
      </c>
      <c r="E491" s="111">
        <v>145213</v>
      </c>
      <c r="F491" s="111">
        <v>8446</v>
      </c>
      <c r="G491" s="111">
        <v>91163938</v>
      </c>
      <c r="H491" s="111">
        <v>10035130</v>
      </c>
      <c r="I491" s="111">
        <v>73700005</v>
      </c>
      <c r="J491" s="111">
        <v>9938443</v>
      </c>
    </row>
    <row r="492" spans="1:10" x14ac:dyDescent="0.2">
      <c r="A492" s="49" t="str">
        <f t="shared" si="7"/>
        <v>SARDINHAS</v>
      </c>
      <c r="B492" t="s">
        <v>504</v>
      </c>
      <c r="C492" s="111">
        <v>60506</v>
      </c>
      <c r="D492" s="111">
        <v>44559</v>
      </c>
      <c r="E492" s="111">
        <v>35627</v>
      </c>
      <c r="F492" s="111">
        <v>20139</v>
      </c>
      <c r="G492" s="111">
        <v>727041</v>
      </c>
      <c r="H492" s="111">
        <v>866016</v>
      </c>
      <c r="I492" s="111">
        <v>231711</v>
      </c>
      <c r="J492" s="111">
        <v>273644</v>
      </c>
    </row>
    <row r="493" spans="1:10" x14ac:dyDescent="0.2">
      <c r="A493" s="49" t="str">
        <f t="shared" si="7"/>
        <v>SEBO BOVINO</v>
      </c>
      <c r="B493" t="s">
        <v>505</v>
      </c>
      <c r="C493" s="111">
        <v>14667860</v>
      </c>
      <c r="D493" s="111">
        <v>15759177</v>
      </c>
      <c r="E493" s="111">
        <v>38595168</v>
      </c>
      <c r="F493" s="111">
        <v>35591690</v>
      </c>
      <c r="G493" s="111">
        <v>3099974</v>
      </c>
      <c r="H493" s="111">
        <v>4119259</v>
      </c>
      <c r="I493" s="111">
        <v>5154630</v>
      </c>
      <c r="J493" s="111">
        <v>5668986</v>
      </c>
    </row>
    <row r="494" spans="1:10" x14ac:dyDescent="0.2">
      <c r="A494" s="49" t="str">
        <f t="shared" si="7"/>
        <v>SEMEAS, FARELOS E OUTROS RESÍDUOS DE MILHO</v>
      </c>
      <c r="B494" t="s">
        <v>506</v>
      </c>
      <c r="C494" s="111">
        <v>13536225</v>
      </c>
      <c r="D494" s="111">
        <v>49854373</v>
      </c>
      <c r="E494" s="111">
        <v>23268696</v>
      </c>
      <c r="F494" s="111">
        <v>106299660</v>
      </c>
      <c r="G494" s="111">
        <v>0</v>
      </c>
      <c r="H494" s="111">
        <v>0</v>
      </c>
      <c r="I494" s="111">
        <v>605468</v>
      </c>
      <c r="J494" s="111">
        <v>4000998</v>
      </c>
    </row>
    <row r="495" spans="1:10" x14ac:dyDescent="0.2">
      <c r="A495" s="49" t="str">
        <f t="shared" si="7"/>
        <v>SÊMEN DE BOVINO</v>
      </c>
      <c r="B495" t="s">
        <v>507</v>
      </c>
      <c r="C495" s="111">
        <v>557100</v>
      </c>
      <c r="D495" s="111">
        <v>132</v>
      </c>
      <c r="E495" s="111">
        <v>447900</v>
      </c>
      <c r="F495" s="111">
        <v>86</v>
      </c>
      <c r="G495" s="111">
        <v>3613454</v>
      </c>
      <c r="H495" s="111">
        <v>1109</v>
      </c>
      <c r="I495" s="111">
        <v>2741329</v>
      </c>
      <c r="J495" s="111">
        <v>487</v>
      </c>
    </row>
    <row r="496" spans="1:10" x14ac:dyDescent="0.2">
      <c r="A496" s="49" t="str">
        <f t="shared" si="7"/>
        <v>SÊMEN E EMBRIÕES DE OUTROS ANIMAIS</v>
      </c>
      <c r="B496" t="s">
        <v>508</v>
      </c>
      <c r="C496" s="111">
        <v>7778</v>
      </c>
      <c r="D496" s="111">
        <v>0</v>
      </c>
      <c r="E496" s="111">
        <v>256951</v>
      </c>
      <c r="F496" s="111">
        <v>1</v>
      </c>
      <c r="G496" s="111">
        <v>97025</v>
      </c>
      <c r="H496" s="111">
        <v>19</v>
      </c>
      <c r="I496" s="111">
        <v>217433</v>
      </c>
      <c r="J496" s="111">
        <v>4</v>
      </c>
    </row>
    <row r="497" spans="1:10" x14ac:dyDescent="0.2">
      <c r="A497" s="49" t="str">
        <f t="shared" si="7"/>
        <v>SEMENTES DE ANIS E BADIANA</v>
      </c>
      <c r="B497" t="s">
        <v>509</v>
      </c>
      <c r="C497" s="111">
        <v>5938</v>
      </c>
      <c r="D497" s="111">
        <v>441</v>
      </c>
      <c r="E497" s="111">
        <v>4660</v>
      </c>
      <c r="F497" s="111">
        <v>319</v>
      </c>
      <c r="G497" s="111">
        <v>393379</v>
      </c>
      <c r="H497" s="111">
        <v>126750</v>
      </c>
      <c r="I497" s="111">
        <v>122517</v>
      </c>
      <c r="J497" s="111">
        <v>53960</v>
      </c>
    </row>
    <row r="498" spans="1:10" x14ac:dyDescent="0.2">
      <c r="A498" s="49" t="str">
        <f t="shared" si="7"/>
        <v>SEMENTES DE CEREAIS</v>
      </c>
      <c r="B498" t="s">
        <v>510</v>
      </c>
      <c r="C498" s="111">
        <v>9046026</v>
      </c>
      <c r="D498" s="111">
        <v>2051421</v>
      </c>
      <c r="E498" s="111">
        <v>3638591</v>
      </c>
      <c r="F498" s="111">
        <v>1204528</v>
      </c>
      <c r="G498" s="111">
        <v>403996</v>
      </c>
      <c r="H498" s="111">
        <v>267425</v>
      </c>
      <c r="I498" s="111">
        <v>506011</v>
      </c>
      <c r="J498" s="111">
        <v>185680</v>
      </c>
    </row>
    <row r="499" spans="1:10" x14ac:dyDescent="0.2">
      <c r="A499" s="49" t="str">
        <f t="shared" si="7"/>
        <v>SEMENTES DE COENTRO</v>
      </c>
      <c r="B499" t="s">
        <v>511</v>
      </c>
      <c r="C499" s="111">
        <v>835</v>
      </c>
      <c r="D499" s="111">
        <v>124</v>
      </c>
      <c r="E499" s="111">
        <v>631</v>
      </c>
      <c r="F499" s="111">
        <v>107</v>
      </c>
      <c r="G499" s="111">
        <v>192296</v>
      </c>
      <c r="H499" s="111">
        <v>253000</v>
      </c>
      <c r="I499" s="111">
        <v>310550</v>
      </c>
      <c r="J499" s="111">
        <v>274740</v>
      </c>
    </row>
    <row r="500" spans="1:10" x14ac:dyDescent="0.2">
      <c r="A500" s="49" t="str">
        <f t="shared" si="7"/>
        <v>SEMENTES DE COMINHO</v>
      </c>
      <c r="B500" t="s">
        <v>512</v>
      </c>
      <c r="C500" s="111">
        <v>8385</v>
      </c>
      <c r="D500" s="111">
        <v>1234</v>
      </c>
      <c r="E500" s="111">
        <v>2556</v>
      </c>
      <c r="F500" s="111">
        <v>671</v>
      </c>
      <c r="G500" s="111">
        <v>397085</v>
      </c>
      <c r="H500" s="111">
        <v>209575</v>
      </c>
      <c r="I500" s="111">
        <v>602544</v>
      </c>
      <c r="J500" s="111">
        <v>368700</v>
      </c>
    </row>
    <row r="501" spans="1:10" x14ac:dyDescent="0.2">
      <c r="A501" s="49" t="str">
        <f t="shared" si="7"/>
        <v>SEMENTES DE HORTÍCOLAS, LEGUMINOSAS, RAÍZES E TUBÉRCULOS</v>
      </c>
      <c r="B501" t="s">
        <v>513</v>
      </c>
      <c r="C501" s="111">
        <v>4672951</v>
      </c>
      <c r="D501" s="111">
        <v>184043</v>
      </c>
      <c r="E501" s="111">
        <v>3080044</v>
      </c>
      <c r="F501" s="111">
        <v>57749</v>
      </c>
      <c r="G501" s="111">
        <v>7820651</v>
      </c>
      <c r="H501" s="111">
        <v>857768</v>
      </c>
      <c r="I501" s="111">
        <v>8083207</v>
      </c>
      <c r="J501" s="111">
        <v>1079058</v>
      </c>
    </row>
    <row r="502" spans="1:10" x14ac:dyDescent="0.2">
      <c r="A502" s="49" t="str">
        <f t="shared" si="7"/>
        <v>SEMENTES DE OLEAGINOSAS (EXCLUI SOJA)</v>
      </c>
      <c r="B502" t="s">
        <v>514</v>
      </c>
      <c r="C502" s="111">
        <v>2931772</v>
      </c>
      <c r="D502" s="111">
        <v>3412557</v>
      </c>
      <c r="E502" s="111">
        <v>27121459</v>
      </c>
      <c r="F502" s="111">
        <v>21707158</v>
      </c>
      <c r="G502" s="111">
        <v>3449171</v>
      </c>
      <c r="H502" s="111">
        <v>2128357</v>
      </c>
      <c r="I502" s="111">
        <v>2546293</v>
      </c>
      <c r="J502" s="111">
        <v>2379993</v>
      </c>
    </row>
    <row r="503" spans="1:10" x14ac:dyDescent="0.2">
      <c r="A503" s="49" t="str">
        <f t="shared" si="7"/>
        <v>SEMENTES DE OLEAGINOSAS PARA SEMEADURA</v>
      </c>
      <c r="B503" t="s">
        <v>515</v>
      </c>
      <c r="C503" s="111">
        <v>1262448</v>
      </c>
      <c r="D503" s="111">
        <v>84740</v>
      </c>
      <c r="E503" s="111">
        <v>1498389</v>
      </c>
      <c r="F503" s="111">
        <v>66776</v>
      </c>
      <c r="G503" s="111">
        <v>1326694</v>
      </c>
      <c r="H503" s="111">
        <v>121707</v>
      </c>
      <c r="I503" s="111">
        <v>220983</v>
      </c>
      <c r="J503" s="111">
        <v>5679</v>
      </c>
    </row>
    <row r="504" spans="1:10" x14ac:dyDescent="0.2">
      <c r="A504" s="49" t="str">
        <f t="shared" si="7"/>
        <v>SOJA EM GRÃOS</v>
      </c>
      <c r="B504" t="s">
        <v>516</v>
      </c>
      <c r="C504" s="111">
        <v>6286351089</v>
      </c>
      <c r="D504" s="111">
        <v>14687841968</v>
      </c>
      <c r="E504" s="111">
        <v>5903088463</v>
      </c>
      <c r="F504" s="111">
        <v>15271913705</v>
      </c>
      <c r="G504" s="111">
        <v>62221545</v>
      </c>
      <c r="H504" s="111">
        <v>165650000</v>
      </c>
      <c r="I504" s="111">
        <v>12135887</v>
      </c>
      <c r="J504" s="111">
        <v>34635001</v>
      </c>
    </row>
    <row r="505" spans="1:10" x14ac:dyDescent="0.2">
      <c r="A505" s="49" t="str">
        <f t="shared" si="7"/>
        <v>SORGO</v>
      </c>
      <c r="B505" t="s">
        <v>517</v>
      </c>
      <c r="C505" s="111">
        <v>2467</v>
      </c>
      <c r="D505" s="111">
        <v>12461</v>
      </c>
      <c r="E505" s="111">
        <v>0</v>
      </c>
      <c r="F505" s="111">
        <v>0</v>
      </c>
      <c r="G505" s="111">
        <v>0</v>
      </c>
      <c r="H505" s="111">
        <v>0</v>
      </c>
      <c r="I505" s="111">
        <v>823500</v>
      </c>
      <c r="J505" s="111">
        <v>4500000</v>
      </c>
    </row>
    <row r="506" spans="1:10" x14ac:dyDescent="0.2">
      <c r="A506" s="49" t="str">
        <f t="shared" si="7"/>
        <v>SORO DE LEITE</v>
      </c>
      <c r="B506" t="s">
        <v>518</v>
      </c>
      <c r="C506" s="111">
        <v>521814</v>
      </c>
      <c r="D506" s="111">
        <v>816709</v>
      </c>
      <c r="E506" s="111">
        <v>634542</v>
      </c>
      <c r="F506" s="111">
        <v>923199</v>
      </c>
      <c r="G506" s="111">
        <v>5267810</v>
      </c>
      <c r="H506" s="111">
        <v>1381350</v>
      </c>
      <c r="I506" s="111">
        <v>5633649</v>
      </c>
      <c r="J506" s="111">
        <v>1924801</v>
      </c>
    </row>
    <row r="507" spans="1:10" x14ac:dyDescent="0.2">
      <c r="A507" s="49" t="str">
        <f t="shared" si="7"/>
        <v>SORVETES E PREPARAÇÕES P/ SORVETES, CREMES, ETC.</v>
      </c>
      <c r="B507" t="s">
        <v>519</v>
      </c>
      <c r="C507" s="111">
        <v>4781836</v>
      </c>
      <c r="D507" s="111">
        <v>1704526</v>
      </c>
      <c r="E507" s="111">
        <v>3947391</v>
      </c>
      <c r="F507" s="111">
        <v>1060274</v>
      </c>
      <c r="G507" s="111">
        <v>1672599</v>
      </c>
      <c r="H507" s="111">
        <v>301873</v>
      </c>
      <c r="I507" s="111">
        <v>784665</v>
      </c>
      <c r="J507" s="111">
        <v>141583</v>
      </c>
    </row>
    <row r="508" spans="1:10" x14ac:dyDescent="0.2">
      <c r="A508" s="49" t="str">
        <f t="shared" si="7"/>
        <v>SUBSTÂNCIAS ANIMAIS  PARA PREPARAÇÕES FARMACEUT.</v>
      </c>
      <c r="B508" t="s">
        <v>520</v>
      </c>
      <c r="C508" s="111">
        <v>29361052</v>
      </c>
      <c r="D508" s="111">
        <v>319331</v>
      </c>
      <c r="E508" s="111">
        <v>25759938</v>
      </c>
      <c r="F508" s="111">
        <v>328839</v>
      </c>
      <c r="G508" s="111">
        <v>1415487</v>
      </c>
      <c r="H508" s="111">
        <v>128489</v>
      </c>
      <c r="I508" s="111">
        <v>1892725</v>
      </c>
      <c r="J508" s="111">
        <v>172412</v>
      </c>
    </row>
    <row r="509" spans="1:10" x14ac:dyDescent="0.2">
      <c r="A509" s="49" t="str">
        <f t="shared" si="7"/>
        <v>SUCO DE TOMATE</v>
      </c>
      <c r="B509" t="s">
        <v>521</v>
      </c>
      <c r="C509" s="111">
        <v>397466</v>
      </c>
      <c r="D509" s="111">
        <v>315550</v>
      </c>
      <c r="E509" s="111">
        <v>197847</v>
      </c>
      <c r="F509" s="111">
        <v>156978</v>
      </c>
      <c r="G509" s="111">
        <v>4701479</v>
      </c>
      <c r="H509" s="111">
        <v>3638880</v>
      </c>
      <c r="I509" s="111">
        <v>4151528</v>
      </c>
      <c r="J509" s="111">
        <v>4094351</v>
      </c>
    </row>
    <row r="510" spans="1:10" x14ac:dyDescent="0.2">
      <c r="A510" s="49" t="str">
        <f t="shared" si="7"/>
        <v>SUCOS DE ABACAXI</v>
      </c>
      <c r="B510" t="s">
        <v>522</v>
      </c>
      <c r="C510" s="111">
        <v>1462631</v>
      </c>
      <c r="D510" s="111">
        <v>617992</v>
      </c>
      <c r="E510" s="111">
        <v>3270496</v>
      </c>
      <c r="F510" s="111">
        <v>914520</v>
      </c>
      <c r="G510" s="111">
        <v>0</v>
      </c>
      <c r="H510" s="111">
        <v>0</v>
      </c>
      <c r="I510" s="111">
        <v>1691</v>
      </c>
      <c r="J510" s="111">
        <v>159</v>
      </c>
    </row>
    <row r="511" spans="1:10" x14ac:dyDescent="0.2">
      <c r="A511" s="49" t="str">
        <f t="shared" si="7"/>
        <v>SUCOS DE LARANJA</v>
      </c>
      <c r="B511" t="s">
        <v>523</v>
      </c>
      <c r="C511" s="111">
        <v>169163617</v>
      </c>
      <c r="D511" s="111">
        <v>139911680</v>
      </c>
      <c r="E511" s="111">
        <v>198742030</v>
      </c>
      <c r="F511" s="111">
        <v>156483784</v>
      </c>
      <c r="G511" s="111" t="s">
        <v>52</v>
      </c>
      <c r="H511" s="111" t="s">
        <v>52</v>
      </c>
      <c r="I511" s="111" t="s">
        <v>52</v>
      </c>
      <c r="J511" s="111" t="s">
        <v>52</v>
      </c>
    </row>
    <row r="512" spans="1:10" x14ac:dyDescent="0.2">
      <c r="A512" s="49" t="str">
        <f t="shared" si="7"/>
        <v>SUCOS DE MAÇÃ</v>
      </c>
      <c r="B512" t="s">
        <v>524</v>
      </c>
      <c r="C512" s="111">
        <v>381325</v>
      </c>
      <c r="D512" s="111">
        <v>256060</v>
      </c>
      <c r="E512" s="111">
        <v>189560</v>
      </c>
      <c r="F512" s="111">
        <v>150207</v>
      </c>
      <c r="G512" s="111">
        <v>74898</v>
      </c>
      <c r="H512" s="111">
        <v>54000</v>
      </c>
      <c r="I512" s="111">
        <v>263429</v>
      </c>
      <c r="J512" s="111">
        <v>159125</v>
      </c>
    </row>
    <row r="513" spans="1:10" x14ac:dyDescent="0.2">
      <c r="A513" s="49" t="str">
        <f t="shared" si="7"/>
        <v>SUCOS DE OUTROS CÍTRICOS</v>
      </c>
      <c r="B513" t="s">
        <v>525</v>
      </c>
      <c r="C513" s="111">
        <v>2917649</v>
      </c>
      <c r="D513" s="111">
        <v>2461841</v>
      </c>
      <c r="E513" s="111">
        <v>2326890</v>
      </c>
      <c r="F513" s="111">
        <v>1671832</v>
      </c>
      <c r="G513" s="111">
        <v>2156</v>
      </c>
      <c r="H513" s="111">
        <v>20</v>
      </c>
      <c r="I513" s="111">
        <v>24671</v>
      </c>
      <c r="J513" s="111">
        <v>4560</v>
      </c>
    </row>
    <row r="514" spans="1:10" x14ac:dyDescent="0.2">
      <c r="A514" s="49" t="str">
        <f t="shared" si="7"/>
        <v>SUCOS DE UVA</v>
      </c>
      <c r="B514" t="s">
        <v>526</v>
      </c>
      <c r="C514" s="111">
        <v>632474</v>
      </c>
      <c r="D514" s="111">
        <v>275133</v>
      </c>
      <c r="E514" s="111">
        <v>347514</v>
      </c>
      <c r="F514" s="111">
        <v>192423</v>
      </c>
      <c r="G514" s="111">
        <v>146478</v>
      </c>
      <c r="H514" s="111">
        <v>73050</v>
      </c>
      <c r="I514" s="111">
        <v>3012</v>
      </c>
      <c r="J514" s="111">
        <v>3786</v>
      </c>
    </row>
    <row r="515" spans="1:10" x14ac:dyDescent="0.2">
      <c r="A515" s="49" t="str">
        <f t="shared" si="7"/>
        <v>SUCOS E EXTRATOS VEGETAIS</v>
      </c>
      <c r="B515" t="s">
        <v>527</v>
      </c>
      <c r="C515" s="111">
        <v>11192078</v>
      </c>
      <c r="D515" s="111">
        <v>1385353</v>
      </c>
      <c r="E515" s="111">
        <v>12493110</v>
      </c>
      <c r="F515" s="111">
        <v>1560352</v>
      </c>
      <c r="G515" s="111">
        <v>6413967</v>
      </c>
      <c r="H515" s="111">
        <v>264157</v>
      </c>
      <c r="I515" s="111">
        <v>6798483</v>
      </c>
      <c r="J515" s="111">
        <v>246976</v>
      </c>
    </row>
    <row r="516" spans="1:10" x14ac:dyDescent="0.2">
      <c r="A516" s="49" t="str">
        <f t="shared" si="7"/>
        <v>SUÍNOS VIVOS</v>
      </c>
      <c r="B516" t="s">
        <v>528</v>
      </c>
      <c r="C516" s="111">
        <v>656847</v>
      </c>
      <c r="D516" s="111">
        <v>34790</v>
      </c>
      <c r="E516" s="111">
        <v>523731</v>
      </c>
      <c r="F516" s="111">
        <v>119600</v>
      </c>
      <c r="G516" s="111">
        <v>437221</v>
      </c>
      <c r="H516" s="111">
        <v>33437</v>
      </c>
      <c r="I516" s="111">
        <v>204666</v>
      </c>
      <c r="J516" s="111">
        <v>14069</v>
      </c>
    </row>
    <row r="517" spans="1:10" x14ac:dyDescent="0.2">
      <c r="A517" s="49" t="str">
        <f t="shared" ref="A517:A560" si="8">RIGHT(B517,LEN(B517)-11)</f>
        <v>SURUBINS</v>
      </c>
      <c r="B517" t="s">
        <v>571</v>
      </c>
      <c r="C517" s="111">
        <v>4447</v>
      </c>
      <c r="D517" s="111">
        <v>1429</v>
      </c>
      <c r="E517" s="111">
        <v>0</v>
      </c>
      <c r="F517" s="111">
        <v>0</v>
      </c>
      <c r="G517" s="111" t="s">
        <v>52</v>
      </c>
      <c r="H517" s="111" t="s">
        <v>52</v>
      </c>
      <c r="I517" s="111" t="s">
        <v>52</v>
      </c>
      <c r="J517" s="111" t="s">
        <v>52</v>
      </c>
    </row>
    <row r="518" spans="1:10" x14ac:dyDescent="0.2">
      <c r="A518" s="49" t="str">
        <f t="shared" si="8"/>
        <v>TAMARAS FRESCAS</v>
      </c>
      <c r="B518" t="s">
        <v>529</v>
      </c>
      <c r="C518" s="111">
        <v>23</v>
      </c>
      <c r="D518" s="111">
        <v>5</v>
      </c>
      <c r="E518" s="111">
        <v>209</v>
      </c>
      <c r="F518" s="111">
        <v>110</v>
      </c>
      <c r="G518" s="111" t="s">
        <v>52</v>
      </c>
      <c r="H518" s="111" t="s">
        <v>52</v>
      </c>
      <c r="I518" s="111" t="s">
        <v>52</v>
      </c>
      <c r="J518" s="111" t="s">
        <v>52</v>
      </c>
    </row>
    <row r="519" spans="1:10" x14ac:dyDescent="0.2">
      <c r="A519" s="49" t="str">
        <f t="shared" si="8"/>
        <v>TAMARAS SECAS</v>
      </c>
      <c r="B519" t="s">
        <v>530</v>
      </c>
      <c r="C519" s="111">
        <v>961</v>
      </c>
      <c r="D519" s="111">
        <v>90</v>
      </c>
      <c r="E519" s="111">
        <v>845</v>
      </c>
      <c r="F519" s="111">
        <v>90</v>
      </c>
      <c r="G519" s="111">
        <v>765906</v>
      </c>
      <c r="H519" s="111">
        <v>313395</v>
      </c>
      <c r="I519" s="111">
        <v>561077</v>
      </c>
      <c r="J519" s="111">
        <v>218224</v>
      </c>
    </row>
    <row r="520" spans="1:10" x14ac:dyDescent="0.2">
      <c r="A520" s="49" t="str">
        <f t="shared" si="8"/>
        <v>TANGERINAS, MANDARINAS E SATOSUMAS FRESCAS OU SECAS</v>
      </c>
      <c r="B520" t="s">
        <v>531</v>
      </c>
      <c r="C520" s="111">
        <v>252</v>
      </c>
      <c r="D520" s="111">
        <v>175</v>
      </c>
      <c r="E520" s="111">
        <v>199</v>
      </c>
      <c r="F520" s="111">
        <v>201</v>
      </c>
      <c r="G520" s="111">
        <v>0</v>
      </c>
      <c r="H520" s="111">
        <v>0</v>
      </c>
      <c r="I520" s="111">
        <v>25344</v>
      </c>
      <c r="J520" s="111">
        <v>23040</v>
      </c>
    </row>
    <row r="521" spans="1:10" x14ac:dyDescent="0.2">
      <c r="A521" s="49" t="str">
        <f t="shared" si="8"/>
        <v>TAPIOCA E SEUS SUCEDÂNEOS</v>
      </c>
      <c r="B521" t="s">
        <v>532</v>
      </c>
      <c r="C521" s="111">
        <v>557405</v>
      </c>
      <c r="D521" s="111">
        <v>310710</v>
      </c>
      <c r="E521" s="111">
        <v>705271</v>
      </c>
      <c r="F521" s="111">
        <v>504990</v>
      </c>
      <c r="G521" s="111">
        <v>0</v>
      </c>
      <c r="H521" s="111">
        <v>0</v>
      </c>
      <c r="I521" s="111">
        <v>1584</v>
      </c>
      <c r="J521" s="111">
        <v>1340</v>
      </c>
    </row>
    <row r="522" spans="1:10" x14ac:dyDescent="0.2">
      <c r="A522" s="49" t="str">
        <f t="shared" si="8"/>
        <v>TECIDOS E OUTROS PRODUTOS TÊXTEIS DE SEDA</v>
      </c>
      <c r="B522" t="s">
        <v>533</v>
      </c>
      <c r="C522" s="111">
        <v>77711</v>
      </c>
      <c r="D522" s="111">
        <v>216</v>
      </c>
      <c r="E522" s="111">
        <v>50677</v>
      </c>
      <c r="F522" s="111">
        <v>132</v>
      </c>
      <c r="G522" s="111">
        <v>707702</v>
      </c>
      <c r="H522" s="111">
        <v>2430</v>
      </c>
      <c r="I522" s="111">
        <v>482167</v>
      </c>
      <c r="J522" s="111">
        <v>1351</v>
      </c>
    </row>
    <row r="523" spans="1:10" x14ac:dyDescent="0.2">
      <c r="A523" s="49" t="str">
        <f t="shared" si="8"/>
        <v>TILÁPIAS</v>
      </c>
      <c r="B523" t="s">
        <v>534</v>
      </c>
      <c r="C523" s="111">
        <v>3669316</v>
      </c>
      <c r="D523" s="111">
        <v>621831</v>
      </c>
      <c r="E523" s="111">
        <v>5178406</v>
      </c>
      <c r="F523" s="111">
        <v>1087838</v>
      </c>
      <c r="G523" s="111" t="s">
        <v>52</v>
      </c>
      <c r="H523" s="111" t="s">
        <v>52</v>
      </c>
      <c r="I523" s="111" t="s">
        <v>52</v>
      </c>
      <c r="J523" s="111" t="s">
        <v>52</v>
      </c>
    </row>
    <row r="524" spans="1:10" x14ac:dyDescent="0.2">
      <c r="A524" s="49" t="str">
        <f t="shared" si="8"/>
        <v>TOMATES</v>
      </c>
      <c r="B524" t="s">
        <v>535</v>
      </c>
      <c r="C524" s="111">
        <v>268725</v>
      </c>
      <c r="D524" s="111">
        <v>599346</v>
      </c>
      <c r="E524" s="111">
        <v>248484</v>
      </c>
      <c r="F524" s="111">
        <v>595469</v>
      </c>
      <c r="G524" s="111" t="s">
        <v>52</v>
      </c>
      <c r="H524" s="111" t="s">
        <v>52</v>
      </c>
      <c r="I524" s="111" t="s">
        <v>52</v>
      </c>
      <c r="J524" s="111" t="s">
        <v>52</v>
      </c>
    </row>
    <row r="525" spans="1:10" x14ac:dyDescent="0.2">
      <c r="A525" s="49" t="str">
        <f t="shared" si="8"/>
        <v>TOMATES PREPARADOS OU CONSERVADOS</v>
      </c>
      <c r="B525" t="s">
        <v>536</v>
      </c>
      <c r="C525" s="111">
        <v>8637</v>
      </c>
      <c r="D525" s="111">
        <v>2212</v>
      </c>
      <c r="E525" s="111">
        <v>8697</v>
      </c>
      <c r="F525" s="111">
        <v>2558</v>
      </c>
      <c r="G525" s="111">
        <v>1413891</v>
      </c>
      <c r="H525" s="111">
        <v>1113397</v>
      </c>
      <c r="I525" s="111">
        <v>2159348</v>
      </c>
      <c r="J525" s="111">
        <v>1962746</v>
      </c>
    </row>
    <row r="526" spans="1:10" x14ac:dyDescent="0.2">
      <c r="A526" s="49" t="str">
        <f t="shared" si="8"/>
        <v>TRIGO</v>
      </c>
      <c r="B526" s="3" t="s">
        <v>537</v>
      </c>
      <c r="C526" s="3">
        <v>74713215</v>
      </c>
      <c r="D526" s="3">
        <v>362619086</v>
      </c>
      <c r="E526" s="3">
        <v>27519232</v>
      </c>
      <c r="F526" s="3">
        <v>120597487</v>
      </c>
      <c r="G526" s="3">
        <v>108130822</v>
      </c>
      <c r="H526" s="3">
        <v>454528228</v>
      </c>
      <c r="I526" s="3">
        <v>119090439</v>
      </c>
      <c r="J526" s="3">
        <v>505000448</v>
      </c>
    </row>
    <row r="527" spans="1:10" x14ac:dyDescent="0.2">
      <c r="A527" s="49" t="str">
        <f t="shared" si="8"/>
        <v>TRIGO MOURISCO</v>
      </c>
      <c r="B527" s="3" t="s">
        <v>538</v>
      </c>
      <c r="C527" s="3">
        <v>198253</v>
      </c>
      <c r="D527" s="3">
        <v>237364</v>
      </c>
      <c r="E527" s="3">
        <v>634</v>
      </c>
      <c r="F527" s="3">
        <v>105</v>
      </c>
      <c r="G527" s="3" t="s">
        <v>52</v>
      </c>
      <c r="H527" s="3" t="s">
        <v>52</v>
      </c>
      <c r="I527" s="3" t="s">
        <v>52</v>
      </c>
      <c r="J527" s="3" t="s">
        <v>52</v>
      </c>
    </row>
    <row r="528" spans="1:10" x14ac:dyDescent="0.2">
      <c r="A528" s="49" t="str">
        <f t="shared" si="8"/>
        <v>TRUFAS</v>
      </c>
      <c r="B528" s="3" t="s">
        <v>539</v>
      </c>
      <c r="C528" s="3" t="s">
        <v>52</v>
      </c>
      <c r="D528" s="3" t="s">
        <v>52</v>
      </c>
      <c r="E528" s="3" t="s">
        <v>52</v>
      </c>
      <c r="F528" s="3" t="s">
        <v>52</v>
      </c>
      <c r="G528" s="3">
        <v>11995</v>
      </c>
      <c r="H528" s="3">
        <v>57</v>
      </c>
      <c r="I528" s="3">
        <v>4847</v>
      </c>
      <c r="J528" s="3">
        <v>20</v>
      </c>
    </row>
    <row r="529" spans="1:10" x14ac:dyDescent="0.2">
      <c r="A529" s="49" t="str">
        <f t="shared" si="8"/>
        <v>TRUTAS</v>
      </c>
      <c r="B529" s="3" t="s">
        <v>540</v>
      </c>
      <c r="C529" s="3">
        <v>398</v>
      </c>
      <c r="D529" s="3">
        <v>120</v>
      </c>
      <c r="E529" s="3">
        <v>296</v>
      </c>
      <c r="F529" s="3">
        <v>100</v>
      </c>
      <c r="G529" s="3">
        <v>99304</v>
      </c>
      <c r="H529" s="3">
        <v>10000</v>
      </c>
      <c r="I529" s="3">
        <v>4593</v>
      </c>
      <c r="J529" s="3">
        <v>781</v>
      </c>
    </row>
    <row r="530" spans="1:10" x14ac:dyDescent="0.2">
      <c r="A530" s="49" t="str">
        <f t="shared" si="8"/>
        <v>UÍSQUE</v>
      </c>
      <c r="B530" s="3" t="s">
        <v>541</v>
      </c>
      <c r="C530" s="3">
        <v>360182</v>
      </c>
      <c r="D530" s="3">
        <v>70363</v>
      </c>
      <c r="E530" s="3">
        <v>706199</v>
      </c>
      <c r="F530" s="3">
        <v>135412</v>
      </c>
      <c r="G530" s="3">
        <v>17222752</v>
      </c>
      <c r="H530" s="3">
        <v>4327140</v>
      </c>
      <c r="I530" s="3">
        <v>13607481</v>
      </c>
      <c r="J530" s="3">
        <v>3448156</v>
      </c>
    </row>
    <row r="531" spans="1:10" x14ac:dyDescent="0.2">
      <c r="A531" s="49" t="str">
        <f t="shared" si="8"/>
        <v>UVAS FRESCAS</v>
      </c>
      <c r="B531" s="3" t="s">
        <v>542</v>
      </c>
      <c r="C531" s="3">
        <v>2057112</v>
      </c>
      <c r="D531" s="3">
        <v>761110</v>
      </c>
      <c r="E531" s="3">
        <v>3414261</v>
      </c>
      <c r="F531" s="3">
        <v>1383482</v>
      </c>
      <c r="G531" s="3">
        <v>3889430</v>
      </c>
      <c r="H531" s="3">
        <v>1817272</v>
      </c>
      <c r="I531" s="3">
        <v>2949366</v>
      </c>
      <c r="J531" s="3">
        <v>1832945</v>
      </c>
    </row>
    <row r="532" spans="1:10" x14ac:dyDescent="0.2">
      <c r="A532" s="49" t="str">
        <f t="shared" si="8"/>
        <v>UVAS SECAS</v>
      </c>
      <c r="B532" s="3" t="s">
        <v>543</v>
      </c>
      <c r="C532" s="3">
        <v>53009</v>
      </c>
      <c r="D532" s="3">
        <v>28782</v>
      </c>
      <c r="E532" s="3">
        <v>3723</v>
      </c>
      <c r="F532" s="3">
        <v>634</v>
      </c>
      <c r="G532" s="3">
        <v>3090739</v>
      </c>
      <c r="H532" s="3">
        <v>1566272</v>
      </c>
      <c r="I532" s="3">
        <v>4995151</v>
      </c>
      <c r="J532" s="3">
        <v>2343334</v>
      </c>
    </row>
    <row r="533" spans="1:10" x14ac:dyDescent="0.2">
      <c r="A533" s="49" t="str">
        <f t="shared" si="8"/>
        <v>VESTUÁRIO E OUTROS PRODUTOS TÊXTEIS DE ALGODÃO</v>
      </c>
      <c r="B533" s="3" t="s">
        <v>544</v>
      </c>
      <c r="C533" s="3">
        <v>10461982</v>
      </c>
      <c r="D533" s="3">
        <v>648017</v>
      </c>
      <c r="E533" s="3">
        <v>11717160</v>
      </c>
      <c r="F533" s="3">
        <v>852616</v>
      </c>
      <c r="G533" s="3">
        <v>57275082</v>
      </c>
      <c r="H533" s="3">
        <v>3502327</v>
      </c>
      <c r="I533" s="3">
        <v>59569964</v>
      </c>
      <c r="J533" s="3">
        <v>4003167</v>
      </c>
    </row>
    <row r="534" spans="1:10" x14ac:dyDescent="0.2">
      <c r="A534" s="49" t="str">
        <f t="shared" si="8"/>
        <v>VESTUÁRIOS E PRODUTOS TÊXTEIS DE LÃ</v>
      </c>
      <c r="B534" s="3" t="s">
        <v>545</v>
      </c>
      <c r="C534" s="3">
        <v>366372</v>
      </c>
      <c r="D534" s="3">
        <v>922</v>
      </c>
      <c r="E534" s="3">
        <v>134532</v>
      </c>
      <c r="F534" s="3">
        <v>3464</v>
      </c>
      <c r="G534" s="3">
        <v>1964706</v>
      </c>
      <c r="H534" s="3">
        <v>68490</v>
      </c>
      <c r="I534" s="3">
        <v>1750911</v>
      </c>
      <c r="J534" s="3">
        <v>43026</v>
      </c>
    </row>
    <row r="535" spans="1:10" x14ac:dyDescent="0.2">
      <c r="A535" s="49" t="str">
        <f t="shared" si="8"/>
        <v>VINAGRE</v>
      </c>
      <c r="B535" s="3" t="s">
        <v>546</v>
      </c>
      <c r="C535" s="3">
        <v>96683</v>
      </c>
      <c r="D535" s="3">
        <v>212639</v>
      </c>
      <c r="E535" s="3">
        <v>72018</v>
      </c>
      <c r="F535" s="3">
        <v>190640</v>
      </c>
      <c r="G535" s="3">
        <v>301764</v>
      </c>
      <c r="H535" s="3">
        <v>120499</v>
      </c>
      <c r="I535" s="3">
        <v>171149</v>
      </c>
      <c r="J535" s="3">
        <v>67669</v>
      </c>
    </row>
    <row r="536" spans="1:10" x14ac:dyDescent="0.2">
      <c r="A536" s="49" t="str">
        <f t="shared" si="8"/>
        <v>VINHO</v>
      </c>
      <c r="B536" s="3" t="s">
        <v>547</v>
      </c>
      <c r="C536" s="3">
        <v>613762</v>
      </c>
      <c r="D536" s="3">
        <v>286512</v>
      </c>
      <c r="E536" s="3">
        <v>813400</v>
      </c>
      <c r="F536" s="3">
        <v>478428</v>
      </c>
      <c r="G536" s="3">
        <v>41216293</v>
      </c>
      <c r="H536" s="3">
        <v>12436203</v>
      </c>
      <c r="I536" s="3">
        <v>37482475</v>
      </c>
      <c r="J536" s="3">
        <v>11928770</v>
      </c>
    </row>
    <row r="537" spans="1:10" x14ac:dyDescent="0.2">
      <c r="A537" s="49" t="str">
        <f t="shared" si="8"/>
        <v>VODKA</v>
      </c>
      <c r="B537" s="3" t="s">
        <v>548</v>
      </c>
      <c r="C537" s="3">
        <v>433513</v>
      </c>
      <c r="D537" s="3">
        <v>243588</v>
      </c>
      <c r="E537" s="3">
        <v>319208</v>
      </c>
      <c r="F537" s="3">
        <v>236001</v>
      </c>
      <c r="G537" s="3">
        <v>1262456</v>
      </c>
      <c r="H537" s="3">
        <v>669056</v>
      </c>
      <c r="I537" s="3">
        <v>1023323</v>
      </c>
      <c r="J537" s="3">
        <v>505424</v>
      </c>
    </row>
    <row r="538" spans="1:10" x14ac:dyDescent="0.2">
      <c r="A538" s="49" t="str">
        <f t="shared" si="8"/>
        <v>WAFFLES E 'WAFERS'</v>
      </c>
      <c r="B538" s="3" t="s">
        <v>549</v>
      </c>
      <c r="C538" s="3">
        <v>7082516</v>
      </c>
      <c r="D538" s="3">
        <v>2383504</v>
      </c>
      <c r="E538" s="3">
        <v>6596384</v>
      </c>
      <c r="F538" s="3">
        <v>1706918</v>
      </c>
      <c r="G538" s="3">
        <v>5110546</v>
      </c>
      <c r="H538" s="3">
        <v>703070</v>
      </c>
      <c r="I538" s="3">
        <v>3797013</v>
      </c>
      <c r="J538" s="3">
        <v>519888</v>
      </c>
    </row>
    <row r="539" spans="1:10" x14ac:dyDescent="0.2">
      <c r="A539" s="49" t="e">
        <f t="shared" si="8"/>
        <v>#VALUE!</v>
      </c>
    </row>
    <row r="540" spans="1:10" x14ac:dyDescent="0.2">
      <c r="A540" s="49" t="e">
        <f t="shared" si="8"/>
        <v>#VALUE!</v>
      </c>
    </row>
    <row r="541" spans="1:10" x14ac:dyDescent="0.2">
      <c r="A541" s="49" t="e">
        <f t="shared" si="8"/>
        <v>#VALUE!</v>
      </c>
    </row>
    <row r="542" spans="1:10" x14ac:dyDescent="0.2">
      <c r="A542" s="49" t="e">
        <f t="shared" si="8"/>
        <v>#VALUE!</v>
      </c>
    </row>
    <row r="543" spans="1:10" x14ac:dyDescent="0.2">
      <c r="A543" s="49" t="e">
        <f t="shared" si="8"/>
        <v>#VALUE!</v>
      </c>
    </row>
    <row r="544" spans="1:10" x14ac:dyDescent="0.2">
      <c r="A544" s="49" t="e">
        <f t="shared" si="8"/>
        <v>#VALUE!</v>
      </c>
    </row>
    <row r="545" spans="1:1" x14ac:dyDescent="0.2">
      <c r="A545" s="49" t="e">
        <f t="shared" si="8"/>
        <v>#VALUE!</v>
      </c>
    </row>
    <row r="546" spans="1:1" x14ac:dyDescent="0.2">
      <c r="A546" s="49" t="e">
        <f t="shared" si="8"/>
        <v>#VALUE!</v>
      </c>
    </row>
    <row r="547" spans="1:1" x14ac:dyDescent="0.2">
      <c r="A547" s="49" t="e">
        <f t="shared" si="8"/>
        <v>#VALUE!</v>
      </c>
    </row>
    <row r="548" spans="1:1" x14ac:dyDescent="0.2">
      <c r="A548" s="49" t="e">
        <f t="shared" si="8"/>
        <v>#VALUE!</v>
      </c>
    </row>
    <row r="549" spans="1:1" x14ac:dyDescent="0.2">
      <c r="A549" s="49" t="e">
        <f t="shared" si="8"/>
        <v>#VALUE!</v>
      </c>
    </row>
    <row r="550" spans="1:1" x14ac:dyDescent="0.2">
      <c r="A550" s="49" t="e">
        <f t="shared" si="8"/>
        <v>#VALUE!</v>
      </c>
    </row>
    <row r="551" spans="1:1" x14ac:dyDescent="0.2">
      <c r="A551" s="49" t="e">
        <f t="shared" si="8"/>
        <v>#VALUE!</v>
      </c>
    </row>
    <row r="552" spans="1:1" x14ac:dyDescent="0.2">
      <c r="A552" s="49" t="e">
        <f t="shared" si="8"/>
        <v>#VALUE!</v>
      </c>
    </row>
    <row r="553" spans="1:1" x14ac:dyDescent="0.2">
      <c r="A553" s="49" t="e">
        <f t="shared" si="8"/>
        <v>#VALUE!</v>
      </c>
    </row>
    <row r="554" spans="1:1" x14ac:dyDescent="0.2">
      <c r="A554" s="49" t="e">
        <f t="shared" si="8"/>
        <v>#VALUE!</v>
      </c>
    </row>
    <row r="555" spans="1:1" x14ac:dyDescent="0.2">
      <c r="A555" s="49" t="e">
        <f t="shared" si="8"/>
        <v>#VALUE!</v>
      </c>
    </row>
    <row r="556" spans="1:1" x14ac:dyDescent="0.2">
      <c r="A556" s="49" t="e">
        <f t="shared" si="8"/>
        <v>#VALUE!</v>
      </c>
    </row>
    <row r="557" spans="1:1" x14ac:dyDescent="0.2">
      <c r="A557" s="49" t="e">
        <f t="shared" si="8"/>
        <v>#VALUE!</v>
      </c>
    </row>
    <row r="558" spans="1:1" x14ac:dyDescent="0.2">
      <c r="A558" s="49" t="e">
        <f t="shared" si="8"/>
        <v>#VALUE!</v>
      </c>
    </row>
    <row r="559" spans="1:1" x14ac:dyDescent="0.2">
      <c r="A559" s="49" t="e">
        <f t="shared" si="8"/>
        <v>#VALUE!</v>
      </c>
    </row>
    <row r="560" spans="1:1" x14ac:dyDescent="0.2">
      <c r="A560" s="49" t="e">
        <f t="shared" si="8"/>
        <v>#VALUE!</v>
      </c>
    </row>
  </sheetData>
  <mergeCells count="2"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6"/>
  <sheetViews>
    <sheetView workbookViewId="0">
      <selection activeCell="L22" sqref="L22"/>
    </sheetView>
  </sheetViews>
  <sheetFormatPr defaultRowHeight="12.75" x14ac:dyDescent="0.2"/>
  <cols>
    <col min="1" max="1" width="34.28515625" bestFit="1" customWidth="1"/>
    <col min="2" max="2" width="41.28515625" style="3" bestFit="1" customWidth="1"/>
    <col min="3" max="3" width="17.85546875" style="3" bestFit="1" customWidth="1"/>
    <col min="4" max="4" width="16.5703125" style="3" customWidth="1"/>
    <col min="5" max="5" width="17.85546875" style="3" bestFit="1" customWidth="1"/>
    <col min="6" max="6" width="14.140625" style="3" customWidth="1"/>
    <col min="7" max="7" width="18.28515625" style="3" bestFit="1" customWidth="1"/>
    <col min="8" max="8" width="11.5703125" style="3" bestFit="1" customWidth="1"/>
    <col min="9" max="9" width="18.28515625" style="3" bestFit="1" customWidth="1"/>
    <col min="10" max="10" width="11.5703125" style="3" bestFit="1" customWidth="1"/>
    <col min="12" max="12" width="32.42578125" bestFit="1" customWidth="1"/>
    <col min="13" max="13" width="9.140625" bestFit="1" customWidth="1"/>
    <col min="14" max="14" width="8.7109375" bestFit="1" customWidth="1"/>
    <col min="15" max="15" width="9.5703125" bestFit="1" customWidth="1"/>
    <col min="16" max="16" width="8.7109375" bestFit="1" customWidth="1"/>
  </cols>
  <sheetData>
    <row r="1" spans="1:16" x14ac:dyDescent="0.2">
      <c r="C1" s="78" t="str">
        <f>"Janeiro"&amp;" - "&amp;(PROPER(Mês!M1))&amp;"/"&amp;Mês!M3-1</f>
        <v>Janeiro - Abril/2024</v>
      </c>
      <c r="D1" s="76"/>
      <c r="E1" s="78" t="str">
        <f>"Janeiro"&amp;" - "&amp;(PROPER(Mês!M1))&amp;"/"&amp;Mês!M3</f>
        <v>Janeiro - Abril/2025</v>
      </c>
      <c r="G1" s="78" t="str">
        <f>C1</f>
        <v>Janeiro - Abril/2024</v>
      </c>
      <c r="H1" s="76"/>
      <c r="I1" s="78" t="str">
        <f>E1</f>
        <v>Janeiro - Abril/2025</v>
      </c>
    </row>
    <row r="2" spans="1:16" x14ac:dyDescent="0.2">
      <c r="B2" s="76" t="s">
        <v>2</v>
      </c>
      <c r="C2" s="76" t="s">
        <v>3</v>
      </c>
      <c r="D2" s="76" t="s">
        <v>3</v>
      </c>
      <c r="E2" s="76" t="s">
        <v>3</v>
      </c>
      <c r="F2" s="76" t="s">
        <v>3</v>
      </c>
      <c r="G2" s="76" t="s">
        <v>4</v>
      </c>
      <c r="H2" s="76" t="s">
        <v>4</v>
      </c>
      <c r="I2" s="76" t="s">
        <v>4</v>
      </c>
      <c r="J2" s="76" t="s">
        <v>4</v>
      </c>
    </row>
    <row r="3" spans="1:16" x14ac:dyDescent="0.2">
      <c r="B3" s="76" t="s">
        <v>5</v>
      </c>
      <c r="C3" s="76" t="s">
        <v>6</v>
      </c>
      <c r="D3" s="76" t="s">
        <v>7</v>
      </c>
      <c r="E3" s="76" t="s">
        <v>8</v>
      </c>
      <c r="F3" s="76" t="s">
        <v>9</v>
      </c>
      <c r="G3" s="76" t="s">
        <v>6</v>
      </c>
      <c r="H3" s="76" t="s">
        <v>7</v>
      </c>
      <c r="I3" s="76" t="s">
        <v>8</v>
      </c>
      <c r="J3" s="76" t="s">
        <v>9</v>
      </c>
    </row>
    <row r="4" spans="1:16" x14ac:dyDescent="0.2">
      <c r="A4" s="49" t="str">
        <f t="shared" ref="A4:A67" si="0">RIGHT(B4,LEN(B4)-11)</f>
        <v/>
      </c>
      <c r="B4" s="3" t="s">
        <v>11</v>
      </c>
      <c r="C4" s="67">
        <v>52007145567</v>
      </c>
      <c r="D4" s="67">
        <v>84158169332</v>
      </c>
      <c r="E4" s="67">
        <v>52743575738</v>
      </c>
      <c r="F4" s="67">
        <v>81019502735</v>
      </c>
      <c r="G4" s="67">
        <v>6357418810</v>
      </c>
      <c r="H4" s="67">
        <v>6184768131</v>
      </c>
      <c r="I4" s="67">
        <v>6869669400</v>
      </c>
      <c r="J4" s="67">
        <v>6441253900</v>
      </c>
    </row>
    <row r="5" spans="1:16" ht="12.75" customHeight="1" x14ac:dyDescent="0.2">
      <c r="A5" s="49" t="str">
        <f t="shared" si="0"/>
        <v>ANIMAIS VIVOS (EXCETO PESCADOS)</v>
      </c>
      <c r="B5" s="3" t="s">
        <v>12</v>
      </c>
      <c r="C5" s="67">
        <v>166904627</v>
      </c>
      <c r="D5" s="67">
        <v>57873189</v>
      </c>
      <c r="E5" s="67">
        <v>335864290</v>
      </c>
      <c r="F5" s="67">
        <v>119025335</v>
      </c>
      <c r="G5" s="67">
        <v>3537175</v>
      </c>
      <c r="H5" s="67">
        <v>134566</v>
      </c>
      <c r="I5" s="67">
        <v>4920876</v>
      </c>
      <c r="J5" s="67">
        <v>107444</v>
      </c>
      <c r="L5" s="3"/>
      <c r="M5" s="83" t="s">
        <v>13</v>
      </c>
      <c r="N5" s="83" t="s">
        <v>14</v>
      </c>
      <c r="O5" s="83" t="s">
        <v>13</v>
      </c>
      <c r="P5" s="83" t="s">
        <v>14</v>
      </c>
    </row>
    <row r="6" spans="1:16" x14ac:dyDescent="0.2">
      <c r="A6" s="49" t="str">
        <f t="shared" si="0"/>
        <v>BEBIDAS</v>
      </c>
      <c r="B6" s="3" t="s">
        <v>15</v>
      </c>
      <c r="C6" s="67">
        <v>173634212</v>
      </c>
      <c r="D6" s="67">
        <v>148623770</v>
      </c>
      <c r="E6" s="67">
        <v>175354875</v>
      </c>
      <c r="F6" s="67">
        <v>150082588</v>
      </c>
      <c r="G6" s="67">
        <v>307957628</v>
      </c>
      <c r="H6" s="67">
        <v>114174732</v>
      </c>
      <c r="I6" s="67">
        <v>364255721</v>
      </c>
      <c r="J6" s="67">
        <v>159824609</v>
      </c>
      <c r="L6" s="81" t="s">
        <v>16</v>
      </c>
      <c r="M6" s="84">
        <f>IF(ISERROR(VLOOKUP(L6,$A$4:$J$656,3,FALSE)),0,(VLOOKUP(L6,$A$4:$J$656,3,FALSE)))</f>
        <v>1929369996</v>
      </c>
      <c r="N6" s="85">
        <f>IF(ISERROR(VLOOKUP(L6,$A$4:$J$656,4,FALSE)),0,(VLOOKUP(L6,$A$4:$J$656,4,FALSE)))</f>
        <v>1002651522</v>
      </c>
      <c r="O6" s="85">
        <f>IF(ISERROR(VLOOKUP(L6,$A$4:$J$656,5,FALSE)),0,(VLOOKUP(L6,$A$4:$J$656,5,FALSE)))</f>
        <v>1957633620</v>
      </c>
      <c r="P6" s="86">
        <f>IF(ISERROR(VLOOKUP(L6,$A$4:$J$656,6,FALSE)),0,(VLOOKUP(L6,$A$4:$J$656,6,FALSE)))</f>
        <v>1168514887</v>
      </c>
    </row>
    <row r="7" spans="1:16" x14ac:dyDescent="0.2">
      <c r="A7" s="49" t="str">
        <f t="shared" si="0"/>
        <v>CACAU E SEUS PRODUTOS</v>
      </c>
      <c r="B7" s="3" t="s">
        <v>17</v>
      </c>
      <c r="C7" s="67">
        <v>145237581</v>
      </c>
      <c r="D7" s="67">
        <v>27886391</v>
      </c>
      <c r="E7" s="67">
        <v>271025384</v>
      </c>
      <c r="F7" s="67">
        <v>31923042</v>
      </c>
      <c r="G7" s="67">
        <v>201534026</v>
      </c>
      <c r="H7" s="67">
        <v>46524013</v>
      </c>
      <c r="I7" s="67">
        <v>547642226</v>
      </c>
      <c r="J7" s="67">
        <v>64552217</v>
      </c>
      <c r="L7" s="82" t="s">
        <v>18</v>
      </c>
      <c r="M7" s="87">
        <f>IF(ISERROR(VLOOKUP(L7,$A$4:$J$656,3,FALSE)),0,(VLOOKUP(L7,$A$4:$J$656,3,FALSE)))</f>
        <v>62905</v>
      </c>
      <c r="N7" s="88">
        <f>IF(ISERROR(VLOOKUP(L7,$A$4:$J$656,4,FALSE)),0,(VLOOKUP(L7,$A$4:$J$656,4,FALSE)))</f>
        <v>12521</v>
      </c>
      <c r="O7" s="88">
        <f>IF(ISERROR(VLOOKUP(L7,$A$4:$J$656,5,FALSE)),0,(VLOOKUP(L7,$A$4:$J$656,5,FALSE)))</f>
        <v>281</v>
      </c>
      <c r="P7" s="89">
        <f>IF(ISERROR(VLOOKUP(L7,$A$4:$J$656,6,FALSE)),0,(VLOOKUP(L7,$A$4:$J$656,6,FALSE)))</f>
        <v>71</v>
      </c>
    </row>
    <row r="8" spans="1:16" x14ac:dyDescent="0.2">
      <c r="A8" s="49" t="str">
        <f t="shared" si="0"/>
        <v>CAFÉ</v>
      </c>
      <c r="B8" s="3" t="s">
        <v>19</v>
      </c>
      <c r="C8" s="67">
        <v>3421732382</v>
      </c>
      <c r="D8" s="67">
        <v>934916413</v>
      </c>
      <c r="E8" s="67">
        <v>5448156660</v>
      </c>
      <c r="F8" s="67">
        <v>842862581</v>
      </c>
      <c r="G8" s="67">
        <v>31720910</v>
      </c>
      <c r="H8" s="67">
        <v>1941565</v>
      </c>
      <c r="I8" s="67">
        <v>55646016</v>
      </c>
      <c r="J8" s="67">
        <v>7131009</v>
      </c>
      <c r="L8" s="50" t="s">
        <v>20</v>
      </c>
      <c r="M8" s="90">
        <f>SUM(M6:M7)</f>
        <v>1929432901</v>
      </c>
      <c r="N8" s="51">
        <f>SUM(N6:N7)</f>
        <v>1002664043</v>
      </c>
      <c r="O8" s="51">
        <f>SUM(O6:O7)</f>
        <v>1957633901</v>
      </c>
      <c r="P8" s="52">
        <f>SUM(P6:P7)</f>
        <v>1168514958</v>
      </c>
    </row>
    <row r="9" spans="1:16" x14ac:dyDescent="0.2">
      <c r="A9" s="49" t="str">
        <f t="shared" si="0"/>
        <v>CARNES</v>
      </c>
      <c r="B9" s="3" t="s">
        <v>21</v>
      </c>
      <c r="C9" s="67">
        <v>7653506907</v>
      </c>
      <c r="D9" s="67">
        <v>2981361074</v>
      </c>
      <c r="E9" s="67">
        <v>9232478530</v>
      </c>
      <c r="F9" s="67">
        <v>3305380112</v>
      </c>
      <c r="G9" s="67">
        <v>170336201</v>
      </c>
      <c r="H9" s="67">
        <v>23011141</v>
      </c>
      <c r="I9" s="67">
        <v>159812414</v>
      </c>
      <c r="J9" s="67">
        <v>22890639</v>
      </c>
    </row>
    <row r="10" spans="1:16" x14ac:dyDescent="0.2">
      <c r="A10" s="49" t="str">
        <f t="shared" si="0"/>
        <v>CEREAIS, FARINHAS E PREPARAÇÕES</v>
      </c>
      <c r="B10" s="3" t="s">
        <v>22</v>
      </c>
      <c r="C10" s="67">
        <v>2511699293</v>
      </c>
      <c r="D10" s="67">
        <v>10154822801</v>
      </c>
      <c r="E10" s="67">
        <v>2078779750</v>
      </c>
      <c r="F10" s="67">
        <v>8402286854</v>
      </c>
      <c r="G10" s="67">
        <v>1330395043</v>
      </c>
      <c r="H10" s="67">
        <v>3725521974</v>
      </c>
      <c r="I10" s="67">
        <v>1238898821</v>
      </c>
      <c r="J10" s="67">
        <v>4113268225</v>
      </c>
    </row>
    <row r="11" spans="1:16" x14ac:dyDescent="0.2">
      <c r="A11" s="49" t="str">
        <f t="shared" si="0"/>
        <v>CHÁ, MATE E ESPECIARIAS</v>
      </c>
      <c r="B11" s="3" t="s">
        <v>23</v>
      </c>
      <c r="C11" s="67">
        <v>145122425</v>
      </c>
      <c r="D11" s="67">
        <v>48504949</v>
      </c>
      <c r="E11" s="67">
        <v>266032459</v>
      </c>
      <c r="F11" s="67">
        <v>56051569</v>
      </c>
      <c r="G11" s="67">
        <v>25029160</v>
      </c>
      <c r="H11" s="67">
        <v>9654268</v>
      </c>
      <c r="I11" s="67">
        <v>24279647</v>
      </c>
      <c r="J11" s="67">
        <v>10118241</v>
      </c>
    </row>
    <row r="12" spans="1:16" x14ac:dyDescent="0.2">
      <c r="A12" s="49" t="str">
        <f t="shared" si="0"/>
        <v>COMPLEXO SOJA</v>
      </c>
      <c r="B12" s="3" t="s">
        <v>24</v>
      </c>
      <c r="C12" s="67">
        <v>19666125240</v>
      </c>
      <c r="D12" s="67">
        <v>44405525311</v>
      </c>
      <c r="E12" s="67">
        <v>17710481473</v>
      </c>
      <c r="F12" s="67">
        <v>45304672259</v>
      </c>
      <c r="G12" s="67">
        <v>176056957</v>
      </c>
      <c r="H12" s="67">
        <v>403355539</v>
      </c>
      <c r="I12" s="67">
        <v>75674003</v>
      </c>
      <c r="J12" s="67">
        <v>166788265</v>
      </c>
    </row>
    <row r="13" spans="1:16" x14ac:dyDescent="0.2">
      <c r="A13" s="49" t="str">
        <f t="shared" si="0"/>
        <v>COMPLEXO SUCROALCOOLEIRO</v>
      </c>
      <c r="B13" s="3" t="s">
        <v>25</v>
      </c>
      <c r="C13" s="67">
        <v>6049291210</v>
      </c>
      <c r="D13" s="67">
        <v>11352770230</v>
      </c>
      <c r="E13" s="67">
        <v>3759860775</v>
      </c>
      <c r="F13" s="67">
        <v>7699744912</v>
      </c>
      <c r="G13" s="67">
        <v>51687949</v>
      </c>
      <c r="H13" s="67">
        <v>62009419</v>
      </c>
      <c r="I13" s="67">
        <v>85634585</v>
      </c>
      <c r="J13" s="67">
        <v>109123848</v>
      </c>
    </row>
    <row r="14" spans="1:16" x14ac:dyDescent="0.2">
      <c r="A14" s="49" t="str">
        <f t="shared" si="0"/>
        <v>COUROS, PRODUTOS DE COURO E PELETERIA</v>
      </c>
      <c r="B14" s="3" t="s">
        <v>26</v>
      </c>
      <c r="C14" s="67">
        <v>556539382</v>
      </c>
      <c r="D14" s="67">
        <v>199464770</v>
      </c>
      <c r="E14" s="67">
        <v>516358461</v>
      </c>
      <c r="F14" s="67">
        <v>224558610</v>
      </c>
      <c r="G14" s="67">
        <v>104347572</v>
      </c>
      <c r="H14" s="67">
        <v>24976684</v>
      </c>
      <c r="I14" s="67">
        <v>106166312</v>
      </c>
      <c r="J14" s="67">
        <v>21717443</v>
      </c>
    </row>
    <row r="15" spans="1:16" x14ac:dyDescent="0.2">
      <c r="A15" s="49" t="str">
        <f t="shared" si="0"/>
        <v>DEMAIS PRODUTOS DE ORIGEM ANIMAL</v>
      </c>
      <c r="B15" s="3" t="s">
        <v>27</v>
      </c>
      <c r="C15" s="67">
        <v>641673209</v>
      </c>
      <c r="D15" s="67">
        <v>310863073</v>
      </c>
      <c r="E15" s="67">
        <v>661979257</v>
      </c>
      <c r="F15" s="67">
        <v>370802950</v>
      </c>
      <c r="G15" s="67">
        <v>157232019</v>
      </c>
      <c r="H15" s="67">
        <v>31347806</v>
      </c>
      <c r="I15" s="67">
        <v>196114347</v>
      </c>
      <c r="J15" s="67">
        <v>35568863</v>
      </c>
    </row>
    <row r="16" spans="1:16" x14ac:dyDescent="0.2">
      <c r="A16" s="49" t="str">
        <f t="shared" si="0"/>
        <v>DEMAIS PRODUTOS DE ORIGEM VEGETAL</v>
      </c>
      <c r="B16" s="3" t="s">
        <v>28</v>
      </c>
      <c r="C16" s="67">
        <v>536867360</v>
      </c>
      <c r="D16" s="67">
        <v>168417689</v>
      </c>
      <c r="E16" s="67">
        <v>611930185</v>
      </c>
      <c r="F16" s="67">
        <v>183412734</v>
      </c>
      <c r="G16" s="67">
        <v>322215673</v>
      </c>
      <c r="H16" s="67">
        <v>57477391</v>
      </c>
      <c r="I16" s="67">
        <v>355074856</v>
      </c>
      <c r="J16" s="67">
        <v>67703255</v>
      </c>
    </row>
    <row r="17" spans="1:10" x14ac:dyDescent="0.2">
      <c r="A17" s="49" t="str">
        <f t="shared" si="0"/>
        <v>FIBRAS E PRODUTOS TÊXTEIS</v>
      </c>
      <c r="B17" s="3" t="s">
        <v>29</v>
      </c>
      <c r="C17" s="67">
        <v>2046027512</v>
      </c>
      <c r="D17" s="67">
        <v>1051185536</v>
      </c>
      <c r="E17" s="67">
        <v>2089624852</v>
      </c>
      <c r="F17" s="67">
        <v>1224819590</v>
      </c>
      <c r="G17" s="67">
        <v>324694028</v>
      </c>
      <c r="H17" s="67">
        <v>34984047</v>
      </c>
      <c r="I17" s="67">
        <v>348989673</v>
      </c>
      <c r="J17" s="67">
        <v>38499141</v>
      </c>
    </row>
    <row r="18" spans="1:10" x14ac:dyDescent="0.2">
      <c r="A18" s="49" t="str">
        <f t="shared" si="0"/>
        <v>FRUTAS (INCLUI NOZES E CASTANHAS)</v>
      </c>
      <c r="B18" s="3" t="s">
        <v>30</v>
      </c>
      <c r="C18" s="67">
        <v>401863776</v>
      </c>
      <c r="D18" s="67">
        <v>328549920</v>
      </c>
      <c r="E18" s="67">
        <v>445289762</v>
      </c>
      <c r="F18" s="67">
        <v>406798913</v>
      </c>
      <c r="G18" s="67">
        <v>328082805</v>
      </c>
      <c r="H18" s="67">
        <v>222424463</v>
      </c>
      <c r="I18" s="67">
        <v>349384767</v>
      </c>
      <c r="J18" s="67">
        <v>237564866</v>
      </c>
    </row>
    <row r="19" spans="1:10" x14ac:dyDescent="0.2">
      <c r="A19" s="49" t="str">
        <f t="shared" si="0"/>
        <v>FUMO E SEUS PRODUTOS</v>
      </c>
      <c r="B19" s="3" t="s">
        <v>31</v>
      </c>
      <c r="C19" s="67">
        <v>776617321</v>
      </c>
      <c r="D19" s="67">
        <v>128237579</v>
      </c>
      <c r="E19" s="67">
        <v>907623403</v>
      </c>
      <c r="F19" s="67">
        <v>133484812</v>
      </c>
      <c r="G19" s="67">
        <v>26441269</v>
      </c>
      <c r="H19" s="67">
        <v>7336749</v>
      </c>
      <c r="I19" s="67">
        <v>38962632</v>
      </c>
      <c r="J19" s="67">
        <v>9982951</v>
      </c>
    </row>
    <row r="20" spans="1:10" x14ac:dyDescent="0.2">
      <c r="A20" s="49" t="str">
        <f t="shared" si="0"/>
        <v>LÁCTEOS</v>
      </c>
      <c r="B20" s="3" t="s">
        <v>32</v>
      </c>
      <c r="C20" s="67">
        <v>41290614</v>
      </c>
      <c r="D20" s="67">
        <v>13404463</v>
      </c>
      <c r="E20" s="67">
        <v>30043686</v>
      </c>
      <c r="F20" s="67">
        <v>12230215</v>
      </c>
      <c r="G20" s="67">
        <v>336026167</v>
      </c>
      <c r="H20" s="67">
        <v>91987074</v>
      </c>
      <c r="I20" s="67">
        <v>359338097</v>
      </c>
      <c r="J20" s="67">
        <v>90975116</v>
      </c>
    </row>
    <row r="21" spans="1:10" x14ac:dyDescent="0.2">
      <c r="A21" s="49" t="str">
        <f t="shared" si="0"/>
        <v>PESCADOS</v>
      </c>
      <c r="B21" s="3" t="s">
        <v>33</v>
      </c>
      <c r="C21" s="67">
        <v>95072490</v>
      </c>
      <c r="D21" s="67">
        <v>16728480</v>
      </c>
      <c r="E21" s="67">
        <v>133372031</v>
      </c>
      <c r="F21" s="67">
        <v>24610400</v>
      </c>
      <c r="G21" s="67">
        <v>625434555</v>
      </c>
      <c r="H21" s="67">
        <v>112963646</v>
      </c>
      <c r="I21" s="67">
        <v>591368044</v>
      </c>
      <c r="J21" s="67">
        <v>112036896</v>
      </c>
    </row>
    <row r="22" spans="1:10" x14ac:dyDescent="0.2">
      <c r="A22" s="49" t="str">
        <f t="shared" si="0"/>
        <v>PLANTAS VIVAS E PRODUTOS DE FLORICULTURA</v>
      </c>
      <c r="B22" s="3" t="s">
        <v>34</v>
      </c>
      <c r="C22" s="67">
        <v>2862610</v>
      </c>
      <c r="D22" s="67">
        <v>462049</v>
      </c>
      <c r="E22" s="67">
        <v>3142662</v>
      </c>
      <c r="F22" s="67">
        <v>658768</v>
      </c>
      <c r="G22" s="67">
        <v>17688393</v>
      </c>
      <c r="H22" s="67">
        <v>1465607</v>
      </c>
      <c r="I22" s="67">
        <v>17854606</v>
      </c>
      <c r="J22" s="67">
        <v>1535658</v>
      </c>
    </row>
    <row r="23" spans="1:10" x14ac:dyDescent="0.2">
      <c r="A23" s="49" t="str">
        <f t="shared" si="0"/>
        <v>PRODUTOS ALIMENTÍCIOS DIVERSOS</v>
      </c>
      <c r="B23" s="3" t="s">
        <v>35</v>
      </c>
      <c r="C23" s="67">
        <v>375674765</v>
      </c>
      <c r="D23" s="67">
        <v>172240198</v>
      </c>
      <c r="E23" s="67">
        <v>371597139</v>
      </c>
      <c r="F23" s="67">
        <v>185154631</v>
      </c>
      <c r="G23" s="67">
        <v>163926653</v>
      </c>
      <c r="H23" s="67">
        <v>34171385</v>
      </c>
      <c r="I23" s="67">
        <v>179250006</v>
      </c>
      <c r="J23" s="67">
        <v>35557330</v>
      </c>
    </row>
    <row r="24" spans="1:10" x14ac:dyDescent="0.2">
      <c r="A24" s="49" t="str">
        <f t="shared" si="0"/>
        <v>PRODUTOS APICOLAS</v>
      </c>
      <c r="B24" s="3" t="s">
        <v>36</v>
      </c>
      <c r="C24" s="67">
        <v>28380954</v>
      </c>
      <c r="D24" s="67">
        <v>11004745</v>
      </c>
      <c r="E24" s="67">
        <v>38794119</v>
      </c>
      <c r="F24" s="67">
        <v>11908677</v>
      </c>
      <c r="G24" s="67">
        <v>1</v>
      </c>
      <c r="H24" s="67">
        <v>1</v>
      </c>
      <c r="I24" s="67">
        <v>11802</v>
      </c>
      <c r="J24" s="67">
        <v>800</v>
      </c>
    </row>
    <row r="25" spans="1:10" x14ac:dyDescent="0.2">
      <c r="A25" s="49" t="str">
        <f t="shared" si="0"/>
        <v>PRODUTOS FLORESTAIS</v>
      </c>
      <c r="B25" s="3" t="s">
        <v>37</v>
      </c>
      <c r="C25" s="67">
        <v>5229060855</v>
      </c>
      <c r="D25" s="67">
        <v>10265414341</v>
      </c>
      <c r="E25" s="67">
        <v>5706316225</v>
      </c>
      <c r="F25" s="67">
        <v>10778498141</v>
      </c>
      <c r="G25" s="67">
        <v>501686978</v>
      </c>
      <c r="H25" s="67">
        <v>373512594</v>
      </c>
      <c r="I25" s="67">
        <v>631340031</v>
      </c>
      <c r="J25" s="67">
        <v>457984024</v>
      </c>
    </row>
    <row r="26" spans="1:10" x14ac:dyDescent="0.2">
      <c r="A26" s="49" t="str">
        <f t="shared" si="0"/>
        <v>PRODUTOS HORTÍCOLAS, LEGUMINOSAS, RAÍZES E TUBÉRCULOS</v>
      </c>
      <c r="B26" s="3" t="s">
        <v>38</v>
      </c>
      <c r="C26" s="67">
        <v>73798709</v>
      </c>
      <c r="D26" s="67">
        <v>67270063</v>
      </c>
      <c r="E26" s="67">
        <v>133586251</v>
      </c>
      <c r="F26" s="67">
        <v>153591827</v>
      </c>
      <c r="G26" s="67">
        <v>438354165</v>
      </c>
      <c r="H26" s="67">
        <v>464179592</v>
      </c>
      <c r="I26" s="67">
        <v>402877370</v>
      </c>
      <c r="J26" s="67">
        <v>337863066</v>
      </c>
    </row>
    <row r="27" spans="1:10" x14ac:dyDescent="0.2">
      <c r="A27" s="49" t="str">
        <f t="shared" si="0"/>
        <v>PRODUTOS OLEAGINOSOS (EXCLUI SOJA)</v>
      </c>
      <c r="B27" s="3" t="s">
        <v>39</v>
      </c>
      <c r="C27" s="67">
        <v>197943235</v>
      </c>
      <c r="D27" s="67">
        <v>314789657</v>
      </c>
      <c r="E27" s="67">
        <v>443399768</v>
      </c>
      <c r="F27" s="67">
        <v>531149091</v>
      </c>
      <c r="G27" s="67">
        <v>570380598</v>
      </c>
      <c r="H27" s="67">
        <v>275113590</v>
      </c>
      <c r="I27" s="67">
        <v>546630370</v>
      </c>
      <c r="J27" s="67">
        <v>247143266</v>
      </c>
    </row>
    <row r="28" spans="1:10" x14ac:dyDescent="0.2">
      <c r="A28" s="49" t="str">
        <f t="shared" si="0"/>
        <v>RAÇÕES PARA ANIMAIS</v>
      </c>
      <c r="B28" s="3" t="s">
        <v>40</v>
      </c>
      <c r="C28" s="67">
        <v>151605832</v>
      </c>
      <c r="D28" s="67">
        <v>120335025</v>
      </c>
      <c r="E28" s="67">
        <v>159758313</v>
      </c>
      <c r="F28" s="67">
        <v>126423978</v>
      </c>
      <c r="G28" s="67">
        <v>119870992</v>
      </c>
      <c r="H28" s="67">
        <v>52342405</v>
      </c>
      <c r="I28" s="67">
        <v>166486236</v>
      </c>
      <c r="J28" s="67">
        <v>77290071</v>
      </c>
    </row>
    <row r="29" spans="1:10" x14ac:dyDescent="0.2">
      <c r="A29" s="49" t="str">
        <f t="shared" si="0"/>
        <v>SUCOS</v>
      </c>
      <c r="B29" s="3" t="s">
        <v>41</v>
      </c>
      <c r="C29" s="67">
        <v>918613066</v>
      </c>
      <c r="D29" s="67">
        <v>877517616</v>
      </c>
      <c r="E29" s="67">
        <v>1212725428</v>
      </c>
      <c r="F29" s="67">
        <v>739370146</v>
      </c>
      <c r="G29" s="67">
        <v>22781893</v>
      </c>
      <c r="H29" s="67">
        <v>14157880</v>
      </c>
      <c r="I29" s="67">
        <v>23055942</v>
      </c>
      <c r="J29" s="67">
        <v>16026657</v>
      </c>
    </row>
    <row r="30" spans="1:10" x14ac:dyDescent="0.2">
      <c r="A30" s="49" t="str">
        <f t="shared" si="0"/>
        <v/>
      </c>
      <c r="B30" s="3" t="s">
        <v>42</v>
      </c>
      <c r="C30" s="67">
        <v>52007145567</v>
      </c>
      <c r="D30" s="67">
        <v>84158169332</v>
      </c>
      <c r="E30" s="67">
        <v>52743575738</v>
      </c>
      <c r="F30" s="67">
        <v>81019502735</v>
      </c>
      <c r="G30" s="67">
        <v>6357418810</v>
      </c>
      <c r="H30" s="67">
        <v>6184768131</v>
      </c>
      <c r="I30" s="67">
        <v>6869669400</v>
      </c>
      <c r="J30" s="67">
        <v>6441253900</v>
      </c>
    </row>
    <row r="31" spans="1:10" x14ac:dyDescent="0.2">
      <c r="A31" s="49" t="str">
        <f t="shared" si="0"/>
        <v>ABACATES</v>
      </c>
      <c r="B31" s="3" t="s">
        <v>43</v>
      </c>
      <c r="C31" s="67">
        <v>24777288</v>
      </c>
      <c r="D31" s="67">
        <v>15160384</v>
      </c>
      <c r="E31" s="67">
        <v>29821949</v>
      </c>
      <c r="F31" s="67">
        <v>14856509</v>
      </c>
      <c r="G31" s="67">
        <v>44800</v>
      </c>
      <c r="H31" s="67">
        <v>16000</v>
      </c>
      <c r="I31" s="67">
        <v>162544</v>
      </c>
      <c r="J31" s="67">
        <v>66560</v>
      </c>
    </row>
    <row r="32" spans="1:10" x14ac:dyDescent="0.2">
      <c r="A32" s="49" t="str">
        <f t="shared" si="0"/>
        <v>ABACAXIS</v>
      </c>
      <c r="B32" s="3" t="s">
        <v>44</v>
      </c>
      <c r="C32" s="67">
        <v>479598</v>
      </c>
      <c r="D32" s="67">
        <v>316119</v>
      </c>
      <c r="E32" s="67">
        <v>977659</v>
      </c>
      <c r="F32" s="67">
        <v>955397</v>
      </c>
      <c r="G32" s="67">
        <v>133314</v>
      </c>
      <c r="H32" s="67">
        <v>119276</v>
      </c>
      <c r="I32" s="67">
        <v>191257</v>
      </c>
      <c r="J32" s="67">
        <v>146342</v>
      </c>
    </row>
    <row r="33" spans="1:10" x14ac:dyDescent="0.2">
      <c r="A33" s="49" t="str">
        <f t="shared" si="0"/>
        <v>AÇÚCAR DE CANA OU BETERRABA</v>
      </c>
      <c r="B33" s="3" t="s">
        <v>45</v>
      </c>
      <c r="C33" s="67">
        <v>5623718486</v>
      </c>
      <c r="D33" s="67">
        <v>10730188456</v>
      </c>
      <c r="E33" s="67">
        <v>3449160302</v>
      </c>
      <c r="F33" s="67">
        <v>7268718943</v>
      </c>
      <c r="G33" s="67">
        <v>1497453</v>
      </c>
      <c r="H33" s="67">
        <v>1060573</v>
      </c>
      <c r="I33" s="67">
        <v>1275778</v>
      </c>
      <c r="J33" s="67">
        <v>913690</v>
      </c>
    </row>
    <row r="34" spans="1:10" x14ac:dyDescent="0.2">
      <c r="A34" s="49" t="str">
        <f t="shared" si="0"/>
        <v>ALBUMINA, GELATINAS E OUTRAS SUBSTÂNCIAS PROTEICAS</v>
      </c>
      <c r="B34" s="3" t="s">
        <v>46</v>
      </c>
      <c r="C34" s="67">
        <v>177070510</v>
      </c>
      <c r="D34" s="67">
        <v>29237348</v>
      </c>
      <c r="E34" s="67">
        <v>208031310</v>
      </c>
      <c r="F34" s="67">
        <v>39225750</v>
      </c>
      <c r="G34" s="67">
        <v>78721804</v>
      </c>
      <c r="H34" s="67">
        <v>8244292</v>
      </c>
      <c r="I34" s="67">
        <v>82640080</v>
      </c>
      <c r="J34" s="67">
        <v>8381189</v>
      </c>
    </row>
    <row r="35" spans="1:10" x14ac:dyDescent="0.2">
      <c r="A35" s="49" t="str">
        <f t="shared" si="0"/>
        <v>ÁLCOOL</v>
      </c>
      <c r="B35" s="3" t="s">
        <v>47</v>
      </c>
      <c r="C35" s="67">
        <v>420219565</v>
      </c>
      <c r="D35" s="67">
        <v>613663519</v>
      </c>
      <c r="E35" s="67">
        <v>304925483</v>
      </c>
      <c r="F35" s="67">
        <v>421985027</v>
      </c>
      <c r="G35" s="67">
        <v>25778061</v>
      </c>
      <c r="H35" s="67">
        <v>41518813</v>
      </c>
      <c r="I35" s="67">
        <v>51556764</v>
      </c>
      <c r="J35" s="67">
        <v>84873619</v>
      </c>
    </row>
    <row r="36" spans="1:10" x14ac:dyDescent="0.2">
      <c r="A36" s="49" t="str">
        <f t="shared" si="0"/>
        <v>ALGODÃO E PRODUTOS TÊXTEIS DE ALGODÃO</v>
      </c>
      <c r="B36" s="3" t="s">
        <v>48</v>
      </c>
      <c r="C36" s="67">
        <v>2005505906</v>
      </c>
      <c r="D36" s="67">
        <v>1027069264</v>
      </c>
      <c r="E36" s="67">
        <v>2043434509</v>
      </c>
      <c r="F36" s="67">
        <v>1197082122</v>
      </c>
      <c r="G36" s="67">
        <v>292162532</v>
      </c>
      <c r="H36" s="67">
        <v>29422977</v>
      </c>
      <c r="I36" s="67">
        <v>314170686</v>
      </c>
      <c r="J36" s="67">
        <v>29804995</v>
      </c>
    </row>
    <row r="37" spans="1:10" x14ac:dyDescent="0.2">
      <c r="A37" s="49" t="str">
        <f t="shared" si="0"/>
        <v>AMEIXAS</v>
      </c>
      <c r="B37" s="3" t="s">
        <v>49</v>
      </c>
      <c r="C37" s="67">
        <v>11798</v>
      </c>
      <c r="D37" s="67">
        <v>1776</v>
      </c>
      <c r="E37" s="67">
        <v>15215</v>
      </c>
      <c r="F37" s="67">
        <v>2914</v>
      </c>
      <c r="G37" s="67">
        <v>4036191</v>
      </c>
      <c r="H37" s="67">
        <v>1731262</v>
      </c>
      <c r="I37" s="67">
        <v>4874982</v>
      </c>
      <c r="J37" s="67">
        <v>1892212</v>
      </c>
    </row>
    <row r="38" spans="1:10" x14ac:dyDescent="0.2">
      <c r="A38" s="49" t="str">
        <f t="shared" si="0"/>
        <v>AMENDOIM  E PREPARAÇÕES (EXCETO OLEO)</v>
      </c>
      <c r="B38" s="3" t="s">
        <v>50</v>
      </c>
      <c r="C38" s="67">
        <v>111566849</v>
      </c>
      <c r="D38" s="67">
        <v>69311053</v>
      </c>
      <c r="E38" s="67">
        <v>108957094</v>
      </c>
      <c r="F38" s="67">
        <v>77005258</v>
      </c>
      <c r="G38" s="67">
        <v>568327</v>
      </c>
      <c r="H38" s="67">
        <v>380537</v>
      </c>
      <c r="I38" s="67">
        <v>2232994</v>
      </c>
      <c r="J38" s="67">
        <v>1352996</v>
      </c>
    </row>
    <row r="39" spans="1:10" x14ac:dyDescent="0.2">
      <c r="A39" s="49" t="str">
        <f t="shared" si="0"/>
        <v>BANANAS</v>
      </c>
      <c r="B39" s="3" t="s">
        <v>53</v>
      </c>
      <c r="C39" s="67">
        <v>5117762</v>
      </c>
      <c r="D39" s="67">
        <v>11589652</v>
      </c>
      <c r="E39" s="67">
        <v>9606957</v>
      </c>
      <c r="F39" s="67">
        <v>25318145</v>
      </c>
      <c r="G39" s="67">
        <v>91920</v>
      </c>
      <c r="H39" s="67">
        <v>31762</v>
      </c>
      <c r="I39" s="67">
        <v>536419</v>
      </c>
      <c r="J39" s="67">
        <v>266828</v>
      </c>
    </row>
    <row r="40" spans="1:10" x14ac:dyDescent="0.2">
      <c r="A40" s="49" t="str">
        <f t="shared" si="0"/>
        <v>BEBIDAS ALCÓOLICAS</v>
      </c>
      <c r="B40" s="3" t="s">
        <v>54</v>
      </c>
      <c r="C40" s="67">
        <v>92086972</v>
      </c>
      <c r="D40" s="67">
        <v>114575187</v>
      </c>
      <c r="E40" s="67">
        <v>96346373</v>
      </c>
      <c r="F40" s="67">
        <v>121123931</v>
      </c>
      <c r="G40" s="67">
        <v>215693527</v>
      </c>
      <c r="H40" s="67">
        <v>61712268</v>
      </c>
      <c r="I40" s="67">
        <v>250689502</v>
      </c>
      <c r="J40" s="67">
        <v>73539373</v>
      </c>
    </row>
    <row r="41" spans="1:10" x14ac:dyDescent="0.2">
      <c r="A41" s="49" t="str">
        <f t="shared" si="0"/>
        <v>BEBIDAS NÃO ALCOÓLICAS</v>
      </c>
      <c r="B41" s="3" t="s">
        <v>55</v>
      </c>
      <c r="C41" s="67">
        <v>16422020</v>
      </c>
      <c r="D41" s="67">
        <v>29803942</v>
      </c>
      <c r="E41" s="67">
        <v>14422372</v>
      </c>
      <c r="F41" s="67">
        <v>24689266</v>
      </c>
      <c r="G41" s="67">
        <v>60299839</v>
      </c>
      <c r="H41" s="67">
        <v>49851707</v>
      </c>
      <c r="I41" s="67">
        <v>83587916</v>
      </c>
      <c r="J41" s="67">
        <v>84065949</v>
      </c>
    </row>
    <row r="42" spans="1:10" x14ac:dyDescent="0.2">
      <c r="A42" s="49" t="str">
        <f t="shared" si="0"/>
        <v>BORRACHA NATURAL E GOMAS NATURAIS</v>
      </c>
      <c r="B42" s="3" t="s">
        <v>56</v>
      </c>
      <c r="C42" s="67">
        <v>4788563</v>
      </c>
      <c r="D42" s="67">
        <v>2364204</v>
      </c>
      <c r="E42" s="67">
        <v>7384376</v>
      </c>
      <c r="F42" s="67">
        <v>2327027</v>
      </c>
      <c r="G42" s="67">
        <v>73464346</v>
      </c>
      <c r="H42" s="67">
        <v>45265986</v>
      </c>
      <c r="I42" s="67">
        <v>153379747</v>
      </c>
      <c r="J42" s="67">
        <v>71175499</v>
      </c>
    </row>
    <row r="43" spans="1:10" x14ac:dyDescent="0.2">
      <c r="A43" s="49" t="str">
        <f t="shared" si="0"/>
        <v>BOVINOS E BUBALINOS VIVOS</v>
      </c>
      <c r="B43" s="3" t="s">
        <v>57</v>
      </c>
      <c r="C43" s="67">
        <v>125863944</v>
      </c>
      <c r="D43" s="67">
        <v>57370116</v>
      </c>
      <c r="E43" s="67">
        <v>286550752</v>
      </c>
      <c r="F43" s="67">
        <v>118219561</v>
      </c>
      <c r="G43" s="67">
        <v>46500</v>
      </c>
      <c r="H43" s="67">
        <v>13081</v>
      </c>
      <c r="I43" s="67">
        <v>54550</v>
      </c>
      <c r="J43" s="67">
        <v>8568</v>
      </c>
    </row>
    <row r="44" spans="1:10" x14ac:dyDescent="0.2">
      <c r="A44" s="49" t="str">
        <f t="shared" si="0"/>
        <v>CACAU INTEIRO OU PARTIDO</v>
      </c>
      <c r="B44" s="3" t="s">
        <v>58</v>
      </c>
      <c r="C44" s="67">
        <v>410470</v>
      </c>
      <c r="D44" s="67">
        <v>96889</v>
      </c>
      <c r="E44" s="67">
        <v>576817</v>
      </c>
      <c r="F44" s="67">
        <v>66125</v>
      </c>
      <c r="G44" s="67">
        <v>101778347</v>
      </c>
      <c r="H44" s="67">
        <v>22608734</v>
      </c>
      <c r="I44" s="67">
        <v>386672311</v>
      </c>
      <c r="J44" s="67">
        <v>38525026</v>
      </c>
    </row>
    <row r="45" spans="1:10" x14ac:dyDescent="0.2">
      <c r="A45" s="49" t="str">
        <f t="shared" si="0"/>
        <v>CAFÉ VERDE E CAFÉ TORRADO</v>
      </c>
      <c r="B45" s="3" t="s">
        <v>59</v>
      </c>
      <c r="C45" s="67">
        <v>3156236951</v>
      </c>
      <c r="D45" s="67">
        <v>904106553</v>
      </c>
      <c r="E45" s="67">
        <v>5053008178</v>
      </c>
      <c r="F45" s="67">
        <v>811391229</v>
      </c>
      <c r="G45" s="67">
        <v>29511864</v>
      </c>
      <c r="H45" s="67">
        <v>1733855</v>
      </c>
      <c r="I45" s="67">
        <v>53251401</v>
      </c>
      <c r="J45" s="67">
        <v>6938470</v>
      </c>
    </row>
    <row r="46" spans="1:10" x14ac:dyDescent="0.2">
      <c r="A46" s="49" t="str">
        <f t="shared" si="0"/>
        <v>CAMELOS E OUTROS CAMELIDEOS VIVOS</v>
      </c>
      <c r="B46" s="3" t="s">
        <v>552</v>
      </c>
      <c r="C46" s="67" t="s">
        <v>52</v>
      </c>
      <c r="D46" s="67" t="s">
        <v>52</v>
      </c>
      <c r="E46" s="67" t="s">
        <v>52</v>
      </c>
      <c r="F46" s="67" t="s">
        <v>52</v>
      </c>
      <c r="G46" s="67">
        <v>17509</v>
      </c>
      <c r="H46" s="67">
        <v>3592</v>
      </c>
      <c r="I46" s="67">
        <v>0</v>
      </c>
      <c r="J46" s="67">
        <v>0</v>
      </c>
    </row>
    <row r="47" spans="1:10" x14ac:dyDescent="0.2">
      <c r="A47" s="49" t="str">
        <f t="shared" si="0"/>
        <v>CAQUIS</v>
      </c>
      <c r="B47" s="3" t="s">
        <v>60</v>
      </c>
      <c r="C47" s="67">
        <v>888430</v>
      </c>
      <c r="D47" s="67">
        <v>384885</v>
      </c>
      <c r="E47" s="67">
        <v>1087701</v>
      </c>
      <c r="F47" s="67">
        <v>392589</v>
      </c>
      <c r="G47" s="67">
        <v>274892</v>
      </c>
      <c r="H47" s="67">
        <v>139807</v>
      </c>
      <c r="I47" s="67">
        <v>360574</v>
      </c>
      <c r="J47" s="67">
        <v>157257</v>
      </c>
    </row>
    <row r="48" spans="1:10" x14ac:dyDescent="0.2">
      <c r="A48" s="49" t="str">
        <f t="shared" si="0"/>
        <v>CARNE BOVINA</v>
      </c>
      <c r="B48" s="3" t="s">
        <v>61</v>
      </c>
      <c r="C48" s="67">
        <v>3672872680</v>
      </c>
      <c r="D48" s="67">
        <v>834137160</v>
      </c>
      <c r="E48" s="67">
        <v>4531794698</v>
      </c>
      <c r="F48" s="67">
        <v>940955809</v>
      </c>
      <c r="G48" s="67">
        <v>98043606</v>
      </c>
      <c r="H48" s="67">
        <v>13509586</v>
      </c>
      <c r="I48" s="67">
        <v>93530907</v>
      </c>
      <c r="J48" s="67">
        <v>12597973</v>
      </c>
    </row>
    <row r="49" spans="1:10" x14ac:dyDescent="0.2">
      <c r="A49" s="49" t="str">
        <f t="shared" si="0"/>
        <v>CARNE DE FRANGO</v>
      </c>
      <c r="B49" s="3" t="s">
        <v>62</v>
      </c>
      <c r="C49" s="67">
        <v>2968927000</v>
      </c>
      <c r="D49" s="67">
        <v>1658397662</v>
      </c>
      <c r="E49" s="67">
        <v>3421007083</v>
      </c>
      <c r="F49" s="67">
        <v>1811824449</v>
      </c>
      <c r="G49" s="67">
        <v>4931643</v>
      </c>
      <c r="H49" s="67">
        <v>1399235</v>
      </c>
      <c r="I49" s="67">
        <v>5245064</v>
      </c>
      <c r="J49" s="67">
        <v>1809438</v>
      </c>
    </row>
    <row r="50" spans="1:10" x14ac:dyDescent="0.2">
      <c r="A50" s="49" t="str">
        <f t="shared" si="0"/>
        <v>CARNE DE OVINO E CAPRINO</v>
      </c>
      <c r="B50" s="3" t="s">
        <v>63</v>
      </c>
      <c r="C50" s="67">
        <v>261944</v>
      </c>
      <c r="D50" s="67">
        <v>21278</v>
      </c>
      <c r="E50" s="67">
        <v>403350</v>
      </c>
      <c r="F50" s="67">
        <v>39947</v>
      </c>
      <c r="G50" s="67">
        <v>14720366</v>
      </c>
      <c r="H50" s="67">
        <v>1955472</v>
      </c>
      <c r="I50" s="67">
        <v>13907848</v>
      </c>
      <c r="J50" s="67">
        <v>1618608</v>
      </c>
    </row>
    <row r="51" spans="1:10" x14ac:dyDescent="0.2">
      <c r="A51" s="49" t="str">
        <f t="shared" si="0"/>
        <v>CARNE DE PATO</v>
      </c>
      <c r="B51" s="3" t="s">
        <v>64</v>
      </c>
      <c r="C51" s="67">
        <v>4192078</v>
      </c>
      <c r="D51" s="67">
        <v>1215774</v>
      </c>
      <c r="E51" s="67">
        <v>2728200</v>
      </c>
      <c r="F51" s="67">
        <v>862103</v>
      </c>
      <c r="G51" s="67">
        <v>225014</v>
      </c>
      <c r="H51" s="67">
        <v>6275</v>
      </c>
      <c r="I51" s="67">
        <v>446646</v>
      </c>
      <c r="J51" s="67">
        <v>7761</v>
      </c>
    </row>
    <row r="52" spans="1:10" x14ac:dyDescent="0.2">
      <c r="A52" s="49" t="str">
        <f t="shared" si="0"/>
        <v>CARNE DE PERU</v>
      </c>
      <c r="B52" s="3" t="s">
        <v>65</v>
      </c>
      <c r="C52" s="67">
        <v>51229547</v>
      </c>
      <c r="D52" s="67">
        <v>20113684</v>
      </c>
      <c r="E52" s="67">
        <v>42319454</v>
      </c>
      <c r="F52" s="67">
        <v>18119171</v>
      </c>
      <c r="G52" s="67" t="s">
        <v>52</v>
      </c>
      <c r="H52" s="67" t="s">
        <v>52</v>
      </c>
      <c r="I52" s="67" t="s">
        <v>52</v>
      </c>
      <c r="J52" s="67" t="s">
        <v>52</v>
      </c>
    </row>
    <row r="53" spans="1:10" x14ac:dyDescent="0.2">
      <c r="A53" s="49" t="str">
        <f t="shared" si="0"/>
        <v>CARNE SUÍNA</v>
      </c>
      <c r="B53" s="3" t="s">
        <v>66</v>
      </c>
      <c r="C53" s="67">
        <v>823737515</v>
      </c>
      <c r="D53" s="67">
        <v>383734280</v>
      </c>
      <c r="E53" s="67">
        <v>1072139246</v>
      </c>
      <c r="F53" s="67">
        <v>448327545</v>
      </c>
      <c r="G53" s="67">
        <v>51481195</v>
      </c>
      <c r="H53" s="67">
        <v>6016481</v>
      </c>
      <c r="I53" s="67">
        <v>45645690</v>
      </c>
      <c r="J53" s="67">
        <v>6733541</v>
      </c>
    </row>
    <row r="54" spans="1:10" x14ac:dyDescent="0.2">
      <c r="A54" s="49" t="str">
        <f t="shared" si="0"/>
        <v>CARNES DE EQÜIDEOS</v>
      </c>
      <c r="B54" s="3" t="s">
        <v>67</v>
      </c>
      <c r="C54" s="3">
        <v>3450432</v>
      </c>
      <c r="D54" s="3">
        <v>747722</v>
      </c>
      <c r="E54" s="3">
        <v>4105970</v>
      </c>
      <c r="F54" s="3">
        <v>853743</v>
      </c>
      <c r="G54" s="3" t="s">
        <v>52</v>
      </c>
      <c r="H54" s="3" t="s">
        <v>52</v>
      </c>
      <c r="I54" s="3" t="s">
        <v>52</v>
      </c>
      <c r="J54" s="3" t="s">
        <v>52</v>
      </c>
    </row>
    <row r="55" spans="1:10" x14ac:dyDescent="0.2">
      <c r="A55" s="49" t="str">
        <f t="shared" si="0"/>
        <v>CAVALOS, ASININOS E MUARES VIVOS</v>
      </c>
      <c r="B55" s="3" t="s">
        <v>68</v>
      </c>
      <c r="C55" s="3">
        <v>1581542</v>
      </c>
      <c r="D55" s="3">
        <v>43311</v>
      </c>
      <c r="E55" s="3">
        <v>2121008</v>
      </c>
      <c r="F55" s="3">
        <v>68921</v>
      </c>
      <c r="G55" s="3">
        <v>1890281</v>
      </c>
      <c r="H55" s="3">
        <v>35350</v>
      </c>
      <c r="I55" s="3">
        <v>3461699</v>
      </c>
      <c r="J55" s="3">
        <v>59833</v>
      </c>
    </row>
    <row r="56" spans="1:10" x14ac:dyDescent="0.2">
      <c r="A56" s="49" t="str">
        <f t="shared" si="0"/>
        <v>CELULOSE</v>
      </c>
      <c r="B56" s="3" t="s">
        <v>69</v>
      </c>
      <c r="C56" s="3">
        <v>3048213851</v>
      </c>
      <c r="D56" s="3">
        <v>6600767433</v>
      </c>
      <c r="E56" s="3">
        <v>3540282777</v>
      </c>
      <c r="F56" s="3">
        <v>7307521751</v>
      </c>
      <c r="G56" s="3">
        <v>62012470</v>
      </c>
      <c r="H56" s="3">
        <v>59231106</v>
      </c>
      <c r="I56" s="3">
        <v>79007538</v>
      </c>
      <c r="J56" s="3">
        <v>78942348</v>
      </c>
    </row>
    <row r="57" spans="1:10" x14ac:dyDescent="0.2">
      <c r="A57" s="49" t="str">
        <f t="shared" si="0"/>
        <v>CEREAIS</v>
      </c>
      <c r="B57" s="3" t="s">
        <v>70</v>
      </c>
      <c r="C57" s="3">
        <v>2276601083</v>
      </c>
      <c r="D57" s="3">
        <v>9815375270</v>
      </c>
      <c r="E57" s="3">
        <v>1840186659</v>
      </c>
      <c r="F57" s="3">
        <v>7914542929</v>
      </c>
      <c r="G57" s="3">
        <v>916636307</v>
      </c>
      <c r="H57" s="3">
        <v>3170939182</v>
      </c>
      <c r="I57" s="3">
        <v>906463910</v>
      </c>
      <c r="J57" s="3">
        <v>3639083412</v>
      </c>
    </row>
    <row r="58" spans="1:10" x14ac:dyDescent="0.2">
      <c r="A58" s="49" t="str">
        <f t="shared" si="0"/>
        <v>CEREJAS</v>
      </c>
      <c r="B58" s="3" t="s">
        <v>71</v>
      </c>
      <c r="C58" s="3">
        <v>65491</v>
      </c>
      <c r="D58" s="3">
        <v>10357</v>
      </c>
      <c r="E58" s="3">
        <v>33032</v>
      </c>
      <c r="F58" s="3">
        <v>6001</v>
      </c>
      <c r="G58" s="3">
        <v>4719833</v>
      </c>
      <c r="H58" s="3">
        <v>1611257</v>
      </c>
      <c r="I58" s="3">
        <v>5612738</v>
      </c>
      <c r="J58" s="3">
        <v>1652301</v>
      </c>
    </row>
    <row r="59" spans="1:10" x14ac:dyDescent="0.2">
      <c r="A59" s="49" t="str">
        <f t="shared" si="0"/>
        <v>CHÁ, MATE E SUAS PREPARAÇÕES</v>
      </c>
      <c r="B59" s="3" t="s">
        <v>72</v>
      </c>
      <c r="C59" s="3">
        <v>40580030</v>
      </c>
      <c r="D59" s="3">
        <v>18464030</v>
      </c>
      <c r="E59" s="3">
        <v>34730483</v>
      </c>
      <c r="F59" s="3">
        <v>14743831</v>
      </c>
      <c r="G59" s="3">
        <v>3808721</v>
      </c>
      <c r="H59" s="3">
        <v>1074065</v>
      </c>
      <c r="I59" s="3">
        <v>4043449</v>
      </c>
      <c r="J59" s="3">
        <v>1106183</v>
      </c>
    </row>
    <row r="60" spans="1:10" x14ac:dyDescent="0.2">
      <c r="A60" s="49" t="str">
        <f t="shared" si="0"/>
        <v>CLEMENTINAS</v>
      </c>
      <c r="B60" s="3" t="s">
        <v>73</v>
      </c>
      <c r="C60" s="3">
        <v>0</v>
      </c>
      <c r="D60" s="3">
        <v>0</v>
      </c>
      <c r="E60" s="3">
        <v>72</v>
      </c>
      <c r="F60" s="3">
        <v>8</v>
      </c>
      <c r="G60" s="3">
        <v>710788</v>
      </c>
      <c r="H60" s="3">
        <v>539392</v>
      </c>
      <c r="I60" s="3">
        <v>673079</v>
      </c>
      <c r="J60" s="3">
        <v>518693</v>
      </c>
    </row>
    <row r="61" spans="1:10" x14ac:dyDescent="0.2">
      <c r="A61" s="49" t="str">
        <f t="shared" si="0"/>
        <v>COCOS</v>
      </c>
      <c r="B61" s="3" t="s">
        <v>74</v>
      </c>
      <c r="C61" s="3">
        <v>325070</v>
      </c>
      <c r="D61" s="3">
        <v>366815</v>
      </c>
      <c r="E61" s="3">
        <v>953350</v>
      </c>
      <c r="F61" s="3">
        <v>358302</v>
      </c>
      <c r="G61" s="3">
        <v>4088293</v>
      </c>
      <c r="H61" s="3">
        <v>3236400</v>
      </c>
      <c r="I61" s="3">
        <v>5286179</v>
      </c>
      <c r="J61" s="3">
        <v>4218116</v>
      </c>
    </row>
    <row r="62" spans="1:10" x14ac:dyDescent="0.2">
      <c r="A62" s="49" t="str">
        <f t="shared" si="0"/>
        <v>CONSERVAS E PREPARAÇÕES DE FRUTAS (EXCL. SUCOS)</v>
      </c>
      <c r="B62" s="3" t="s">
        <v>75</v>
      </c>
      <c r="C62" s="3">
        <v>48009242</v>
      </c>
      <c r="D62" s="3">
        <v>19813892</v>
      </c>
      <c r="E62" s="3">
        <v>56578812</v>
      </c>
      <c r="F62" s="3">
        <v>20902371</v>
      </c>
      <c r="G62" s="3">
        <v>19630852</v>
      </c>
      <c r="H62" s="3">
        <v>4812479</v>
      </c>
      <c r="I62" s="3">
        <v>21030109</v>
      </c>
      <c r="J62" s="3">
        <v>4823693</v>
      </c>
    </row>
    <row r="63" spans="1:10" x14ac:dyDescent="0.2">
      <c r="A63" s="49" t="str">
        <f t="shared" si="0"/>
        <v>COUROS E PELES DE BOVINOS OU EQUÍDEOS</v>
      </c>
      <c r="B63" s="3" t="s">
        <v>76</v>
      </c>
      <c r="C63" s="3">
        <v>426364923</v>
      </c>
      <c r="D63" s="3">
        <v>195472430</v>
      </c>
      <c r="E63" s="3">
        <v>383931639</v>
      </c>
      <c r="F63" s="3">
        <v>220188885</v>
      </c>
      <c r="G63" s="3">
        <v>28075869</v>
      </c>
      <c r="H63" s="3">
        <v>22551089</v>
      </c>
      <c r="I63" s="3">
        <v>18237660</v>
      </c>
      <c r="J63" s="3">
        <v>18670428</v>
      </c>
    </row>
    <row r="64" spans="1:10" x14ac:dyDescent="0.2">
      <c r="A64" s="49" t="str">
        <f t="shared" si="0"/>
        <v>COUROS E PELES DE CAPRINOS</v>
      </c>
      <c r="B64" s="3" t="s">
        <v>77</v>
      </c>
      <c r="C64" s="3">
        <v>139933</v>
      </c>
      <c r="D64" s="3">
        <v>10401</v>
      </c>
      <c r="E64" s="3">
        <v>293205</v>
      </c>
      <c r="F64" s="3">
        <v>20503</v>
      </c>
      <c r="G64" s="3">
        <v>212988</v>
      </c>
      <c r="H64" s="3">
        <v>42887</v>
      </c>
      <c r="I64" s="3">
        <v>704124</v>
      </c>
      <c r="J64" s="3">
        <v>99703</v>
      </c>
    </row>
    <row r="65" spans="1:10" x14ac:dyDescent="0.2">
      <c r="A65" s="49" t="str">
        <f t="shared" si="0"/>
        <v>COUROS E PELES DE OUTROS ANIMAIS</v>
      </c>
      <c r="B65" s="3" t="s">
        <v>78</v>
      </c>
      <c r="C65" s="3">
        <v>1333606</v>
      </c>
      <c r="D65" s="3">
        <v>52057</v>
      </c>
      <c r="E65" s="3">
        <v>2488041</v>
      </c>
      <c r="F65" s="3">
        <v>16094</v>
      </c>
      <c r="G65" s="3">
        <v>117472</v>
      </c>
      <c r="H65" s="3">
        <v>4129</v>
      </c>
      <c r="I65" s="3">
        <v>181023</v>
      </c>
      <c r="J65" s="3">
        <v>5522</v>
      </c>
    </row>
    <row r="66" spans="1:10" x14ac:dyDescent="0.2">
      <c r="A66" s="49" t="str">
        <f t="shared" si="0"/>
        <v>COUROS E PELES DE OVINOS</v>
      </c>
      <c r="B66" s="3" t="s">
        <v>79</v>
      </c>
      <c r="C66" s="3">
        <v>884962</v>
      </c>
      <c r="D66" s="3">
        <v>26955</v>
      </c>
      <c r="E66" s="3">
        <v>1366063</v>
      </c>
      <c r="F66" s="3">
        <v>68288</v>
      </c>
      <c r="G66" s="3">
        <v>1784837</v>
      </c>
      <c r="H66" s="3">
        <v>522243</v>
      </c>
      <c r="I66" s="3">
        <v>2068634</v>
      </c>
      <c r="J66" s="3">
        <v>497936</v>
      </c>
    </row>
    <row r="67" spans="1:10" x14ac:dyDescent="0.2">
      <c r="A67" s="49" t="str">
        <f t="shared" si="0"/>
        <v>COUROS E PELES DE RÉPTEIS</v>
      </c>
      <c r="B67" s="3" t="s">
        <v>80</v>
      </c>
      <c r="C67" s="3">
        <v>44600</v>
      </c>
      <c r="D67" s="3">
        <v>305</v>
      </c>
      <c r="E67" s="3">
        <v>0</v>
      </c>
      <c r="F67" s="3">
        <v>0</v>
      </c>
      <c r="G67" s="3">
        <v>81832</v>
      </c>
      <c r="H67" s="3">
        <v>411</v>
      </c>
      <c r="I67" s="3">
        <v>154355</v>
      </c>
      <c r="J67" s="3">
        <v>797</v>
      </c>
    </row>
    <row r="68" spans="1:10" x14ac:dyDescent="0.2">
      <c r="A68" s="49" t="str">
        <f t="shared" ref="A68:A131" si="1">RIGHT(B68,LEN(B68)-11)</f>
        <v>COUROS E PELES DE SUÍNOS</v>
      </c>
      <c r="B68" s="3" t="s">
        <v>81</v>
      </c>
      <c r="C68" s="3">
        <v>8</v>
      </c>
      <c r="D68" s="3">
        <v>0</v>
      </c>
      <c r="E68" s="3">
        <v>5470</v>
      </c>
      <c r="F68" s="3">
        <v>663</v>
      </c>
      <c r="G68" s="3">
        <v>89</v>
      </c>
      <c r="H68" s="3">
        <v>34</v>
      </c>
      <c r="I68" s="3">
        <v>325</v>
      </c>
      <c r="J68" s="3">
        <v>210</v>
      </c>
    </row>
    <row r="69" spans="1:10" x14ac:dyDescent="0.2">
      <c r="A69" s="49" t="str">
        <f t="shared" si="1"/>
        <v>CRUSTÁCEOS E MOLUSCOS</v>
      </c>
      <c r="B69" s="3" t="s">
        <v>82</v>
      </c>
      <c r="C69" s="3">
        <v>14246128</v>
      </c>
      <c r="D69" s="3">
        <v>616218</v>
      </c>
      <c r="E69" s="3">
        <v>7752361</v>
      </c>
      <c r="F69" s="3">
        <v>359448</v>
      </c>
      <c r="G69" s="3">
        <v>24060763</v>
      </c>
      <c r="H69" s="3">
        <v>4028633</v>
      </c>
      <c r="I69" s="3">
        <v>24547779</v>
      </c>
      <c r="J69" s="3">
        <v>4362558</v>
      </c>
    </row>
    <row r="70" spans="1:10" x14ac:dyDescent="0.2">
      <c r="A70" s="49" t="str">
        <f t="shared" si="1"/>
        <v>DAMASCOS</v>
      </c>
      <c r="B70" s="3" t="s">
        <v>83</v>
      </c>
      <c r="C70" s="3">
        <v>3241</v>
      </c>
      <c r="D70" s="3">
        <v>215</v>
      </c>
      <c r="E70" s="3">
        <v>2484</v>
      </c>
      <c r="F70" s="3">
        <v>205</v>
      </c>
      <c r="G70" s="3">
        <v>5407913</v>
      </c>
      <c r="H70" s="3">
        <v>945302</v>
      </c>
      <c r="I70" s="3">
        <v>4056246</v>
      </c>
      <c r="J70" s="3">
        <v>900049</v>
      </c>
    </row>
    <row r="71" spans="1:10" x14ac:dyDescent="0.2">
      <c r="A71" s="49" t="str">
        <f t="shared" si="1"/>
        <v>DEMAIS  PRODUTOS LÁCTEOS</v>
      </c>
      <c r="B71" s="3" t="s">
        <v>84</v>
      </c>
      <c r="C71" s="3">
        <v>1654076</v>
      </c>
      <c r="D71" s="3">
        <v>536662</v>
      </c>
      <c r="E71" s="3">
        <v>940944</v>
      </c>
      <c r="F71" s="3">
        <v>394393</v>
      </c>
      <c r="G71" s="3">
        <v>12032898</v>
      </c>
      <c r="H71" s="3">
        <v>2426855</v>
      </c>
      <c r="I71" s="3">
        <v>8015034</v>
      </c>
      <c r="J71" s="3">
        <v>2924520</v>
      </c>
    </row>
    <row r="72" spans="1:10" x14ac:dyDescent="0.2">
      <c r="A72" s="49" t="str">
        <f t="shared" si="1"/>
        <v>DEMAIS AÇÚCARES</v>
      </c>
      <c r="B72" s="3" t="s">
        <v>85</v>
      </c>
      <c r="C72" s="3">
        <v>5353159</v>
      </c>
      <c r="D72" s="3">
        <v>8918255</v>
      </c>
      <c r="E72" s="3">
        <v>5774990</v>
      </c>
      <c r="F72" s="3">
        <v>9040942</v>
      </c>
      <c r="G72" s="3">
        <v>24412435</v>
      </c>
      <c r="H72" s="3">
        <v>19430033</v>
      </c>
      <c r="I72" s="3">
        <v>32802043</v>
      </c>
      <c r="J72" s="3">
        <v>23336539</v>
      </c>
    </row>
    <row r="73" spans="1:10" x14ac:dyDescent="0.2">
      <c r="A73" s="49" t="str">
        <f t="shared" si="1"/>
        <v>DEMAIS ÁLCOOIS</v>
      </c>
      <c r="B73" s="3" t="s">
        <v>86</v>
      </c>
      <c r="C73" s="3">
        <v>3230430</v>
      </c>
      <c r="D73" s="3">
        <v>943282</v>
      </c>
      <c r="E73" s="3">
        <v>2388747</v>
      </c>
      <c r="F73" s="3">
        <v>705829</v>
      </c>
      <c r="G73" s="3">
        <v>7980191</v>
      </c>
      <c r="H73" s="3">
        <v>5734687</v>
      </c>
      <c r="I73" s="3">
        <v>10529393</v>
      </c>
      <c r="J73" s="3">
        <v>8739846</v>
      </c>
    </row>
    <row r="74" spans="1:10" x14ac:dyDescent="0.2">
      <c r="A74" s="49" t="str">
        <f t="shared" si="1"/>
        <v>DEMAIS CARNES, MIUDEZAS E PREPARAÇÕES</v>
      </c>
      <c r="B74" s="3" t="s">
        <v>87</v>
      </c>
      <c r="C74" s="3">
        <v>128835711</v>
      </c>
      <c r="D74" s="3">
        <v>82993514</v>
      </c>
      <c r="E74" s="3">
        <v>157980529</v>
      </c>
      <c r="F74" s="3">
        <v>84397345</v>
      </c>
      <c r="G74" s="3">
        <v>934377</v>
      </c>
      <c r="H74" s="3">
        <v>124092</v>
      </c>
      <c r="I74" s="3">
        <v>1036259</v>
      </c>
      <c r="J74" s="3">
        <v>123318</v>
      </c>
    </row>
    <row r="75" spans="1:10" x14ac:dyDescent="0.2">
      <c r="A75" s="49" t="str">
        <f t="shared" si="1"/>
        <v>DEMAIS FIBRAS E PRODUTOS TÊXTEIS</v>
      </c>
      <c r="B75" s="3" t="s">
        <v>88</v>
      </c>
      <c r="C75" s="3">
        <v>14356833</v>
      </c>
      <c r="D75" s="3">
        <v>13114909</v>
      </c>
      <c r="E75" s="3">
        <v>18522946</v>
      </c>
      <c r="F75" s="3">
        <v>15351161</v>
      </c>
      <c r="G75" s="3">
        <v>4944760</v>
      </c>
      <c r="H75" s="3">
        <v>3898097</v>
      </c>
      <c r="I75" s="3">
        <v>8860909</v>
      </c>
      <c r="J75" s="3">
        <v>7345065</v>
      </c>
    </row>
    <row r="76" spans="1:10" x14ac:dyDescent="0.2">
      <c r="A76" s="49" t="str">
        <f t="shared" si="1"/>
        <v>DEMAIS PRODUTOS APÍCOLAS</v>
      </c>
      <c r="B76" s="3" t="s">
        <v>89</v>
      </c>
      <c r="C76" s="3">
        <v>640794</v>
      </c>
      <c r="D76" s="3">
        <v>4512</v>
      </c>
      <c r="E76" s="3">
        <v>1362714</v>
      </c>
      <c r="F76" s="3">
        <v>7313</v>
      </c>
      <c r="G76" s="3">
        <v>1</v>
      </c>
      <c r="H76" s="3">
        <v>1</v>
      </c>
      <c r="I76" s="3">
        <v>11802</v>
      </c>
      <c r="J76" s="3">
        <v>800</v>
      </c>
    </row>
    <row r="77" spans="1:10" x14ac:dyDescent="0.2">
      <c r="A77" s="49" t="str">
        <f t="shared" si="1"/>
        <v>ENZIMAS E SEUS CONCENTRADOS</v>
      </c>
      <c r="B77" s="3" t="s">
        <v>90</v>
      </c>
      <c r="C77" s="3">
        <v>22524007</v>
      </c>
      <c r="D77" s="3">
        <v>1776809</v>
      </c>
      <c r="E77" s="3">
        <v>22638362</v>
      </c>
      <c r="F77" s="3">
        <v>1991125</v>
      </c>
      <c r="G77" s="3">
        <v>87340969</v>
      </c>
      <c r="H77" s="3">
        <v>8348802</v>
      </c>
      <c r="I77" s="3">
        <v>90419987</v>
      </c>
      <c r="J77" s="3">
        <v>10209183</v>
      </c>
    </row>
    <row r="78" spans="1:10" x14ac:dyDescent="0.2">
      <c r="A78" s="49" t="str">
        <f t="shared" si="1"/>
        <v>ESPECIARIAS</v>
      </c>
      <c r="B78" s="3" t="s">
        <v>91</v>
      </c>
      <c r="C78" s="3">
        <v>104542395</v>
      </c>
      <c r="D78" s="3">
        <v>30040919</v>
      </c>
      <c r="E78" s="3">
        <v>231301976</v>
      </c>
      <c r="F78" s="3">
        <v>41307738</v>
      </c>
      <c r="G78" s="3">
        <v>21220439</v>
      </c>
      <c r="H78" s="3">
        <v>8580203</v>
      </c>
      <c r="I78" s="3">
        <v>20236198</v>
      </c>
      <c r="J78" s="3">
        <v>9012058</v>
      </c>
    </row>
    <row r="79" spans="1:10" x14ac:dyDescent="0.2">
      <c r="A79" s="49" t="str">
        <f t="shared" si="1"/>
        <v>EXTRATOS DE CAFÉ E SUCEDÂNEOS DO CAFÉ</v>
      </c>
      <c r="B79" s="3" t="s">
        <v>92</v>
      </c>
      <c r="C79" s="3">
        <v>265495431</v>
      </c>
      <c r="D79" s="3">
        <v>30809860</v>
      </c>
      <c r="E79" s="3">
        <v>395148482</v>
      </c>
      <c r="F79" s="3">
        <v>31471352</v>
      </c>
      <c r="G79" s="3">
        <v>2209046</v>
      </c>
      <c r="H79" s="3">
        <v>207710</v>
      </c>
      <c r="I79" s="3">
        <v>2394615</v>
      </c>
      <c r="J79" s="3">
        <v>192539</v>
      </c>
    </row>
    <row r="80" spans="1:10" x14ac:dyDescent="0.2">
      <c r="A80" s="49" t="str">
        <f t="shared" si="1"/>
        <v>EXTRATOS TANANTES E TINTORIAIS,  TANINOS E SEUS DERIVADOS,  MAT. CORANTES DE ORIG. VEG.</v>
      </c>
      <c r="B80" s="3" t="s">
        <v>93</v>
      </c>
      <c r="C80" s="3">
        <v>15371320</v>
      </c>
      <c r="D80" s="3">
        <v>6182857</v>
      </c>
      <c r="E80" s="3">
        <v>15758269</v>
      </c>
      <c r="F80" s="3">
        <v>6036705</v>
      </c>
      <c r="G80" s="3">
        <v>8695251</v>
      </c>
      <c r="H80" s="3">
        <v>1462467</v>
      </c>
      <c r="I80" s="3">
        <v>14315882</v>
      </c>
      <c r="J80" s="3">
        <v>1173621</v>
      </c>
    </row>
    <row r="81" spans="1:10" x14ac:dyDescent="0.2">
      <c r="A81" s="49" t="str">
        <f t="shared" si="1"/>
        <v>FARELO DE SOJA</v>
      </c>
      <c r="B81" s="3" t="s">
        <v>94</v>
      </c>
      <c r="C81" s="3">
        <v>3279868860</v>
      </c>
      <c r="D81" s="3">
        <v>7268096459</v>
      </c>
      <c r="E81" s="3">
        <v>2604814795</v>
      </c>
      <c r="F81" s="3">
        <v>7374835104</v>
      </c>
      <c r="G81" s="3">
        <v>145031</v>
      </c>
      <c r="H81" s="3">
        <v>32600</v>
      </c>
      <c r="I81" s="3">
        <v>127614</v>
      </c>
      <c r="J81" s="3">
        <v>27040</v>
      </c>
    </row>
    <row r="82" spans="1:10" x14ac:dyDescent="0.2">
      <c r="A82" s="49" t="str">
        <f t="shared" si="1"/>
        <v>FIGOS</v>
      </c>
      <c r="B82" s="3" t="s">
        <v>95</v>
      </c>
      <c r="C82" s="3">
        <v>3888312</v>
      </c>
      <c r="D82" s="3">
        <v>844194</v>
      </c>
      <c r="E82" s="3">
        <v>3832547</v>
      </c>
      <c r="F82" s="3">
        <v>889014</v>
      </c>
      <c r="G82" s="3">
        <v>161815</v>
      </c>
      <c r="H82" s="3">
        <v>38327</v>
      </c>
      <c r="I82" s="3">
        <v>207080</v>
      </c>
      <c r="J82" s="3">
        <v>31845</v>
      </c>
    </row>
    <row r="83" spans="1:10" x14ac:dyDescent="0.2">
      <c r="A83" s="49" t="str">
        <f t="shared" si="1"/>
        <v>FUMO NÃO MANUFATURADO E DESPERDÍCIOS DE FUMO</v>
      </c>
      <c r="B83" s="3" t="s">
        <v>96</v>
      </c>
      <c r="C83" s="3">
        <v>724133781</v>
      </c>
      <c r="D83" s="3">
        <v>119232118</v>
      </c>
      <c r="E83" s="3">
        <v>829815601</v>
      </c>
      <c r="F83" s="3">
        <v>121138485</v>
      </c>
      <c r="G83" s="3">
        <v>17295963</v>
      </c>
      <c r="H83" s="3">
        <v>6592049</v>
      </c>
      <c r="I83" s="3">
        <v>28728374</v>
      </c>
      <c r="J83" s="3">
        <v>9231137</v>
      </c>
    </row>
    <row r="84" spans="1:10" x14ac:dyDescent="0.2">
      <c r="A84" s="49" t="str">
        <f t="shared" si="1"/>
        <v>GALOS E GALINHAS VIVOS</v>
      </c>
      <c r="B84" s="3" t="s">
        <v>97</v>
      </c>
      <c r="C84" s="3">
        <v>37075074</v>
      </c>
      <c r="D84" s="3">
        <v>349421</v>
      </c>
      <c r="E84" s="3">
        <v>45246072</v>
      </c>
      <c r="F84" s="3">
        <v>492511</v>
      </c>
      <c r="G84" s="3">
        <v>80371</v>
      </c>
      <c r="H84" s="3">
        <v>107</v>
      </c>
      <c r="I84" s="3">
        <v>527439</v>
      </c>
      <c r="J84" s="3">
        <v>2364</v>
      </c>
    </row>
    <row r="85" spans="1:10" x14ac:dyDescent="0.2">
      <c r="A85" s="49" t="str">
        <f t="shared" si="1"/>
        <v>GOIABAS</v>
      </c>
      <c r="B85" s="3" t="s">
        <v>98</v>
      </c>
      <c r="C85" s="3">
        <v>396377</v>
      </c>
      <c r="D85" s="3">
        <v>152582</v>
      </c>
      <c r="E85" s="3">
        <v>710867</v>
      </c>
      <c r="F85" s="3">
        <v>316902</v>
      </c>
      <c r="G85" s="3" t="s">
        <v>52</v>
      </c>
      <c r="H85" s="3" t="s">
        <v>52</v>
      </c>
      <c r="I85" s="3" t="s">
        <v>52</v>
      </c>
      <c r="J85" s="3" t="s">
        <v>52</v>
      </c>
    </row>
    <row r="86" spans="1:10" x14ac:dyDescent="0.2">
      <c r="A86" s="49" t="str">
        <f t="shared" si="1"/>
        <v>GOMAS, RESINAS E DEMAIS SUCOS E EXTRATOS VEGETAIS</v>
      </c>
      <c r="B86" s="3" t="s">
        <v>99</v>
      </c>
      <c r="C86" s="3">
        <v>54792344</v>
      </c>
      <c r="D86" s="3">
        <v>15601424</v>
      </c>
      <c r="E86" s="3">
        <v>63374784</v>
      </c>
      <c r="F86" s="3">
        <v>18200234</v>
      </c>
      <c r="G86" s="3">
        <v>45118173</v>
      </c>
      <c r="H86" s="3">
        <v>5584227</v>
      </c>
      <c r="I86" s="3">
        <v>46614498</v>
      </c>
      <c r="J86" s="3">
        <v>5994056</v>
      </c>
    </row>
    <row r="87" spans="1:10" x14ac:dyDescent="0.2">
      <c r="A87" s="49" t="str">
        <f t="shared" si="1"/>
        <v>GORDURAS e OLEOS DE ORIGEM ANIMAL</v>
      </c>
      <c r="B87" s="3" t="s">
        <v>100</v>
      </c>
      <c r="C87" s="3">
        <v>124851972</v>
      </c>
      <c r="D87" s="3">
        <v>122578635</v>
      </c>
      <c r="E87" s="3">
        <v>155081074</v>
      </c>
      <c r="F87" s="3">
        <v>142493563</v>
      </c>
      <c r="G87" s="3">
        <v>26410839</v>
      </c>
      <c r="H87" s="3">
        <v>18482763</v>
      </c>
      <c r="I87" s="3">
        <v>33573408</v>
      </c>
      <c r="J87" s="3">
        <v>22841070</v>
      </c>
    </row>
    <row r="88" spans="1:10" x14ac:dyDescent="0.2">
      <c r="A88" s="49" t="str">
        <f t="shared" si="1"/>
        <v>IOGURTE E LEITELHO</v>
      </c>
      <c r="B88" s="3" t="s">
        <v>101</v>
      </c>
      <c r="C88" s="3">
        <v>653241</v>
      </c>
      <c r="D88" s="3">
        <v>329922</v>
      </c>
      <c r="E88" s="3">
        <v>651093</v>
      </c>
      <c r="F88" s="3">
        <v>328841</v>
      </c>
      <c r="G88" s="3">
        <v>860236</v>
      </c>
      <c r="H88" s="3">
        <v>263500</v>
      </c>
      <c r="I88" s="3">
        <v>423697</v>
      </c>
      <c r="J88" s="3">
        <v>144000</v>
      </c>
    </row>
    <row r="89" spans="1:10" x14ac:dyDescent="0.2">
      <c r="A89" s="49" t="str">
        <f t="shared" si="1"/>
        <v>KIWIS</v>
      </c>
      <c r="B89" s="3" t="s">
        <v>102</v>
      </c>
      <c r="C89" s="3">
        <v>102394</v>
      </c>
      <c r="D89" s="3">
        <v>19563</v>
      </c>
      <c r="E89" s="3">
        <v>103922</v>
      </c>
      <c r="F89" s="3">
        <v>21340</v>
      </c>
      <c r="G89" s="3">
        <v>28223580</v>
      </c>
      <c r="H89" s="3">
        <v>12772952</v>
      </c>
      <c r="I89" s="3">
        <v>28038878</v>
      </c>
      <c r="J89" s="3">
        <v>13199538</v>
      </c>
    </row>
    <row r="90" spans="1:10" x14ac:dyDescent="0.2">
      <c r="A90" s="49" t="str">
        <f t="shared" si="1"/>
        <v>LÃ OU PELOS FINOS E PRODUTOS TÊXTEIS DE LÃ OU PELOS FINOS</v>
      </c>
      <c r="B90" s="3" t="s">
        <v>103</v>
      </c>
      <c r="C90" s="3">
        <v>5543556</v>
      </c>
      <c r="D90" s="3">
        <v>2971027</v>
      </c>
      <c r="E90" s="3">
        <v>5297487</v>
      </c>
      <c r="F90" s="3">
        <v>3162862</v>
      </c>
      <c r="G90" s="3">
        <v>10709385</v>
      </c>
      <c r="H90" s="3">
        <v>369533</v>
      </c>
      <c r="I90" s="3">
        <v>10144489</v>
      </c>
      <c r="J90" s="3">
        <v>346121</v>
      </c>
    </row>
    <row r="91" spans="1:10" x14ac:dyDescent="0.2">
      <c r="A91" s="49" t="str">
        <f t="shared" si="1"/>
        <v>LARANJAS</v>
      </c>
      <c r="B91" s="3" t="s">
        <v>104</v>
      </c>
      <c r="C91" s="3">
        <v>248640</v>
      </c>
      <c r="D91" s="3">
        <v>360085</v>
      </c>
      <c r="E91" s="3">
        <v>255780</v>
      </c>
      <c r="F91" s="3">
        <v>179434</v>
      </c>
      <c r="G91" s="3">
        <v>17384143</v>
      </c>
      <c r="H91" s="3">
        <v>24019902</v>
      </c>
      <c r="I91" s="3">
        <v>18860960</v>
      </c>
      <c r="J91" s="3">
        <v>27847381</v>
      </c>
    </row>
    <row r="92" spans="1:10" x14ac:dyDescent="0.2">
      <c r="A92" s="49" t="str">
        <f t="shared" si="1"/>
        <v>LEITE CONDENSADO E CREME DE LEITE</v>
      </c>
      <c r="B92" s="3" t="s">
        <v>105</v>
      </c>
      <c r="C92" s="3">
        <v>13233544</v>
      </c>
      <c r="D92" s="3">
        <v>5324632</v>
      </c>
      <c r="E92" s="3">
        <v>11278705</v>
      </c>
      <c r="F92" s="3">
        <v>4503491</v>
      </c>
      <c r="G92" s="3" t="s">
        <v>52</v>
      </c>
      <c r="H92" s="3" t="s">
        <v>52</v>
      </c>
      <c r="I92" s="3" t="s">
        <v>52</v>
      </c>
      <c r="J92" s="3" t="s">
        <v>52</v>
      </c>
    </row>
    <row r="93" spans="1:10" x14ac:dyDescent="0.2">
      <c r="A93" s="49" t="str">
        <f t="shared" si="1"/>
        <v>LEITE FLUIDO E LEITE EM PÓ</v>
      </c>
      <c r="B93" s="3" t="s">
        <v>106</v>
      </c>
      <c r="C93" s="3">
        <v>15924724</v>
      </c>
      <c r="D93" s="3">
        <v>3872205</v>
      </c>
      <c r="E93" s="3">
        <v>3785438</v>
      </c>
      <c r="F93" s="3">
        <v>1579371</v>
      </c>
      <c r="G93" s="3">
        <v>216446253</v>
      </c>
      <c r="H93" s="3">
        <v>64232516</v>
      </c>
      <c r="I93" s="3">
        <v>236206509</v>
      </c>
      <c r="J93" s="3">
        <v>63489760</v>
      </c>
    </row>
    <row r="94" spans="1:10" x14ac:dyDescent="0.2">
      <c r="A94" s="49" t="str">
        <f t="shared" si="1"/>
        <v>LIMÕES E LIMAS</v>
      </c>
      <c r="B94" s="3" t="s">
        <v>107</v>
      </c>
      <c r="C94" s="3">
        <v>55645962</v>
      </c>
      <c r="D94" s="3">
        <v>55109283</v>
      </c>
      <c r="E94" s="3">
        <v>60080956</v>
      </c>
      <c r="F94" s="3">
        <v>69661521</v>
      </c>
      <c r="G94" s="3">
        <v>1194306</v>
      </c>
      <c r="H94" s="3">
        <v>1264336</v>
      </c>
      <c r="I94" s="3">
        <v>1006890</v>
      </c>
      <c r="J94" s="3">
        <v>1110720</v>
      </c>
    </row>
    <row r="95" spans="1:10" x14ac:dyDescent="0.2">
      <c r="A95" s="49" t="str">
        <f t="shared" si="1"/>
        <v>LINHO E PRODUTOS DE LINHO</v>
      </c>
      <c r="B95" s="3" t="s">
        <v>108</v>
      </c>
      <c r="C95" s="3">
        <v>927074</v>
      </c>
      <c r="D95" s="3">
        <v>41198</v>
      </c>
      <c r="E95" s="3">
        <v>810711</v>
      </c>
      <c r="F95" s="3">
        <v>35096</v>
      </c>
      <c r="G95" s="3">
        <v>13297517</v>
      </c>
      <c r="H95" s="3">
        <v>1244180</v>
      </c>
      <c r="I95" s="3">
        <v>12051021</v>
      </c>
      <c r="J95" s="3">
        <v>932464</v>
      </c>
    </row>
    <row r="96" spans="1:10" x14ac:dyDescent="0.2">
      <c r="A96" s="49" t="str">
        <f t="shared" si="1"/>
        <v>MAÇÃS</v>
      </c>
      <c r="B96" s="3" t="s">
        <v>109</v>
      </c>
      <c r="C96" s="3">
        <v>5648672</v>
      </c>
      <c r="D96" s="3">
        <v>5887048</v>
      </c>
      <c r="E96" s="3">
        <v>7766247</v>
      </c>
      <c r="F96" s="3">
        <v>7436338</v>
      </c>
      <c r="G96" s="3">
        <v>55702567</v>
      </c>
      <c r="H96" s="3">
        <v>46038373</v>
      </c>
      <c r="I96" s="3">
        <v>57240106</v>
      </c>
      <c r="J96" s="3">
        <v>51715236</v>
      </c>
    </row>
    <row r="97" spans="1:10" x14ac:dyDescent="0.2">
      <c r="A97" s="49" t="str">
        <f t="shared" si="1"/>
        <v>MADEIRA</v>
      </c>
      <c r="B97" s="3" t="s">
        <v>110</v>
      </c>
      <c r="C97" s="3">
        <v>1357107691</v>
      </c>
      <c r="D97" s="3">
        <v>2829015090</v>
      </c>
      <c r="E97" s="3">
        <v>1370224456</v>
      </c>
      <c r="F97" s="3">
        <v>2637112318</v>
      </c>
      <c r="G97" s="3">
        <v>56433066</v>
      </c>
      <c r="H97" s="3">
        <v>60768681</v>
      </c>
      <c r="I97" s="3">
        <v>64541423</v>
      </c>
      <c r="J97" s="3">
        <v>76476635</v>
      </c>
    </row>
    <row r="98" spans="1:10" x14ac:dyDescent="0.2">
      <c r="A98" s="49" t="str">
        <f t="shared" si="1"/>
        <v>MAMÕES (PAPAIA)</v>
      </c>
      <c r="B98" s="3" t="s">
        <v>111</v>
      </c>
      <c r="C98" s="3">
        <v>17880801</v>
      </c>
      <c r="D98" s="3">
        <v>13874615</v>
      </c>
      <c r="E98" s="3">
        <v>23956185</v>
      </c>
      <c r="F98" s="3">
        <v>18179881</v>
      </c>
      <c r="G98" s="3" t="s">
        <v>52</v>
      </c>
      <c r="H98" s="3" t="s">
        <v>52</v>
      </c>
      <c r="I98" s="3" t="s">
        <v>52</v>
      </c>
      <c r="J98" s="3" t="s">
        <v>52</v>
      </c>
    </row>
    <row r="99" spans="1:10" x14ac:dyDescent="0.2">
      <c r="A99" s="49" t="str">
        <f t="shared" si="1"/>
        <v>MANGAS</v>
      </c>
      <c r="B99" s="3" t="s">
        <v>112</v>
      </c>
      <c r="C99" s="3">
        <v>101468821</v>
      </c>
      <c r="D99" s="3">
        <v>61832409</v>
      </c>
      <c r="E99" s="3">
        <v>66933750</v>
      </c>
      <c r="F99" s="3">
        <v>63742275</v>
      </c>
      <c r="G99" s="3">
        <v>0</v>
      </c>
      <c r="H99" s="3">
        <v>0</v>
      </c>
      <c r="I99" s="3">
        <v>8016</v>
      </c>
      <c r="J99" s="3">
        <v>1516</v>
      </c>
    </row>
    <row r="100" spans="1:10" x14ac:dyDescent="0.2">
      <c r="A100" s="49" t="str">
        <f t="shared" si="1"/>
        <v>MANGOSTOES</v>
      </c>
      <c r="B100" s="3" t="s">
        <v>113</v>
      </c>
      <c r="C100" s="3">
        <v>4087</v>
      </c>
      <c r="D100" s="3">
        <v>1374</v>
      </c>
      <c r="E100" s="3">
        <v>58383</v>
      </c>
      <c r="F100" s="3">
        <v>11062</v>
      </c>
      <c r="G100" s="3" t="s">
        <v>52</v>
      </c>
      <c r="H100" s="3" t="s">
        <v>52</v>
      </c>
      <c r="I100" s="3" t="s">
        <v>52</v>
      </c>
      <c r="J100" s="3" t="s">
        <v>52</v>
      </c>
    </row>
    <row r="101" spans="1:10" x14ac:dyDescent="0.2">
      <c r="A101" s="49" t="str">
        <f t="shared" si="1"/>
        <v>MANTEIGA E DEMAIS GORDURAS LÁCTEAS</v>
      </c>
      <c r="B101" s="3" t="s">
        <v>114</v>
      </c>
      <c r="C101" s="3">
        <v>779380</v>
      </c>
      <c r="D101" s="3">
        <v>121080</v>
      </c>
      <c r="E101" s="3">
        <v>4670150</v>
      </c>
      <c r="F101" s="3">
        <v>797896</v>
      </c>
      <c r="G101" s="3">
        <v>8056083</v>
      </c>
      <c r="H101" s="3">
        <v>1416693</v>
      </c>
      <c r="I101" s="3">
        <v>5742996</v>
      </c>
      <c r="J101" s="3">
        <v>782226</v>
      </c>
    </row>
    <row r="102" spans="1:10" x14ac:dyDescent="0.2">
      <c r="A102" s="49" t="str">
        <f t="shared" si="1"/>
        <v>MARMELOS</v>
      </c>
      <c r="B102" s="3" t="s">
        <v>553</v>
      </c>
      <c r="C102" s="3" t="s">
        <v>52</v>
      </c>
      <c r="D102" s="3" t="s">
        <v>52</v>
      </c>
      <c r="E102" s="3" t="s">
        <v>52</v>
      </c>
      <c r="F102" s="3" t="s">
        <v>52</v>
      </c>
      <c r="G102" s="3">
        <v>0</v>
      </c>
      <c r="H102" s="3">
        <v>0</v>
      </c>
      <c r="I102" s="3">
        <v>19869</v>
      </c>
      <c r="J102" s="3">
        <v>20126</v>
      </c>
    </row>
    <row r="103" spans="1:10" x14ac:dyDescent="0.2">
      <c r="A103" s="49" t="str">
        <f t="shared" si="1"/>
        <v>MEL NATURAL</v>
      </c>
      <c r="B103" s="3" t="s">
        <v>115</v>
      </c>
      <c r="C103" s="3">
        <v>27740160</v>
      </c>
      <c r="D103" s="3">
        <v>11000233</v>
      </c>
      <c r="E103" s="3">
        <v>37431405</v>
      </c>
      <c r="F103" s="3">
        <v>11901364</v>
      </c>
      <c r="G103" s="3" t="s">
        <v>52</v>
      </c>
      <c r="H103" s="3" t="s">
        <v>52</v>
      </c>
      <c r="I103" s="3" t="s">
        <v>52</v>
      </c>
      <c r="J103" s="3" t="s">
        <v>52</v>
      </c>
    </row>
    <row r="104" spans="1:10" x14ac:dyDescent="0.2">
      <c r="A104" s="49" t="str">
        <f t="shared" si="1"/>
        <v>MELANCIAS</v>
      </c>
      <c r="B104" s="3" t="s">
        <v>116</v>
      </c>
      <c r="C104" s="3">
        <v>21663196</v>
      </c>
      <c r="D104" s="3">
        <v>36886742</v>
      </c>
      <c r="E104" s="3">
        <v>37016770</v>
      </c>
      <c r="F104" s="3">
        <v>60728494</v>
      </c>
      <c r="G104" s="3" t="s">
        <v>52</v>
      </c>
      <c r="H104" s="3" t="s">
        <v>52</v>
      </c>
      <c r="I104" s="3" t="s">
        <v>52</v>
      </c>
      <c r="J104" s="3" t="s">
        <v>52</v>
      </c>
    </row>
    <row r="105" spans="1:10" x14ac:dyDescent="0.2">
      <c r="A105" s="49" t="str">
        <f t="shared" si="1"/>
        <v>MELÕES</v>
      </c>
      <c r="B105" s="3" t="s">
        <v>117</v>
      </c>
      <c r="C105" s="3">
        <v>70582471</v>
      </c>
      <c r="D105" s="3">
        <v>92614828</v>
      </c>
      <c r="E105" s="3">
        <v>78534079</v>
      </c>
      <c r="F105" s="3">
        <v>103160818</v>
      </c>
      <c r="G105" s="3" t="s">
        <v>52</v>
      </c>
      <c r="H105" s="3" t="s">
        <v>52</v>
      </c>
      <c r="I105" s="3" t="s">
        <v>52</v>
      </c>
      <c r="J105" s="3" t="s">
        <v>52</v>
      </c>
    </row>
    <row r="106" spans="1:10" x14ac:dyDescent="0.2">
      <c r="A106" s="49" t="str">
        <f t="shared" si="1"/>
        <v>MORANGOS</v>
      </c>
      <c r="B106" s="3" t="s">
        <v>118</v>
      </c>
      <c r="C106" s="3">
        <v>262578</v>
      </c>
      <c r="D106" s="3">
        <v>92574</v>
      </c>
      <c r="E106" s="3">
        <v>177891</v>
      </c>
      <c r="F106" s="3">
        <v>23928</v>
      </c>
      <c r="G106" s="3">
        <v>7189380</v>
      </c>
      <c r="H106" s="3">
        <v>9174347</v>
      </c>
      <c r="I106" s="3">
        <v>10773292</v>
      </c>
      <c r="J106" s="3">
        <v>9904475</v>
      </c>
    </row>
    <row r="107" spans="1:10" x14ac:dyDescent="0.2">
      <c r="A107" s="49" t="str">
        <f t="shared" si="1"/>
        <v>NOZES E CASTANHAS</v>
      </c>
      <c r="B107" s="3" t="s">
        <v>119</v>
      </c>
      <c r="C107" s="3">
        <v>21414056</v>
      </c>
      <c r="D107" s="3">
        <v>5469223</v>
      </c>
      <c r="E107" s="3">
        <v>42933387</v>
      </c>
      <c r="F107" s="3">
        <v>10584574</v>
      </c>
      <c r="G107" s="3">
        <v>40137631</v>
      </c>
      <c r="H107" s="3">
        <v>7274266</v>
      </c>
      <c r="I107" s="3">
        <v>58127455</v>
      </c>
      <c r="J107" s="3">
        <v>8411430</v>
      </c>
    </row>
    <row r="108" spans="1:10" x14ac:dyDescent="0.2">
      <c r="A108" s="49" t="str">
        <f t="shared" si="1"/>
        <v>OLEO DE SOJA</v>
      </c>
      <c r="B108" s="3" t="s">
        <v>120</v>
      </c>
      <c r="C108" s="3">
        <v>368047204</v>
      </c>
      <c r="D108" s="3">
        <v>386296107</v>
      </c>
      <c r="E108" s="3">
        <v>517209915</v>
      </c>
      <c r="F108" s="3">
        <v>502738845</v>
      </c>
      <c r="G108" s="3">
        <v>29476082</v>
      </c>
      <c r="H108" s="3">
        <v>37458379</v>
      </c>
      <c r="I108" s="3">
        <v>26221452</v>
      </c>
      <c r="J108" s="3">
        <v>26306224</v>
      </c>
    </row>
    <row r="109" spans="1:10" x14ac:dyDescent="0.2">
      <c r="A109" s="49" t="str">
        <f t="shared" si="1"/>
        <v>OLEOS ESSENCIAIS</v>
      </c>
      <c r="B109" s="3" t="s">
        <v>121</v>
      </c>
      <c r="C109" s="3">
        <v>200887652</v>
      </c>
      <c r="D109" s="3">
        <v>23289528</v>
      </c>
      <c r="E109" s="3">
        <v>239843484</v>
      </c>
      <c r="F109" s="3">
        <v>17276736</v>
      </c>
      <c r="G109" s="3">
        <v>33060838</v>
      </c>
      <c r="H109" s="3">
        <v>1031936</v>
      </c>
      <c r="I109" s="3">
        <v>35189098</v>
      </c>
      <c r="J109" s="3">
        <v>964948</v>
      </c>
    </row>
    <row r="110" spans="1:10" x14ac:dyDescent="0.2">
      <c r="A110" s="49" t="str">
        <f t="shared" si="1"/>
        <v>OLEOS VEGETAIS</v>
      </c>
      <c r="B110" s="3" t="s">
        <v>122</v>
      </c>
      <c r="C110" s="3">
        <v>148134966</v>
      </c>
      <c r="D110" s="3">
        <v>261932400</v>
      </c>
      <c r="E110" s="3">
        <v>275408826</v>
      </c>
      <c r="F110" s="3">
        <v>359594825</v>
      </c>
      <c r="G110" s="3">
        <v>557597204</v>
      </c>
      <c r="H110" s="3">
        <v>265308618</v>
      </c>
      <c r="I110" s="3">
        <v>537261463</v>
      </c>
      <c r="J110" s="3">
        <v>239109832</v>
      </c>
    </row>
    <row r="111" spans="1:10" x14ac:dyDescent="0.2">
      <c r="A111" s="49" t="str">
        <f t="shared" si="1"/>
        <v>OSSOS, OSSEÍNAS, CARAPAÇAS E FARINHAS DE CARNE E MIUDEZAS</v>
      </c>
      <c r="B111" s="3" t="s">
        <v>123</v>
      </c>
      <c r="C111" s="3">
        <v>81032672</v>
      </c>
      <c r="D111" s="3">
        <v>113651679</v>
      </c>
      <c r="E111" s="3">
        <v>72848779</v>
      </c>
      <c r="F111" s="3">
        <v>135469549</v>
      </c>
      <c r="G111" s="3">
        <v>2600881</v>
      </c>
      <c r="H111" s="3">
        <v>1154055</v>
      </c>
      <c r="I111" s="3">
        <v>2915094</v>
      </c>
      <c r="J111" s="3">
        <v>1389849</v>
      </c>
    </row>
    <row r="112" spans="1:10" x14ac:dyDescent="0.2">
      <c r="A112" s="49" t="str">
        <f t="shared" si="1"/>
        <v>OUTRAS FRUTAS</v>
      </c>
      <c r="B112" s="3" t="s">
        <v>124</v>
      </c>
      <c r="C112" s="3">
        <v>9659720</v>
      </c>
      <c r="D112" s="3">
        <v>2993396</v>
      </c>
      <c r="E112" s="3">
        <v>11697157</v>
      </c>
      <c r="F112" s="3">
        <v>4029037</v>
      </c>
      <c r="G112" s="3">
        <v>38176685</v>
      </c>
      <c r="H112" s="3">
        <v>22254759</v>
      </c>
      <c r="I112" s="3">
        <v>35750485</v>
      </c>
      <c r="J112" s="3">
        <v>22047332</v>
      </c>
    </row>
    <row r="113" spans="1:10" x14ac:dyDescent="0.2">
      <c r="A113" s="49" t="str">
        <f t="shared" si="1"/>
        <v>OUTROS ANIMAIS VIVOS</v>
      </c>
      <c r="B113" s="3" t="s">
        <v>125</v>
      </c>
      <c r="C113" s="3">
        <v>16775</v>
      </c>
      <c r="D113" s="3">
        <v>235</v>
      </c>
      <c r="E113" s="3">
        <v>25852</v>
      </c>
      <c r="F113" s="3">
        <v>1121</v>
      </c>
      <c r="G113" s="3">
        <v>104013</v>
      </c>
      <c r="H113" s="3">
        <v>323</v>
      </c>
      <c r="I113" s="3">
        <v>119454</v>
      </c>
      <c r="J113" s="3">
        <v>4019</v>
      </c>
    </row>
    <row r="114" spans="1:10" x14ac:dyDescent="0.2">
      <c r="A114" s="49" t="str">
        <f t="shared" si="1"/>
        <v>OUTROS COUROS E PELES</v>
      </c>
      <c r="B114" s="3" t="s">
        <v>126</v>
      </c>
      <c r="C114" s="3">
        <v>2483090</v>
      </c>
      <c r="D114" s="3">
        <v>254753</v>
      </c>
      <c r="E114" s="3">
        <v>4478466</v>
      </c>
      <c r="F114" s="3">
        <v>499108</v>
      </c>
      <c r="G114" s="3">
        <v>338398</v>
      </c>
      <c r="H114" s="3">
        <v>268445</v>
      </c>
      <c r="I114" s="3">
        <v>650748</v>
      </c>
      <c r="J114" s="3">
        <v>287676</v>
      </c>
    </row>
    <row r="115" spans="1:10" x14ac:dyDescent="0.2">
      <c r="A115" s="49" t="str">
        <f t="shared" si="1"/>
        <v>OUTROS PRODUTOS ALIMENTÍCIOS</v>
      </c>
      <c r="B115" s="3" t="s">
        <v>127</v>
      </c>
      <c r="C115" s="3">
        <v>196269952</v>
      </c>
      <c r="D115" s="3">
        <v>72585979</v>
      </c>
      <c r="E115" s="3">
        <v>190759180</v>
      </c>
      <c r="F115" s="3">
        <v>76835427</v>
      </c>
      <c r="G115" s="3">
        <v>140239327</v>
      </c>
      <c r="H115" s="3">
        <v>29318348</v>
      </c>
      <c r="I115" s="3">
        <v>150141629</v>
      </c>
      <c r="J115" s="3">
        <v>28991598</v>
      </c>
    </row>
    <row r="116" spans="1:10" x14ac:dyDescent="0.2">
      <c r="A116" s="49" t="str">
        <f t="shared" si="1"/>
        <v>OUTROS PRODUTOS DE ORIGEM ANIMAL</v>
      </c>
      <c r="B116" s="3" t="s">
        <v>128</v>
      </c>
      <c r="C116" s="3">
        <v>103599701</v>
      </c>
      <c r="D116" s="3">
        <v>28477991</v>
      </c>
      <c r="E116" s="3">
        <v>82381478</v>
      </c>
      <c r="F116" s="3">
        <v>32790389</v>
      </c>
      <c r="G116" s="3">
        <v>9796282</v>
      </c>
      <c r="H116" s="3">
        <v>2452817</v>
      </c>
      <c r="I116" s="3">
        <v>9888910</v>
      </c>
      <c r="J116" s="3">
        <v>1273157</v>
      </c>
    </row>
    <row r="117" spans="1:10" x14ac:dyDescent="0.2">
      <c r="A117" s="49" t="str">
        <f t="shared" si="1"/>
        <v>OUTROS PRODUTOS DE ORIGEM VEGETAL</v>
      </c>
      <c r="B117" s="3" t="s">
        <v>129</v>
      </c>
      <c r="C117" s="3">
        <v>95141946</v>
      </c>
      <c r="D117" s="3">
        <v>54427127</v>
      </c>
      <c r="E117" s="3">
        <v>114019993</v>
      </c>
      <c r="F117" s="3">
        <v>75347362</v>
      </c>
      <c r="G117" s="3">
        <v>34792747</v>
      </c>
      <c r="H117" s="3">
        <v>15367204</v>
      </c>
      <c r="I117" s="3">
        <v>36955070</v>
      </c>
      <c r="J117" s="3">
        <v>18679886</v>
      </c>
    </row>
    <row r="118" spans="1:10" x14ac:dyDescent="0.2">
      <c r="A118" s="49" t="str">
        <f t="shared" si="1"/>
        <v>OUTROS PRODUTOS HORTÍCOLAS, LEGUMINOSAS, RAÍZES E TUBÉRCULOS</v>
      </c>
      <c r="B118" s="3" t="s">
        <v>130</v>
      </c>
      <c r="C118" s="3">
        <v>164918</v>
      </c>
      <c r="D118" s="3">
        <v>107604</v>
      </c>
      <c r="E118" s="3">
        <v>70721</v>
      </c>
      <c r="F118" s="3">
        <v>60046</v>
      </c>
      <c r="G118" s="3" t="s">
        <v>52</v>
      </c>
      <c r="H118" s="3" t="s">
        <v>52</v>
      </c>
      <c r="I118" s="3" t="s">
        <v>52</v>
      </c>
      <c r="J118" s="3" t="s">
        <v>52</v>
      </c>
    </row>
    <row r="119" spans="1:10" x14ac:dyDescent="0.2">
      <c r="A119" s="49" t="str">
        <f t="shared" si="1"/>
        <v>OUTROS SUCOS</v>
      </c>
      <c r="B119" s="3" t="s">
        <v>131</v>
      </c>
      <c r="C119" s="3">
        <v>2392753</v>
      </c>
      <c r="D119" s="3">
        <v>1338419</v>
      </c>
      <c r="E119" s="3">
        <v>1999717</v>
      </c>
      <c r="F119" s="3">
        <v>716755</v>
      </c>
      <c r="G119" s="3">
        <v>499415</v>
      </c>
      <c r="H119" s="3">
        <v>227121</v>
      </c>
      <c r="I119" s="3">
        <v>1129129</v>
      </c>
      <c r="J119" s="3">
        <v>491812</v>
      </c>
    </row>
    <row r="120" spans="1:10" x14ac:dyDescent="0.2">
      <c r="A120" s="49" t="str">
        <f t="shared" si="1"/>
        <v>OVINOS E CAPRINOS VIVOS</v>
      </c>
      <c r="B120" s="3" t="s">
        <v>132</v>
      </c>
      <c r="C120" s="3" t="s">
        <v>52</v>
      </c>
      <c r="D120" s="3" t="s">
        <v>52</v>
      </c>
      <c r="E120" s="3" t="s">
        <v>52</v>
      </c>
      <c r="F120" s="3" t="s">
        <v>52</v>
      </c>
      <c r="G120" s="3">
        <v>0</v>
      </c>
      <c r="H120" s="3">
        <v>0</v>
      </c>
      <c r="I120" s="3">
        <v>3920</v>
      </c>
      <c r="J120" s="3">
        <v>772</v>
      </c>
    </row>
    <row r="121" spans="1:10" x14ac:dyDescent="0.2">
      <c r="A121" s="49" t="str">
        <f t="shared" si="1"/>
        <v>OVOS E GEMAS</v>
      </c>
      <c r="B121" s="3" t="s">
        <v>133</v>
      </c>
      <c r="C121" s="3">
        <v>53094341</v>
      </c>
      <c r="D121" s="3">
        <v>15341977</v>
      </c>
      <c r="E121" s="3">
        <v>66377493</v>
      </c>
      <c r="F121" s="3">
        <v>19714258</v>
      </c>
      <c r="G121" s="3">
        <v>21056229</v>
      </c>
      <c r="H121" s="3">
        <v>89642</v>
      </c>
      <c r="I121" s="3">
        <v>45233141</v>
      </c>
      <c r="J121" s="3">
        <v>450702</v>
      </c>
    </row>
    <row r="122" spans="1:10" x14ac:dyDescent="0.2">
      <c r="A122" s="49" t="str">
        <f t="shared" si="1"/>
        <v>PAPEL</v>
      </c>
      <c r="B122" s="3" t="s">
        <v>134</v>
      </c>
      <c r="C122" s="3">
        <v>818950750</v>
      </c>
      <c r="D122" s="3">
        <v>833267614</v>
      </c>
      <c r="E122" s="3">
        <v>788424616</v>
      </c>
      <c r="F122" s="3">
        <v>831537045</v>
      </c>
      <c r="G122" s="3">
        <v>309777096</v>
      </c>
      <c r="H122" s="3">
        <v>208246821</v>
      </c>
      <c r="I122" s="3">
        <v>334411323</v>
      </c>
      <c r="J122" s="3">
        <v>231389542</v>
      </c>
    </row>
    <row r="123" spans="1:10" x14ac:dyDescent="0.2">
      <c r="A123" s="49" t="str">
        <f t="shared" si="1"/>
        <v>PEIXES</v>
      </c>
      <c r="B123" s="3" t="s">
        <v>135</v>
      </c>
      <c r="C123" s="3">
        <v>69915772</v>
      </c>
      <c r="D123" s="3">
        <v>13761810</v>
      </c>
      <c r="E123" s="3">
        <v>112330876</v>
      </c>
      <c r="F123" s="3">
        <v>21233482</v>
      </c>
      <c r="G123" s="3">
        <v>585432565</v>
      </c>
      <c r="H123" s="3">
        <v>104193965</v>
      </c>
      <c r="I123" s="3">
        <v>549115833</v>
      </c>
      <c r="J123" s="3">
        <v>102252977</v>
      </c>
    </row>
    <row r="124" spans="1:10" x14ac:dyDescent="0.2">
      <c r="A124" s="49" t="str">
        <f t="shared" si="1"/>
        <v>PENAS, PELES, CERDAS E PÊLOS ANIMAIS</v>
      </c>
      <c r="B124" s="3" t="s">
        <v>136</v>
      </c>
      <c r="C124" s="3">
        <v>925702</v>
      </c>
      <c r="D124" s="3">
        <v>575502</v>
      </c>
      <c r="E124" s="3">
        <v>539551</v>
      </c>
      <c r="F124" s="3">
        <v>442765</v>
      </c>
      <c r="G124" s="3">
        <v>781759</v>
      </c>
      <c r="H124" s="3">
        <v>118930</v>
      </c>
      <c r="I124" s="3">
        <v>584122</v>
      </c>
      <c r="J124" s="3">
        <v>182498</v>
      </c>
    </row>
    <row r="125" spans="1:10" x14ac:dyDescent="0.2">
      <c r="A125" s="49" t="str">
        <f t="shared" si="1"/>
        <v>PÊRAS</v>
      </c>
      <c r="B125" s="3" t="s">
        <v>137</v>
      </c>
      <c r="C125" s="3">
        <v>124780</v>
      </c>
      <c r="D125" s="3">
        <v>42358</v>
      </c>
      <c r="E125" s="3">
        <v>125341</v>
      </c>
      <c r="F125" s="3">
        <v>45972</v>
      </c>
      <c r="G125" s="3">
        <v>59018335</v>
      </c>
      <c r="H125" s="3">
        <v>58408528</v>
      </c>
      <c r="I125" s="3">
        <v>47542441</v>
      </c>
      <c r="J125" s="3">
        <v>57741402</v>
      </c>
    </row>
    <row r="126" spans="1:10" x14ac:dyDescent="0.2">
      <c r="A126" s="49" t="str">
        <f t="shared" si="1"/>
        <v>PÊSSEGOS</v>
      </c>
      <c r="B126" s="3" t="s">
        <v>138</v>
      </c>
      <c r="C126" s="3">
        <v>1074210</v>
      </c>
      <c r="D126" s="3">
        <v>729495</v>
      </c>
      <c r="E126" s="3">
        <v>901310</v>
      </c>
      <c r="F126" s="3">
        <v>650475</v>
      </c>
      <c r="G126" s="3">
        <v>8239464</v>
      </c>
      <c r="H126" s="3">
        <v>6366496</v>
      </c>
      <c r="I126" s="3">
        <v>6934172</v>
      </c>
      <c r="J126" s="3">
        <v>5311524</v>
      </c>
    </row>
    <row r="127" spans="1:10" x14ac:dyDescent="0.2">
      <c r="A127" s="49" t="str">
        <f t="shared" si="1"/>
        <v>PLANTAS E PARTES PARA INDÚSTRIA, MEDICINA OU PERFUMARIA</v>
      </c>
      <c r="B127" s="3" t="s">
        <v>139</v>
      </c>
      <c r="C127" s="3">
        <v>4135835</v>
      </c>
      <c r="D127" s="3">
        <v>401476</v>
      </c>
      <c r="E127" s="3">
        <v>7253004</v>
      </c>
      <c r="F127" s="3">
        <v>594976</v>
      </c>
      <c r="G127" s="3">
        <v>33588013</v>
      </c>
      <c r="H127" s="3">
        <v>4951711</v>
      </c>
      <c r="I127" s="3">
        <v>38208957</v>
      </c>
      <c r="J127" s="3">
        <v>5648465</v>
      </c>
    </row>
    <row r="128" spans="1:10" x14ac:dyDescent="0.2">
      <c r="A128" s="49" t="str">
        <f t="shared" si="1"/>
        <v>PLANTAS VIVAS NÃO ORNAMENTAIS</v>
      </c>
      <c r="B128" s="3" t="s">
        <v>140</v>
      </c>
      <c r="C128" s="3">
        <v>227854</v>
      </c>
      <c r="D128" s="3">
        <v>82458</v>
      </c>
      <c r="E128" s="3">
        <v>312349</v>
      </c>
      <c r="F128" s="3">
        <v>174341</v>
      </c>
      <c r="G128" s="3">
        <v>3856411</v>
      </c>
      <c r="H128" s="3">
        <v>326658</v>
      </c>
      <c r="I128" s="3">
        <v>4680796</v>
      </c>
      <c r="J128" s="3">
        <v>397931</v>
      </c>
    </row>
    <row r="129" spans="1:10" x14ac:dyDescent="0.2">
      <c r="A129" s="49" t="str">
        <f t="shared" si="1"/>
        <v>POMELOS</v>
      </c>
      <c r="B129" s="3" t="s">
        <v>141</v>
      </c>
      <c r="C129" s="3">
        <v>36882</v>
      </c>
      <c r="D129" s="3">
        <v>9412</v>
      </c>
      <c r="E129" s="3">
        <v>30332</v>
      </c>
      <c r="F129" s="3">
        <v>7411</v>
      </c>
      <c r="G129" s="3">
        <v>186417</v>
      </c>
      <c r="H129" s="3">
        <v>215268</v>
      </c>
      <c r="I129" s="3">
        <v>206611</v>
      </c>
      <c r="J129" s="3">
        <v>222615</v>
      </c>
    </row>
    <row r="130" spans="1:10" x14ac:dyDescent="0.2">
      <c r="A130" s="49" t="str">
        <f t="shared" si="1"/>
        <v>PREPARAÇÕES A BASE DE CEREAIS</v>
      </c>
      <c r="B130" s="3" t="s">
        <v>142</v>
      </c>
      <c r="C130" s="3">
        <v>150786535</v>
      </c>
      <c r="D130" s="3">
        <v>62014299</v>
      </c>
      <c r="E130" s="3">
        <v>128906712</v>
      </c>
      <c r="F130" s="3">
        <v>49429223</v>
      </c>
      <c r="G130" s="3">
        <v>92952252</v>
      </c>
      <c r="H130" s="3">
        <v>28998595</v>
      </c>
      <c r="I130" s="3">
        <v>99058688</v>
      </c>
      <c r="J130" s="3">
        <v>31368500</v>
      </c>
    </row>
    <row r="131" spans="1:10" x14ac:dyDescent="0.2">
      <c r="A131" s="49" t="str">
        <f t="shared" si="1"/>
        <v>PREPARAÇÕES E CONSERVAS DE PEIXES, CRUSTÁCEOS E MOLUSCOS</v>
      </c>
      <c r="B131" s="3" t="s">
        <v>143</v>
      </c>
      <c r="C131" s="3">
        <v>10910590</v>
      </c>
      <c r="D131" s="3">
        <v>2350452</v>
      </c>
      <c r="E131" s="3">
        <v>13288794</v>
      </c>
      <c r="F131" s="3">
        <v>3017470</v>
      </c>
      <c r="G131" s="3">
        <v>15941227</v>
      </c>
      <c r="H131" s="3">
        <v>4741048</v>
      </c>
      <c r="I131" s="3">
        <v>17704432</v>
      </c>
      <c r="J131" s="3">
        <v>5421361</v>
      </c>
    </row>
    <row r="132" spans="1:10" x14ac:dyDescent="0.2">
      <c r="A132" s="49" t="str">
        <f t="shared" ref="A132:A195" si="2">RIGHT(B132,LEN(B132)-11)</f>
        <v>PREPARAÇÕES P/ ELABORAÇÃO DE BEBIDAS</v>
      </c>
      <c r="B132" s="3" t="s">
        <v>144</v>
      </c>
      <c r="C132" s="3">
        <v>65125220</v>
      </c>
      <c r="D132" s="3">
        <v>4244641</v>
      </c>
      <c r="E132" s="3">
        <v>64586130</v>
      </c>
      <c r="F132" s="3">
        <v>4269391</v>
      </c>
      <c r="G132" s="3">
        <v>31964262</v>
      </c>
      <c r="H132" s="3">
        <v>2610757</v>
      </c>
      <c r="I132" s="3">
        <v>29978303</v>
      </c>
      <c r="J132" s="3">
        <v>2219287</v>
      </c>
    </row>
    <row r="133" spans="1:10" x14ac:dyDescent="0.2">
      <c r="A133" s="49" t="str">
        <f t="shared" si="2"/>
        <v>PRIMATAS VIVOS</v>
      </c>
      <c r="B133" s="3" t="s">
        <v>694</v>
      </c>
      <c r="C133" s="3" t="s">
        <v>52</v>
      </c>
      <c r="D133" s="3" t="s">
        <v>52</v>
      </c>
      <c r="E133" s="3" t="s">
        <v>52</v>
      </c>
      <c r="F133" s="3" t="s">
        <v>52</v>
      </c>
      <c r="G133" s="3">
        <v>0</v>
      </c>
      <c r="H133" s="3">
        <v>0</v>
      </c>
      <c r="I133" s="3">
        <v>200</v>
      </c>
      <c r="J133" s="3">
        <v>70</v>
      </c>
    </row>
    <row r="134" spans="1:10" x14ac:dyDescent="0.2">
      <c r="A134" s="49" t="str">
        <f t="shared" si="2"/>
        <v>PRODUTOS ANIMAIS PARA PREPARAÇÕES DE PRODUTOS FARMACEUT.</v>
      </c>
      <c r="B134" s="3" t="s">
        <v>145</v>
      </c>
      <c r="C134" s="3">
        <v>99126010</v>
      </c>
      <c r="D134" s="3">
        <v>999656</v>
      </c>
      <c r="E134" s="3">
        <v>75263077</v>
      </c>
      <c r="F134" s="3">
        <v>666456</v>
      </c>
      <c r="G134" s="3">
        <v>7665884</v>
      </c>
      <c r="H134" s="3">
        <v>802397</v>
      </c>
      <c r="I134" s="3">
        <v>11658023</v>
      </c>
      <c r="J134" s="3">
        <v>1048269</v>
      </c>
    </row>
    <row r="135" spans="1:10" x14ac:dyDescent="0.2">
      <c r="A135" s="49" t="str">
        <f t="shared" si="2"/>
        <v>PRODUTOS DE CONFEITARIA</v>
      </c>
      <c r="B135" s="3" t="s">
        <v>146</v>
      </c>
      <c r="C135" s="3">
        <v>67837964</v>
      </c>
      <c r="D135" s="3">
        <v>30343166</v>
      </c>
      <c r="E135" s="3">
        <v>71880865</v>
      </c>
      <c r="F135" s="3">
        <v>31313946</v>
      </c>
      <c r="G135" s="3">
        <v>23118999</v>
      </c>
      <c r="H135" s="3">
        <v>4472500</v>
      </c>
      <c r="I135" s="3">
        <v>26875383</v>
      </c>
      <c r="J135" s="3">
        <v>5212736</v>
      </c>
    </row>
    <row r="136" spans="1:10" x14ac:dyDescent="0.2">
      <c r="A136" s="49" t="str">
        <f t="shared" si="2"/>
        <v>PRODUTOS DE COURO E PELETERIA</v>
      </c>
      <c r="B136" s="3" t="s">
        <v>147</v>
      </c>
      <c r="C136" s="3">
        <v>125288260</v>
      </c>
      <c r="D136" s="3">
        <v>3647869</v>
      </c>
      <c r="E136" s="3">
        <v>123795577</v>
      </c>
      <c r="F136" s="3">
        <v>3765069</v>
      </c>
      <c r="G136" s="3">
        <v>73736087</v>
      </c>
      <c r="H136" s="3">
        <v>1587446</v>
      </c>
      <c r="I136" s="3">
        <v>84169443</v>
      </c>
      <c r="J136" s="3">
        <v>2155171</v>
      </c>
    </row>
    <row r="137" spans="1:10" x14ac:dyDescent="0.2">
      <c r="A137" s="49" t="str">
        <f t="shared" si="2"/>
        <v>PRODUTOS DE FLORICULTURA</v>
      </c>
      <c r="B137" s="3" t="s">
        <v>148</v>
      </c>
      <c r="C137" s="3">
        <v>2634756</v>
      </c>
      <c r="D137" s="3">
        <v>379591</v>
      </c>
      <c r="E137" s="3">
        <v>2830313</v>
      </c>
      <c r="F137" s="3">
        <v>484427</v>
      </c>
      <c r="G137" s="3">
        <v>13831982</v>
      </c>
      <c r="H137" s="3">
        <v>1138949</v>
      </c>
      <c r="I137" s="3">
        <v>13173810</v>
      </c>
      <c r="J137" s="3">
        <v>1137727</v>
      </c>
    </row>
    <row r="138" spans="1:10" x14ac:dyDescent="0.2">
      <c r="A138" s="49" t="str">
        <f t="shared" si="2"/>
        <v>PRODUTOS DIVERSOS DA INDÚSTRIA QUÍMICA, DE ORIGEM VEGETAL</v>
      </c>
      <c r="B138" s="3" t="s">
        <v>149</v>
      </c>
      <c r="C138" s="3">
        <v>67822176</v>
      </c>
      <c r="D138" s="3">
        <v>54305401</v>
      </c>
      <c r="E138" s="3">
        <v>76938873</v>
      </c>
      <c r="F138" s="3">
        <v>51991058</v>
      </c>
      <c r="G138" s="3">
        <v>5952252</v>
      </c>
      <c r="H138" s="3">
        <v>2097294</v>
      </c>
      <c r="I138" s="3">
        <v>5305263</v>
      </c>
      <c r="J138" s="3">
        <v>1452633</v>
      </c>
    </row>
    <row r="139" spans="1:10" x14ac:dyDescent="0.2">
      <c r="A139" s="49" t="str">
        <f t="shared" si="2"/>
        <v>PRODUTOS DO CACAU</v>
      </c>
      <c r="B139" s="3" t="s">
        <v>150</v>
      </c>
      <c r="C139" s="3">
        <v>144827111</v>
      </c>
      <c r="D139" s="3">
        <v>27789502</v>
      </c>
      <c r="E139" s="3">
        <v>270448567</v>
      </c>
      <c r="F139" s="3">
        <v>31856917</v>
      </c>
      <c r="G139" s="3">
        <v>99755679</v>
      </c>
      <c r="H139" s="3">
        <v>23915279</v>
      </c>
      <c r="I139" s="3">
        <v>160969915</v>
      </c>
      <c r="J139" s="3">
        <v>26027191</v>
      </c>
    </row>
    <row r="140" spans="1:10" x14ac:dyDescent="0.2">
      <c r="A140" s="49" t="str">
        <f t="shared" si="2"/>
        <v>PRODUTOS DO FUMO MANUFATURADOS</v>
      </c>
      <c r="B140" s="3" t="s">
        <v>151</v>
      </c>
      <c r="C140" s="3">
        <v>52483540</v>
      </c>
      <c r="D140" s="3">
        <v>9005461</v>
      </c>
      <c r="E140" s="3">
        <v>77807802</v>
      </c>
      <c r="F140" s="3">
        <v>12346327</v>
      </c>
      <c r="G140" s="3">
        <v>9145306</v>
      </c>
      <c r="H140" s="3">
        <v>744700</v>
      </c>
      <c r="I140" s="3">
        <v>10234258</v>
      </c>
      <c r="J140" s="3">
        <v>751814</v>
      </c>
    </row>
    <row r="141" spans="1:10" x14ac:dyDescent="0.2">
      <c r="A141" s="49" t="str">
        <f t="shared" si="2"/>
        <v>PRODUTOS E SUBPRODUTOS DA INDÚSTRIA DE MOAGEM</v>
      </c>
      <c r="B141" s="3" t="s">
        <v>152</v>
      </c>
      <c r="C141" s="3">
        <v>84311675</v>
      </c>
      <c r="D141" s="3">
        <v>277433232</v>
      </c>
      <c r="E141" s="3">
        <v>109686379</v>
      </c>
      <c r="F141" s="3">
        <v>438314702</v>
      </c>
      <c r="G141" s="3">
        <v>320806484</v>
      </c>
      <c r="H141" s="3">
        <v>525584197</v>
      </c>
      <c r="I141" s="3">
        <v>233376223</v>
      </c>
      <c r="J141" s="3">
        <v>442816313</v>
      </c>
    </row>
    <row r="142" spans="1:10" x14ac:dyDescent="0.2">
      <c r="A142" s="49" t="str">
        <f t="shared" si="2"/>
        <v>PRODUTOS HORTÍCOLAS, LEGUMINOSAS, RAÍZES E TUBÉRCULOS CONGELADOS</v>
      </c>
      <c r="B142" s="3" t="s">
        <v>153</v>
      </c>
      <c r="C142" s="3">
        <v>1351840</v>
      </c>
      <c r="D142" s="3">
        <v>1048198</v>
      </c>
      <c r="E142" s="3">
        <v>644421</v>
      </c>
      <c r="F142" s="3">
        <v>1096271</v>
      </c>
      <c r="G142" s="3">
        <v>11169203</v>
      </c>
      <c r="H142" s="3">
        <v>8602681</v>
      </c>
      <c r="I142" s="3">
        <v>15838788</v>
      </c>
      <c r="J142" s="3">
        <v>12303928</v>
      </c>
    </row>
    <row r="143" spans="1:10" x14ac:dyDescent="0.2">
      <c r="A143" s="49" t="str">
        <f t="shared" si="2"/>
        <v>PRODUTOS HORTÍCOLAS, LEGUMINOSAS, RAÍZES E TUBÉRCULOS FRESCOS OU REFRIGERADOS</v>
      </c>
      <c r="B143" s="3" t="s">
        <v>154</v>
      </c>
      <c r="C143" s="3">
        <v>12222512</v>
      </c>
      <c r="D143" s="3">
        <v>13046845</v>
      </c>
      <c r="E143" s="3">
        <v>14584564</v>
      </c>
      <c r="F143" s="3">
        <v>26289211</v>
      </c>
      <c r="G143" s="3">
        <v>132605723</v>
      </c>
      <c r="H143" s="3">
        <v>229040135</v>
      </c>
      <c r="I143" s="3">
        <v>114866563</v>
      </c>
      <c r="J143" s="3">
        <v>122582423</v>
      </c>
    </row>
    <row r="144" spans="1:10" x14ac:dyDescent="0.2">
      <c r="A144" s="49" t="str">
        <f t="shared" si="2"/>
        <v>PRODUTOS HORTÍCOLAS, LEGUMINOSAS, RAÍZES E TUBÉRCULOS PREPARADOS OU CONSERVADOS</v>
      </c>
      <c r="B144" s="3" t="s">
        <v>155</v>
      </c>
      <c r="C144" s="3">
        <v>39593284</v>
      </c>
      <c r="D144" s="3">
        <v>31326660</v>
      </c>
      <c r="E144" s="3">
        <v>34756711</v>
      </c>
      <c r="F144" s="3">
        <v>29905078</v>
      </c>
      <c r="G144" s="3">
        <v>245065991</v>
      </c>
      <c r="H144" s="3">
        <v>189354836</v>
      </c>
      <c r="I144" s="3">
        <v>237409301</v>
      </c>
      <c r="J144" s="3">
        <v>173742375</v>
      </c>
    </row>
    <row r="145" spans="1:10" x14ac:dyDescent="0.2">
      <c r="A145" s="49" t="str">
        <f t="shared" si="2"/>
        <v>PRODUTOS HORTÍCOLAS, LEGUMINOSAS, RAÍZES E TUBÉRCULOS SECOS</v>
      </c>
      <c r="B145" s="3" t="s">
        <v>156</v>
      </c>
      <c r="C145" s="3">
        <v>20466155</v>
      </c>
      <c r="D145" s="3">
        <v>21740756</v>
      </c>
      <c r="E145" s="3">
        <v>83529834</v>
      </c>
      <c r="F145" s="3">
        <v>96241221</v>
      </c>
      <c r="G145" s="3">
        <v>49513248</v>
      </c>
      <c r="H145" s="3">
        <v>37181940</v>
      </c>
      <c r="I145" s="3">
        <v>34762718</v>
      </c>
      <c r="J145" s="3">
        <v>29234340</v>
      </c>
    </row>
    <row r="146" spans="1:10" x14ac:dyDescent="0.2">
      <c r="A146" s="49" t="str">
        <f t="shared" si="2"/>
        <v>PSITACIFORMES (INCL.OS PAPAGAIOS,AS ARARAS,ETC) VIVOS</v>
      </c>
      <c r="B146" s="3" t="s">
        <v>157</v>
      </c>
      <c r="C146" s="3">
        <v>0</v>
      </c>
      <c r="D146" s="3">
        <v>0</v>
      </c>
      <c r="E146" s="3">
        <v>35</v>
      </c>
      <c r="F146" s="3">
        <v>0</v>
      </c>
      <c r="G146" s="3">
        <v>0</v>
      </c>
      <c r="H146" s="3">
        <v>0</v>
      </c>
      <c r="I146" s="3">
        <v>12480</v>
      </c>
      <c r="J146" s="3">
        <v>39</v>
      </c>
    </row>
    <row r="147" spans="1:10" x14ac:dyDescent="0.2">
      <c r="A147" s="49" t="str">
        <f t="shared" si="2"/>
        <v>QUEIJOS</v>
      </c>
      <c r="B147" s="3" t="s">
        <v>158</v>
      </c>
      <c r="C147" s="3">
        <v>7705400</v>
      </c>
      <c r="D147" s="3">
        <v>1246647</v>
      </c>
      <c r="E147" s="3">
        <v>6144943</v>
      </c>
      <c r="F147" s="3">
        <v>997337</v>
      </c>
      <c r="G147" s="3">
        <v>80915395</v>
      </c>
      <c r="H147" s="3">
        <v>17913010</v>
      </c>
      <c r="I147" s="3">
        <v>92547588</v>
      </c>
      <c r="J147" s="3">
        <v>18261467</v>
      </c>
    </row>
    <row r="148" spans="1:10" x14ac:dyDescent="0.2">
      <c r="A148" s="49" t="str">
        <f t="shared" si="2"/>
        <v>RAÇÕES PARA ANIMAIS DOMÉSTICOS</v>
      </c>
      <c r="B148" s="3" t="s">
        <v>159</v>
      </c>
      <c r="C148" s="3">
        <v>151605832</v>
      </c>
      <c r="D148" s="3">
        <v>120335025</v>
      </c>
      <c r="E148" s="3">
        <v>159758313</v>
      </c>
      <c r="F148" s="3">
        <v>126423978</v>
      </c>
      <c r="G148" s="3">
        <v>119870992</v>
      </c>
      <c r="H148" s="3">
        <v>52342405</v>
      </c>
      <c r="I148" s="3">
        <v>166486236</v>
      </c>
      <c r="J148" s="3">
        <v>77290071</v>
      </c>
    </row>
    <row r="149" spans="1:10" x14ac:dyDescent="0.2">
      <c r="A149" s="49" t="str">
        <f t="shared" si="2"/>
        <v>RÉPTEIS VIVOS</v>
      </c>
      <c r="B149" s="3" t="s">
        <v>554</v>
      </c>
      <c r="C149" s="3">
        <v>107474</v>
      </c>
      <c r="D149" s="3">
        <v>174</v>
      </c>
      <c r="E149" s="3">
        <v>60899</v>
      </c>
      <c r="F149" s="3">
        <v>83</v>
      </c>
      <c r="G149" s="3" t="s">
        <v>52</v>
      </c>
      <c r="H149" s="3" t="s">
        <v>52</v>
      </c>
      <c r="I149" s="3" t="s">
        <v>52</v>
      </c>
      <c r="J149" s="3" t="s">
        <v>52</v>
      </c>
    </row>
    <row r="150" spans="1:10" x14ac:dyDescent="0.2">
      <c r="A150" s="49" t="str">
        <f t="shared" si="2"/>
        <v>SEDA E PRODUTOS DE SEDA</v>
      </c>
      <c r="B150" s="3" t="s">
        <v>160</v>
      </c>
      <c r="C150" s="3">
        <v>6640925</v>
      </c>
      <c r="D150" s="3">
        <v>93102</v>
      </c>
      <c r="E150" s="3">
        <v>6287528</v>
      </c>
      <c r="F150" s="3">
        <v>88878</v>
      </c>
      <c r="G150" s="3">
        <v>3502721</v>
      </c>
      <c r="H150" s="3">
        <v>12169</v>
      </c>
      <c r="I150" s="3">
        <v>3640612</v>
      </c>
      <c r="J150" s="3">
        <v>17450</v>
      </c>
    </row>
    <row r="151" spans="1:10" x14ac:dyDescent="0.2">
      <c r="A151" s="49" t="str">
        <f t="shared" si="2"/>
        <v>SEMEN E EMBRIÕES</v>
      </c>
      <c r="B151" s="3" t="s">
        <v>161</v>
      </c>
      <c r="C151" s="3">
        <v>1972301</v>
      </c>
      <c r="D151" s="3">
        <v>285</v>
      </c>
      <c r="E151" s="3">
        <v>1456495</v>
      </c>
      <c r="F151" s="3">
        <v>220</v>
      </c>
      <c r="G151" s="3">
        <v>10198341</v>
      </c>
      <c r="H151" s="3">
        <v>2910</v>
      </c>
      <c r="I151" s="3">
        <v>9621569</v>
      </c>
      <c r="J151" s="3">
        <v>2129</v>
      </c>
    </row>
    <row r="152" spans="1:10" x14ac:dyDescent="0.2">
      <c r="A152" s="49" t="str">
        <f t="shared" si="2"/>
        <v>SEMENTES</v>
      </c>
      <c r="B152" s="3" t="s">
        <v>162</v>
      </c>
      <c r="C152" s="3">
        <v>72961650</v>
      </c>
      <c r="D152" s="3">
        <v>11489785</v>
      </c>
      <c r="E152" s="3">
        <v>69714669</v>
      </c>
      <c r="F152" s="3">
        <v>11268709</v>
      </c>
      <c r="G152" s="3">
        <v>65687239</v>
      </c>
      <c r="H152" s="3">
        <v>12899063</v>
      </c>
      <c r="I152" s="3">
        <v>77536708</v>
      </c>
      <c r="J152" s="3">
        <v>14840617</v>
      </c>
    </row>
    <row r="153" spans="1:10" x14ac:dyDescent="0.2">
      <c r="A153" s="49" t="str">
        <f t="shared" si="2"/>
        <v>SEMENTES E FARELOS DE OLEAGINOSAS (EXCLUI SOJA)</v>
      </c>
      <c r="B153" s="3" t="s">
        <v>163</v>
      </c>
      <c r="C153" s="3">
        <v>49808269</v>
      </c>
      <c r="D153" s="3">
        <v>52857257</v>
      </c>
      <c r="E153" s="3">
        <v>167990942</v>
      </c>
      <c r="F153" s="3">
        <v>171554266</v>
      </c>
      <c r="G153" s="3">
        <v>12783394</v>
      </c>
      <c r="H153" s="3">
        <v>9804972</v>
      </c>
      <c r="I153" s="3">
        <v>9368907</v>
      </c>
      <c r="J153" s="3">
        <v>8033434</v>
      </c>
    </row>
    <row r="154" spans="1:10" x14ac:dyDescent="0.2">
      <c r="A154" s="49" t="str">
        <f t="shared" si="2"/>
        <v>SISAL E PRODUTOS DE SISAL</v>
      </c>
      <c r="B154" s="3" t="s">
        <v>164</v>
      </c>
      <c r="C154" s="3">
        <v>13053218</v>
      </c>
      <c r="D154" s="3">
        <v>7896036</v>
      </c>
      <c r="E154" s="3">
        <v>15271671</v>
      </c>
      <c r="F154" s="3">
        <v>9099471</v>
      </c>
      <c r="G154" s="3">
        <v>77113</v>
      </c>
      <c r="H154" s="3">
        <v>37091</v>
      </c>
      <c r="I154" s="3">
        <v>121956</v>
      </c>
      <c r="J154" s="3">
        <v>53046</v>
      </c>
    </row>
    <row r="155" spans="1:10" x14ac:dyDescent="0.2">
      <c r="A155" s="49" t="str">
        <f t="shared" si="2"/>
        <v>SOJA EM GRÃOS</v>
      </c>
      <c r="B155" s="3" t="s">
        <v>165</v>
      </c>
      <c r="C155" s="3">
        <v>16018209176</v>
      </c>
      <c r="D155" s="3">
        <v>36751132745</v>
      </c>
      <c r="E155" s="3">
        <v>14588456763</v>
      </c>
      <c r="F155" s="3">
        <v>37427098310</v>
      </c>
      <c r="G155" s="3">
        <v>146435844</v>
      </c>
      <c r="H155" s="3">
        <v>365864560</v>
      </c>
      <c r="I155" s="3">
        <v>49324937</v>
      </c>
      <c r="J155" s="3">
        <v>140455001</v>
      </c>
    </row>
    <row r="156" spans="1:10" x14ac:dyDescent="0.2">
      <c r="A156" s="49" t="str">
        <f t="shared" si="2"/>
        <v>SORO DE LEITE</v>
      </c>
      <c r="B156" s="3" t="s">
        <v>166</v>
      </c>
      <c r="C156" s="3">
        <v>1340249</v>
      </c>
      <c r="D156" s="3">
        <v>1973315</v>
      </c>
      <c r="E156" s="3">
        <v>2572413</v>
      </c>
      <c r="F156" s="3">
        <v>3628886</v>
      </c>
      <c r="G156" s="3">
        <v>17715302</v>
      </c>
      <c r="H156" s="3">
        <v>5734500</v>
      </c>
      <c r="I156" s="3">
        <v>16402273</v>
      </c>
      <c r="J156" s="3">
        <v>5373143</v>
      </c>
    </row>
    <row r="157" spans="1:10" x14ac:dyDescent="0.2">
      <c r="A157" s="49" t="str">
        <f t="shared" si="2"/>
        <v>SUCOS DE LARANJA</v>
      </c>
      <c r="B157" s="3" t="s">
        <v>167</v>
      </c>
      <c r="C157" s="3">
        <v>832900542</v>
      </c>
      <c r="D157" s="3">
        <v>824474850</v>
      </c>
      <c r="E157" s="3">
        <v>1111241186</v>
      </c>
      <c r="F157" s="3">
        <v>685190623</v>
      </c>
      <c r="G157" s="3" t="s">
        <v>52</v>
      </c>
      <c r="H157" s="3" t="s">
        <v>52</v>
      </c>
      <c r="I157" s="3" t="s">
        <v>52</v>
      </c>
      <c r="J157" s="3" t="s">
        <v>52</v>
      </c>
    </row>
    <row r="158" spans="1:10" x14ac:dyDescent="0.2">
      <c r="A158" s="49" t="str">
        <f t="shared" si="2"/>
        <v>SUCOS DE OUTRAS FRUTAS</v>
      </c>
      <c r="B158" s="3" t="s">
        <v>168</v>
      </c>
      <c r="C158" s="3">
        <v>83319771</v>
      </c>
      <c r="D158" s="3">
        <v>51704347</v>
      </c>
      <c r="E158" s="3">
        <v>99484525</v>
      </c>
      <c r="F158" s="3">
        <v>53462768</v>
      </c>
      <c r="G158" s="3">
        <v>22282478</v>
      </c>
      <c r="H158" s="3">
        <v>13930759</v>
      </c>
      <c r="I158" s="3">
        <v>21926813</v>
      </c>
      <c r="J158" s="3">
        <v>15534845</v>
      </c>
    </row>
    <row r="159" spans="1:10" x14ac:dyDescent="0.2">
      <c r="A159" s="49" t="str">
        <f t="shared" si="2"/>
        <v>SUÍNOS VIVOS</v>
      </c>
      <c r="B159" s="3" t="s">
        <v>169</v>
      </c>
      <c r="C159" s="3">
        <v>2259818</v>
      </c>
      <c r="D159" s="3">
        <v>109932</v>
      </c>
      <c r="E159" s="3">
        <v>1859672</v>
      </c>
      <c r="F159" s="3">
        <v>243138</v>
      </c>
      <c r="G159" s="3">
        <v>1398501</v>
      </c>
      <c r="H159" s="3">
        <v>82113</v>
      </c>
      <c r="I159" s="3">
        <v>741134</v>
      </c>
      <c r="J159" s="3">
        <v>31779</v>
      </c>
    </row>
    <row r="160" spans="1:10" x14ac:dyDescent="0.2">
      <c r="A160" s="49" t="str">
        <f t="shared" si="2"/>
        <v>TAMARAS</v>
      </c>
      <c r="B160" s="3" t="s">
        <v>170</v>
      </c>
      <c r="C160" s="3">
        <v>5343</v>
      </c>
      <c r="D160" s="3">
        <v>1346</v>
      </c>
      <c r="E160" s="3">
        <v>90718</v>
      </c>
      <c r="F160" s="3">
        <v>51960</v>
      </c>
      <c r="G160" s="3">
        <v>2191027</v>
      </c>
      <c r="H160" s="3">
        <v>1017498</v>
      </c>
      <c r="I160" s="3">
        <v>3264039</v>
      </c>
      <c r="J160" s="3">
        <v>1242238</v>
      </c>
    </row>
    <row r="161" spans="1:10" x14ac:dyDescent="0.2">
      <c r="A161" s="49" t="str">
        <f t="shared" si="2"/>
        <v>TANGERINAS, MANDARINAS E SATOSUMAS</v>
      </c>
      <c r="B161" s="3" t="s">
        <v>171</v>
      </c>
      <c r="C161" s="3">
        <v>64180</v>
      </c>
      <c r="D161" s="3">
        <v>32462</v>
      </c>
      <c r="E161" s="3">
        <v>78775</v>
      </c>
      <c r="F161" s="3">
        <v>35464</v>
      </c>
      <c r="G161" s="3">
        <v>11525258</v>
      </c>
      <c r="H161" s="3">
        <v>10307217</v>
      </c>
      <c r="I161" s="3">
        <v>12217296</v>
      </c>
      <c r="J161" s="3">
        <v>10394145</v>
      </c>
    </row>
    <row r="162" spans="1:10" x14ac:dyDescent="0.2">
      <c r="A162" s="49" t="str">
        <f t="shared" si="2"/>
        <v>UVAS</v>
      </c>
      <c r="B162" s="3" t="s">
        <v>172</v>
      </c>
      <c r="C162" s="3">
        <v>12014374</v>
      </c>
      <c r="D162" s="3">
        <v>3952836</v>
      </c>
      <c r="E162" s="3">
        <v>10928134</v>
      </c>
      <c r="F162" s="3">
        <v>4250572</v>
      </c>
      <c r="G162" s="3">
        <v>19613401</v>
      </c>
      <c r="H162" s="3">
        <v>10089257</v>
      </c>
      <c r="I162" s="3">
        <v>26403050</v>
      </c>
      <c r="J162" s="3">
        <v>13721292</v>
      </c>
    </row>
    <row r="163" spans="1:10" x14ac:dyDescent="0.2">
      <c r="A163" s="49" t="str">
        <f t="shared" si="2"/>
        <v/>
      </c>
      <c r="B163" s="3" t="s">
        <v>173</v>
      </c>
      <c r="C163" s="3">
        <v>52007145567</v>
      </c>
      <c r="D163" s="3">
        <v>84158169332</v>
      </c>
      <c r="E163" s="3">
        <v>52743575738</v>
      </c>
      <c r="F163" s="3">
        <v>81019502735</v>
      </c>
      <c r="G163" s="3">
        <v>6357418810</v>
      </c>
      <c r="H163" s="3">
        <v>6184768131</v>
      </c>
      <c r="I163" s="3">
        <v>6869669400</v>
      </c>
      <c r="J163" s="3">
        <v>6441253900</v>
      </c>
    </row>
    <row r="164" spans="1:10" x14ac:dyDescent="0.2">
      <c r="A164" s="49" t="str">
        <f t="shared" si="2"/>
        <v>ABACATES FRESCOS OU SECOS</v>
      </c>
      <c r="B164" s="3" t="s">
        <v>174</v>
      </c>
      <c r="C164" s="3">
        <v>24777288</v>
      </c>
      <c r="D164" s="3">
        <v>15160384</v>
      </c>
      <c r="E164" s="3">
        <v>29821949</v>
      </c>
      <c r="F164" s="3">
        <v>14856509</v>
      </c>
      <c r="G164" s="3">
        <v>44800</v>
      </c>
      <c r="H164" s="3">
        <v>16000</v>
      </c>
      <c r="I164" s="3">
        <v>162544</v>
      </c>
      <c r="J164" s="3">
        <v>66560</v>
      </c>
    </row>
    <row r="165" spans="1:10" x14ac:dyDescent="0.2">
      <c r="A165" s="49" t="str">
        <f t="shared" si="2"/>
        <v>ABACAXIS FRESCOS OU SECOS</v>
      </c>
      <c r="B165" s="3" t="s">
        <v>175</v>
      </c>
      <c r="C165" s="3">
        <v>350255</v>
      </c>
      <c r="D165" s="3">
        <v>269084</v>
      </c>
      <c r="E165" s="3">
        <v>826622</v>
      </c>
      <c r="F165" s="3">
        <v>896959</v>
      </c>
      <c r="G165" s="3">
        <v>24225</v>
      </c>
      <c r="H165" s="3">
        <v>20660</v>
      </c>
      <c r="I165" s="3">
        <v>15187</v>
      </c>
      <c r="J165" s="3">
        <v>21300</v>
      </c>
    </row>
    <row r="166" spans="1:10" x14ac:dyDescent="0.2">
      <c r="A166" s="49" t="str">
        <f t="shared" si="2"/>
        <v>ABACAXIS PREPARADOS OU CONSERVADOS</v>
      </c>
      <c r="B166" s="3" t="s">
        <v>176</v>
      </c>
      <c r="C166" s="3">
        <v>129343</v>
      </c>
      <c r="D166" s="3">
        <v>47035</v>
      </c>
      <c r="E166" s="3">
        <v>151037</v>
      </c>
      <c r="F166" s="3">
        <v>58438</v>
      </c>
      <c r="G166" s="3">
        <v>109089</v>
      </c>
      <c r="H166" s="3">
        <v>98616</v>
      </c>
      <c r="I166" s="3">
        <v>176070</v>
      </c>
      <c r="J166" s="3">
        <v>125042</v>
      </c>
    </row>
    <row r="167" spans="1:10" x14ac:dyDescent="0.2">
      <c r="A167" s="49" t="str">
        <f t="shared" si="2"/>
        <v>AÇÚCAR DE BETERRABA EM BRUTO</v>
      </c>
      <c r="B167" s="3" t="s">
        <v>177</v>
      </c>
      <c r="C167" s="3">
        <v>4145</v>
      </c>
      <c r="D167" s="3">
        <v>1949</v>
      </c>
      <c r="E167" s="3">
        <v>5245</v>
      </c>
      <c r="F167" s="3">
        <v>2493</v>
      </c>
      <c r="G167" s="3">
        <v>18369</v>
      </c>
      <c r="H167" s="3">
        <v>5551</v>
      </c>
      <c r="I167" s="3">
        <v>21041</v>
      </c>
      <c r="J167" s="3">
        <v>6051</v>
      </c>
    </row>
    <row r="168" spans="1:10" x14ac:dyDescent="0.2">
      <c r="A168" s="49" t="str">
        <f t="shared" si="2"/>
        <v>AÇÚCAR DE CANA EM BRUTO</v>
      </c>
      <c r="B168" s="3" t="s">
        <v>178</v>
      </c>
      <c r="C168" s="3">
        <v>4608986562</v>
      </c>
      <c r="D168" s="3">
        <v>9051642697</v>
      </c>
      <c r="E168" s="3">
        <v>2844685222</v>
      </c>
      <c r="F168" s="3">
        <v>6114557354</v>
      </c>
      <c r="G168" s="3">
        <v>772855</v>
      </c>
      <c r="H168" s="3">
        <v>552722</v>
      </c>
      <c r="I168" s="3">
        <v>860903</v>
      </c>
      <c r="J168" s="3">
        <v>641475</v>
      </c>
    </row>
    <row r="169" spans="1:10" x14ac:dyDescent="0.2">
      <c r="A169" s="49" t="str">
        <f t="shared" si="2"/>
        <v>AÇÚCAR REFINADO</v>
      </c>
      <c r="B169" s="3" t="s">
        <v>179</v>
      </c>
      <c r="C169" s="3">
        <v>1014727779</v>
      </c>
      <c r="D169" s="3">
        <v>1678543810</v>
      </c>
      <c r="E169" s="3">
        <v>604469835</v>
      </c>
      <c r="F169" s="3">
        <v>1154159096</v>
      </c>
      <c r="G169" s="3">
        <v>706229</v>
      </c>
      <c r="H169" s="3">
        <v>502300</v>
      </c>
      <c r="I169" s="3">
        <v>393834</v>
      </c>
      <c r="J169" s="3">
        <v>266164</v>
      </c>
    </row>
    <row r="170" spans="1:10" x14ac:dyDescent="0.2">
      <c r="A170" s="49" t="str">
        <f t="shared" si="2"/>
        <v>ALBUMINAS</v>
      </c>
      <c r="B170" s="3" t="s">
        <v>180</v>
      </c>
      <c r="C170" s="3">
        <v>470782</v>
      </c>
      <c r="D170" s="3">
        <v>42474</v>
      </c>
      <c r="E170" s="3">
        <v>1174618</v>
      </c>
      <c r="F170" s="3">
        <v>236024</v>
      </c>
      <c r="G170" s="3">
        <v>42346175</v>
      </c>
      <c r="H170" s="3">
        <v>5266552</v>
      </c>
      <c r="I170" s="3">
        <v>46052822</v>
      </c>
      <c r="J170" s="3">
        <v>3854503</v>
      </c>
    </row>
    <row r="171" spans="1:10" x14ac:dyDescent="0.2">
      <c r="A171" s="49" t="str">
        <f t="shared" si="2"/>
        <v>ÁLCOOL ETÍLICO</v>
      </c>
      <c r="B171" s="3" t="s">
        <v>181</v>
      </c>
      <c r="C171" s="3">
        <v>420219565</v>
      </c>
      <c r="D171" s="3">
        <v>613663519</v>
      </c>
      <c r="E171" s="3">
        <v>304925483</v>
      </c>
      <c r="F171" s="3">
        <v>421985027</v>
      </c>
      <c r="G171" s="3">
        <v>25778061</v>
      </c>
      <c r="H171" s="3">
        <v>41518813</v>
      </c>
      <c r="I171" s="3">
        <v>51556764</v>
      </c>
      <c r="J171" s="3">
        <v>84873619</v>
      </c>
    </row>
    <row r="172" spans="1:10" x14ac:dyDescent="0.2">
      <c r="A172" s="49" t="str">
        <f t="shared" si="2"/>
        <v>ALGODÃO CARDADO OU PENTEADO</v>
      </c>
      <c r="B172" s="3" t="s">
        <v>182</v>
      </c>
      <c r="C172" s="3">
        <v>62905</v>
      </c>
      <c r="D172" s="3">
        <v>12521</v>
      </c>
      <c r="E172" s="3">
        <v>281</v>
      </c>
      <c r="F172" s="3">
        <v>71</v>
      </c>
      <c r="G172" s="3">
        <v>540561</v>
      </c>
      <c r="H172" s="3">
        <v>166736</v>
      </c>
      <c r="I172" s="3">
        <v>1053873</v>
      </c>
      <c r="J172" s="3">
        <v>227214</v>
      </c>
    </row>
    <row r="173" spans="1:10" x14ac:dyDescent="0.2">
      <c r="A173" s="49" t="str">
        <f t="shared" si="2"/>
        <v>ALGODÃO NÃO CARDADO NEM PENTEADO</v>
      </c>
      <c r="B173" s="3" t="s">
        <v>183</v>
      </c>
      <c r="C173" s="3">
        <v>1929369996</v>
      </c>
      <c r="D173" s="3">
        <v>1002651522</v>
      </c>
      <c r="E173" s="3">
        <v>1957633620</v>
      </c>
      <c r="F173" s="3">
        <v>1168514887</v>
      </c>
      <c r="G173" s="3">
        <v>835962</v>
      </c>
      <c r="H173" s="3">
        <v>188949</v>
      </c>
      <c r="I173" s="3">
        <v>1357221</v>
      </c>
      <c r="J173" s="3">
        <v>360063</v>
      </c>
    </row>
    <row r="174" spans="1:10" x14ac:dyDescent="0.2">
      <c r="A174" s="49" t="str">
        <f t="shared" si="2"/>
        <v>ALHO</v>
      </c>
      <c r="B174" s="3" t="s">
        <v>184</v>
      </c>
      <c r="C174" s="3">
        <v>153391</v>
      </c>
      <c r="D174" s="3">
        <v>27698</v>
      </c>
      <c r="E174" s="3">
        <v>534755</v>
      </c>
      <c r="F174" s="3">
        <v>135782</v>
      </c>
      <c r="G174" s="3">
        <v>78751848</v>
      </c>
      <c r="H174" s="3">
        <v>62892350</v>
      </c>
      <c r="I174" s="3">
        <v>103575831</v>
      </c>
      <c r="J174" s="3">
        <v>70840622</v>
      </c>
    </row>
    <row r="175" spans="1:10" x14ac:dyDescent="0.2">
      <c r="A175" s="49" t="str">
        <f t="shared" si="2"/>
        <v>ALHO EM PÓ</v>
      </c>
      <c r="B175" s="3" t="s">
        <v>185</v>
      </c>
      <c r="C175" s="3">
        <v>74579</v>
      </c>
      <c r="D175" s="3">
        <v>29754</v>
      </c>
      <c r="E175" s="3">
        <v>9419</v>
      </c>
      <c r="F175" s="3">
        <v>1329</v>
      </c>
      <c r="G175" s="3">
        <v>1597687</v>
      </c>
      <c r="H175" s="3">
        <v>985761</v>
      </c>
      <c r="I175" s="3">
        <v>0</v>
      </c>
      <c r="J175" s="3">
        <v>0</v>
      </c>
    </row>
    <row r="176" spans="1:10" x14ac:dyDescent="0.2">
      <c r="A176" s="49" t="str">
        <f t="shared" si="2"/>
        <v>ALIMENTOS PARA CAES E GATOS</v>
      </c>
      <c r="B176" s="3" t="s">
        <v>186</v>
      </c>
      <c r="C176" s="3">
        <v>34886289</v>
      </c>
      <c r="D176" s="3">
        <v>25864015</v>
      </c>
      <c r="E176" s="3">
        <v>30054010</v>
      </c>
      <c r="F176" s="3">
        <v>23861974</v>
      </c>
      <c r="G176" s="3">
        <v>5398413</v>
      </c>
      <c r="H176" s="3">
        <v>1137260</v>
      </c>
      <c r="I176" s="3">
        <v>13293963</v>
      </c>
      <c r="J176" s="3">
        <v>3356067</v>
      </c>
    </row>
    <row r="177" spans="1:10" x14ac:dyDescent="0.2">
      <c r="A177" s="49" t="str">
        <f t="shared" si="2"/>
        <v>AMEIXAS SECAS</v>
      </c>
      <c r="B177" s="3" t="s">
        <v>187</v>
      </c>
      <c r="C177" s="3">
        <v>11798</v>
      </c>
      <c r="D177" s="3">
        <v>1776</v>
      </c>
      <c r="E177" s="3">
        <v>15215</v>
      </c>
      <c r="F177" s="3">
        <v>2914</v>
      </c>
      <c r="G177" s="3">
        <v>4036191</v>
      </c>
      <c r="H177" s="3">
        <v>1731262</v>
      </c>
      <c r="I177" s="3">
        <v>4874982</v>
      </c>
      <c r="J177" s="3">
        <v>1892212</v>
      </c>
    </row>
    <row r="178" spans="1:10" x14ac:dyDescent="0.2">
      <c r="A178" s="49" t="str">
        <f t="shared" si="2"/>
        <v>AMÊNDOA</v>
      </c>
      <c r="B178" s="3" t="s">
        <v>188</v>
      </c>
      <c r="C178" s="3">
        <v>251644</v>
      </c>
      <c r="D178" s="3">
        <v>17823</v>
      </c>
      <c r="E178" s="3">
        <v>23330</v>
      </c>
      <c r="F178" s="3">
        <v>1679</v>
      </c>
      <c r="G178" s="3">
        <v>5807449</v>
      </c>
      <c r="H178" s="3">
        <v>1290182</v>
      </c>
      <c r="I178" s="3">
        <v>12430630</v>
      </c>
      <c r="J178" s="3">
        <v>2137985</v>
      </c>
    </row>
    <row r="179" spans="1:10" x14ac:dyDescent="0.2">
      <c r="A179" s="49" t="str">
        <f t="shared" si="2"/>
        <v>AMENDOIM EM GRÃOS</v>
      </c>
      <c r="B179" s="3" t="s">
        <v>189</v>
      </c>
      <c r="C179" s="3">
        <v>105373944</v>
      </c>
      <c r="D179" s="3">
        <v>66453020</v>
      </c>
      <c r="E179" s="3">
        <v>101167865</v>
      </c>
      <c r="F179" s="3">
        <v>73097312</v>
      </c>
      <c r="G179" s="3">
        <v>543750</v>
      </c>
      <c r="H179" s="3">
        <v>375000</v>
      </c>
      <c r="I179" s="3">
        <v>2115375</v>
      </c>
      <c r="J179" s="3">
        <v>1332500</v>
      </c>
    </row>
    <row r="180" spans="1:10" x14ac:dyDescent="0.2">
      <c r="A180" s="49" t="str">
        <f t="shared" si="2"/>
        <v>AMENDOINS PREPARADOS OU CONSERVADOS</v>
      </c>
      <c r="B180" s="3" t="s">
        <v>190</v>
      </c>
      <c r="C180" s="3">
        <v>6192905</v>
      </c>
      <c r="D180" s="3">
        <v>2858033</v>
      </c>
      <c r="E180" s="3">
        <v>7789229</v>
      </c>
      <c r="F180" s="3">
        <v>3907946</v>
      </c>
      <c r="G180" s="3">
        <v>24577</v>
      </c>
      <c r="H180" s="3">
        <v>5537</v>
      </c>
      <c r="I180" s="3">
        <v>117619</v>
      </c>
      <c r="J180" s="3">
        <v>20496</v>
      </c>
    </row>
    <row r="181" spans="1:10" x14ac:dyDescent="0.2">
      <c r="A181" s="49" t="str">
        <f t="shared" si="2"/>
        <v>AMIDO DE MILHO</v>
      </c>
      <c r="B181" s="3" t="s">
        <v>191</v>
      </c>
      <c r="C181" s="3">
        <v>10639795</v>
      </c>
      <c r="D181" s="3">
        <v>16401017</v>
      </c>
      <c r="E181" s="3">
        <v>10411149</v>
      </c>
      <c r="F181" s="3">
        <v>15886168</v>
      </c>
      <c r="G181" s="3">
        <v>1281052</v>
      </c>
      <c r="H181" s="3">
        <v>1962267</v>
      </c>
      <c r="I181" s="3">
        <v>814552</v>
      </c>
      <c r="J181" s="3">
        <v>1751802</v>
      </c>
    </row>
    <row r="182" spans="1:10" x14ac:dyDescent="0.2">
      <c r="A182" s="49" t="str">
        <f t="shared" si="2"/>
        <v>AMIDO DE TRIGO</v>
      </c>
      <c r="B182" s="3" t="s">
        <v>192</v>
      </c>
      <c r="C182" s="3" t="s">
        <v>52</v>
      </c>
      <c r="D182" s="3" t="s">
        <v>52</v>
      </c>
      <c r="E182" s="3" t="s">
        <v>52</v>
      </c>
      <c r="F182" s="3" t="s">
        <v>52</v>
      </c>
      <c r="G182" s="3">
        <v>612771</v>
      </c>
      <c r="H182" s="3">
        <v>1012800</v>
      </c>
      <c r="I182" s="3">
        <v>535648</v>
      </c>
      <c r="J182" s="3">
        <v>990600</v>
      </c>
    </row>
    <row r="183" spans="1:10" x14ac:dyDescent="0.2">
      <c r="A183" s="49" t="str">
        <f t="shared" si="2"/>
        <v>AMOMOS E CARDAMOMOS</v>
      </c>
      <c r="B183" s="3" t="s">
        <v>193</v>
      </c>
      <c r="C183" s="3">
        <v>3348</v>
      </c>
      <c r="D183" s="3">
        <v>56</v>
      </c>
      <c r="E183" s="3">
        <v>4196</v>
      </c>
      <c r="F183" s="3">
        <v>80</v>
      </c>
      <c r="G183" s="3">
        <v>90667</v>
      </c>
      <c r="H183" s="3">
        <v>5327</v>
      </c>
      <c r="I183" s="3">
        <v>122771</v>
      </c>
      <c r="J183" s="3">
        <v>5159</v>
      </c>
    </row>
    <row r="184" spans="1:10" x14ac:dyDescent="0.2">
      <c r="A184" s="49" t="str">
        <f t="shared" si="2"/>
        <v>ARROZ</v>
      </c>
      <c r="B184" s="3" t="s">
        <v>194</v>
      </c>
      <c r="C184" s="3">
        <v>147602702</v>
      </c>
      <c r="D184" s="3">
        <v>275363499</v>
      </c>
      <c r="E184" s="3">
        <v>129370049</v>
      </c>
      <c r="F184" s="3">
        <v>293404334</v>
      </c>
      <c r="G184" s="3">
        <v>238469691</v>
      </c>
      <c r="H184" s="3">
        <v>403358015</v>
      </c>
      <c r="I184" s="3">
        <v>146933343</v>
      </c>
      <c r="J184" s="3">
        <v>338808031</v>
      </c>
    </row>
    <row r="185" spans="1:10" x14ac:dyDescent="0.2">
      <c r="A185" s="49" t="str">
        <f t="shared" si="2"/>
        <v>ASININOS E MUARES VIVOS</v>
      </c>
      <c r="B185" s="3" t="s">
        <v>195</v>
      </c>
      <c r="C185" s="3">
        <v>561</v>
      </c>
      <c r="D185" s="3">
        <v>81</v>
      </c>
      <c r="E185" s="3">
        <v>67250</v>
      </c>
      <c r="F185" s="3">
        <v>2265</v>
      </c>
      <c r="G185" s="3" t="s">
        <v>52</v>
      </c>
      <c r="H185" s="3" t="s">
        <v>52</v>
      </c>
      <c r="I185" s="3" t="s">
        <v>52</v>
      </c>
      <c r="J185" s="3" t="s">
        <v>52</v>
      </c>
    </row>
    <row r="186" spans="1:10" x14ac:dyDescent="0.2">
      <c r="A186" s="49" t="str">
        <f t="shared" si="2"/>
        <v>ASPARGOS</v>
      </c>
      <c r="B186" s="3" t="s">
        <v>196</v>
      </c>
      <c r="C186" s="3">
        <v>54543</v>
      </c>
      <c r="D186" s="3">
        <v>3426</v>
      </c>
      <c r="E186" s="3">
        <v>43206</v>
      </c>
      <c r="F186" s="3">
        <v>4482</v>
      </c>
      <c r="G186" s="3">
        <v>1408318</v>
      </c>
      <c r="H186" s="3">
        <v>285295</v>
      </c>
      <c r="I186" s="3">
        <v>1119290</v>
      </c>
      <c r="J186" s="3">
        <v>271419</v>
      </c>
    </row>
    <row r="187" spans="1:10" x14ac:dyDescent="0.2">
      <c r="A187" s="49" t="str">
        <f t="shared" si="2"/>
        <v>ASPARGOS PREPARADOS OU CONSERVADOS</v>
      </c>
      <c r="B187" s="3" t="s">
        <v>197</v>
      </c>
      <c r="C187" s="3">
        <v>3034</v>
      </c>
      <c r="D187" s="3">
        <v>436</v>
      </c>
      <c r="E187" s="3">
        <v>2914</v>
      </c>
      <c r="F187" s="3">
        <v>209</v>
      </c>
      <c r="G187" s="3">
        <v>294698</v>
      </c>
      <c r="H187" s="3">
        <v>107901</v>
      </c>
      <c r="I187" s="3">
        <v>328399</v>
      </c>
      <c r="J187" s="3">
        <v>128632</v>
      </c>
    </row>
    <row r="188" spans="1:10" x14ac:dyDescent="0.2">
      <c r="A188" s="49" t="str">
        <f t="shared" si="2"/>
        <v>ATUNS</v>
      </c>
      <c r="B188" s="3" t="s">
        <v>198</v>
      </c>
      <c r="C188" s="3">
        <v>1630013</v>
      </c>
      <c r="D188" s="3">
        <v>203447</v>
      </c>
      <c r="E188" s="3">
        <v>4182416</v>
      </c>
      <c r="F188" s="3">
        <v>584974</v>
      </c>
      <c r="G188" s="3" t="s">
        <v>52</v>
      </c>
      <c r="H188" s="3" t="s">
        <v>52</v>
      </c>
      <c r="I188" s="3" t="s">
        <v>52</v>
      </c>
      <c r="J188" s="3" t="s">
        <v>52</v>
      </c>
    </row>
    <row r="189" spans="1:10" x14ac:dyDescent="0.2">
      <c r="A189" s="49" t="str">
        <f t="shared" si="2"/>
        <v>AVEIA</v>
      </c>
      <c r="B189" s="3" t="s">
        <v>199</v>
      </c>
      <c r="C189" s="3">
        <v>230150</v>
      </c>
      <c r="D189" s="3">
        <v>1113140</v>
      </c>
      <c r="E189" s="3">
        <v>252015</v>
      </c>
      <c r="F189" s="3">
        <v>1400278</v>
      </c>
      <c r="G189" s="3">
        <v>29120</v>
      </c>
      <c r="H189" s="3">
        <v>56000</v>
      </c>
      <c r="I189" s="3">
        <v>46464</v>
      </c>
      <c r="J189" s="3">
        <v>96800</v>
      </c>
    </row>
    <row r="190" spans="1:10" x14ac:dyDescent="0.2">
      <c r="A190" s="49" t="str">
        <f t="shared" si="2"/>
        <v>AVEIA EM FLOCOS OU ELABORADOS DE OUTRO MODO</v>
      </c>
      <c r="B190" s="3" t="s">
        <v>200</v>
      </c>
      <c r="C190" s="3">
        <v>256158</v>
      </c>
      <c r="D190" s="3">
        <v>289079</v>
      </c>
      <c r="E190" s="3">
        <v>455434</v>
      </c>
      <c r="F190" s="3">
        <v>552451</v>
      </c>
      <c r="G190" s="3">
        <v>0</v>
      </c>
      <c r="H190" s="3">
        <v>0</v>
      </c>
      <c r="I190" s="3">
        <v>418</v>
      </c>
      <c r="J190" s="3">
        <v>30</v>
      </c>
    </row>
    <row r="191" spans="1:10" x14ac:dyDescent="0.2">
      <c r="A191" s="49" t="str">
        <f t="shared" si="2"/>
        <v>AVELÃS</v>
      </c>
      <c r="B191" s="3" t="s">
        <v>201</v>
      </c>
      <c r="C191" s="3">
        <v>2610</v>
      </c>
      <c r="D191" s="3">
        <v>124</v>
      </c>
      <c r="E191" s="3">
        <v>2892</v>
      </c>
      <c r="F191" s="3">
        <v>147</v>
      </c>
      <c r="G191" s="3">
        <v>19790675</v>
      </c>
      <c r="H191" s="3">
        <v>2205051</v>
      </c>
      <c r="I191" s="3">
        <v>25653321</v>
      </c>
      <c r="J191" s="3">
        <v>2749650</v>
      </c>
    </row>
    <row r="192" spans="1:10" x14ac:dyDescent="0.2">
      <c r="A192" s="49" t="str">
        <f t="shared" si="2"/>
        <v>AZEITE DE OLIVA</v>
      </c>
      <c r="B192" s="3" t="s">
        <v>203</v>
      </c>
      <c r="C192" s="3">
        <v>705996</v>
      </c>
      <c r="D192" s="3">
        <v>99209</v>
      </c>
      <c r="E192" s="3">
        <v>2179687</v>
      </c>
      <c r="F192" s="3">
        <v>216105</v>
      </c>
      <c r="G192" s="3">
        <v>286344196</v>
      </c>
      <c r="H192" s="3">
        <v>28381353</v>
      </c>
      <c r="I192" s="3">
        <v>170506135</v>
      </c>
      <c r="J192" s="3">
        <v>22867793</v>
      </c>
    </row>
    <row r="193" spans="1:10" x14ac:dyDescent="0.2">
      <c r="A193" s="49" t="str">
        <f t="shared" si="2"/>
        <v>AZEITONAS PREPARADAS OU CONSERVADAS</v>
      </c>
      <c r="B193" s="3" t="s">
        <v>204</v>
      </c>
      <c r="C193" s="3">
        <v>314101</v>
      </c>
      <c r="D193" s="3">
        <v>129663</v>
      </c>
      <c r="E193" s="3">
        <v>262321</v>
      </c>
      <c r="F193" s="3">
        <v>96782</v>
      </c>
      <c r="G193" s="3">
        <v>43039441</v>
      </c>
      <c r="H193" s="3">
        <v>41328549</v>
      </c>
      <c r="I193" s="3">
        <v>43835137</v>
      </c>
      <c r="J193" s="3">
        <v>31473343</v>
      </c>
    </row>
    <row r="194" spans="1:10" x14ac:dyDescent="0.2">
      <c r="A194" s="49" t="str">
        <f t="shared" si="2"/>
        <v>BACALHAU</v>
      </c>
      <c r="B194" s="3" t="s">
        <v>205</v>
      </c>
      <c r="C194" s="3">
        <v>10496</v>
      </c>
      <c r="D194" s="3">
        <v>735</v>
      </c>
      <c r="E194" s="3">
        <v>11568</v>
      </c>
      <c r="F194" s="3">
        <v>947</v>
      </c>
      <c r="G194" s="3">
        <v>59381850</v>
      </c>
      <c r="H194" s="3">
        <v>4590640</v>
      </c>
      <c r="I194" s="3">
        <v>50647058</v>
      </c>
      <c r="J194" s="3">
        <v>3864041</v>
      </c>
    </row>
    <row r="195" spans="1:10" x14ac:dyDescent="0.2">
      <c r="A195" s="49" t="str">
        <f t="shared" si="2"/>
        <v>BANANAS FRESCAS OU SECAS</v>
      </c>
      <c r="B195" s="3" t="s">
        <v>206</v>
      </c>
      <c r="C195" s="3">
        <v>5117762</v>
      </c>
      <c r="D195" s="3">
        <v>11589652</v>
      </c>
      <c r="E195" s="3">
        <v>9606957</v>
      </c>
      <c r="F195" s="3">
        <v>25318145</v>
      </c>
      <c r="G195" s="3">
        <v>91920</v>
      </c>
      <c r="H195" s="3">
        <v>31762</v>
      </c>
      <c r="I195" s="3">
        <v>536419</v>
      </c>
      <c r="J195" s="3">
        <v>266828</v>
      </c>
    </row>
    <row r="196" spans="1:10" x14ac:dyDescent="0.2">
      <c r="A196" s="49" t="str">
        <f t="shared" ref="A196:A253" si="3">RIGHT(B196,LEN(B196)-11)</f>
        <v>BATATA-DOCE</v>
      </c>
      <c r="B196" s="3" t="s">
        <v>207</v>
      </c>
      <c r="C196" s="3">
        <v>2541322</v>
      </c>
      <c r="D196" s="3">
        <v>2374645</v>
      </c>
      <c r="E196" s="3">
        <v>4014505</v>
      </c>
      <c r="F196" s="3">
        <v>5086476</v>
      </c>
      <c r="G196" s="3">
        <v>10505</v>
      </c>
      <c r="H196" s="3">
        <v>1824</v>
      </c>
      <c r="I196" s="3">
        <v>1887</v>
      </c>
      <c r="J196" s="3">
        <v>2100</v>
      </c>
    </row>
    <row r="197" spans="1:10" x14ac:dyDescent="0.2">
      <c r="A197" s="49" t="str">
        <f t="shared" si="3"/>
        <v>BATATAS</v>
      </c>
      <c r="B197" s="3" t="s">
        <v>208</v>
      </c>
      <c r="C197" s="3">
        <v>978177</v>
      </c>
      <c r="D197" s="3">
        <v>1499803</v>
      </c>
      <c r="E197" s="3">
        <v>1701070</v>
      </c>
      <c r="F197" s="3">
        <v>4553936</v>
      </c>
      <c r="G197" s="3">
        <v>655810</v>
      </c>
      <c r="H197" s="3">
        <v>4220170</v>
      </c>
      <c r="I197" s="3">
        <v>0</v>
      </c>
      <c r="J197" s="3">
        <v>0</v>
      </c>
    </row>
    <row r="198" spans="1:10" x14ac:dyDescent="0.2">
      <c r="A198" s="49" t="str">
        <f t="shared" si="3"/>
        <v>BATATAS CONGELADAS</v>
      </c>
      <c r="B198" s="3" t="s">
        <v>209</v>
      </c>
      <c r="C198" s="3">
        <v>80119</v>
      </c>
      <c r="D198" s="3">
        <v>96053</v>
      </c>
      <c r="E198" s="3">
        <v>153151</v>
      </c>
      <c r="F198" s="3">
        <v>588554</v>
      </c>
      <c r="G198" s="3">
        <v>92006</v>
      </c>
      <c r="H198" s="3">
        <v>81960</v>
      </c>
      <c r="I198" s="3">
        <v>1566</v>
      </c>
      <c r="J198" s="3">
        <v>2100</v>
      </c>
    </row>
    <row r="199" spans="1:10" x14ac:dyDescent="0.2">
      <c r="A199" s="49" t="str">
        <f t="shared" si="3"/>
        <v>BATATAS PREPARADAS OU CONSERVADAS</v>
      </c>
      <c r="B199" s="3" t="s">
        <v>210</v>
      </c>
      <c r="C199" s="3">
        <v>8377245</v>
      </c>
      <c r="D199" s="3">
        <v>5761722</v>
      </c>
      <c r="E199" s="3">
        <v>9733514</v>
      </c>
      <c r="F199" s="3">
        <v>6634922</v>
      </c>
      <c r="G199" s="3">
        <v>162251483</v>
      </c>
      <c r="H199" s="3">
        <v>115680702</v>
      </c>
      <c r="I199" s="3">
        <v>151441717</v>
      </c>
      <c r="J199" s="3">
        <v>115458067</v>
      </c>
    </row>
    <row r="200" spans="1:10" x14ac:dyDescent="0.2">
      <c r="A200" s="49" t="str">
        <f t="shared" si="3"/>
        <v>BORRACHA NATURAL</v>
      </c>
      <c r="B200" s="3" t="s">
        <v>211</v>
      </c>
      <c r="C200" s="3">
        <v>4788563</v>
      </c>
      <c r="D200" s="3">
        <v>2364204</v>
      </c>
      <c r="E200" s="3">
        <v>7384376</v>
      </c>
      <c r="F200" s="3">
        <v>2327027</v>
      </c>
      <c r="G200" s="3">
        <v>73430332</v>
      </c>
      <c r="H200" s="3">
        <v>45265872</v>
      </c>
      <c r="I200" s="3">
        <v>153379747</v>
      </c>
      <c r="J200" s="3">
        <v>71175499</v>
      </c>
    </row>
    <row r="201" spans="1:10" x14ac:dyDescent="0.2">
      <c r="A201" s="49" t="str">
        <f t="shared" si="3"/>
        <v>BOVINOS VIVOS</v>
      </c>
      <c r="B201" s="3" t="s">
        <v>212</v>
      </c>
      <c r="C201" s="3">
        <v>125863883</v>
      </c>
      <c r="D201" s="3">
        <v>57370096</v>
      </c>
      <c r="E201" s="3">
        <v>286550752</v>
      </c>
      <c r="F201" s="3">
        <v>118219561</v>
      </c>
      <c r="G201" s="3">
        <v>46500</v>
      </c>
      <c r="H201" s="3">
        <v>13081</v>
      </c>
      <c r="I201" s="3">
        <v>54550</v>
      </c>
      <c r="J201" s="3">
        <v>8568</v>
      </c>
    </row>
    <row r="202" spans="1:10" x14ac:dyDescent="0.2">
      <c r="A202" s="49" t="str">
        <f t="shared" si="3"/>
        <v>BUBALINOS VIVOS</v>
      </c>
      <c r="B202" s="3" t="s">
        <v>557</v>
      </c>
      <c r="C202" s="3">
        <v>61</v>
      </c>
      <c r="D202" s="3">
        <v>20</v>
      </c>
      <c r="E202" s="3">
        <v>0</v>
      </c>
      <c r="F202" s="3">
        <v>0</v>
      </c>
      <c r="G202" s="3" t="s">
        <v>52</v>
      </c>
      <c r="H202" s="3" t="s">
        <v>52</v>
      </c>
      <c r="I202" s="3" t="s">
        <v>52</v>
      </c>
      <c r="J202" s="3" t="s">
        <v>52</v>
      </c>
    </row>
    <row r="203" spans="1:10" x14ac:dyDescent="0.2">
      <c r="A203" s="49" t="str">
        <f t="shared" si="3"/>
        <v>BULBOS,  TUBÉRCULOS, RIZOMAS E SIMILARES</v>
      </c>
      <c r="B203" s="3" t="s">
        <v>213</v>
      </c>
      <c r="C203" s="3">
        <v>298440</v>
      </c>
      <c r="D203" s="3">
        <v>57262</v>
      </c>
      <c r="E203" s="3">
        <v>56996</v>
      </c>
      <c r="F203" s="3">
        <v>5571</v>
      </c>
      <c r="G203" s="3">
        <v>2654428</v>
      </c>
      <c r="H203" s="3">
        <v>620102</v>
      </c>
      <c r="I203" s="3">
        <v>2891217</v>
      </c>
      <c r="J203" s="3">
        <v>625869</v>
      </c>
    </row>
    <row r="204" spans="1:10" x14ac:dyDescent="0.2">
      <c r="A204" s="49" t="str">
        <f t="shared" si="3"/>
        <v>CACAU EM PÓ</v>
      </c>
      <c r="B204" s="3" t="s">
        <v>214</v>
      </c>
      <c r="C204" s="3">
        <v>25011423</v>
      </c>
      <c r="D204" s="3">
        <v>6927418</v>
      </c>
      <c r="E204" s="3">
        <v>83024967</v>
      </c>
      <c r="F204" s="3">
        <v>12354266</v>
      </c>
      <c r="G204" s="3">
        <v>15198074</v>
      </c>
      <c r="H204" s="3">
        <v>4898386</v>
      </c>
      <c r="I204" s="3">
        <v>26636010</v>
      </c>
      <c r="J204" s="3">
        <v>5416152</v>
      </c>
    </row>
    <row r="205" spans="1:10" x14ac:dyDescent="0.2">
      <c r="A205" s="49" t="str">
        <f t="shared" si="3"/>
        <v>CACAU INTEIRO OU PARTIDO</v>
      </c>
      <c r="B205" s="3" t="s">
        <v>215</v>
      </c>
      <c r="C205" s="3">
        <v>410470</v>
      </c>
      <c r="D205" s="3">
        <v>96889</v>
      </c>
      <c r="E205" s="3">
        <v>576817</v>
      </c>
      <c r="F205" s="3">
        <v>66125</v>
      </c>
      <c r="G205" s="3">
        <v>101778347</v>
      </c>
      <c r="H205" s="3">
        <v>22608734</v>
      </c>
      <c r="I205" s="3">
        <v>386672311</v>
      </c>
      <c r="J205" s="3">
        <v>38525026</v>
      </c>
    </row>
    <row r="206" spans="1:10" x14ac:dyDescent="0.2">
      <c r="A206" s="49" t="str">
        <f t="shared" si="3"/>
        <v>CACHAÇA</v>
      </c>
      <c r="B206" s="3" t="s">
        <v>216</v>
      </c>
      <c r="C206" s="3">
        <v>3920856</v>
      </c>
      <c r="D206" s="3">
        <v>1805619</v>
      </c>
      <c r="E206" s="3">
        <v>5179852</v>
      </c>
      <c r="F206" s="3">
        <v>2453376</v>
      </c>
      <c r="G206" s="3">
        <v>578345</v>
      </c>
      <c r="H206" s="3">
        <v>56931</v>
      </c>
      <c r="I206" s="3">
        <v>510571</v>
      </c>
      <c r="J206" s="3">
        <v>42074</v>
      </c>
    </row>
    <row r="207" spans="1:10" x14ac:dyDescent="0.2">
      <c r="A207" s="49" t="str">
        <f t="shared" si="3"/>
        <v>CAFÉ SOLÚVEL</v>
      </c>
      <c r="B207" s="3" t="s">
        <v>217</v>
      </c>
      <c r="C207" s="3">
        <v>249733250</v>
      </c>
      <c r="D207" s="3">
        <v>28548292</v>
      </c>
      <c r="E207" s="3">
        <v>372622480</v>
      </c>
      <c r="F207" s="3">
        <v>29367619</v>
      </c>
      <c r="G207" s="3">
        <v>1744244</v>
      </c>
      <c r="H207" s="3">
        <v>134926</v>
      </c>
      <c r="I207" s="3">
        <v>1690652</v>
      </c>
      <c r="J207" s="3">
        <v>96943</v>
      </c>
    </row>
    <row r="208" spans="1:10" x14ac:dyDescent="0.2">
      <c r="A208" s="49" t="str">
        <f t="shared" si="3"/>
        <v>CAFÉ TORRADO</v>
      </c>
      <c r="B208" s="3" t="s">
        <v>218</v>
      </c>
      <c r="C208" s="3">
        <v>9365708</v>
      </c>
      <c r="D208" s="3">
        <v>1208777</v>
      </c>
      <c r="E208" s="3">
        <v>17034357</v>
      </c>
      <c r="F208" s="3">
        <v>1676898</v>
      </c>
      <c r="G208" s="3">
        <v>28862803</v>
      </c>
      <c r="H208" s="3">
        <v>1399471</v>
      </c>
      <c r="I208" s="3">
        <v>25660237</v>
      </c>
      <c r="J208" s="3">
        <v>1643289</v>
      </c>
    </row>
    <row r="209" spans="1:10" x14ac:dyDescent="0.2">
      <c r="A209" s="49" t="str">
        <f t="shared" si="3"/>
        <v>CAFÉ VERDE</v>
      </c>
      <c r="B209" s="3" t="s">
        <v>219</v>
      </c>
      <c r="C209" s="3">
        <v>3146871243</v>
      </c>
      <c r="D209" s="3">
        <v>902897776</v>
      </c>
      <c r="E209" s="3">
        <v>5035973821</v>
      </c>
      <c r="F209" s="3">
        <v>809714331</v>
      </c>
      <c r="G209" s="3">
        <v>649061</v>
      </c>
      <c r="H209" s="3">
        <v>334384</v>
      </c>
      <c r="I209" s="3">
        <v>27591164</v>
      </c>
      <c r="J209" s="3">
        <v>5295181</v>
      </c>
    </row>
    <row r="210" spans="1:10" x14ac:dyDescent="0.2">
      <c r="A210" s="49" t="str">
        <f t="shared" si="3"/>
        <v>CALÇADOS DE COURO</v>
      </c>
      <c r="B210" s="3" t="s">
        <v>220</v>
      </c>
      <c r="C210" s="3">
        <v>111342295</v>
      </c>
      <c r="D210" s="3">
        <v>2965588</v>
      </c>
      <c r="E210" s="3">
        <v>109788338</v>
      </c>
      <c r="F210" s="3">
        <v>3033334</v>
      </c>
      <c r="G210" s="3">
        <v>40557239</v>
      </c>
      <c r="H210" s="3">
        <v>1088978</v>
      </c>
      <c r="I210" s="3">
        <v>49934614</v>
      </c>
      <c r="J210" s="3">
        <v>1586004</v>
      </c>
    </row>
    <row r="211" spans="1:10" x14ac:dyDescent="0.2">
      <c r="A211" s="49" t="str">
        <f t="shared" si="3"/>
        <v>CALDOS E SOPAS E PREPARAÇÕES P/ CALDOS E SOPAS</v>
      </c>
      <c r="B211" s="3" t="s">
        <v>221</v>
      </c>
      <c r="C211" s="3">
        <v>990573</v>
      </c>
      <c r="D211" s="3">
        <v>397147</v>
      </c>
      <c r="E211" s="3">
        <v>1631819</v>
      </c>
      <c r="F211" s="3">
        <v>808190</v>
      </c>
      <c r="G211" s="3">
        <v>415073</v>
      </c>
      <c r="H211" s="3">
        <v>92216</v>
      </c>
      <c r="I211" s="3">
        <v>520530</v>
      </c>
      <c r="J211" s="3">
        <v>132478</v>
      </c>
    </row>
    <row r="212" spans="1:10" x14ac:dyDescent="0.2">
      <c r="A212" s="49" t="str">
        <f t="shared" si="3"/>
        <v>CAMARÕES</v>
      </c>
      <c r="B212" s="3" t="s">
        <v>222</v>
      </c>
      <c r="C212" s="3">
        <v>1334609</v>
      </c>
      <c r="D212" s="3">
        <v>50548</v>
      </c>
      <c r="E212" s="3">
        <v>816022</v>
      </c>
      <c r="F212" s="3">
        <v>55748</v>
      </c>
      <c r="G212" s="3">
        <v>6587210</v>
      </c>
      <c r="H212" s="3">
        <v>831674</v>
      </c>
      <c r="I212" s="3">
        <v>6703363</v>
      </c>
      <c r="J212" s="3">
        <v>877988</v>
      </c>
    </row>
    <row r="213" spans="1:10" x14ac:dyDescent="0.2">
      <c r="A213" s="49" t="str">
        <f t="shared" si="3"/>
        <v>CAMELOS E OUTROS CAMELIDEOS VIVOS</v>
      </c>
      <c r="B213" s="3" t="s">
        <v>558</v>
      </c>
      <c r="C213" s="3" t="s">
        <v>52</v>
      </c>
      <c r="D213" s="3" t="s">
        <v>52</v>
      </c>
      <c r="E213" s="3" t="s">
        <v>52</v>
      </c>
      <c r="F213" s="3" t="s">
        <v>52</v>
      </c>
      <c r="G213" s="3">
        <v>17509</v>
      </c>
      <c r="H213" s="3">
        <v>3592</v>
      </c>
      <c r="I213" s="3">
        <v>0</v>
      </c>
      <c r="J213" s="3">
        <v>0</v>
      </c>
    </row>
    <row r="214" spans="1:10" x14ac:dyDescent="0.2">
      <c r="A214" s="49" t="str">
        <f t="shared" si="3"/>
        <v>CANELA</v>
      </c>
      <c r="B214" s="3" t="s">
        <v>223</v>
      </c>
      <c r="C214" s="3">
        <v>30270</v>
      </c>
      <c r="D214" s="3">
        <v>4694</v>
      </c>
      <c r="E214" s="3">
        <v>47956</v>
      </c>
      <c r="F214" s="3">
        <v>9878</v>
      </c>
      <c r="G214" s="3">
        <v>3563173</v>
      </c>
      <c r="H214" s="3">
        <v>1255076</v>
      </c>
      <c r="I214" s="3">
        <v>3485022</v>
      </c>
      <c r="J214" s="3">
        <v>1315203</v>
      </c>
    </row>
    <row r="215" spans="1:10" x14ac:dyDescent="0.2">
      <c r="A215" s="49" t="str">
        <f t="shared" si="3"/>
        <v>CAQUIS FRESCOS</v>
      </c>
      <c r="B215" s="3" t="s">
        <v>224</v>
      </c>
      <c r="C215" s="3">
        <v>888430</v>
      </c>
      <c r="D215" s="3">
        <v>384885</v>
      </c>
      <c r="E215" s="3">
        <v>1087701</v>
      </c>
      <c r="F215" s="3">
        <v>392589</v>
      </c>
      <c r="G215" s="3">
        <v>274892</v>
      </c>
      <c r="H215" s="3">
        <v>139807</v>
      </c>
      <c r="I215" s="3">
        <v>360574</v>
      </c>
      <c r="J215" s="3">
        <v>157257</v>
      </c>
    </row>
    <row r="216" spans="1:10" x14ac:dyDescent="0.2">
      <c r="A216" s="49" t="str">
        <f t="shared" si="3"/>
        <v>CARANGUEJOS</v>
      </c>
      <c r="B216" s="3" t="s">
        <v>225</v>
      </c>
      <c r="C216" s="3">
        <v>124321</v>
      </c>
      <c r="D216" s="3">
        <v>20721</v>
      </c>
      <c r="E216" s="3">
        <v>91793</v>
      </c>
      <c r="F216" s="3">
        <v>19949</v>
      </c>
      <c r="G216" s="3">
        <v>511568</v>
      </c>
      <c r="H216" s="3">
        <v>24527</v>
      </c>
      <c r="I216" s="3">
        <v>929800</v>
      </c>
      <c r="J216" s="3">
        <v>33329</v>
      </c>
    </row>
    <row r="217" spans="1:10" x14ac:dyDescent="0.2">
      <c r="A217" s="49" t="str">
        <f t="shared" si="3"/>
        <v>CARNE BOVINA in natura</v>
      </c>
      <c r="B217" s="3" t="s">
        <v>226</v>
      </c>
      <c r="C217" s="3">
        <v>3324035501</v>
      </c>
      <c r="D217" s="3">
        <v>734180873</v>
      </c>
      <c r="E217" s="3">
        <v>4115923617</v>
      </c>
      <c r="F217" s="3">
        <v>827821806</v>
      </c>
      <c r="G217" s="3">
        <v>93942550</v>
      </c>
      <c r="H217" s="3">
        <v>12096533</v>
      </c>
      <c r="I217" s="3">
        <v>90226120</v>
      </c>
      <c r="J217" s="3">
        <v>11058886</v>
      </c>
    </row>
    <row r="218" spans="1:10" x14ac:dyDescent="0.2">
      <c r="A218" s="49" t="str">
        <f t="shared" si="3"/>
        <v>CARNE BOVINA INDUSTRIALIZADA</v>
      </c>
      <c r="B218" s="3" t="s">
        <v>227</v>
      </c>
      <c r="C218" s="3">
        <v>203298955</v>
      </c>
      <c r="D218" s="3">
        <v>30604965</v>
      </c>
      <c r="E218" s="3">
        <v>235150390</v>
      </c>
      <c r="F218" s="3">
        <v>33769829</v>
      </c>
      <c r="G218" s="3">
        <v>0</v>
      </c>
      <c r="H218" s="3">
        <v>0</v>
      </c>
      <c r="I218" s="3">
        <v>17904</v>
      </c>
      <c r="J218" s="3">
        <v>22380</v>
      </c>
    </row>
    <row r="219" spans="1:10" x14ac:dyDescent="0.2">
      <c r="A219" s="49" t="str">
        <f t="shared" si="3"/>
        <v>CARNE DE FRANGO in natura</v>
      </c>
      <c r="B219" s="3" t="s">
        <v>228</v>
      </c>
      <c r="C219" s="3">
        <v>2838141693</v>
      </c>
      <c r="D219" s="3">
        <v>1618323646</v>
      </c>
      <c r="E219" s="3">
        <v>3037277440</v>
      </c>
      <c r="F219" s="3">
        <v>1604298657</v>
      </c>
      <c r="G219" s="3">
        <v>4931643</v>
      </c>
      <c r="H219" s="3">
        <v>1399235</v>
      </c>
      <c r="I219" s="3">
        <v>0</v>
      </c>
      <c r="J219" s="3">
        <v>0</v>
      </c>
    </row>
    <row r="220" spans="1:10" x14ac:dyDescent="0.2">
      <c r="A220" s="49" t="str">
        <f t="shared" si="3"/>
        <v>CARNE DE FRANGO INDUSTRIALIZADA</v>
      </c>
      <c r="B220" s="3" t="s">
        <v>229</v>
      </c>
      <c r="C220" s="3">
        <v>130785307</v>
      </c>
      <c r="D220" s="3">
        <v>40074016</v>
      </c>
      <c r="E220" s="3">
        <v>134105237</v>
      </c>
      <c r="F220" s="3">
        <v>40935249</v>
      </c>
      <c r="G220" s="3" t="s">
        <v>52</v>
      </c>
      <c r="H220" s="3" t="s">
        <v>52</v>
      </c>
      <c r="I220" s="3" t="s">
        <v>52</v>
      </c>
      <c r="J220" s="3" t="s">
        <v>52</v>
      </c>
    </row>
    <row r="221" spans="1:10" x14ac:dyDescent="0.2">
      <c r="A221" s="49" t="str">
        <f t="shared" si="3"/>
        <v>CARNE DE OVINO in natura</v>
      </c>
      <c r="B221" s="3" t="s">
        <v>230</v>
      </c>
      <c r="C221" s="3">
        <v>257825</v>
      </c>
      <c r="D221" s="3">
        <v>20947</v>
      </c>
      <c r="E221" s="3">
        <v>394949</v>
      </c>
      <c r="F221" s="3">
        <v>39099</v>
      </c>
      <c r="G221" s="3">
        <v>10352846</v>
      </c>
      <c r="H221" s="3">
        <v>1682305</v>
      </c>
      <c r="I221" s="3">
        <v>7678453</v>
      </c>
      <c r="J221" s="3">
        <v>1168477</v>
      </c>
    </row>
    <row r="222" spans="1:10" x14ac:dyDescent="0.2">
      <c r="A222" s="49" t="str">
        <f t="shared" si="3"/>
        <v>CARNE DE PATO in natura</v>
      </c>
      <c r="B222" s="3" t="s">
        <v>231</v>
      </c>
      <c r="C222" s="3">
        <v>4192078</v>
      </c>
      <c r="D222" s="3">
        <v>1215774</v>
      </c>
      <c r="E222" s="3">
        <v>2728200</v>
      </c>
      <c r="F222" s="3">
        <v>862103</v>
      </c>
      <c r="G222" s="3">
        <v>225014</v>
      </c>
      <c r="H222" s="3">
        <v>6275</v>
      </c>
      <c r="I222" s="3">
        <v>446646</v>
      </c>
      <c r="J222" s="3">
        <v>7761</v>
      </c>
    </row>
    <row r="223" spans="1:10" x14ac:dyDescent="0.2">
      <c r="A223" s="49" t="str">
        <f t="shared" si="3"/>
        <v>CARNE DE PERU in natura</v>
      </c>
      <c r="B223" s="3" t="s">
        <v>232</v>
      </c>
      <c r="C223" s="3">
        <v>47126751</v>
      </c>
      <c r="D223" s="3">
        <v>19131715</v>
      </c>
      <c r="E223" s="3">
        <v>38740382</v>
      </c>
      <c r="F223" s="3">
        <v>16974329</v>
      </c>
      <c r="G223" s="3" t="s">
        <v>52</v>
      </c>
      <c r="H223" s="3" t="s">
        <v>52</v>
      </c>
      <c r="I223" s="3" t="s">
        <v>52</v>
      </c>
      <c r="J223" s="3" t="s">
        <v>52</v>
      </c>
    </row>
    <row r="224" spans="1:10" x14ac:dyDescent="0.2">
      <c r="A224" s="49" t="str">
        <f t="shared" si="3"/>
        <v>CARNE DE PERU INDUSTRIALIZADA</v>
      </c>
      <c r="B224" s="3" t="s">
        <v>233</v>
      </c>
      <c r="C224" s="3">
        <v>4102796</v>
      </c>
      <c r="D224" s="3">
        <v>981969</v>
      </c>
      <c r="E224" s="3">
        <v>3579072</v>
      </c>
      <c r="F224" s="3">
        <v>1144842</v>
      </c>
      <c r="G224" s="3" t="s">
        <v>52</v>
      </c>
      <c r="H224" s="3" t="s">
        <v>52</v>
      </c>
      <c r="I224" s="3" t="s">
        <v>52</v>
      </c>
      <c r="J224" s="3" t="s">
        <v>52</v>
      </c>
    </row>
    <row r="225" spans="1:10" x14ac:dyDescent="0.2">
      <c r="A225" s="49" t="str">
        <f t="shared" si="3"/>
        <v>CARNE SUÍNA in natura</v>
      </c>
      <c r="B225" s="3" t="s">
        <v>234</v>
      </c>
      <c r="C225" s="3">
        <v>775142267</v>
      </c>
      <c r="D225" s="3">
        <v>343646270</v>
      </c>
      <c r="E225" s="3">
        <v>1004261200</v>
      </c>
      <c r="F225" s="3">
        <v>402401771</v>
      </c>
      <c r="G225" s="3">
        <v>11676</v>
      </c>
      <c r="H225" s="3">
        <v>431</v>
      </c>
      <c r="I225" s="3">
        <v>82576</v>
      </c>
      <c r="J225" s="3">
        <v>46388</v>
      </c>
    </row>
    <row r="226" spans="1:10" x14ac:dyDescent="0.2">
      <c r="A226" s="49" t="str">
        <f t="shared" si="3"/>
        <v>CARNE SUÍNA INDUSTRIALIZADA</v>
      </c>
      <c r="B226" s="3" t="s">
        <v>235</v>
      </c>
      <c r="C226" s="3">
        <v>5553172</v>
      </c>
      <c r="D226" s="3">
        <v>2954242</v>
      </c>
      <c r="E226" s="3">
        <v>6671409</v>
      </c>
      <c r="F226" s="3">
        <v>3384062</v>
      </c>
      <c r="G226" s="3">
        <v>131590</v>
      </c>
      <c r="H226" s="3">
        <v>11764</v>
      </c>
      <c r="I226" s="3">
        <v>280893</v>
      </c>
      <c r="J226" s="3">
        <v>36035</v>
      </c>
    </row>
    <row r="227" spans="1:10" x14ac:dyDescent="0.2">
      <c r="A227" s="49" t="str">
        <f t="shared" si="3"/>
        <v>CARNES DE CAPRINO in natura</v>
      </c>
      <c r="B227" s="3" t="s">
        <v>236</v>
      </c>
      <c r="C227" s="3">
        <v>4119</v>
      </c>
      <c r="D227" s="3">
        <v>331</v>
      </c>
      <c r="E227" s="3">
        <v>8401</v>
      </c>
      <c r="F227" s="3">
        <v>848</v>
      </c>
      <c r="G227" s="3" t="s">
        <v>52</v>
      </c>
      <c r="H227" s="3" t="s">
        <v>52</v>
      </c>
      <c r="I227" s="3" t="s">
        <v>52</v>
      </c>
      <c r="J227" s="3" t="s">
        <v>52</v>
      </c>
    </row>
    <row r="228" spans="1:10" x14ac:dyDescent="0.2">
      <c r="A228" s="49" t="str">
        <f t="shared" si="3"/>
        <v>CARNES DE CAVALO, ASININO E MUAR</v>
      </c>
      <c r="B228" s="3" t="s">
        <v>237</v>
      </c>
      <c r="C228" s="3">
        <v>3450432</v>
      </c>
      <c r="D228" s="3">
        <v>747722</v>
      </c>
      <c r="E228" s="3">
        <v>4105970</v>
      </c>
      <c r="F228" s="3">
        <v>853743</v>
      </c>
      <c r="G228" s="3" t="s">
        <v>52</v>
      </c>
      <c r="H228" s="3" t="s">
        <v>52</v>
      </c>
      <c r="I228" s="3" t="s">
        <v>52</v>
      </c>
      <c r="J228" s="3" t="s">
        <v>52</v>
      </c>
    </row>
    <row r="229" spans="1:10" x14ac:dyDescent="0.2">
      <c r="A229" s="49" t="str">
        <f t="shared" si="3"/>
        <v>CASEINAS E CASEINATOS</v>
      </c>
      <c r="B229" s="3" t="s">
        <v>238</v>
      </c>
      <c r="C229" s="3">
        <v>7264</v>
      </c>
      <c r="D229" s="3">
        <v>333</v>
      </c>
      <c r="E229" s="3">
        <v>32564</v>
      </c>
      <c r="F229" s="3">
        <v>2225</v>
      </c>
      <c r="G229" s="3">
        <v>18741476</v>
      </c>
      <c r="H229" s="3">
        <v>1851673</v>
      </c>
      <c r="I229" s="3">
        <v>17726479</v>
      </c>
      <c r="J229" s="3">
        <v>2000212</v>
      </c>
    </row>
    <row r="230" spans="1:10" x14ac:dyDescent="0.2">
      <c r="A230" s="49" t="str">
        <f t="shared" si="3"/>
        <v>CASTANHA DE CAJÚ</v>
      </c>
      <c r="B230" s="3" t="s">
        <v>239</v>
      </c>
      <c r="C230" s="3">
        <v>12339853</v>
      </c>
      <c r="D230" s="3">
        <v>2280090</v>
      </c>
      <c r="E230" s="3">
        <v>28669813</v>
      </c>
      <c r="F230" s="3">
        <v>7148352</v>
      </c>
      <c r="G230" s="3">
        <v>5449730</v>
      </c>
      <c r="H230" s="3">
        <v>2142796</v>
      </c>
      <c r="I230" s="3">
        <v>4766961</v>
      </c>
      <c r="J230" s="3">
        <v>1437699</v>
      </c>
    </row>
    <row r="231" spans="1:10" x14ac:dyDescent="0.2">
      <c r="A231" s="49" t="str">
        <f t="shared" si="3"/>
        <v>CASTANHA DO PARÁ</v>
      </c>
      <c r="B231" s="3" t="s">
        <v>240</v>
      </c>
      <c r="C231" s="3">
        <v>6980991</v>
      </c>
      <c r="D231" s="3">
        <v>2884366</v>
      </c>
      <c r="E231" s="3">
        <v>12762420</v>
      </c>
      <c r="F231" s="3">
        <v>3261011</v>
      </c>
      <c r="G231" s="3">
        <v>1084697</v>
      </c>
      <c r="H231" s="3">
        <v>345938</v>
      </c>
      <c r="I231" s="3">
        <v>1717692</v>
      </c>
      <c r="J231" s="3">
        <v>304527</v>
      </c>
    </row>
    <row r="232" spans="1:10" x14ac:dyDescent="0.2">
      <c r="A232" s="49" t="str">
        <f t="shared" si="3"/>
        <v>CASULOS DE BICHO-DA-SEDA E SEDA CRUA</v>
      </c>
      <c r="B232" s="3" t="s">
        <v>241</v>
      </c>
      <c r="C232" s="3" t="s">
        <v>52</v>
      </c>
      <c r="D232" s="3" t="s">
        <v>52</v>
      </c>
      <c r="E232" s="3" t="s">
        <v>52</v>
      </c>
      <c r="F232" s="3" t="s">
        <v>52</v>
      </c>
      <c r="G232" s="3">
        <v>0</v>
      </c>
      <c r="H232" s="3">
        <v>0</v>
      </c>
      <c r="I232" s="3">
        <v>414851</v>
      </c>
      <c r="J232" s="3">
        <v>5490</v>
      </c>
    </row>
    <row r="233" spans="1:10" x14ac:dyDescent="0.2">
      <c r="A233" s="49" t="str">
        <f t="shared" si="3"/>
        <v>CAVALOS VIVOS</v>
      </c>
      <c r="B233" s="3" t="s">
        <v>242</v>
      </c>
      <c r="C233" s="3">
        <v>1580981</v>
      </c>
      <c r="D233" s="3">
        <v>43230</v>
      </c>
      <c r="E233" s="3">
        <v>2053758</v>
      </c>
      <c r="F233" s="3">
        <v>66656</v>
      </c>
      <c r="G233" s="3">
        <v>1890281</v>
      </c>
      <c r="H233" s="3">
        <v>35350</v>
      </c>
      <c r="I233" s="3">
        <v>3461699</v>
      </c>
      <c r="J233" s="3">
        <v>59833</v>
      </c>
    </row>
    <row r="234" spans="1:10" x14ac:dyDescent="0.2">
      <c r="A234" s="49" t="str">
        <f t="shared" si="3"/>
        <v>CEBOLAS</v>
      </c>
      <c r="B234" s="3" t="s">
        <v>243</v>
      </c>
      <c r="C234" s="3">
        <v>545024</v>
      </c>
      <c r="D234" s="3">
        <v>1062248</v>
      </c>
      <c r="E234" s="3">
        <v>763430</v>
      </c>
      <c r="F234" s="3">
        <v>4845357</v>
      </c>
      <c r="G234" s="3">
        <v>50715246</v>
      </c>
      <c r="H234" s="3">
        <v>160606676</v>
      </c>
      <c r="I234" s="3">
        <v>9935116</v>
      </c>
      <c r="J234" s="3">
        <v>51388624</v>
      </c>
    </row>
    <row r="235" spans="1:10" x14ac:dyDescent="0.2">
      <c r="A235" s="49" t="str">
        <f t="shared" si="3"/>
        <v>CEBOLAS SECAS</v>
      </c>
      <c r="B235" s="3" t="s">
        <v>244</v>
      </c>
      <c r="C235" s="3">
        <v>292386</v>
      </c>
      <c r="D235" s="3">
        <v>154912</v>
      </c>
      <c r="E235" s="3">
        <v>144178</v>
      </c>
      <c r="F235" s="3">
        <v>552931</v>
      </c>
      <c r="G235" s="3">
        <v>9408833</v>
      </c>
      <c r="H235" s="3">
        <v>4697385</v>
      </c>
      <c r="I235" s="3">
        <v>8141522</v>
      </c>
      <c r="J235" s="3">
        <v>3773880</v>
      </c>
    </row>
    <row r="236" spans="1:10" x14ac:dyDescent="0.2">
      <c r="A236" s="49" t="str">
        <f t="shared" si="3"/>
        <v>CELULOSE</v>
      </c>
      <c r="B236" s="3" t="s">
        <v>245</v>
      </c>
      <c r="C236" s="3">
        <v>3048213851</v>
      </c>
      <c r="D236" s="3">
        <v>6600767433</v>
      </c>
      <c r="E236" s="3">
        <v>3540282777</v>
      </c>
      <c r="F236" s="3">
        <v>7307521751</v>
      </c>
      <c r="G236" s="3">
        <v>62012470</v>
      </c>
      <c r="H236" s="3">
        <v>59231106</v>
      </c>
      <c r="I236" s="3">
        <v>79007538</v>
      </c>
      <c r="J236" s="3">
        <v>78942348</v>
      </c>
    </row>
    <row r="237" spans="1:10" x14ac:dyDescent="0.2">
      <c r="A237" s="49" t="str">
        <f t="shared" si="3"/>
        <v>CENOURAS E NABOS</v>
      </c>
      <c r="B237" s="3" t="s">
        <v>246</v>
      </c>
      <c r="C237" s="3">
        <v>286816</v>
      </c>
      <c r="D237" s="3">
        <v>277001</v>
      </c>
      <c r="E237" s="3">
        <v>550650</v>
      </c>
      <c r="F237" s="3">
        <v>1671967</v>
      </c>
      <c r="G237" s="3">
        <v>92380</v>
      </c>
      <c r="H237" s="3">
        <v>273175</v>
      </c>
      <c r="I237" s="3">
        <v>0</v>
      </c>
      <c r="J237" s="3">
        <v>0</v>
      </c>
    </row>
    <row r="238" spans="1:10" x14ac:dyDescent="0.2">
      <c r="A238" s="49" t="str">
        <f t="shared" si="3"/>
        <v>CENTEIO</v>
      </c>
      <c r="B238" s="3" t="s">
        <v>247</v>
      </c>
      <c r="C238" s="3">
        <v>13418</v>
      </c>
      <c r="D238" s="3">
        <v>28010</v>
      </c>
      <c r="E238" s="3">
        <v>13400</v>
      </c>
      <c r="F238" s="3">
        <v>28000</v>
      </c>
      <c r="G238" s="3" t="s">
        <v>52</v>
      </c>
      <c r="H238" s="3" t="s">
        <v>52</v>
      </c>
      <c r="I238" s="3" t="s">
        <v>52</v>
      </c>
      <c r="J238" s="3" t="s">
        <v>52</v>
      </c>
    </row>
    <row r="239" spans="1:10" x14ac:dyDescent="0.2">
      <c r="A239" s="49" t="str">
        <f t="shared" si="3"/>
        <v>CERAS DE ABELHA</v>
      </c>
      <c r="B239" s="3" t="s">
        <v>248</v>
      </c>
      <c r="C239" s="3">
        <v>640794</v>
      </c>
      <c r="D239" s="3">
        <v>4512</v>
      </c>
      <c r="E239" s="3">
        <v>1362714</v>
      </c>
      <c r="F239" s="3">
        <v>7313</v>
      </c>
      <c r="G239" s="3">
        <v>1</v>
      </c>
      <c r="H239" s="3">
        <v>1</v>
      </c>
      <c r="I239" s="3">
        <v>11802</v>
      </c>
      <c r="J239" s="3">
        <v>800</v>
      </c>
    </row>
    <row r="240" spans="1:10" x14ac:dyDescent="0.2">
      <c r="A240" s="49" t="str">
        <f t="shared" si="3"/>
        <v>CERDAS E PÊLOS DE ANIMAIS</v>
      </c>
      <c r="B240" s="3" t="s">
        <v>249</v>
      </c>
      <c r="C240" s="3">
        <v>377195</v>
      </c>
      <c r="D240" s="3">
        <v>45494</v>
      </c>
      <c r="E240" s="3">
        <v>257190</v>
      </c>
      <c r="F240" s="3">
        <v>62493</v>
      </c>
      <c r="G240" s="3">
        <v>548310</v>
      </c>
      <c r="H240" s="3">
        <v>61730</v>
      </c>
      <c r="I240" s="3">
        <v>228831</v>
      </c>
      <c r="J240" s="3">
        <v>14788</v>
      </c>
    </row>
    <row r="241" spans="1:10" x14ac:dyDescent="0.2">
      <c r="A241" s="49" t="str">
        <f t="shared" si="3"/>
        <v>CEREJAS FRESCAS</v>
      </c>
      <c r="B241" s="3" t="s">
        <v>250</v>
      </c>
      <c r="C241" s="3">
        <v>314</v>
      </c>
      <c r="D241" s="3">
        <v>18</v>
      </c>
      <c r="E241" s="3">
        <v>1426</v>
      </c>
      <c r="F241" s="3">
        <v>106</v>
      </c>
      <c r="G241" s="3">
        <v>1812655</v>
      </c>
      <c r="H241" s="3">
        <v>564571</v>
      </c>
      <c r="I241" s="3">
        <v>2272592</v>
      </c>
      <c r="J241" s="3">
        <v>578070</v>
      </c>
    </row>
    <row r="242" spans="1:10" x14ac:dyDescent="0.2">
      <c r="A242" s="49" t="str">
        <f t="shared" si="3"/>
        <v>CEREJAS PREPARADAS OU CONSERVADAS</v>
      </c>
      <c r="B242" s="3" t="s">
        <v>251</v>
      </c>
      <c r="C242" s="3">
        <v>65177</v>
      </c>
      <c r="D242" s="3">
        <v>10339</v>
      </c>
      <c r="E242" s="3">
        <v>31606</v>
      </c>
      <c r="F242" s="3">
        <v>5895</v>
      </c>
      <c r="G242" s="3">
        <v>2907178</v>
      </c>
      <c r="H242" s="3">
        <v>1046686</v>
      </c>
      <c r="I242" s="3">
        <v>3340146</v>
      </c>
      <c r="J242" s="3">
        <v>1074231</v>
      </c>
    </row>
    <row r="243" spans="1:10" x14ac:dyDescent="0.2">
      <c r="A243" s="49" t="str">
        <f t="shared" si="3"/>
        <v>CERVEJA</v>
      </c>
      <c r="B243" s="3" t="s">
        <v>252</v>
      </c>
      <c r="C243" s="3">
        <v>68087681</v>
      </c>
      <c r="D243" s="3">
        <v>98635889</v>
      </c>
      <c r="E243" s="3">
        <v>70391850</v>
      </c>
      <c r="F243" s="3">
        <v>104620756</v>
      </c>
      <c r="G243" s="3">
        <v>2078933</v>
      </c>
      <c r="H243" s="3">
        <v>2021109</v>
      </c>
      <c r="I243" s="3">
        <v>2122470</v>
      </c>
      <c r="J243" s="3">
        <v>2096098</v>
      </c>
    </row>
    <row r="244" spans="1:10" x14ac:dyDescent="0.2">
      <c r="A244" s="49" t="str">
        <f t="shared" si="3"/>
        <v>CEVADA</v>
      </c>
      <c r="B244" s="3" t="s">
        <v>253</v>
      </c>
      <c r="C244" s="3">
        <v>284</v>
      </c>
      <c r="D244" s="3">
        <v>113</v>
      </c>
      <c r="E244" s="3">
        <v>183</v>
      </c>
      <c r="F244" s="3">
        <v>272</v>
      </c>
      <c r="G244" s="3">
        <v>113522444</v>
      </c>
      <c r="H244" s="3">
        <v>382882078</v>
      </c>
      <c r="I244" s="3">
        <v>104619432</v>
      </c>
      <c r="J244" s="3">
        <v>400070405</v>
      </c>
    </row>
    <row r="245" spans="1:10" x14ac:dyDescent="0.2">
      <c r="A245" s="49" t="str">
        <f t="shared" si="3"/>
        <v>CHÁ PRETO</v>
      </c>
      <c r="B245" s="3" t="s">
        <v>254</v>
      </c>
      <c r="C245" s="3">
        <v>29416</v>
      </c>
      <c r="D245" s="3">
        <v>1051</v>
      </c>
      <c r="E245" s="3">
        <v>27300</v>
      </c>
      <c r="F245" s="3">
        <v>1969</v>
      </c>
      <c r="G245" s="3">
        <v>352912</v>
      </c>
      <c r="H245" s="3">
        <v>43088</v>
      </c>
      <c r="I245" s="3">
        <v>519330</v>
      </c>
      <c r="J245" s="3">
        <v>101889</v>
      </c>
    </row>
    <row r="246" spans="1:10" x14ac:dyDescent="0.2">
      <c r="A246" s="49" t="str">
        <f t="shared" si="3"/>
        <v>CHÁ VERDE</v>
      </c>
      <c r="B246" s="3" t="s">
        <v>255</v>
      </c>
      <c r="C246" s="3">
        <v>628240</v>
      </c>
      <c r="D246" s="3">
        <v>93095</v>
      </c>
      <c r="E246" s="3">
        <v>334858</v>
      </c>
      <c r="F246" s="3">
        <v>53734</v>
      </c>
      <c r="G246" s="3">
        <v>332055</v>
      </c>
      <c r="H246" s="3">
        <v>60433</v>
      </c>
      <c r="I246" s="3">
        <v>478638</v>
      </c>
      <c r="J246" s="3">
        <v>98579</v>
      </c>
    </row>
    <row r="247" spans="1:10" x14ac:dyDescent="0.2">
      <c r="A247" s="49" t="str">
        <f t="shared" si="3"/>
        <v>CHARUTOS E CIGARRILHAS</v>
      </c>
      <c r="B247" s="3" t="s">
        <v>256</v>
      </c>
      <c r="C247" s="3">
        <v>233956</v>
      </c>
      <c r="D247" s="3">
        <v>2684</v>
      </c>
      <c r="E247" s="3">
        <v>218853</v>
      </c>
      <c r="F247" s="3">
        <v>3082</v>
      </c>
      <c r="G247" s="3">
        <v>1298230</v>
      </c>
      <c r="H247" s="3">
        <v>23412</v>
      </c>
      <c r="I247" s="3">
        <v>1247979</v>
      </c>
      <c r="J247" s="3">
        <v>13079</v>
      </c>
    </row>
    <row r="248" spans="1:10" x14ac:dyDescent="0.2">
      <c r="A248" s="49" t="str">
        <f t="shared" si="3"/>
        <v>CHICÓRIA</v>
      </c>
      <c r="B248" s="3" t="s">
        <v>257</v>
      </c>
      <c r="C248" s="3">
        <v>67987</v>
      </c>
      <c r="D248" s="3">
        <v>17606</v>
      </c>
      <c r="E248" s="3">
        <v>71939</v>
      </c>
      <c r="F248" s="3">
        <v>27074</v>
      </c>
      <c r="G248" s="3">
        <v>109113</v>
      </c>
      <c r="H248" s="3">
        <v>33234</v>
      </c>
      <c r="I248" s="3">
        <v>96720</v>
      </c>
      <c r="J248" s="3">
        <v>31411</v>
      </c>
    </row>
    <row r="249" spans="1:10" x14ac:dyDescent="0.2">
      <c r="A249" s="49" t="str">
        <f t="shared" si="3"/>
        <v>CHOCOLATE E PREPARAÇÕES ALIM. CONT. CACAU</v>
      </c>
      <c r="B249" s="3" t="s">
        <v>258</v>
      </c>
      <c r="C249" s="3">
        <v>60135366</v>
      </c>
      <c r="D249" s="3">
        <v>13352482</v>
      </c>
      <c r="E249" s="3">
        <v>67874647</v>
      </c>
      <c r="F249" s="3">
        <v>12826915</v>
      </c>
      <c r="G249" s="3">
        <v>58138015</v>
      </c>
      <c r="H249" s="3">
        <v>7051524</v>
      </c>
      <c r="I249" s="3">
        <v>69606416</v>
      </c>
      <c r="J249" s="3">
        <v>7092771</v>
      </c>
    </row>
    <row r="250" spans="1:10" x14ac:dyDescent="0.2">
      <c r="A250" s="49" t="str">
        <f t="shared" si="3"/>
        <v>CIGARROS</v>
      </c>
      <c r="B250" s="3" t="s">
        <v>259</v>
      </c>
      <c r="C250" s="3">
        <v>19169850</v>
      </c>
      <c r="D250" s="3">
        <v>2212638</v>
      </c>
      <c r="E250" s="3">
        <v>20266848</v>
      </c>
      <c r="F250" s="3">
        <v>2102616</v>
      </c>
      <c r="G250" s="3">
        <v>5327585</v>
      </c>
      <c r="H250" s="3">
        <v>233160</v>
      </c>
      <c r="I250" s="3">
        <v>3807047</v>
      </c>
      <c r="J250" s="3">
        <v>180615</v>
      </c>
    </row>
    <row r="251" spans="1:10" x14ac:dyDescent="0.2">
      <c r="A251" s="49" t="str">
        <f t="shared" si="3"/>
        <v>CLEMENTINAS</v>
      </c>
      <c r="B251" s="3" t="s">
        <v>260</v>
      </c>
      <c r="C251" s="3">
        <v>0</v>
      </c>
      <c r="D251" s="3">
        <v>0</v>
      </c>
      <c r="E251" s="3">
        <v>72</v>
      </c>
      <c r="F251" s="3">
        <v>8</v>
      </c>
      <c r="G251" s="3">
        <v>710788</v>
      </c>
      <c r="H251" s="3">
        <v>539392</v>
      </c>
      <c r="I251" s="3">
        <v>673079</v>
      </c>
      <c r="J251" s="3">
        <v>518693</v>
      </c>
    </row>
    <row r="252" spans="1:10" x14ac:dyDescent="0.2">
      <c r="A252" s="49" t="str">
        <f t="shared" si="3"/>
        <v>COCOS (ENDOCARPO)</v>
      </c>
      <c r="B252" s="3" t="s">
        <v>261</v>
      </c>
      <c r="C252" s="3">
        <v>66726</v>
      </c>
      <c r="D252" s="3">
        <v>116613</v>
      </c>
      <c r="E252" s="3">
        <v>114399</v>
      </c>
      <c r="F252" s="3">
        <v>104217</v>
      </c>
      <c r="G252" s="3" t="s">
        <v>52</v>
      </c>
      <c r="H252" s="3" t="s">
        <v>52</v>
      </c>
      <c r="I252" s="3" t="s">
        <v>52</v>
      </c>
      <c r="J252" s="3" t="s">
        <v>52</v>
      </c>
    </row>
    <row r="253" spans="1:10" x14ac:dyDescent="0.2">
      <c r="A253" s="49" t="str">
        <f t="shared" si="3"/>
        <v>COCOS FRESCOS OU SECOS</v>
      </c>
      <c r="B253" s="3" t="s">
        <v>262</v>
      </c>
      <c r="C253" s="3">
        <v>258344</v>
      </c>
      <c r="D253" s="3">
        <v>250202</v>
      </c>
      <c r="E253" s="3">
        <v>838951</v>
      </c>
      <c r="F253" s="3">
        <v>254085</v>
      </c>
      <c r="G253" s="3">
        <v>4088293</v>
      </c>
      <c r="H253" s="3">
        <v>3236400</v>
      </c>
      <c r="I253" s="3">
        <v>5286179</v>
      </c>
      <c r="J253" s="3">
        <v>4218116</v>
      </c>
    </row>
    <row r="254" spans="1:10" x14ac:dyDescent="0.2">
      <c r="A254" s="49" t="str">
        <f t="shared" ref="A254:A317" si="4">RIGHT(B254,LEN(B254)-11)</f>
        <v>COGUMELOS</v>
      </c>
      <c r="B254" s="3" t="s">
        <v>263</v>
      </c>
      <c r="C254" s="3">
        <v>148657</v>
      </c>
      <c r="D254" s="3">
        <v>13758</v>
      </c>
      <c r="E254" s="3">
        <v>119797</v>
      </c>
      <c r="F254" s="3">
        <v>14147</v>
      </c>
      <c r="G254" s="3">
        <v>0</v>
      </c>
      <c r="H254" s="3">
        <v>0</v>
      </c>
      <c r="I254" s="3">
        <v>65952</v>
      </c>
      <c r="J254" s="3">
        <v>128</v>
      </c>
    </row>
    <row r="255" spans="1:10" x14ac:dyDescent="0.2">
      <c r="A255" s="49" t="str">
        <f t="shared" si="4"/>
        <v>COGUMELOS E TRUFAS PREPARADOS OU CONSERVADOS</v>
      </c>
      <c r="B255" s="3" t="s">
        <v>264</v>
      </c>
      <c r="C255" s="3">
        <v>111617</v>
      </c>
      <c r="D255" s="3">
        <v>13682</v>
      </c>
      <c r="E255" s="3">
        <v>110763</v>
      </c>
      <c r="F255" s="3">
        <v>15207</v>
      </c>
      <c r="G255" s="3">
        <v>4695425</v>
      </c>
      <c r="H255" s="3">
        <v>3520575</v>
      </c>
      <c r="I255" s="3">
        <v>6770483</v>
      </c>
      <c r="J255" s="3">
        <v>4527856</v>
      </c>
    </row>
    <row r="256" spans="1:10" x14ac:dyDescent="0.2">
      <c r="A256" s="49" t="str">
        <f t="shared" si="4"/>
        <v>COGUMELOS E TRUFAS SECOS</v>
      </c>
      <c r="B256" s="3" t="s">
        <v>265</v>
      </c>
      <c r="C256" s="3">
        <v>230151</v>
      </c>
      <c r="D256" s="3">
        <v>2238</v>
      </c>
      <c r="E256" s="3">
        <v>185344</v>
      </c>
      <c r="F256" s="3">
        <v>1702</v>
      </c>
      <c r="G256" s="3">
        <v>546434</v>
      </c>
      <c r="H256" s="3">
        <v>105483</v>
      </c>
      <c r="I256" s="3">
        <v>333572</v>
      </c>
      <c r="J256" s="3">
        <v>37756</v>
      </c>
    </row>
    <row r="257" spans="1:10" x14ac:dyDescent="0.2">
      <c r="A257" s="49" t="str">
        <f t="shared" si="4"/>
        <v>COLOFONIAS, ÁCIDOS RESÍNICOS E SEUS DERIVADOS</v>
      </c>
      <c r="B257" s="3" t="s">
        <v>266</v>
      </c>
      <c r="C257" s="3">
        <v>50646073</v>
      </c>
      <c r="D257" s="3">
        <v>44313865</v>
      </c>
      <c r="E257" s="3">
        <v>52733006</v>
      </c>
      <c r="F257" s="3">
        <v>42247133</v>
      </c>
      <c r="G257" s="3">
        <v>3332465</v>
      </c>
      <c r="H257" s="3">
        <v>1168595</v>
      </c>
      <c r="I257" s="3">
        <v>2927205</v>
      </c>
      <c r="J257" s="3">
        <v>852543</v>
      </c>
    </row>
    <row r="258" spans="1:10" x14ac:dyDescent="0.2">
      <c r="A258" s="49" t="str">
        <f t="shared" si="4"/>
        <v>CONDIMENTOS E TEMPEROS</v>
      </c>
      <c r="B258" s="3" t="s">
        <v>267</v>
      </c>
      <c r="C258" s="3">
        <v>3410886</v>
      </c>
      <c r="D258" s="3">
        <v>896152</v>
      </c>
      <c r="E258" s="3">
        <v>3922964</v>
      </c>
      <c r="F258" s="3">
        <v>1117983</v>
      </c>
      <c r="G258" s="3">
        <v>12254392</v>
      </c>
      <c r="H258" s="3">
        <v>2123835</v>
      </c>
      <c r="I258" s="3">
        <v>11017149</v>
      </c>
      <c r="J258" s="3">
        <v>1969402</v>
      </c>
    </row>
    <row r="259" spans="1:10" x14ac:dyDescent="0.2">
      <c r="A259" s="49" t="str">
        <f t="shared" si="4"/>
        <v>CONES E EXTRATOS DE LÚPULO E LUPULINA</v>
      </c>
      <c r="B259" s="3" t="s">
        <v>268</v>
      </c>
      <c r="C259" s="3">
        <v>216767</v>
      </c>
      <c r="D259" s="3">
        <v>7016</v>
      </c>
      <c r="E259" s="3">
        <v>175220</v>
      </c>
      <c r="F259" s="3">
        <v>7356</v>
      </c>
      <c r="G259" s="3">
        <v>23382594</v>
      </c>
      <c r="H259" s="3">
        <v>1314265</v>
      </c>
      <c r="I259" s="3">
        <v>27346932</v>
      </c>
      <c r="J259" s="3">
        <v>1570740</v>
      </c>
    </row>
    <row r="260" spans="1:10" x14ac:dyDescent="0.2">
      <c r="A260" s="49" t="str">
        <f t="shared" si="4"/>
        <v>CORDÉIS E DEMAIS PRODUTOS DO SISAL OU OUTRAS FIBRAS 'AGAVE'</v>
      </c>
      <c r="B260" s="3" t="s">
        <v>269</v>
      </c>
      <c r="C260" s="3">
        <v>13053218</v>
      </c>
      <c r="D260" s="3">
        <v>7896036</v>
      </c>
      <c r="E260" s="3">
        <v>15271671</v>
      </c>
      <c r="F260" s="3">
        <v>9099471</v>
      </c>
      <c r="G260" s="3">
        <v>77113</v>
      </c>
      <c r="H260" s="3">
        <v>37091</v>
      </c>
      <c r="I260" s="3">
        <v>121956</v>
      </c>
      <c r="J260" s="3">
        <v>53046</v>
      </c>
    </row>
    <row r="261" spans="1:10" x14ac:dyDescent="0.2">
      <c r="A261" s="49" t="str">
        <f t="shared" si="4"/>
        <v>CORTIÇA</v>
      </c>
      <c r="B261" s="3" t="s">
        <v>270</v>
      </c>
      <c r="C261" s="3">
        <v>172374</v>
      </c>
      <c r="D261" s="3">
        <v>14192</v>
      </c>
      <c r="E261" s="3">
        <v>126575</v>
      </c>
      <c r="F261" s="3">
        <v>10167</v>
      </c>
      <c r="G261" s="3">
        <v>4277758</v>
      </c>
      <c r="H261" s="3">
        <v>472083</v>
      </c>
      <c r="I261" s="3">
        <v>4886716</v>
      </c>
      <c r="J261" s="3">
        <v>666771</v>
      </c>
    </row>
    <row r="262" spans="1:10" x14ac:dyDescent="0.2">
      <c r="A262" s="49" t="str">
        <f t="shared" si="4"/>
        <v>CORVINA</v>
      </c>
      <c r="B262" s="3" t="s">
        <v>271</v>
      </c>
      <c r="C262" s="3">
        <v>6332180</v>
      </c>
      <c r="D262" s="3">
        <v>3127115</v>
      </c>
      <c r="E262" s="3">
        <v>7973532</v>
      </c>
      <c r="F262" s="3">
        <v>4306368</v>
      </c>
      <c r="G262" s="3">
        <v>2120122</v>
      </c>
      <c r="H262" s="3">
        <v>1147000</v>
      </c>
      <c r="I262" s="3">
        <v>220090</v>
      </c>
      <c r="J262" s="3">
        <v>119500</v>
      </c>
    </row>
    <row r="263" spans="1:10" x14ac:dyDescent="0.2">
      <c r="A263" s="49" t="str">
        <f t="shared" si="4"/>
        <v>COUROS/PELES ACAMURÇADOS</v>
      </c>
      <c r="B263" s="3" t="s">
        <v>272</v>
      </c>
      <c r="C263" s="3">
        <v>1706017</v>
      </c>
      <c r="D263" s="3">
        <v>161706</v>
      </c>
      <c r="E263" s="3">
        <v>3622867</v>
      </c>
      <c r="F263" s="3">
        <v>335253</v>
      </c>
      <c r="G263" s="3">
        <v>17930</v>
      </c>
      <c r="H263" s="3">
        <v>429</v>
      </c>
      <c r="I263" s="3">
        <v>580</v>
      </c>
      <c r="J263" s="3">
        <v>6</v>
      </c>
    </row>
    <row r="264" spans="1:10" x14ac:dyDescent="0.2">
      <c r="A264" s="49" t="str">
        <f t="shared" si="4"/>
        <v>COUROS/PELES DE BOVINOS OU EQUÍDEOS, EM BRUTO</v>
      </c>
      <c r="B264" s="3" t="s">
        <v>273</v>
      </c>
      <c r="C264" s="3">
        <v>8822881</v>
      </c>
      <c r="D264" s="3">
        <v>25803991</v>
      </c>
      <c r="E264" s="3">
        <v>15869832</v>
      </c>
      <c r="F264" s="3">
        <v>43413364</v>
      </c>
      <c r="G264" s="3">
        <v>16280078</v>
      </c>
      <c r="H264" s="3">
        <v>17562330</v>
      </c>
      <c r="I264" s="3">
        <v>8123519</v>
      </c>
      <c r="J264" s="3">
        <v>14032984</v>
      </c>
    </row>
    <row r="265" spans="1:10" x14ac:dyDescent="0.2">
      <c r="A265" s="49" t="str">
        <f t="shared" si="4"/>
        <v>COUROS/PELES DE BOVINOS, CRUST</v>
      </c>
      <c r="B265" s="3" t="s">
        <v>274</v>
      </c>
      <c r="C265" s="3">
        <v>49729231</v>
      </c>
      <c r="D265" s="3">
        <v>4746624</v>
      </c>
      <c r="E265" s="3">
        <v>34205107</v>
      </c>
      <c r="F265" s="3">
        <v>3562999</v>
      </c>
      <c r="G265" s="3">
        <v>992054</v>
      </c>
      <c r="H265" s="3">
        <v>79227</v>
      </c>
      <c r="I265" s="3">
        <v>656762</v>
      </c>
      <c r="J265" s="3">
        <v>44756</v>
      </c>
    </row>
    <row r="266" spans="1:10" x14ac:dyDescent="0.2">
      <c r="A266" s="49" t="str">
        <f t="shared" si="4"/>
        <v>COUROS/PELES DE BOVINOS, CURTIDO, WET BLUE</v>
      </c>
      <c r="B266" s="3" t="s">
        <v>275</v>
      </c>
      <c r="C266" s="3">
        <v>186</v>
      </c>
      <c r="D266" s="3">
        <v>89</v>
      </c>
      <c r="E266" s="3">
        <v>128571</v>
      </c>
      <c r="F266" s="3">
        <v>118890</v>
      </c>
      <c r="G266" s="3" t="s">
        <v>52</v>
      </c>
      <c r="H266" s="3" t="s">
        <v>52</v>
      </c>
      <c r="I266" s="3" t="s">
        <v>52</v>
      </c>
      <c r="J266" s="3" t="s">
        <v>52</v>
      </c>
    </row>
    <row r="267" spans="1:10" x14ac:dyDescent="0.2">
      <c r="A267" s="49" t="str">
        <f t="shared" si="4"/>
        <v>COUROS/PELES DE BOVINOS, PREPARADOS</v>
      </c>
      <c r="B267" s="3" t="s">
        <v>276</v>
      </c>
      <c r="C267" s="3">
        <v>198057740</v>
      </c>
      <c r="D267" s="3">
        <v>15288983</v>
      </c>
      <c r="E267" s="3">
        <v>184330735</v>
      </c>
      <c r="F267" s="3">
        <v>15600944</v>
      </c>
      <c r="G267" s="3">
        <v>1024586</v>
      </c>
      <c r="H267" s="3">
        <v>266587</v>
      </c>
      <c r="I267" s="3">
        <v>751534</v>
      </c>
      <c r="J267" s="3">
        <v>209491</v>
      </c>
    </row>
    <row r="268" spans="1:10" x14ac:dyDescent="0.2">
      <c r="A268" s="49" t="str">
        <f t="shared" si="4"/>
        <v>COUROS/PELES DE CAPRINOS, CRUST</v>
      </c>
      <c r="B268" s="3" t="s">
        <v>277</v>
      </c>
      <c r="C268" s="3">
        <v>91402</v>
      </c>
      <c r="D268" s="3">
        <v>3509</v>
      </c>
      <c r="E268" s="3">
        <v>190193</v>
      </c>
      <c r="F268" s="3">
        <v>8250</v>
      </c>
      <c r="G268" s="3">
        <v>0</v>
      </c>
      <c r="H268" s="3">
        <v>0</v>
      </c>
      <c r="I268" s="3">
        <v>258917</v>
      </c>
      <c r="J268" s="3">
        <v>11830</v>
      </c>
    </row>
    <row r="269" spans="1:10" x14ac:dyDescent="0.2">
      <c r="A269" s="49" t="str">
        <f t="shared" si="4"/>
        <v>COUROS/PELES DE CAPRINOS, CURTIDOS, WET BLUE</v>
      </c>
      <c r="B269" s="3" t="s">
        <v>559</v>
      </c>
      <c r="C269" s="3">
        <v>0</v>
      </c>
      <c r="D269" s="3">
        <v>0</v>
      </c>
      <c r="E269" s="3">
        <v>61242</v>
      </c>
      <c r="F269" s="3">
        <v>6651</v>
      </c>
      <c r="G269" s="3">
        <v>113447</v>
      </c>
      <c r="H269" s="3">
        <v>40273</v>
      </c>
      <c r="I269" s="3">
        <v>304434</v>
      </c>
      <c r="J269" s="3">
        <v>85537</v>
      </c>
    </row>
    <row r="270" spans="1:10" x14ac:dyDescent="0.2">
      <c r="A270" s="49" t="str">
        <f t="shared" si="4"/>
        <v>COUROS/PELES DE CAPRINOS, PREPARADOS</v>
      </c>
      <c r="B270" s="3" t="s">
        <v>278</v>
      </c>
      <c r="C270" s="3">
        <v>48530</v>
      </c>
      <c r="D270" s="3">
        <v>6891</v>
      </c>
      <c r="E270" s="3">
        <v>40182</v>
      </c>
      <c r="F270" s="3">
        <v>5597</v>
      </c>
      <c r="G270" s="3">
        <v>99541</v>
      </c>
      <c r="H270" s="3">
        <v>2614</v>
      </c>
      <c r="I270" s="3">
        <v>140773</v>
      </c>
      <c r="J270" s="3">
        <v>2336</v>
      </c>
    </row>
    <row r="271" spans="1:10" x14ac:dyDescent="0.2">
      <c r="A271" s="49" t="str">
        <f t="shared" si="4"/>
        <v>COUROS/PELES DE EQUÍDEOS, CRUST</v>
      </c>
      <c r="B271" s="3" t="s">
        <v>560</v>
      </c>
      <c r="C271" s="3">
        <v>202710</v>
      </c>
      <c r="D271" s="3">
        <v>16637</v>
      </c>
      <c r="E271" s="3">
        <v>7072</v>
      </c>
      <c r="F271" s="3">
        <v>1547</v>
      </c>
      <c r="G271" s="3" t="s">
        <v>52</v>
      </c>
      <c r="H271" s="3" t="s">
        <v>52</v>
      </c>
      <c r="I271" s="3" t="s">
        <v>52</v>
      </c>
      <c r="J271" s="3" t="s">
        <v>52</v>
      </c>
    </row>
    <row r="272" spans="1:10" x14ac:dyDescent="0.2">
      <c r="A272" s="49" t="str">
        <f t="shared" si="4"/>
        <v>COUROS/PELES DE EQUÍDEOS, CURTIDO</v>
      </c>
      <c r="B272" s="3" t="s">
        <v>279</v>
      </c>
      <c r="C272" s="3">
        <v>197003</v>
      </c>
      <c r="D272" s="3">
        <v>190076</v>
      </c>
      <c r="E272" s="3">
        <v>286155</v>
      </c>
      <c r="F272" s="3">
        <v>365347</v>
      </c>
      <c r="G272" s="3">
        <v>0</v>
      </c>
      <c r="H272" s="3">
        <v>0</v>
      </c>
      <c r="I272" s="3">
        <v>1682</v>
      </c>
      <c r="J272" s="3">
        <v>54</v>
      </c>
    </row>
    <row r="273" spans="1:10" x14ac:dyDescent="0.2">
      <c r="A273" s="49" t="str">
        <f t="shared" si="4"/>
        <v>COUROS/PELES DE EQUÍDEOS, PREPARADOS</v>
      </c>
      <c r="B273" s="3" t="s">
        <v>280</v>
      </c>
      <c r="C273" s="3">
        <v>9338</v>
      </c>
      <c r="D273" s="3">
        <v>469</v>
      </c>
      <c r="E273" s="3">
        <v>23998</v>
      </c>
      <c r="F273" s="3">
        <v>1407</v>
      </c>
      <c r="G273" s="3">
        <v>3708</v>
      </c>
      <c r="H273" s="3">
        <v>34</v>
      </c>
      <c r="I273" s="3">
        <v>8573</v>
      </c>
      <c r="J273" s="3">
        <v>89</v>
      </c>
    </row>
    <row r="274" spans="1:10" x14ac:dyDescent="0.2">
      <c r="A274" s="49" t="str">
        <f t="shared" si="4"/>
        <v>COUROS/PELES DE OUTROS ANIMAIS, EM BRUTO</v>
      </c>
      <c r="B274" s="3" t="s">
        <v>282</v>
      </c>
      <c r="C274" s="3">
        <v>62907</v>
      </c>
      <c r="D274" s="3">
        <v>44464</v>
      </c>
      <c r="E274" s="3">
        <v>16709</v>
      </c>
      <c r="F274" s="3">
        <v>1524</v>
      </c>
      <c r="G274" s="3">
        <v>50049</v>
      </c>
      <c r="H274" s="3">
        <v>3354</v>
      </c>
      <c r="I274" s="3">
        <v>75805</v>
      </c>
      <c r="J274" s="3">
        <v>4242</v>
      </c>
    </row>
    <row r="275" spans="1:10" x14ac:dyDescent="0.2">
      <c r="A275" s="49" t="str">
        <f t="shared" si="4"/>
        <v>COUROS/PELES DE OUTROS ANIMAIS, PREPARADOS</v>
      </c>
      <c r="B275" s="3" t="s">
        <v>283</v>
      </c>
      <c r="C275" s="3">
        <v>1270699</v>
      </c>
      <c r="D275" s="3">
        <v>7593</v>
      </c>
      <c r="E275" s="3">
        <v>2471332</v>
      </c>
      <c r="F275" s="3">
        <v>14570</v>
      </c>
      <c r="G275" s="3">
        <v>67423</v>
      </c>
      <c r="H275" s="3">
        <v>775</v>
      </c>
      <c r="I275" s="3">
        <v>105218</v>
      </c>
      <c r="J275" s="3">
        <v>1280</v>
      </c>
    </row>
    <row r="276" spans="1:10" x14ac:dyDescent="0.2">
      <c r="A276" s="49" t="str">
        <f t="shared" si="4"/>
        <v>COUROS/PELES DE OVINOS, CRUST</v>
      </c>
      <c r="B276" s="3" t="s">
        <v>284</v>
      </c>
      <c r="C276" s="3">
        <v>421558</v>
      </c>
      <c r="D276" s="3">
        <v>12718</v>
      </c>
      <c r="E276" s="3">
        <v>923998</v>
      </c>
      <c r="F276" s="3">
        <v>29623</v>
      </c>
      <c r="G276" s="3">
        <v>374702</v>
      </c>
      <c r="H276" s="3">
        <v>18474</v>
      </c>
      <c r="I276" s="3">
        <v>159736</v>
      </c>
      <c r="J276" s="3">
        <v>10361</v>
      </c>
    </row>
    <row r="277" spans="1:10" x14ac:dyDescent="0.2">
      <c r="A277" s="49" t="str">
        <f t="shared" si="4"/>
        <v>COUROS/PELES DE OVINOS, CURTIDO, WET BLUE</v>
      </c>
      <c r="B277" s="3" t="s">
        <v>285</v>
      </c>
      <c r="C277" s="3">
        <v>0</v>
      </c>
      <c r="D277" s="3">
        <v>0</v>
      </c>
      <c r="E277" s="3">
        <v>228028</v>
      </c>
      <c r="F277" s="3">
        <v>32382</v>
      </c>
      <c r="G277" s="3">
        <v>623977</v>
      </c>
      <c r="H277" s="3">
        <v>111665</v>
      </c>
      <c r="I277" s="3">
        <v>893289</v>
      </c>
      <c r="J277" s="3">
        <v>156970</v>
      </c>
    </row>
    <row r="278" spans="1:10" x14ac:dyDescent="0.2">
      <c r="A278" s="49" t="str">
        <f t="shared" si="4"/>
        <v>COUROS/PELES DE OVINOS, EM BRUTO</v>
      </c>
      <c r="B278" s="3" t="s">
        <v>286</v>
      </c>
      <c r="C278" s="3" t="s">
        <v>52</v>
      </c>
      <c r="D278" s="3" t="s">
        <v>52</v>
      </c>
      <c r="E278" s="3" t="s">
        <v>52</v>
      </c>
      <c r="F278" s="3" t="s">
        <v>52</v>
      </c>
      <c r="G278" s="3">
        <v>453328</v>
      </c>
      <c r="H278" s="3">
        <v>387205</v>
      </c>
      <c r="I278" s="3">
        <v>435958</v>
      </c>
      <c r="J278" s="3">
        <v>316436</v>
      </c>
    </row>
    <row r="279" spans="1:10" x14ac:dyDescent="0.2">
      <c r="A279" s="49" t="str">
        <f t="shared" si="4"/>
        <v>COUROS/PELES DE OVINOS, PREPARADOS</v>
      </c>
      <c r="B279" s="3" t="s">
        <v>287</v>
      </c>
      <c r="C279" s="3">
        <v>463404</v>
      </c>
      <c r="D279" s="3">
        <v>14237</v>
      </c>
      <c r="E279" s="3">
        <v>214037</v>
      </c>
      <c r="F279" s="3">
        <v>6283</v>
      </c>
      <c r="G279" s="3">
        <v>332803</v>
      </c>
      <c r="H279" s="3">
        <v>4898</v>
      </c>
      <c r="I279" s="3">
        <v>579651</v>
      </c>
      <c r="J279" s="3">
        <v>14169</v>
      </c>
    </row>
    <row r="280" spans="1:10" x14ac:dyDescent="0.2">
      <c r="A280" s="49" t="str">
        <f t="shared" si="4"/>
        <v>COUROS/PELES DE RÉPTEIS, CURTIDOS OU CRUST</v>
      </c>
      <c r="B280" s="3" t="s">
        <v>288</v>
      </c>
      <c r="C280" s="3">
        <v>44600</v>
      </c>
      <c r="D280" s="3">
        <v>305</v>
      </c>
      <c r="E280" s="3">
        <v>0</v>
      </c>
      <c r="F280" s="3">
        <v>0</v>
      </c>
      <c r="G280" s="3">
        <v>81832</v>
      </c>
      <c r="H280" s="3">
        <v>411</v>
      </c>
      <c r="I280" s="3">
        <v>85280</v>
      </c>
      <c r="J280" s="3">
        <v>340</v>
      </c>
    </row>
    <row r="281" spans="1:10" x14ac:dyDescent="0.2">
      <c r="A281" s="49" t="str">
        <f t="shared" si="4"/>
        <v>COUROS/PELES DE RÉPTEIS, EM BRUTO</v>
      </c>
      <c r="B281" s="3" t="s">
        <v>289</v>
      </c>
      <c r="C281" s="3" t="s">
        <v>52</v>
      </c>
      <c r="D281" s="3" t="s">
        <v>52</v>
      </c>
      <c r="E281" s="3" t="s">
        <v>52</v>
      </c>
      <c r="F281" s="3" t="s">
        <v>52</v>
      </c>
      <c r="G281" s="3">
        <v>0</v>
      </c>
      <c r="H281" s="3">
        <v>0</v>
      </c>
      <c r="I281" s="3">
        <v>67192</v>
      </c>
      <c r="J281" s="3">
        <v>406</v>
      </c>
    </row>
    <row r="282" spans="1:10" x14ac:dyDescent="0.2">
      <c r="A282" s="49" t="str">
        <f t="shared" si="4"/>
        <v>COUROS/PELES DE RÉPTEIS, PREPARADOS</v>
      </c>
      <c r="B282" s="3" t="s">
        <v>561</v>
      </c>
      <c r="C282" s="3" t="s">
        <v>52</v>
      </c>
      <c r="D282" s="3" t="s">
        <v>52</v>
      </c>
      <c r="E282" s="3" t="s">
        <v>52</v>
      </c>
      <c r="F282" s="3" t="s">
        <v>52</v>
      </c>
      <c r="G282" s="3">
        <v>0</v>
      </c>
      <c r="H282" s="3">
        <v>0</v>
      </c>
      <c r="I282" s="3">
        <v>1883</v>
      </c>
      <c r="J282" s="3">
        <v>51</v>
      </c>
    </row>
    <row r="283" spans="1:10" x14ac:dyDescent="0.2">
      <c r="A283" s="49" t="str">
        <f t="shared" si="4"/>
        <v>COUROS/PELES DE SUÍNOS, EM BRUTO</v>
      </c>
      <c r="B283" s="3" t="s">
        <v>562</v>
      </c>
      <c r="C283" s="3">
        <v>0</v>
      </c>
      <c r="D283" s="3">
        <v>0</v>
      </c>
      <c r="E283" s="3">
        <v>120</v>
      </c>
      <c r="F283" s="3">
        <v>15</v>
      </c>
      <c r="G283" s="3" t="s">
        <v>52</v>
      </c>
      <c r="H283" s="3" t="s">
        <v>52</v>
      </c>
      <c r="I283" s="3" t="s">
        <v>52</v>
      </c>
      <c r="J283" s="3" t="s">
        <v>52</v>
      </c>
    </row>
    <row r="284" spans="1:10" x14ac:dyDescent="0.2">
      <c r="A284" s="49" t="str">
        <f t="shared" si="4"/>
        <v>COUROS/PELES DE SUÍNOS, PREPARADOS</v>
      </c>
      <c r="B284" s="3" t="s">
        <v>291</v>
      </c>
      <c r="C284" s="3">
        <v>8</v>
      </c>
      <c r="D284" s="3">
        <v>0</v>
      </c>
      <c r="E284" s="3">
        <v>5350</v>
      </c>
      <c r="F284" s="3">
        <v>648</v>
      </c>
      <c r="G284" s="3">
        <v>89</v>
      </c>
      <c r="H284" s="3">
        <v>34</v>
      </c>
      <c r="I284" s="3">
        <v>325</v>
      </c>
      <c r="J284" s="3">
        <v>210</v>
      </c>
    </row>
    <row r="285" spans="1:10" x14ac:dyDescent="0.2">
      <c r="A285" s="49" t="str">
        <f t="shared" si="4"/>
        <v>COUROS/PELES ENVERNIZADOS OU REVESTIDOS</v>
      </c>
      <c r="B285" s="3" t="s">
        <v>292</v>
      </c>
      <c r="C285" s="3">
        <v>211598</v>
      </c>
      <c r="D285" s="3">
        <v>6222</v>
      </c>
      <c r="E285" s="3">
        <v>276246</v>
      </c>
      <c r="F285" s="3">
        <v>10773</v>
      </c>
      <c r="G285" s="3">
        <v>42309</v>
      </c>
      <c r="H285" s="3">
        <v>3843</v>
      </c>
      <c r="I285" s="3">
        <v>104498</v>
      </c>
      <c r="J285" s="3">
        <v>2883</v>
      </c>
    </row>
    <row r="286" spans="1:10" x14ac:dyDescent="0.2">
      <c r="A286" s="49" t="str">
        <f t="shared" si="4"/>
        <v>COUROS/PELES METALIZADOS</v>
      </c>
      <c r="B286" s="3" t="s">
        <v>293</v>
      </c>
      <c r="C286" s="3">
        <v>200146</v>
      </c>
      <c r="D286" s="3">
        <v>6310</v>
      </c>
      <c r="E286" s="3">
        <v>263374</v>
      </c>
      <c r="F286" s="3">
        <v>8002</v>
      </c>
      <c r="G286" s="3">
        <v>7998</v>
      </c>
      <c r="H286" s="3">
        <v>164</v>
      </c>
      <c r="I286" s="3">
        <v>14180</v>
      </c>
      <c r="J286" s="3">
        <v>283</v>
      </c>
    </row>
    <row r="287" spans="1:10" x14ac:dyDescent="0.2">
      <c r="A287" s="49" t="str">
        <f t="shared" si="4"/>
        <v>COUROS/PELES RECONSTITUÍDOS</v>
      </c>
      <c r="B287" s="3" t="s">
        <v>294</v>
      </c>
      <c r="C287" s="3">
        <v>334394</v>
      </c>
      <c r="D287" s="3">
        <v>51834</v>
      </c>
      <c r="E287" s="3">
        <v>245704</v>
      </c>
      <c r="F287" s="3">
        <v>38757</v>
      </c>
      <c r="G287" s="3">
        <v>210353</v>
      </c>
      <c r="H287" s="3">
        <v>50409</v>
      </c>
      <c r="I287" s="3">
        <v>192400</v>
      </c>
      <c r="J287" s="3">
        <v>44204</v>
      </c>
    </row>
    <row r="288" spans="1:10" x14ac:dyDescent="0.2">
      <c r="A288" s="49" t="str">
        <f t="shared" si="4"/>
        <v>CRAVO-DA-ÍNDIA</v>
      </c>
      <c r="B288" s="3" t="s">
        <v>295</v>
      </c>
      <c r="C288" s="3">
        <v>1355704</v>
      </c>
      <c r="D288" s="3">
        <v>126772</v>
      </c>
      <c r="E288" s="3">
        <v>15424855</v>
      </c>
      <c r="F288" s="3">
        <v>2434778</v>
      </c>
      <c r="G288" s="3">
        <v>454295</v>
      </c>
      <c r="H288" s="3">
        <v>62165</v>
      </c>
      <c r="I288" s="3">
        <v>55867</v>
      </c>
      <c r="J288" s="3">
        <v>6139</v>
      </c>
    </row>
    <row r="289" spans="1:10" x14ac:dyDescent="0.2">
      <c r="A289" s="49" t="str">
        <f t="shared" si="4"/>
        <v>CREME DE LEITE</v>
      </c>
      <c r="B289" s="3" t="s">
        <v>296</v>
      </c>
      <c r="C289" s="3">
        <v>6236558</v>
      </c>
      <c r="D289" s="3">
        <v>2147917</v>
      </c>
      <c r="E289" s="3">
        <v>5670001</v>
      </c>
      <c r="F289" s="3">
        <v>1989592</v>
      </c>
      <c r="G289" s="3" t="s">
        <v>52</v>
      </c>
      <c r="H289" s="3" t="s">
        <v>52</v>
      </c>
      <c r="I289" s="3" t="s">
        <v>52</v>
      </c>
      <c r="J289" s="3" t="s">
        <v>52</v>
      </c>
    </row>
    <row r="290" spans="1:10" x14ac:dyDescent="0.2">
      <c r="A290" s="49" t="str">
        <f t="shared" si="4"/>
        <v>DAMASCOS FRESCOS</v>
      </c>
      <c r="B290" s="3" t="s">
        <v>297</v>
      </c>
      <c r="C290" s="3">
        <v>1205</v>
      </c>
      <c r="D290" s="3">
        <v>111</v>
      </c>
      <c r="E290" s="3">
        <v>124</v>
      </c>
      <c r="F290" s="3">
        <v>26</v>
      </c>
      <c r="G290" s="3" t="s">
        <v>52</v>
      </c>
      <c r="H290" s="3" t="s">
        <v>52</v>
      </c>
      <c r="I290" s="3" t="s">
        <v>52</v>
      </c>
      <c r="J290" s="3" t="s">
        <v>52</v>
      </c>
    </row>
    <row r="291" spans="1:10" x14ac:dyDescent="0.2">
      <c r="A291" s="49" t="str">
        <f t="shared" si="4"/>
        <v>DAMASCOS PREPARADOS OU CONSERVADOS</v>
      </c>
      <c r="B291" s="3" t="s">
        <v>298</v>
      </c>
      <c r="C291" s="3">
        <v>0</v>
      </c>
      <c r="D291" s="3">
        <v>0</v>
      </c>
      <c r="E291" s="3">
        <v>195</v>
      </c>
      <c r="F291" s="3">
        <v>8</v>
      </c>
      <c r="G291" s="3">
        <v>96803</v>
      </c>
      <c r="H291" s="3">
        <v>45984</v>
      </c>
      <c r="I291" s="3">
        <v>87622</v>
      </c>
      <c r="J291" s="3">
        <v>50454</v>
      </c>
    </row>
    <row r="292" spans="1:10" x14ac:dyDescent="0.2">
      <c r="A292" s="49" t="str">
        <f t="shared" si="4"/>
        <v>DAMASCOS SECOS</v>
      </c>
      <c r="B292" s="3" t="s">
        <v>299</v>
      </c>
      <c r="C292" s="3">
        <v>2036</v>
      </c>
      <c r="D292" s="3">
        <v>104</v>
      </c>
      <c r="E292" s="3">
        <v>2165</v>
      </c>
      <c r="F292" s="3">
        <v>171</v>
      </c>
      <c r="G292" s="3">
        <v>5311110</v>
      </c>
      <c r="H292" s="3">
        <v>899318</v>
      </c>
      <c r="I292" s="3">
        <v>3968624</v>
      </c>
      <c r="J292" s="3">
        <v>849595</v>
      </c>
    </row>
    <row r="293" spans="1:10" x14ac:dyDescent="0.2">
      <c r="A293" s="49" t="str">
        <f t="shared" si="4"/>
        <v>DEMAIS  PRODUTOS LÁCTEOS</v>
      </c>
      <c r="B293" s="3" t="s">
        <v>300</v>
      </c>
      <c r="C293" s="3">
        <v>453972</v>
      </c>
      <c r="D293" s="3">
        <v>237005</v>
      </c>
      <c r="E293" s="3">
        <v>477483</v>
      </c>
      <c r="F293" s="3">
        <v>267934</v>
      </c>
      <c r="G293" s="3">
        <v>10410265</v>
      </c>
      <c r="H293" s="3">
        <v>1947220</v>
      </c>
      <c r="I293" s="3">
        <v>6613856</v>
      </c>
      <c r="J293" s="3">
        <v>2449813</v>
      </c>
    </row>
    <row r="294" spans="1:10" x14ac:dyDescent="0.2">
      <c r="A294" s="49" t="str">
        <f t="shared" si="4"/>
        <v>DEMAIS AÇÚCARES</v>
      </c>
      <c r="B294" s="3" t="s">
        <v>301</v>
      </c>
      <c r="C294" s="3">
        <v>5326005</v>
      </c>
      <c r="D294" s="3">
        <v>8888661</v>
      </c>
      <c r="E294" s="3">
        <v>5724075</v>
      </c>
      <c r="F294" s="3">
        <v>8982834</v>
      </c>
      <c r="G294" s="3">
        <v>23410352</v>
      </c>
      <c r="H294" s="3">
        <v>17152271</v>
      </c>
      <c r="I294" s="3">
        <v>32285747</v>
      </c>
      <c r="J294" s="3">
        <v>21685636</v>
      </c>
    </row>
    <row r="295" spans="1:10" x14ac:dyDescent="0.2">
      <c r="A295" s="49" t="str">
        <f t="shared" si="4"/>
        <v>DEMAIS ÁLCOOIS</v>
      </c>
      <c r="B295" s="3" t="s">
        <v>302</v>
      </c>
      <c r="C295" s="3">
        <v>3230430</v>
      </c>
      <c r="D295" s="3">
        <v>943282</v>
      </c>
      <c r="E295" s="3">
        <v>2388747</v>
      </c>
      <c r="F295" s="3">
        <v>705829</v>
      </c>
      <c r="G295" s="3">
        <v>7980191</v>
      </c>
      <c r="H295" s="3">
        <v>5734687</v>
      </c>
      <c r="I295" s="3">
        <v>10529393</v>
      </c>
      <c r="J295" s="3">
        <v>8739846</v>
      </c>
    </row>
    <row r="296" spans="1:10" x14ac:dyDescent="0.2">
      <c r="A296" s="49" t="str">
        <f t="shared" si="4"/>
        <v>DEMAIS CARNES E MIUDEZAS</v>
      </c>
      <c r="B296" s="3" t="s">
        <v>303</v>
      </c>
      <c r="C296" s="3">
        <v>71153820</v>
      </c>
      <c r="D296" s="3">
        <v>37616519</v>
      </c>
      <c r="E296" s="3">
        <v>77896082</v>
      </c>
      <c r="F296" s="3">
        <v>27033905</v>
      </c>
      <c r="G296" s="3" t="s">
        <v>52</v>
      </c>
      <c r="H296" s="3" t="s">
        <v>52</v>
      </c>
      <c r="I296" s="3" t="s">
        <v>52</v>
      </c>
      <c r="J296" s="3" t="s">
        <v>52</v>
      </c>
    </row>
    <row r="297" spans="1:10" x14ac:dyDescent="0.2">
      <c r="A297" s="49" t="str">
        <f t="shared" si="4"/>
        <v>DEMAIS CEREAIS</v>
      </c>
      <c r="B297" s="3" t="s">
        <v>304</v>
      </c>
      <c r="C297" s="3">
        <v>83314</v>
      </c>
      <c r="D297" s="3">
        <v>54472</v>
      </c>
      <c r="E297" s="3">
        <v>84201</v>
      </c>
      <c r="F297" s="3">
        <v>56535</v>
      </c>
      <c r="G297" s="3">
        <v>888302</v>
      </c>
      <c r="H297" s="3">
        <v>342943</v>
      </c>
      <c r="I297" s="3">
        <v>856497</v>
      </c>
      <c r="J297" s="3">
        <v>294180</v>
      </c>
    </row>
    <row r="298" spans="1:10" x14ac:dyDescent="0.2">
      <c r="A298" s="49" t="str">
        <f t="shared" si="4"/>
        <v>DEMAIS CRUSTÁCEOS E MOLUSCOS</v>
      </c>
      <c r="B298" s="3" t="s">
        <v>305</v>
      </c>
      <c r="C298" s="3">
        <v>62727</v>
      </c>
      <c r="D298" s="3">
        <v>6995</v>
      </c>
      <c r="E298" s="3">
        <v>52335</v>
      </c>
      <c r="F298" s="3">
        <v>6499</v>
      </c>
      <c r="G298" s="3">
        <v>3180321</v>
      </c>
      <c r="H298" s="3">
        <v>109503</v>
      </c>
      <c r="I298" s="3">
        <v>1499135</v>
      </c>
      <c r="J298" s="3">
        <v>63364</v>
      </c>
    </row>
    <row r="299" spans="1:10" x14ac:dyDescent="0.2">
      <c r="A299" s="49" t="str">
        <f t="shared" si="4"/>
        <v>DEMAIS ESPECIARIAS</v>
      </c>
      <c r="B299" s="3" t="s">
        <v>306</v>
      </c>
      <c r="C299" s="3">
        <v>2511530</v>
      </c>
      <c r="D299" s="3">
        <v>256010</v>
      </c>
      <c r="E299" s="3">
        <v>2790040</v>
      </c>
      <c r="F299" s="3">
        <v>312910</v>
      </c>
      <c r="G299" s="3">
        <v>5037454</v>
      </c>
      <c r="H299" s="3">
        <v>2313309</v>
      </c>
      <c r="I299" s="3">
        <v>5546505</v>
      </c>
      <c r="J299" s="3">
        <v>2812256</v>
      </c>
    </row>
    <row r="300" spans="1:10" x14ac:dyDescent="0.2">
      <c r="A300" s="49" t="str">
        <f t="shared" si="4"/>
        <v>DEMAIS FIBRAS E PRODUTOS TÊXTEIS</v>
      </c>
      <c r="B300" s="3" t="s">
        <v>307</v>
      </c>
      <c r="C300" s="3">
        <v>14356833</v>
      </c>
      <c r="D300" s="3">
        <v>13114909</v>
      </c>
      <c r="E300" s="3">
        <v>18522946</v>
      </c>
      <c r="F300" s="3">
        <v>15351161</v>
      </c>
      <c r="G300" s="3">
        <v>4944760</v>
      </c>
      <c r="H300" s="3">
        <v>3898097</v>
      </c>
      <c r="I300" s="3">
        <v>8860909</v>
      </c>
      <c r="J300" s="3">
        <v>7345065</v>
      </c>
    </row>
    <row r="301" spans="1:10" x14ac:dyDescent="0.2">
      <c r="A301" s="49" t="str">
        <f t="shared" si="4"/>
        <v>DEMAIS GORDURAS LÁCTEAS</v>
      </c>
      <c r="B301" s="3" t="s">
        <v>308</v>
      </c>
      <c r="C301" s="3">
        <v>4817</v>
      </c>
      <c r="D301" s="3">
        <v>2529</v>
      </c>
      <c r="E301" s="3">
        <v>4670</v>
      </c>
      <c r="F301" s="3">
        <v>373</v>
      </c>
      <c r="G301" s="3">
        <v>3117279</v>
      </c>
      <c r="H301" s="3">
        <v>543904</v>
      </c>
      <c r="I301" s="3">
        <v>2812633</v>
      </c>
      <c r="J301" s="3">
        <v>366672</v>
      </c>
    </row>
    <row r="302" spans="1:10" x14ac:dyDescent="0.2">
      <c r="A302" s="49" t="str">
        <f t="shared" si="4"/>
        <v>DEMAIS MADEIRAS E MANUFATURAS DE MADEIRAS</v>
      </c>
      <c r="B302" s="3" t="s">
        <v>309</v>
      </c>
      <c r="C302" s="3">
        <v>60238874</v>
      </c>
      <c r="D302" s="3">
        <v>194200536</v>
      </c>
      <c r="E302" s="3">
        <v>54288760</v>
      </c>
      <c r="F302" s="3">
        <v>188078706</v>
      </c>
      <c r="G302" s="3">
        <v>30511032</v>
      </c>
      <c r="H302" s="3">
        <v>36639488</v>
      </c>
      <c r="I302" s="3">
        <v>35143296</v>
      </c>
      <c r="J302" s="3">
        <v>43566627</v>
      </c>
    </row>
    <row r="303" spans="1:10" x14ac:dyDescent="0.2">
      <c r="A303" s="49" t="str">
        <f t="shared" si="4"/>
        <v>DEMAIS NOZES E CASTANHAS</v>
      </c>
      <c r="B303" s="3" t="s">
        <v>310</v>
      </c>
      <c r="C303" s="3">
        <v>1041400</v>
      </c>
      <c r="D303" s="3">
        <v>188469</v>
      </c>
      <c r="E303" s="3">
        <v>452584</v>
      </c>
      <c r="F303" s="3">
        <v>34001</v>
      </c>
      <c r="G303" s="3">
        <v>3620410</v>
      </c>
      <c r="H303" s="3">
        <v>265887</v>
      </c>
      <c r="I303" s="3">
        <v>7850857</v>
      </c>
      <c r="J303" s="3">
        <v>524635</v>
      </c>
    </row>
    <row r="304" spans="1:10" x14ac:dyDescent="0.2">
      <c r="A304" s="49" t="str">
        <f t="shared" si="4"/>
        <v>DEMAIS OLEOS DE SOJA</v>
      </c>
      <c r="B304" s="3" t="s">
        <v>311</v>
      </c>
      <c r="C304" s="3">
        <v>27990</v>
      </c>
      <c r="D304" s="3">
        <v>20446</v>
      </c>
      <c r="E304" s="3">
        <v>44586</v>
      </c>
      <c r="F304" s="3">
        <v>39589</v>
      </c>
      <c r="G304" s="3">
        <v>16419</v>
      </c>
      <c r="H304" s="3">
        <v>5450</v>
      </c>
      <c r="I304" s="3">
        <v>7428</v>
      </c>
      <c r="J304" s="3">
        <v>620</v>
      </c>
    </row>
    <row r="305" spans="1:10" x14ac:dyDescent="0.2">
      <c r="A305" s="49" t="str">
        <f t="shared" si="4"/>
        <v>DEMAIS OLEOS ESSENCIAIS</v>
      </c>
      <c r="B305" s="3" t="s">
        <v>312</v>
      </c>
      <c r="C305" s="3">
        <v>62484205</v>
      </c>
      <c r="D305" s="3">
        <v>12856168</v>
      </c>
      <c r="E305" s="3">
        <v>43726231</v>
      </c>
      <c r="F305" s="3">
        <v>3678358</v>
      </c>
      <c r="G305" s="3">
        <v>28816185</v>
      </c>
      <c r="H305" s="3">
        <v>873434</v>
      </c>
      <c r="I305" s="3">
        <v>31204411</v>
      </c>
      <c r="J305" s="3">
        <v>849885</v>
      </c>
    </row>
    <row r="306" spans="1:10" x14ac:dyDescent="0.2">
      <c r="A306" s="49" t="str">
        <f t="shared" si="4"/>
        <v>DEMAIS OLEOS VEGETAIS</v>
      </c>
      <c r="B306" s="3" t="s">
        <v>313</v>
      </c>
      <c r="C306" s="3">
        <v>83432686</v>
      </c>
      <c r="D306" s="3">
        <v>211941161</v>
      </c>
      <c r="E306" s="3">
        <v>125625765</v>
      </c>
      <c r="F306" s="3">
        <v>241257350</v>
      </c>
      <c r="G306" s="3">
        <v>70824437</v>
      </c>
      <c r="H306" s="3">
        <v>26170919</v>
      </c>
      <c r="I306" s="3">
        <v>91448304</v>
      </c>
      <c r="J306" s="3">
        <v>29142796</v>
      </c>
    </row>
    <row r="307" spans="1:10" x14ac:dyDescent="0.2">
      <c r="A307" s="49" t="str">
        <f t="shared" si="4"/>
        <v>DEMAIS PEIXES</v>
      </c>
      <c r="B307" s="3" t="s">
        <v>314</v>
      </c>
      <c r="C307" s="3">
        <v>43306590</v>
      </c>
      <c r="D307" s="3">
        <v>7418451</v>
      </c>
      <c r="E307" s="3">
        <v>67930557</v>
      </c>
      <c r="F307" s="3">
        <v>11183303</v>
      </c>
      <c r="G307" s="3">
        <v>180114132</v>
      </c>
      <c r="H307" s="3">
        <v>51258669</v>
      </c>
      <c r="I307" s="3">
        <v>166992929</v>
      </c>
      <c r="J307" s="3">
        <v>52305926</v>
      </c>
    </row>
    <row r="308" spans="1:10" x14ac:dyDescent="0.2">
      <c r="A308" s="49" t="str">
        <f t="shared" si="4"/>
        <v>DEMAIS PREPARAÇÕES DE CARNES</v>
      </c>
      <c r="B308" s="3" t="s">
        <v>315</v>
      </c>
      <c r="C308" s="3">
        <v>57681891</v>
      </c>
      <c r="D308" s="3">
        <v>45376995</v>
      </c>
      <c r="E308" s="3">
        <v>80084447</v>
      </c>
      <c r="F308" s="3">
        <v>57363440</v>
      </c>
      <c r="G308" s="3">
        <v>934377</v>
      </c>
      <c r="H308" s="3">
        <v>124092</v>
      </c>
      <c r="I308" s="3">
        <v>1036259</v>
      </c>
      <c r="J308" s="3">
        <v>123318</v>
      </c>
    </row>
    <row r="309" spans="1:10" x14ac:dyDescent="0.2">
      <c r="A309" s="49" t="str">
        <f t="shared" si="4"/>
        <v>DEMAIS PRODUTOS DA INDÚSTRIA QUÍMICA , DE ORIGEM VEGETAL</v>
      </c>
      <c r="B309" s="3" t="s">
        <v>316</v>
      </c>
      <c r="C309" s="3">
        <v>111918</v>
      </c>
      <c r="D309" s="3">
        <v>63384</v>
      </c>
      <c r="E309" s="3">
        <v>175892</v>
      </c>
      <c r="F309" s="3">
        <v>143855</v>
      </c>
      <c r="G309" s="3">
        <v>2245108</v>
      </c>
      <c r="H309" s="3">
        <v>870126</v>
      </c>
      <c r="I309" s="3">
        <v>1778049</v>
      </c>
      <c r="J309" s="3">
        <v>534525</v>
      </c>
    </row>
    <row r="310" spans="1:10" x14ac:dyDescent="0.2">
      <c r="A310" s="49" t="str">
        <f t="shared" si="4"/>
        <v>DEMAIS PRODUTOS DE COURO</v>
      </c>
      <c r="B310" s="3" t="s">
        <v>317</v>
      </c>
      <c r="C310" s="3">
        <v>5887809</v>
      </c>
      <c r="D310" s="3">
        <v>223172</v>
      </c>
      <c r="E310" s="3">
        <v>5023850</v>
      </c>
      <c r="F310" s="3">
        <v>243046</v>
      </c>
      <c r="G310" s="3">
        <v>32755738</v>
      </c>
      <c r="H310" s="3">
        <v>482728</v>
      </c>
      <c r="I310" s="3">
        <v>33457213</v>
      </c>
      <c r="J310" s="3">
        <v>542740</v>
      </c>
    </row>
    <row r="311" spans="1:10" x14ac:dyDescent="0.2">
      <c r="A311" s="49" t="str">
        <f t="shared" si="4"/>
        <v>DEMAIS PRODUTOS E SUBPRODUTOS DA INDÚSTRIA DE MOAGEM</v>
      </c>
      <c r="B311" s="3" t="s">
        <v>318</v>
      </c>
      <c r="C311" s="3">
        <v>3562521</v>
      </c>
      <c r="D311" s="3">
        <v>9535647</v>
      </c>
      <c r="E311" s="3">
        <v>4301727</v>
      </c>
      <c r="F311" s="3">
        <v>10967865</v>
      </c>
      <c r="G311" s="3">
        <v>935435</v>
      </c>
      <c r="H311" s="3">
        <v>387959</v>
      </c>
      <c r="I311" s="3">
        <v>851065</v>
      </c>
      <c r="J311" s="3">
        <v>375508</v>
      </c>
    </row>
    <row r="312" spans="1:10" x14ac:dyDescent="0.2">
      <c r="A312" s="49" t="str">
        <f t="shared" si="4"/>
        <v>DEMAIS PRODUTOS HORTÍCOLAS CONGELADOS</v>
      </c>
      <c r="B312" s="3" t="s">
        <v>319</v>
      </c>
      <c r="C312" s="3">
        <v>1211553</v>
      </c>
      <c r="D312" s="3">
        <v>932979</v>
      </c>
      <c r="E312" s="3">
        <v>433947</v>
      </c>
      <c r="F312" s="3">
        <v>488081</v>
      </c>
      <c r="G312" s="3">
        <v>7212566</v>
      </c>
      <c r="H312" s="3">
        <v>5407524</v>
      </c>
      <c r="I312" s="3">
        <v>11886812</v>
      </c>
      <c r="J312" s="3">
        <v>9012847</v>
      </c>
    </row>
    <row r="313" spans="1:10" x14ac:dyDescent="0.2">
      <c r="A313" s="49" t="str">
        <f t="shared" si="4"/>
        <v>DEMAIS PRODUTOS HORTÍCOLAS, LEGUMINOSAS, RAÍZES E TUBÉRCULOS</v>
      </c>
      <c r="B313" s="3" t="s">
        <v>320</v>
      </c>
      <c r="C313" s="3">
        <v>784</v>
      </c>
      <c r="D313" s="3">
        <v>843</v>
      </c>
      <c r="E313" s="3">
        <v>1224</v>
      </c>
      <c r="F313" s="3">
        <v>2698</v>
      </c>
      <c r="G313" s="3" t="s">
        <v>52</v>
      </c>
      <c r="H313" s="3" t="s">
        <v>52</v>
      </c>
      <c r="I313" s="3" t="s">
        <v>52</v>
      </c>
      <c r="J313" s="3" t="s">
        <v>52</v>
      </c>
    </row>
    <row r="314" spans="1:10" x14ac:dyDescent="0.2">
      <c r="A314" s="49" t="str">
        <f t="shared" si="4"/>
        <v>DEMAIS PRODUTOS HORTÍCOLAS, LEGUMINOSAS, RAÍZES E TUBÉRCULOS FRESCOS</v>
      </c>
      <c r="B314" s="3" t="s">
        <v>321</v>
      </c>
      <c r="C314" s="3">
        <v>2647262</v>
      </c>
      <c r="D314" s="3">
        <v>4150253</v>
      </c>
      <c r="E314" s="3">
        <v>2410235</v>
      </c>
      <c r="F314" s="3">
        <v>5059766</v>
      </c>
      <c r="G314" s="3">
        <v>742803</v>
      </c>
      <c r="H314" s="3">
        <v>681346</v>
      </c>
      <c r="I314" s="3">
        <v>47310</v>
      </c>
      <c r="J314" s="3">
        <v>48071</v>
      </c>
    </row>
    <row r="315" spans="1:10" x14ac:dyDescent="0.2">
      <c r="A315" s="49" t="str">
        <f t="shared" si="4"/>
        <v>DEMAIS PRODUTOS HORTÍCOLAS, LEGUMINOSAS, RAÍZES E TUBÉRCULOS PREPARADOS OU CONSERVADOS</v>
      </c>
      <c r="B315" s="3" t="s">
        <v>322</v>
      </c>
      <c r="C315" s="3">
        <v>7623656</v>
      </c>
      <c r="D315" s="3">
        <v>4983199</v>
      </c>
      <c r="E315" s="3">
        <v>6105196</v>
      </c>
      <c r="F315" s="3">
        <v>4210223</v>
      </c>
      <c r="G315" s="3">
        <v>13252109</v>
      </c>
      <c r="H315" s="3">
        <v>14526856</v>
      </c>
      <c r="I315" s="3">
        <v>13251851</v>
      </c>
      <c r="J315" s="3">
        <v>7747076</v>
      </c>
    </row>
    <row r="316" spans="1:10" x14ac:dyDescent="0.2">
      <c r="A316" s="49" t="str">
        <f t="shared" si="4"/>
        <v>DEMAIS PRODUTOS HORTÍCOLAS, LEGUMINOSAS, RAÍZES E TUBÉRCULOS SECOS</v>
      </c>
      <c r="B316" s="3" t="s">
        <v>323</v>
      </c>
      <c r="C316" s="3">
        <v>604864</v>
      </c>
      <c r="D316" s="3">
        <v>29507</v>
      </c>
      <c r="E316" s="3">
        <v>117769</v>
      </c>
      <c r="F316" s="3">
        <v>17170</v>
      </c>
      <c r="G316" s="3">
        <v>17705351</v>
      </c>
      <c r="H316" s="3">
        <v>7756471</v>
      </c>
      <c r="I316" s="3">
        <v>9011495</v>
      </c>
      <c r="J316" s="3">
        <v>3489963</v>
      </c>
    </row>
    <row r="317" spans="1:10" x14ac:dyDescent="0.2">
      <c r="A317" s="49" t="str">
        <f t="shared" si="4"/>
        <v>DEMAIS SEMENTES</v>
      </c>
      <c r="B317" s="3" t="s">
        <v>324</v>
      </c>
      <c r="C317" s="3">
        <v>28469758</v>
      </c>
      <c r="D317" s="3">
        <v>4373535</v>
      </c>
      <c r="E317" s="3">
        <v>34015603</v>
      </c>
      <c r="F317" s="3">
        <v>5796031</v>
      </c>
      <c r="G317" s="3">
        <v>15791159</v>
      </c>
      <c r="H317" s="3">
        <v>4930022</v>
      </c>
      <c r="I317" s="3">
        <v>22458941</v>
      </c>
      <c r="J317" s="3">
        <v>6087550</v>
      </c>
    </row>
    <row r="318" spans="1:10" x14ac:dyDescent="0.2">
      <c r="A318" s="49" t="str">
        <f t="shared" ref="A318:A381" si="5">RIGHT(B318,LEN(B318)-11)</f>
        <v>DEMAIS SUCOS DE FRUTA</v>
      </c>
      <c r="B318" s="3" t="s">
        <v>325</v>
      </c>
      <c r="C318" s="3">
        <v>49684054</v>
      </c>
      <c r="D318" s="3">
        <v>24805375</v>
      </c>
      <c r="E318" s="3">
        <v>66194570</v>
      </c>
      <c r="F318" s="3">
        <v>31122414</v>
      </c>
      <c r="G318" s="3">
        <v>4599967</v>
      </c>
      <c r="H318" s="3">
        <v>743794</v>
      </c>
      <c r="I318" s="3">
        <v>4807724</v>
      </c>
      <c r="J318" s="3">
        <v>1414667</v>
      </c>
    </row>
    <row r="319" spans="1:10" x14ac:dyDescent="0.2">
      <c r="A319" s="49" t="str">
        <f t="shared" si="5"/>
        <v>DESPERDÍCIOS DE CACAU</v>
      </c>
      <c r="B319" s="3" t="s">
        <v>326</v>
      </c>
      <c r="C319" s="3">
        <v>297799</v>
      </c>
      <c r="D319" s="3">
        <v>153679</v>
      </c>
      <c r="E319" s="3">
        <v>422828</v>
      </c>
      <c r="F319" s="3">
        <v>80715</v>
      </c>
      <c r="G319" s="3">
        <v>894343</v>
      </c>
      <c r="H319" s="3">
        <v>3398185</v>
      </c>
      <c r="I319" s="3">
        <v>1390615</v>
      </c>
      <c r="J319" s="3">
        <v>3367341</v>
      </c>
    </row>
    <row r="320" spans="1:10" x14ac:dyDescent="0.2">
      <c r="A320" s="49" t="str">
        <f t="shared" si="5"/>
        <v>DESPERDÍCIOS DE COUROS/PELES</v>
      </c>
      <c r="B320" s="3" t="s">
        <v>327</v>
      </c>
      <c r="C320" s="3">
        <v>30935</v>
      </c>
      <c r="D320" s="3">
        <v>28681</v>
      </c>
      <c r="E320" s="3">
        <v>70275</v>
      </c>
      <c r="F320" s="3">
        <v>106323</v>
      </c>
      <c r="G320" s="3">
        <v>59808</v>
      </c>
      <c r="H320" s="3">
        <v>213600</v>
      </c>
      <c r="I320" s="3">
        <v>339090</v>
      </c>
      <c r="J320" s="3">
        <v>240300</v>
      </c>
    </row>
    <row r="321" spans="1:10" x14ac:dyDescent="0.2">
      <c r="A321" s="49" t="str">
        <f t="shared" si="5"/>
        <v>DESPERDÍCIOS DE FUMO</v>
      </c>
      <c r="B321" s="3" t="s">
        <v>328</v>
      </c>
      <c r="C321" s="3">
        <v>18095643</v>
      </c>
      <c r="D321" s="3">
        <v>25875896</v>
      </c>
      <c r="E321" s="3">
        <v>22601309</v>
      </c>
      <c r="F321" s="3">
        <v>29833756</v>
      </c>
      <c r="G321" s="3">
        <v>1716361</v>
      </c>
      <c r="H321" s="3">
        <v>2226338</v>
      </c>
      <c r="I321" s="3">
        <v>2822971</v>
      </c>
      <c r="J321" s="3">
        <v>2872950</v>
      </c>
    </row>
    <row r="322" spans="1:10" x14ac:dyDescent="0.2">
      <c r="A322" s="49" t="str">
        <f t="shared" si="5"/>
        <v>DOCE DE LEITE</v>
      </c>
      <c r="B322" s="3" t="s">
        <v>329</v>
      </c>
      <c r="C322" s="3">
        <v>445932</v>
      </c>
      <c r="D322" s="3">
        <v>112537</v>
      </c>
      <c r="E322" s="3">
        <v>460753</v>
      </c>
      <c r="F322" s="3">
        <v>126138</v>
      </c>
      <c r="G322" s="3">
        <v>1322164</v>
      </c>
      <c r="H322" s="3">
        <v>451399</v>
      </c>
      <c r="I322" s="3">
        <v>1401178</v>
      </c>
      <c r="J322" s="3">
        <v>474707</v>
      </c>
    </row>
    <row r="323" spans="1:10" x14ac:dyDescent="0.2">
      <c r="A323" s="49" t="str">
        <f t="shared" si="5"/>
        <v>ENZIMAS E SEUS CONCENTRADOS</v>
      </c>
      <c r="B323" s="3" t="s">
        <v>330</v>
      </c>
      <c r="C323" s="3">
        <v>22524007</v>
      </c>
      <c r="D323" s="3">
        <v>1776809</v>
      </c>
      <c r="E323" s="3">
        <v>22638362</v>
      </c>
      <c r="F323" s="3">
        <v>1991125</v>
      </c>
      <c r="G323" s="3">
        <v>87340969</v>
      </c>
      <c r="H323" s="3">
        <v>8348802</v>
      </c>
      <c r="I323" s="3">
        <v>90419987</v>
      </c>
      <c r="J323" s="3">
        <v>10209183</v>
      </c>
    </row>
    <row r="324" spans="1:10" x14ac:dyDescent="0.2">
      <c r="A324" s="49" t="str">
        <f t="shared" si="5"/>
        <v>ERVILHAS</v>
      </c>
      <c r="B324" s="3" t="s">
        <v>331</v>
      </c>
      <c r="C324" s="3">
        <v>3334</v>
      </c>
      <c r="D324" s="3">
        <v>1351</v>
      </c>
      <c r="E324" s="3">
        <v>4447</v>
      </c>
      <c r="F324" s="3">
        <v>1131</v>
      </c>
      <c r="G324" s="3" t="s">
        <v>52</v>
      </c>
      <c r="H324" s="3" t="s">
        <v>52</v>
      </c>
      <c r="I324" s="3" t="s">
        <v>52</v>
      </c>
      <c r="J324" s="3" t="s">
        <v>52</v>
      </c>
    </row>
    <row r="325" spans="1:10" x14ac:dyDescent="0.2">
      <c r="A325" s="49" t="str">
        <f t="shared" si="5"/>
        <v>ERVILHAS CONGELADAS</v>
      </c>
      <c r="B325" s="3" t="s">
        <v>332</v>
      </c>
      <c r="C325" s="3">
        <v>24410</v>
      </c>
      <c r="D325" s="3">
        <v>6226</v>
      </c>
      <c r="E325" s="3">
        <v>22361</v>
      </c>
      <c r="F325" s="3">
        <v>5874</v>
      </c>
      <c r="G325" s="3">
        <v>3489447</v>
      </c>
      <c r="H325" s="3">
        <v>2742271</v>
      </c>
      <c r="I325" s="3">
        <v>3651289</v>
      </c>
      <c r="J325" s="3">
        <v>2989903</v>
      </c>
    </row>
    <row r="326" spans="1:10" x14ac:dyDescent="0.2">
      <c r="A326" s="49" t="str">
        <f t="shared" si="5"/>
        <v>ERVILHAS PREPARADAS OU CONSERVADAS</v>
      </c>
      <c r="B326" s="3" t="s">
        <v>333</v>
      </c>
      <c r="C326" s="3">
        <v>2944132</v>
      </c>
      <c r="D326" s="3">
        <v>2351746</v>
      </c>
      <c r="E326" s="3">
        <v>1109324</v>
      </c>
      <c r="F326" s="3">
        <v>1194643</v>
      </c>
      <c r="G326" s="3">
        <v>103254</v>
      </c>
      <c r="H326" s="3">
        <v>54046</v>
      </c>
      <c r="I326" s="3">
        <v>79706</v>
      </c>
      <c r="J326" s="3">
        <v>58378</v>
      </c>
    </row>
    <row r="327" spans="1:10" x14ac:dyDescent="0.2">
      <c r="A327" s="49" t="str">
        <f t="shared" si="5"/>
        <v>ERVILHAS SECAS</v>
      </c>
      <c r="B327" s="3" t="s">
        <v>334</v>
      </c>
      <c r="C327" s="3">
        <v>13486</v>
      </c>
      <c r="D327" s="3">
        <v>3258</v>
      </c>
      <c r="E327" s="3">
        <v>11833</v>
      </c>
      <c r="F327" s="3">
        <v>3913</v>
      </c>
      <c r="G327" s="3">
        <v>5272442</v>
      </c>
      <c r="H327" s="3">
        <v>8544166</v>
      </c>
      <c r="I327" s="3">
        <v>5961284</v>
      </c>
      <c r="J327" s="3">
        <v>10495808</v>
      </c>
    </row>
    <row r="328" spans="1:10" x14ac:dyDescent="0.2">
      <c r="A328" s="49" t="str">
        <f t="shared" si="5"/>
        <v>ESPINAFRES CONGELADOS</v>
      </c>
      <c r="B328" s="3" t="s">
        <v>335</v>
      </c>
      <c r="C328" s="3">
        <v>35758</v>
      </c>
      <c r="D328" s="3">
        <v>12940</v>
      </c>
      <c r="E328" s="3">
        <v>34962</v>
      </c>
      <c r="F328" s="3">
        <v>13762</v>
      </c>
      <c r="G328" s="3">
        <v>375184</v>
      </c>
      <c r="H328" s="3">
        <v>370926</v>
      </c>
      <c r="I328" s="3">
        <v>299121</v>
      </c>
      <c r="J328" s="3">
        <v>299078</v>
      </c>
    </row>
    <row r="329" spans="1:10" x14ac:dyDescent="0.2">
      <c r="A329" s="49" t="str">
        <f t="shared" si="5"/>
        <v>ESSÊNCIAS DERIVADAS DE MADEIRA</v>
      </c>
      <c r="B329" s="3" t="s">
        <v>336</v>
      </c>
      <c r="C329" s="3">
        <v>17064185</v>
      </c>
      <c r="D329" s="3">
        <v>9928152</v>
      </c>
      <c r="E329" s="3">
        <v>24029975</v>
      </c>
      <c r="F329" s="3">
        <v>9600070</v>
      </c>
      <c r="G329" s="3">
        <v>374679</v>
      </c>
      <c r="H329" s="3">
        <v>58573</v>
      </c>
      <c r="I329" s="3">
        <v>600009</v>
      </c>
      <c r="J329" s="3">
        <v>65565</v>
      </c>
    </row>
    <row r="330" spans="1:10" x14ac:dyDescent="0.2">
      <c r="A330" s="49" t="str">
        <f t="shared" si="5"/>
        <v>EXTRATO DE MALTE</v>
      </c>
      <c r="B330" s="3" t="s">
        <v>337</v>
      </c>
      <c r="C330" s="3">
        <v>617273</v>
      </c>
      <c r="D330" s="3">
        <v>281028</v>
      </c>
      <c r="E330" s="3">
        <v>814069</v>
      </c>
      <c r="F330" s="3">
        <v>392081</v>
      </c>
      <c r="G330" s="3">
        <v>690870</v>
      </c>
      <c r="H330" s="3">
        <v>274207</v>
      </c>
      <c r="I330" s="3">
        <v>718670</v>
      </c>
      <c r="J330" s="3">
        <v>284406</v>
      </c>
    </row>
    <row r="331" spans="1:10" x14ac:dyDescent="0.2">
      <c r="A331" s="49" t="str">
        <f t="shared" si="5"/>
        <v>EXTRATOS TANANTES DE ORIGEM VEGETAL, TANINOS E SEUS DERIVADOS</v>
      </c>
      <c r="B331" s="3" t="s">
        <v>338</v>
      </c>
      <c r="C331" s="3">
        <v>12118938</v>
      </c>
      <c r="D331" s="3">
        <v>5853260</v>
      </c>
      <c r="E331" s="3">
        <v>12177637</v>
      </c>
      <c r="F331" s="3">
        <v>5730639</v>
      </c>
      <c r="G331" s="3">
        <v>2674328</v>
      </c>
      <c r="H331" s="3">
        <v>1215567</v>
      </c>
      <c r="I331" s="3">
        <v>2731626</v>
      </c>
      <c r="J331" s="3">
        <v>991594</v>
      </c>
    </row>
    <row r="332" spans="1:10" x14ac:dyDescent="0.2">
      <c r="A332" s="49" t="str">
        <f t="shared" si="5"/>
        <v>EXTRATOS, ESSÊNCIAS E CONCENTRADOS DE CAFÉ</v>
      </c>
      <c r="B332" s="3" t="s">
        <v>339</v>
      </c>
      <c r="C332" s="3">
        <v>15743108</v>
      </c>
      <c r="D332" s="3">
        <v>2259588</v>
      </c>
      <c r="E332" s="3">
        <v>22515379</v>
      </c>
      <c r="F332" s="3">
        <v>2103340</v>
      </c>
      <c r="G332" s="3">
        <v>464802</v>
      </c>
      <c r="H332" s="3">
        <v>72784</v>
      </c>
      <c r="I332" s="3">
        <v>703963</v>
      </c>
      <c r="J332" s="3">
        <v>95596</v>
      </c>
    </row>
    <row r="333" spans="1:10" x14ac:dyDescent="0.2">
      <c r="A333" s="49" t="str">
        <f t="shared" si="5"/>
        <v>EXTRATOS, ESSÊNCIAS E PREPARAÇÕES DE CHÁS E MATE</v>
      </c>
      <c r="B333" s="3" t="s">
        <v>340</v>
      </c>
      <c r="C333" s="3">
        <v>1745099</v>
      </c>
      <c r="D333" s="3">
        <v>62854</v>
      </c>
      <c r="E333" s="3">
        <v>4221820</v>
      </c>
      <c r="F333" s="3">
        <v>129355</v>
      </c>
      <c r="G333" s="3">
        <v>1938079</v>
      </c>
      <c r="H333" s="3">
        <v>258994</v>
      </c>
      <c r="I333" s="3">
        <v>2096599</v>
      </c>
      <c r="J333" s="3">
        <v>311316</v>
      </c>
    </row>
    <row r="334" spans="1:10" x14ac:dyDescent="0.2">
      <c r="A334" s="49" t="str">
        <f t="shared" si="5"/>
        <v>FARELO DE SOJA</v>
      </c>
      <c r="B334" s="3" t="s">
        <v>341</v>
      </c>
      <c r="C334" s="3">
        <v>3279868860</v>
      </c>
      <c r="D334" s="3">
        <v>7268096459</v>
      </c>
      <c r="E334" s="3">
        <v>2604814795</v>
      </c>
      <c r="F334" s="3">
        <v>7374835104</v>
      </c>
      <c r="G334" s="3">
        <v>145031</v>
      </c>
      <c r="H334" s="3">
        <v>32600</v>
      </c>
      <c r="I334" s="3">
        <v>127614</v>
      </c>
      <c r="J334" s="3">
        <v>27040</v>
      </c>
    </row>
    <row r="335" spans="1:10" x14ac:dyDescent="0.2">
      <c r="A335" s="49" t="str">
        <f t="shared" si="5"/>
        <v>FARELO, SÊMEAS E OUTROS RESÍDUOS  DE TRIGO</v>
      </c>
      <c r="B335" s="3" t="s">
        <v>342</v>
      </c>
      <c r="C335" s="3">
        <v>20203</v>
      </c>
      <c r="D335" s="3">
        <v>63908</v>
      </c>
      <c r="E335" s="3">
        <v>11672</v>
      </c>
      <c r="F335" s="3">
        <v>40013</v>
      </c>
      <c r="G335" s="3">
        <v>69421</v>
      </c>
      <c r="H335" s="3">
        <v>33600</v>
      </c>
      <c r="I335" s="3">
        <v>10</v>
      </c>
      <c r="J335" s="3">
        <v>38</v>
      </c>
    </row>
    <row r="336" spans="1:10" x14ac:dyDescent="0.2">
      <c r="A336" s="49" t="str">
        <f t="shared" si="5"/>
        <v>FARELOS DE OLEAGINOSAS</v>
      </c>
      <c r="B336" s="3" t="s">
        <v>343</v>
      </c>
      <c r="C336" s="3">
        <v>1082769</v>
      </c>
      <c r="D336" s="3">
        <v>1041505</v>
      </c>
      <c r="E336" s="3">
        <v>2759998</v>
      </c>
      <c r="F336" s="3">
        <v>3975125</v>
      </c>
      <c r="G336" s="3">
        <v>388272</v>
      </c>
      <c r="H336" s="3">
        <v>169858</v>
      </c>
      <c r="I336" s="3">
        <v>264284</v>
      </c>
      <c r="J336" s="3">
        <v>83950</v>
      </c>
    </row>
    <row r="337" spans="1:10" x14ac:dyDescent="0.2">
      <c r="A337" s="49" t="str">
        <f t="shared" si="5"/>
        <v>FARINHA DE BATATA</v>
      </c>
      <c r="B337" s="3" t="s">
        <v>344</v>
      </c>
      <c r="C337" s="3">
        <v>216113</v>
      </c>
      <c r="D337" s="3">
        <v>63715</v>
      </c>
      <c r="E337" s="3">
        <v>112418</v>
      </c>
      <c r="F337" s="3">
        <v>46370</v>
      </c>
      <c r="G337" s="3">
        <v>11664130</v>
      </c>
      <c r="H337" s="3">
        <v>5796022</v>
      </c>
      <c r="I337" s="3">
        <v>12806569</v>
      </c>
      <c r="J337" s="3">
        <v>6346517</v>
      </c>
    </row>
    <row r="338" spans="1:10" x14ac:dyDescent="0.2">
      <c r="A338" s="49" t="str">
        <f t="shared" si="5"/>
        <v>FARINHA DE MILHO</v>
      </c>
      <c r="B338" s="3" t="s">
        <v>345</v>
      </c>
      <c r="C338" s="3">
        <v>6448047</v>
      </c>
      <c r="D338" s="3">
        <v>15325206</v>
      </c>
      <c r="E338" s="3">
        <v>8454803</v>
      </c>
      <c r="F338" s="3">
        <v>24772695</v>
      </c>
      <c r="G338" s="3">
        <v>2413617</v>
      </c>
      <c r="H338" s="3">
        <v>2669003</v>
      </c>
      <c r="I338" s="3">
        <v>1048327</v>
      </c>
      <c r="J338" s="3">
        <v>1208710</v>
      </c>
    </row>
    <row r="339" spans="1:10" x14ac:dyDescent="0.2">
      <c r="A339" s="49" t="str">
        <f t="shared" si="5"/>
        <v>FARINHA DE TRIGO</v>
      </c>
      <c r="B339" s="3" t="s">
        <v>346</v>
      </c>
      <c r="C339" s="3">
        <v>1074173</v>
      </c>
      <c r="D339" s="3">
        <v>1097235</v>
      </c>
      <c r="E339" s="3">
        <v>439904</v>
      </c>
      <c r="F339" s="3">
        <v>459513</v>
      </c>
      <c r="G339" s="3">
        <v>46594887</v>
      </c>
      <c r="H339" s="3">
        <v>110143618</v>
      </c>
      <c r="I339" s="3">
        <v>40909959</v>
      </c>
      <c r="J339" s="3">
        <v>103861688</v>
      </c>
    </row>
    <row r="340" spans="1:10" x14ac:dyDescent="0.2">
      <c r="A340" s="49" t="str">
        <f t="shared" si="5"/>
        <v>FARINHAS DE CARNE, EXTRATOS E MIUDEZAS</v>
      </c>
      <c r="B340" s="3" t="s">
        <v>347</v>
      </c>
      <c r="C340" s="3">
        <v>78970450</v>
      </c>
      <c r="D340" s="3">
        <v>110466014</v>
      </c>
      <c r="E340" s="3">
        <v>72111806</v>
      </c>
      <c r="F340" s="3">
        <v>134438554</v>
      </c>
      <c r="G340" s="3">
        <v>2600881</v>
      </c>
      <c r="H340" s="3">
        <v>1154055</v>
      </c>
      <c r="I340" s="3">
        <v>2915094</v>
      </c>
      <c r="J340" s="3">
        <v>1389849</v>
      </c>
    </row>
    <row r="341" spans="1:10" x14ac:dyDescent="0.2">
      <c r="A341" s="49" t="str">
        <f t="shared" si="5"/>
        <v>FÉCULA DE BATATA</v>
      </c>
      <c r="B341" s="3" t="s">
        <v>348</v>
      </c>
      <c r="C341" s="3">
        <v>212446</v>
      </c>
      <c r="D341" s="3">
        <v>220520</v>
      </c>
      <c r="E341" s="3">
        <v>353148</v>
      </c>
      <c r="F341" s="3">
        <v>369187</v>
      </c>
      <c r="G341" s="3">
        <v>672644</v>
      </c>
      <c r="H341" s="3">
        <v>599115</v>
      </c>
      <c r="I341" s="3">
        <v>818348</v>
      </c>
      <c r="J341" s="3">
        <v>724090</v>
      </c>
    </row>
    <row r="342" spans="1:10" x14ac:dyDescent="0.2">
      <c r="A342" s="49" t="str">
        <f t="shared" si="5"/>
        <v>FÉCULA DE MANDIOCA</v>
      </c>
      <c r="B342" s="3" t="s">
        <v>349</v>
      </c>
      <c r="C342" s="3">
        <v>8744580</v>
      </c>
      <c r="D342" s="3">
        <v>10858587</v>
      </c>
      <c r="E342" s="3">
        <v>8724186</v>
      </c>
      <c r="F342" s="3">
        <v>11580855</v>
      </c>
      <c r="G342" s="3">
        <v>543218</v>
      </c>
      <c r="H342" s="3">
        <v>1001750</v>
      </c>
      <c r="I342" s="3">
        <v>34077</v>
      </c>
      <c r="J342" s="3">
        <v>5500</v>
      </c>
    </row>
    <row r="343" spans="1:10" x14ac:dyDescent="0.2">
      <c r="A343" s="49" t="str">
        <f t="shared" si="5"/>
        <v>FEIJÃO</v>
      </c>
      <c r="B343" s="3" t="s">
        <v>350</v>
      </c>
      <c r="C343" s="3">
        <v>10334</v>
      </c>
      <c r="D343" s="3">
        <v>3213</v>
      </c>
      <c r="E343" s="3">
        <v>4708</v>
      </c>
      <c r="F343" s="3">
        <v>1742</v>
      </c>
      <c r="G343" s="3" t="s">
        <v>52</v>
      </c>
      <c r="H343" s="3" t="s">
        <v>52</v>
      </c>
      <c r="I343" s="3" t="s">
        <v>52</v>
      </c>
      <c r="J343" s="3" t="s">
        <v>52</v>
      </c>
    </row>
    <row r="344" spans="1:10" x14ac:dyDescent="0.2">
      <c r="A344" s="49" t="str">
        <f t="shared" si="5"/>
        <v>FEIJÕES PREPARADOS OU CONSERVADOS</v>
      </c>
      <c r="B344" s="3" t="s">
        <v>351</v>
      </c>
      <c r="C344" s="3">
        <v>146610</v>
      </c>
      <c r="D344" s="3">
        <v>103472</v>
      </c>
      <c r="E344" s="3">
        <v>394774</v>
      </c>
      <c r="F344" s="3">
        <v>297199</v>
      </c>
      <c r="G344" s="3">
        <v>20460</v>
      </c>
      <c r="H344" s="3">
        <v>14633</v>
      </c>
      <c r="I344" s="3">
        <v>24362</v>
      </c>
      <c r="J344" s="3">
        <v>16110</v>
      </c>
    </row>
    <row r="345" spans="1:10" x14ac:dyDescent="0.2">
      <c r="A345" s="49" t="str">
        <f t="shared" si="5"/>
        <v>FEIJÕES SECOS</v>
      </c>
      <c r="B345" s="3" t="s">
        <v>352</v>
      </c>
      <c r="C345" s="3">
        <v>19136090</v>
      </c>
      <c r="D345" s="3">
        <v>21487919</v>
      </c>
      <c r="E345" s="3">
        <v>82961525</v>
      </c>
      <c r="F345" s="3">
        <v>95634878</v>
      </c>
      <c r="G345" s="3">
        <v>5720089</v>
      </c>
      <c r="H345" s="3">
        <v>6870975</v>
      </c>
      <c r="I345" s="3">
        <v>1767395</v>
      </c>
      <c r="J345" s="3">
        <v>2359040</v>
      </c>
    </row>
    <row r="346" spans="1:10" x14ac:dyDescent="0.2">
      <c r="A346" s="49" t="str">
        <f t="shared" si="5"/>
        <v>FIAPOS E DESPERDÍCIOS DE ALGODÃO</v>
      </c>
      <c r="B346" s="3" t="s">
        <v>353</v>
      </c>
      <c r="C346" s="3">
        <v>5661655</v>
      </c>
      <c r="D346" s="3">
        <v>6995304</v>
      </c>
      <c r="E346" s="3">
        <v>1268559</v>
      </c>
      <c r="F346" s="3">
        <v>1733077</v>
      </c>
      <c r="G346" s="3">
        <v>1243779</v>
      </c>
      <c r="H346" s="3">
        <v>2570879</v>
      </c>
      <c r="I346" s="3">
        <v>967170</v>
      </c>
      <c r="J346" s="3">
        <v>3004754</v>
      </c>
    </row>
    <row r="347" spans="1:10" x14ac:dyDescent="0.2">
      <c r="A347" s="49" t="str">
        <f t="shared" si="5"/>
        <v>FIAPOS E DESPERDÍCIOS DE LÃ OU PELOS FINOS</v>
      </c>
      <c r="B347" s="3" t="s">
        <v>354</v>
      </c>
      <c r="C347" s="3">
        <v>17738</v>
      </c>
      <c r="D347" s="3">
        <v>8157</v>
      </c>
      <c r="E347" s="3">
        <v>12933</v>
      </c>
      <c r="F347" s="3">
        <v>6831</v>
      </c>
      <c r="G347" s="3">
        <v>220151</v>
      </c>
      <c r="H347" s="3">
        <v>57932</v>
      </c>
      <c r="I347" s="3">
        <v>115506</v>
      </c>
      <c r="J347" s="3">
        <v>51293</v>
      </c>
    </row>
    <row r="348" spans="1:10" x14ac:dyDescent="0.2">
      <c r="A348" s="49" t="str">
        <f t="shared" si="5"/>
        <v>FIGOS FRESCOS</v>
      </c>
      <c r="B348" s="3" t="s">
        <v>355</v>
      </c>
      <c r="C348" s="3">
        <v>3887607</v>
      </c>
      <c r="D348" s="3">
        <v>844145</v>
      </c>
      <c r="E348" s="3">
        <v>3831417</v>
      </c>
      <c r="F348" s="3">
        <v>888937</v>
      </c>
      <c r="G348" s="3" t="s">
        <v>52</v>
      </c>
      <c r="H348" s="3" t="s">
        <v>52</v>
      </c>
      <c r="I348" s="3" t="s">
        <v>52</v>
      </c>
      <c r="J348" s="3" t="s">
        <v>52</v>
      </c>
    </row>
    <row r="349" spans="1:10" x14ac:dyDescent="0.2">
      <c r="A349" s="49" t="str">
        <f t="shared" si="5"/>
        <v>FIGOS SECOS</v>
      </c>
      <c r="B349" s="3" t="s">
        <v>356</v>
      </c>
      <c r="C349" s="3">
        <v>705</v>
      </c>
      <c r="D349" s="3">
        <v>49</v>
      </c>
      <c r="E349" s="3">
        <v>1130</v>
      </c>
      <c r="F349" s="3">
        <v>77</v>
      </c>
      <c r="G349" s="3">
        <v>161815</v>
      </c>
      <c r="H349" s="3">
        <v>38327</v>
      </c>
      <c r="I349" s="3">
        <v>207080</v>
      </c>
      <c r="J349" s="3">
        <v>31845</v>
      </c>
    </row>
    <row r="350" spans="1:10" x14ac:dyDescent="0.2">
      <c r="A350" s="49" t="str">
        <f t="shared" si="5"/>
        <v>FIOS E DESPERDÍCIOS DE SEDA</v>
      </c>
      <c r="B350" s="3" t="s">
        <v>357</v>
      </c>
      <c r="C350" s="3">
        <v>6522420</v>
      </c>
      <c r="D350" s="3">
        <v>92700</v>
      </c>
      <c r="E350" s="3">
        <v>6187139</v>
      </c>
      <c r="F350" s="3">
        <v>88581</v>
      </c>
      <c r="G350" s="3">
        <v>897598</v>
      </c>
      <c r="H350" s="3">
        <v>2504</v>
      </c>
      <c r="I350" s="3">
        <v>752314</v>
      </c>
      <c r="J350" s="3">
        <v>2489</v>
      </c>
    </row>
    <row r="351" spans="1:10" x14ac:dyDescent="0.2">
      <c r="A351" s="49" t="str">
        <f t="shared" si="5"/>
        <v>FIOS E TECIDOS DE LÃ OU DE PELOS FINOS</v>
      </c>
      <c r="B351" s="3" t="s">
        <v>358</v>
      </c>
      <c r="C351" s="3">
        <v>431552</v>
      </c>
      <c r="D351" s="3">
        <v>20051</v>
      </c>
      <c r="E351" s="3">
        <v>334606</v>
      </c>
      <c r="F351" s="3">
        <v>19749</v>
      </c>
      <c r="G351" s="3">
        <v>1284778</v>
      </c>
      <c r="H351" s="3">
        <v>22492</v>
      </c>
      <c r="I351" s="3">
        <v>1732108</v>
      </c>
      <c r="J351" s="3">
        <v>28466</v>
      </c>
    </row>
    <row r="352" spans="1:10" x14ac:dyDescent="0.2">
      <c r="A352" s="49" t="str">
        <f t="shared" si="5"/>
        <v>FIOS, LINHAS E TECIDOS DE ALGODÃO</v>
      </c>
      <c r="B352" s="3" t="s">
        <v>359</v>
      </c>
      <c r="C352" s="3">
        <v>31315514</v>
      </c>
      <c r="D352" s="3">
        <v>5009141</v>
      </c>
      <c r="E352" s="3">
        <v>39494817</v>
      </c>
      <c r="F352" s="3">
        <v>6868500</v>
      </c>
      <c r="G352" s="3">
        <v>55655505</v>
      </c>
      <c r="H352" s="3">
        <v>12043707</v>
      </c>
      <c r="I352" s="3">
        <v>45448365</v>
      </c>
      <c r="J352" s="3">
        <v>9045640</v>
      </c>
    </row>
    <row r="353" spans="1:10" x14ac:dyDescent="0.2">
      <c r="A353" s="49" t="str">
        <f t="shared" si="5"/>
        <v>FLORES  DE CORTES FRESCAS</v>
      </c>
      <c r="B353" s="3" t="s">
        <v>360</v>
      </c>
      <c r="C353" s="3">
        <v>45638</v>
      </c>
      <c r="D353" s="3">
        <v>8916</v>
      </c>
      <c r="E353" s="3">
        <v>25119</v>
      </c>
      <c r="F353" s="3">
        <v>3047</v>
      </c>
      <c r="G353" s="3">
        <v>1014593</v>
      </c>
      <c r="H353" s="3">
        <v>167229</v>
      </c>
      <c r="I353" s="3">
        <v>1401898</v>
      </c>
      <c r="J353" s="3">
        <v>224425</v>
      </c>
    </row>
    <row r="354" spans="1:10" x14ac:dyDescent="0.2">
      <c r="A354" s="49" t="str">
        <f t="shared" si="5"/>
        <v>FOLHAGENS, FOLHAS E RAMOS DE PLANTAS CORTADAS FRESCAS</v>
      </c>
      <c r="B354" s="3" t="s">
        <v>361</v>
      </c>
      <c r="C354" s="3">
        <v>461061</v>
      </c>
      <c r="D354" s="3">
        <v>68866</v>
      </c>
      <c r="E354" s="3">
        <v>735378</v>
      </c>
      <c r="F354" s="3">
        <v>90834</v>
      </c>
      <c r="G354" s="3">
        <v>1655</v>
      </c>
      <c r="H354" s="3">
        <v>607</v>
      </c>
      <c r="I354" s="3">
        <v>30816</v>
      </c>
      <c r="J354" s="3">
        <v>4985</v>
      </c>
    </row>
    <row r="355" spans="1:10" x14ac:dyDescent="0.2">
      <c r="A355" s="49" t="str">
        <f t="shared" si="5"/>
        <v>FUMO MANUFATURADO</v>
      </c>
      <c r="B355" s="3" t="s">
        <v>362</v>
      </c>
      <c r="C355" s="3">
        <v>33079734</v>
      </c>
      <c r="D355" s="3">
        <v>6790139</v>
      </c>
      <c r="E355" s="3">
        <v>57322101</v>
      </c>
      <c r="F355" s="3">
        <v>10240629</v>
      </c>
      <c r="G355" s="3">
        <v>1952235</v>
      </c>
      <c r="H355" s="3">
        <v>474668</v>
      </c>
      <c r="I355" s="3">
        <v>3340667</v>
      </c>
      <c r="J355" s="3">
        <v>526406</v>
      </c>
    </row>
    <row r="356" spans="1:10" x14ac:dyDescent="0.2">
      <c r="A356" s="49" t="str">
        <f t="shared" si="5"/>
        <v>FUMO NÃO MANUFATURADO</v>
      </c>
      <c r="B356" s="3" t="s">
        <v>363</v>
      </c>
      <c r="C356" s="3">
        <v>706038138</v>
      </c>
      <c r="D356" s="3">
        <v>93356222</v>
      </c>
      <c r="E356" s="3">
        <v>807214292</v>
      </c>
      <c r="F356" s="3">
        <v>91304729</v>
      </c>
      <c r="G356" s="3">
        <v>15579602</v>
      </c>
      <c r="H356" s="3">
        <v>4365711</v>
      </c>
      <c r="I356" s="3">
        <v>25905403</v>
      </c>
      <c r="J356" s="3">
        <v>6358187</v>
      </c>
    </row>
    <row r="357" spans="1:10" x14ac:dyDescent="0.2">
      <c r="A357" s="49" t="str">
        <f t="shared" si="5"/>
        <v>GALOS E GALINHAS VIVOS</v>
      </c>
      <c r="B357" s="3" t="s">
        <v>364</v>
      </c>
      <c r="C357" s="3">
        <v>37075074</v>
      </c>
      <c r="D357" s="3">
        <v>349421</v>
      </c>
      <c r="E357" s="3">
        <v>45246072</v>
      </c>
      <c r="F357" s="3">
        <v>492511</v>
      </c>
      <c r="G357" s="3">
        <v>80371</v>
      </c>
      <c r="H357" s="3">
        <v>107</v>
      </c>
      <c r="I357" s="3">
        <v>527439</v>
      </c>
      <c r="J357" s="3">
        <v>2364</v>
      </c>
    </row>
    <row r="358" spans="1:10" x14ac:dyDescent="0.2">
      <c r="A358" s="49" t="str">
        <f t="shared" si="5"/>
        <v>GELATINAS</v>
      </c>
      <c r="B358" s="3" t="s">
        <v>365</v>
      </c>
      <c r="C358" s="3">
        <v>85081970</v>
      </c>
      <c r="D358" s="3">
        <v>13100637</v>
      </c>
      <c r="E358" s="3">
        <v>96069471</v>
      </c>
      <c r="F358" s="3">
        <v>18874017</v>
      </c>
      <c r="G358" s="3">
        <v>1818752</v>
      </c>
      <c r="H358" s="3">
        <v>218830</v>
      </c>
      <c r="I358" s="3">
        <v>6213606</v>
      </c>
      <c r="J358" s="3">
        <v>1313447</v>
      </c>
    </row>
    <row r="359" spans="1:10" x14ac:dyDescent="0.2">
      <c r="A359" s="49" t="str">
        <f t="shared" si="5"/>
        <v>GEMAS DE OVOS</v>
      </c>
      <c r="B359" s="3" t="s">
        <v>366</v>
      </c>
      <c r="C359" s="3">
        <v>701039</v>
      </c>
      <c r="D359" s="3">
        <v>163099</v>
      </c>
      <c r="E359" s="3">
        <v>4391783</v>
      </c>
      <c r="F359" s="3">
        <v>1191990</v>
      </c>
      <c r="G359" s="3" t="s">
        <v>52</v>
      </c>
      <c r="H359" s="3" t="s">
        <v>52</v>
      </c>
      <c r="I359" s="3" t="s">
        <v>52</v>
      </c>
      <c r="J359" s="3" t="s">
        <v>52</v>
      </c>
    </row>
    <row r="360" spans="1:10" x14ac:dyDescent="0.2">
      <c r="A360" s="49" t="str">
        <f t="shared" si="5"/>
        <v>GENGIBRE</v>
      </c>
      <c r="B360" s="3" t="s">
        <v>367</v>
      </c>
      <c r="C360" s="3">
        <v>6610485</v>
      </c>
      <c r="D360" s="3">
        <v>3521349</v>
      </c>
      <c r="E360" s="3">
        <v>6321896</v>
      </c>
      <c r="F360" s="3">
        <v>4465597</v>
      </c>
      <c r="G360" s="3">
        <v>414919</v>
      </c>
      <c r="H360" s="3">
        <v>147398</v>
      </c>
      <c r="I360" s="3">
        <v>798098</v>
      </c>
      <c r="J360" s="3">
        <v>246486</v>
      </c>
    </row>
    <row r="361" spans="1:10" x14ac:dyDescent="0.2">
      <c r="A361" s="49" t="str">
        <f t="shared" si="5"/>
        <v>GLUTEN DE TRIGO</v>
      </c>
      <c r="B361" s="3" t="s">
        <v>368</v>
      </c>
      <c r="C361" s="3">
        <v>71</v>
      </c>
      <c r="D361" s="3">
        <v>62</v>
      </c>
      <c r="E361" s="3">
        <v>9856</v>
      </c>
      <c r="F361" s="3">
        <v>4042</v>
      </c>
      <c r="G361" s="3">
        <v>13812808</v>
      </c>
      <c r="H361" s="3">
        <v>7787045</v>
      </c>
      <c r="I361" s="3">
        <v>12308784</v>
      </c>
      <c r="J361" s="3">
        <v>8228875</v>
      </c>
    </row>
    <row r="362" spans="1:10" x14ac:dyDescent="0.2">
      <c r="A362" s="49" t="str">
        <f t="shared" si="5"/>
        <v>GOIABAS FRESCAS OU SECAS</v>
      </c>
      <c r="B362" s="3" t="s">
        <v>369</v>
      </c>
      <c r="C362" s="3">
        <v>396377</v>
      </c>
      <c r="D362" s="3">
        <v>152582</v>
      </c>
      <c r="E362" s="3">
        <v>710867</v>
      </c>
      <c r="F362" s="3">
        <v>316902</v>
      </c>
      <c r="G362" s="3" t="s">
        <v>52</v>
      </c>
      <c r="H362" s="3" t="s">
        <v>52</v>
      </c>
      <c r="I362" s="3" t="s">
        <v>52</v>
      </c>
      <c r="J362" s="3" t="s">
        <v>52</v>
      </c>
    </row>
    <row r="363" spans="1:10" x14ac:dyDescent="0.2">
      <c r="A363" s="49" t="str">
        <f t="shared" si="5"/>
        <v>GOMA NATURAL</v>
      </c>
      <c r="B363" s="3" t="s">
        <v>563</v>
      </c>
      <c r="C363" s="3" t="s">
        <v>52</v>
      </c>
      <c r="D363" s="3" t="s">
        <v>52</v>
      </c>
      <c r="E363" s="3" t="s">
        <v>52</v>
      </c>
      <c r="F363" s="3" t="s">
        <v>52</v>
      </c>
      <c r="G363" s="3">
        <v>34014</v>
      </c>
      <c r="H363" s="3">
        <v>114</v>
      </c>
      <c r="I363" s="3">
        <v>0</v>
      </c>
      <c r="J363" s="3">
        <v>0</v>
      </c>
    </row>
    <row r="364" spans="1:10" x14ac:dyDescent="0.2">
      <c r="A364" s="49" t="str">
        <f t="shared" si="5"/>
        <v>GOMAS E RESINAS</v>
      </c>
      <c r="B364" s="3" t="s">
        <v>370</v>
      </c>
      <c r="C364" s="3">
        <v>9603242</v>
      </c>
      <c r="D364" s="3">
        <v>9770811</v>
      </c>
      <c r="E364" s="3">
        <v>12026660</v>
      </c>
      <c r="F364" s="3">
        <v>11574295</v>
      </c>
      <c r="G364" s="3">
        <v>4078232</v>
      </c>
      <c r="H364" s="3">
        <v>1447490</v>
      </c>
      <c r="I364" s="3">
        <v>5019881</v>
      </c>
      <c r="J364" s="3">
        <v>1525323</v>
      </c>
    </row>
    <row r="365" spans="1:10" x14ac:dyDescent="0.2">
      <c r="A365" s="49" t="str">
        <f t="shared" si="5"/>
        <v>GORDURAS DE PORCO</v>
      </c>
      <c r="B365" s="3" t="s">
        <v>371</v>
      </c>
      <c r="C365" s="3">
        <v>7509433</v>
      </c>
      <c r="D365" s="3">
        <v>7519224</v>
      </c>
      <c r="E365" s="3">
        <v>8749014</v>
      </c>
      <c r="F365" s="3">
        <v>8406487</v>
      </c>
      <c r="G365" s="3">
        <v>147276</v>
      </c>
      <c r="H365" s="3">
        <v>95261</v>
      </c>
      <c r="I365" s="3">
        <v>363715</v>
      </c>
      <c r="J365" s="3">
        <v>254356</v>
      </c>
    </row>
    <row r="366" spans="1:10" x14ac:dyDescent="0.2">
      <c r="A366" s="49" t="str">
        <f t="shared" si="5"/>
        <v>GRÃOS-DE-BICO SECOS</v>
      </c>
      <c r="B366" s="3" t="s">
        <v>372</v>
      </c>
      <c r="C366" s="3">
        <v>46506</v>
      </c>
      <c r="D366" s="3">
        <v>14846</v>
      </c>
      <c r="E366" s="3">
        <v>35401</v>
      </c>
      <c r="F366" s="3">
        <v>13049</v>
      </c>
      <c r="G366" s="3">
        <v>5291513</v>
      </c>
      <c r="H366" s="3">
        <v>5108609</v>
      </c>
      <c r="I366" s="3">
        <v>3567185</v>
      </c>
      <c r="J366" s="3">
        <v>4089504</v>
      </c>
    </row>
    <row r="367" spans="1:10" x14ac:dyDescent="0.2">
      <c r="A367" s="49" t="str">
        <f t="shared" si="5"/>
        <v>INHAME</v>
      </c>
      <c r="B367" s="3" t="s">
        <v>373</v>
      </c>
      <c r="C367" s="3">
        <v>3760080</v>
      </c>
      <c r="D367" s="3">
        <v>2576296</v>
      </c>
      <c r="E367" s="3">
        <v>3133949</v>
      </c>
      <c r="F367" s="3">
        <v>2395822</v>
      </c>
      <c r="G367" s="3" t="s">
        <v>52</v>
      </c>
      <c r="H367" s="3" t="s">
        <v>52</v>
      </c>
      <c r="I367" s="3" t="s">
        <v>52</v>
      </c>
      <c r="J367" s="3" t="s">
        <v>52</v>
      </c>
    </row>
    <row r="368" spans="1:10" x14ac:dyDescent="0.2">
      <c r="A368" s="49" t="str">
        <f t="shared" si="5"/>
        <v>IOGURTE</v>
      </c>
      <c r="B368" s="3" t="s">
        <v>374</v>
      </c>
      <c r="C368" s="3">
        <v>426025</v>
      </c>
      <c r="D368" s="3">
        <v>161555</v>
      </c>
      <c r="E368" s="3">
        <v>402271</v>
      </c>
      <c r="F368" s="3">
        <v>153673</v>
      </c>
      <c r="G368" s="3" t="s">
        <v>52</v>
      </c>
      <c r="H368" s="3" t="s">
        <v>52</v>
      </c>
      <c r="I368" s="3" t="s">
        <v>52</v>
      </c>
      <c r="J368" s="3" t="s">
        <v>52</v>
      </c>
    </row>
    <row r="369" spans="1:10" x14ac:dyDescent="0.2">
      <c r="A369" s="49" t="str">
        <f t="shared" si="5"/>
        <v>KIWIS FRESCOS</v>
      </c>
      <c r="B369" s="3" t="s">
        <v>375</v>
      </c>
      <c r="C369" s="3">
        <v>102394</v>
      </c>
      <c r="D369" s="3">
        <v>19563</v>
      </c>
      <c r="E369" s="3">
        <v>103922</v>
      </c>
      <c r="F369" s="3">
        <v>21340</v>
      </c>
      <c r="G369" s="3">
        <v>28223580</v>
      </c>
      <c r="H369" s="3">
        <v>12772952</v>
      </c>
      <c r="I369" s="3">
        <v>28038878</v>
      </c>
      <c r="J369" s="3">
        <v>13199538</v>
      </c>
    </row>
    <row r="370" spans="1:10" x14ac:dyDescent="0.2">
      <c r="A370" s="49" t="str">
        <f t="shared" si="5"/>
        <v>KRILL</v>
      </c>
      <c r="B370" s="3" t="s">
        <v>564</v>
      </c>
      <c r="C370" s="3" t="s">
        <v>52</v>
      </c>
      <c r="D370" s="3" t="s">
        <v>52</v>
      </c>
      <c r="E370" s="3" t="s">
        <v>52</v>
      </c>
      <c r="F370" s="3" t="s">
        <v>52</v>
      </c>
      <c r="G370" s="3">
        <v>1820</v>
      </c>
      <c r="H370" s="3">
        <v>530</v>
      </c>
      <c r="I370" s="3">
        <v>0</v>
      </c>
      <c r="J370" s="3">
        <v>0</v>
      </c>
    </row>
    <row r="371" spans="1:10" x14ac:dyDescent="0.2">
      <c r="A371" s="49" t="str">
        <f t="shared" si="5"/>
        <v>LÃ  OU PELOS FINOS NÃO CARDADOS NEM PENTEADOS</v>
      </c>
      <c r="B371" s="3" t="s">
        <v>376</v>
      </c>
      <c r="C371" s="3">
        <v>3954327</v>
      </c>
      <c r="D371" s="3">
        <v>2803998</v>
      </c>
      <c r="E371" s="3">
        <v>4193729</v>
      </c>
      <c r="F371" s="3">
        <v>3062525</v>
      </c>
      <c r="G371" s="3">
        <v>242918</v>
      </c>
      <c r="H371" s="3">
        <v>56348</v>
      </c>
      <c r="I371" s="3">
        <v>40095</v>
      </c>
      <c r="J371" s="3">
        <v>12045</v>
      </c>
    </row>
    <row r="372" spans="1:10" x14ac:dyDescent="0.2">
      <c r="A372" s="49" t="str">
        <f t="shared" si="5"/>
        <v>LÃ OU PELOS FINOS CARDADOS OU PENTEADOS</v>
      </c>
      <c r="B372" s="3" t="s">
        <v>377</v>
      </c>
      <c r="C372" s="3">
        <v>413598</v>
      </c>
      <c r="D372" s="3">
        <v>130118</v>
      </c>
      <c r="E372" s="3">
        <v>331486</v>
      </c>
      <c r="F372" s="3">
        <v>64450</v>
      </c>
      <c r="G372" s="3">
        <v>488109</v>
      </c>
      <c r="H372" s="3">
        <v>39567</v>
      </c>
      <c r="I372" s="3">
        <v>703822</v>
      </c>
      <c r="J372" s="3">
        <v>60867</v>
      </c>
    </row>
    <row r="373" spans="1:10" x14ac:dyDescent="0.2">
      <c r="A373" s="49" t="str">
        <f t="shared" si="5"/>
        <v>LAGOSTAS</v>
      </c>
      <c r="B373" s="3" t="s">
        <v>378</v>
      </c>
      <c r="C373" s="3">
        <v>12549525</v>
      </c>
      <c r="D373" s="3">
        <v>518470</v>
      </c>
      <c r="E373" s="3">
        <v>6639157</v>
      </c>
      <c r="F373" s="3">
        <v>258508</v>
      </c>
      <c r="G373" s="3" t="s">
        <v>52</v>
      </c>
      <c r="H373" s="3" t="s">
        <v>52</v>
      </c>
      <c r="I373" s="3" t="s">
        <v>52</v>
      </c>
      <c r="J373" s="3" t="s">
        <v>52</v>
      </c>
    </row>
    <row r="374" spans="1:10" x14ac:dyDescent="0.2">
      <c r="A374" s="49" t="str">
        <f t="shared" si="5"/>
        <v>LARANJAS FRESCAS OU SECAS</v>
      </c>
      <c r="B374" s="3" t="s">
        <v>379</v>
      </c>
      <c r="C374" s="3">
        <v>248640</v>
      </c>
      <c r="D374" s="3">
        <v>360085</v>
      </c>
      <c r="E374" s="3">
        <v>255780</v>
      </c>
      <c r="F374" s="3">
        <v>179434</v>
      </c>
      <c r="G374" s="3">
        <v>17384143</v>
      </c>
      <c r="H374" s="3">
        <v>24019902</v>
      </c>
      <c r="I374" s="3">
        <v>18860960</v>
      </c>
      <c r="J374" s="3">
        <v>27847381</v>
      </c>
    </row>
    <row r="375" spans="1:10" x14ac:dyDescent="0.2">
      <c r="A375" s="49" t="str">
        <f t="shared" si="5"/>
        <v>LEITE CONDENSADO</v>
      </c>
      <c r="B375" s="3" t="s">
        <v>380</v>
      </c>
      <c r="C375" s="3">
        <v>6996986</v>
      </c>
      <c r="D375" s="3">
        <v>3176715</v>
      </c>
      <c r="E375" s="3">
        <v>5608704</v>
      </c>
      <c r="F375" s="3">
        <v>2513899</v>
      </c>
      <c r="G375" s="3" t="s">
        <v>52</v>
      </c>
      <c r="H375" s="3" t="s">
        <v>52</v>
      </c>
      <c r="I375" s="3" t="s">
        <v>52</v>
      </c>
      <c r="J375" s="3" t="s">
        <v>52</v>
      </c>
    </row>
    <row r="376" spans="1:10" x14ac:dyDescent="0.2">
      <c r="A376" s="49" t="str">
        <f t="shared" si="5"/>
        <v>LEITE EM PÓ</v>
      </c>
      <c r="B376" s="3" t="s">
        <v>381</v>
      </c>
      <c r="C376" s="3">
        <v>14711796</v>
      </c>
      <c r="D376" s="3">
        <v>2558888</v>
      </c>
      <c r="E376" s="3">
        <v>2774576</v>
      </c>
      <c r="F376" s="3">
        <v>484940</v>
      </c>
      <c r="G376" s="3">
        <v>216446253</v>
      </c>
      <c r="H376" s="3">
        <v>64232516</v>
      </c>
      <c r="I376" s="3">
        <v>236191087</v>
      </c>
      <c r="J376" s="3">
        <v>63467697</v>
      </c>
    </row>
    <row r="377" spans="1:10" x14ac:dyDescent="0.2">
      <c r="A377" s="49" t="str">
        <f t="shared" si="5"/>
        <v>LEITE FLUIDO</v>
      </c>
      <c r="B377" s="3" t="s">
        <v>382</v>
      </c>
      <c r="C377" s="3">
        <v>1212928</v>
      </c>
      <c r="D377" s="3">
        <v>1313317</v>
      </c>
      <c r="E377" s="3">
        <v>1010862</v>
      </c>
      <c r="F377" s="3">
        <v>1094431</v>
      </c>
      <c r="G377" s="3">
        <v>0</v>
      </c>
      <c r="H377" s="3">
        <v>0</v>
      </c>
      <c r="I377" s="3">
        <v>15422</v>
      </c>
      <c r="J377" s="3">
        <v>22063</v>
      </c>
    </row>
    <row r="378" spans="1:10" x14ac:dyDescent="0.2">
      <c r="A378" s="49" t="str">
        <f t="shared" si="5"/>
        <v>LEITE MODIFICADO</v>
      </c>
      <c r="B378" s="3" t="s">
        <v>383</v>
      </c>
      <c r="C378" s="3">
        <v>754172</v>
      </c>
      <c r="D378" s="3">
        <v>187120</v>
      </c>
      <c r="E378" s="3">
        <v>2708</v>
      </c>
      <c r="F378" s="3">
        <v>321</v>
      </c>
      <c r="G378" s="3">
        <v>300469</v>
      </c>
      <c r="H378" s="3">
        <v>28236</v>
      </c>
      <c r="I378" s="3">
        <v>0</v>
      </c>
      <c r="J378" s="3">
        <v>0</v>
      </c>
    </row>
    <row r="379" spans="1:10" x14ac:dyDescent="0.2">
      <c r="A379" s="49" t="str">
        <f t="shared" si="5"/>
        <v>LEITELHO</v>
      </c>
      <c r="B379" s="3" t="s">
        <v>384</v>
      </c>
      <c r="C379" s="3">
        <v>227216</v>
      </c>
      <c r="D379" s="3">
        <v>168367</v>
      </c>
      <c r="E379" s="3">
        <v>248822</v>
      </c>
      <c r="F379" s="3">
        <v>175168</v>
      </c>
      <c r="G379" s="3">
        <v>860236</v>
      </c>
      <c r="H379" s="3">
        <v>263500</v>
      </c>
      <c r="I379" s="3">
        <v>423697</v>
      </c>
      <c r="J379" s="3">
        <v>144000</v>
      </c>
    </row>
    <row r="380" spans="1:10" x14ac:dyDescent="0.2">
      <c r="A380" s="49" t="str">
        <f t="shared" si="5"/>
        <v>LENTILHAS SECAS</v>
      </c>
      <c r="B380" s="3" t="s">
        <v>385</v>
      </c>
      <c r="C380" s="3">
        <v>68093</v>
      </c>
      <c r="D380" s="3">
        <v>18322</v>
      </c>
      <c r="E380" s="3">
        <v>64365</v>
      </c>
      <c r="F380" s="3">
        <v>16249</v>
      </c>
      <c r="G380" s="3">
        <v>3970899</v>
      </c>
      <c r="H380" s="3">
        <v>3113090</v>
      </c>
      <c r="I380" s="3">
        <v>5980265</v>
      </c>
      <c r="J380" s="3">
        <v>4988389</v>
      </c>
    </row>
    <row r="381" spans="1:10" x14ac:dyDescent="0.2">
      <c r="A381" s="49" t="str">
        <f t="shared" si="5"/>
        <v>LEVEDURAS E PÓS PARA LEVEDAR</v>
      </c>
      <c r="B381" s="3" t="s">
        <v>386</v>
      </c>
      <c r="C381" s="3">
        <v>59541078</v>
      </c>
      <c r="D381" s="3">
        <v>29197620</v>
      </c>
      <c r="E381" s="3">
        <v>55356882</v>
      </c>
      <c r="F381" s="3">
        <v>32040940</v>
      </c>
      <c r="G381" s="3">
        <v>20437225</v>
      </c>
      <c r="H381" s="3">
        <v>8368948</v>
      </c>
      <c r="I381" s="3">
        <v>26075255</v>
      </c>
      <c r="J381" s="3">
        <v>8934162</v>
      </c>
    </row>
    <row r="382" spans="1:10" x14ac:dyDescent="0.2">
      <c r="A382" s="49" t="str">
        <f t="shared" ref="A382:A445" si="6">RIGHT(B382,LEN(B382)-11)</f>
        <v>LIMÕES E LIMAS FRESCOS OU SECOS</v>
      </c>
      <c r="B382" s="3" t="s">
        <v>387</v>
      </c>
      <c r="C382" s="3">
        <v>55645962</v>
      </c>
      <c r="D382" s="3">
        <v>55109283</v>
      </c>
      <c r="E382" s="3">
        <v>60080956</v>
      </c>
      <c r="F382" s="3">
        <v>69661521</v>
      </c>
      <c r="G382" s="3">
        <v>1194306</v>
      </c>
      <c r="H382" s="3">
        <v>1264336</v>
      </c>
      <c r="I382" s="3">
        <v>1006890</v>
      </c>
      <c r="J382" s="3">
        <v>1110720</v>
      </c>
    </row>
    <row r="383" spans="1:10" x14ac:dyDescent="0.2">
      <c r="A383" s="49" t="str">
        <f t="shared" si="6"/>
        <v>LINHO EM BRUTO, PENTEADO OU TRABALHADO DE OUTRA FORMA</v>
      </c>
      <c r="B383" s="3" t="s">
        <v>388</v>
      </c>
      <c r="C383" s="3">
        <v>154</v>
      </c>
      <c r="D383" s="3">
        <v>0</v>
      </c>
      <c r="E383" s="3">
        <v>991</v>
      </c>
      <c r="F383" s="3">
        <v>5</v>
      </c>
      <c r="G383" s="3">
        <v>1727159</v>
      </c>
      <c r="H383" s="3">
        <v>280280</v>
      </c>
      <c r="I383" s="3">
        <v>1543821</v>
      </c>
      <c r="J383" s="3">
        <v>173308</v>
      </c>
    </row>
    <row r="384" spans="1:10" x14ac:dyDescent="0.2">
      <c r="A384" s="49" t="str">
        <f t="shared" si="6"/>
        <v>LINTERES DE ALGODÃO</v>
      </c>
      <c r="B384" s="3" t="s">
        <v>389</v>
      </c>
      <c r="C384" s="3">
        <v>4195969</v>
      </c>
      <c r="D384" s="3">
        <v>10182390</v>
      </c>
      <c r="E384" s="3">
        <v>6808082</v>
      </c>
      <c r="F384" s="3">
        <v>17157766</v>
      </c>
      <c r="G384" s="3">
        <v>0</v>
      </c>
      <c r="H384" s="3">
        <v>0</v>
      </c>
      <c r="I384" s="3">
        <v>648</v>
      </c>
      <c r="J384" s="3">
        <v>40</v>
      </c>
    </row>
    <row r="385" spans="1:10" x14ac:dyDescent="0.2">
      <c r="A385" s="49" t="str">
        <f t="shared" si="6"/>
        <v>LULAS</v>
      </c>
      <c r="B385" s="3" t="s">
        <v>390</v>
      </c>
      <c r="C385" s="3">
        <v>165299</v>
      </c>
      <c r="D385" s="3">
        <v>18842</v>
      </c>
      <c r="E385" s="3">
        <v>131263</v>
      </c>
      <c r="F385" s="3">
        <v>16861</v>
      </c>
      <c r="G385" s="3">
        <v>7073058</v>
      </c>
      <c r="H385" s="3">
        <v>2303020</v>
      </c>
      <c r="I385" s="3">
        <v>13496876</v>
      </c>
      <c r="J385" s="3">
        <v>3210191</v>
      </c>
    </row>
    <row r="386" spans="1:10" x14ac:dyDescent="0.2">
      <c r="A386" s="49" t="str">
        <f t="shared" si="6"/>
        <v>MAÇÃS FRESCAS</v>
      </c>
      <c r="B386" s="3" t="s">
        <v>391</v>
      </c>
      <c r="C386" s="3">
        <v>5646445</v>
      </c>
      <c r="D386" s="3">
        <v>5886486</v>
      </c>
      <c r="E386" s="3">
        <v>7764883</v>
      </c>
      <c r="F386" s="3">
        <v>7435971</v>
      </c>
      <c r="G386" s="3">
        <v>55640675</v>
      </c>
      <c r="H386" s="3">
        <v>46018439</v>
      </c>
      <c r="I386" s="3">
        <v>57061500</v>
      </c>
      <c r="J386" s="3">
        <v>51672036</v>
      </c>
    </row>
    <row r="387" spans="1:10" x14ac:dyDescent="0.2">
      <c r="A387" s="49" t="str">
        <f t="shared" si="6"/>
        <v>MAÇÃS SECAS</v>
      </c>
      <c r="B387" s="3" t="s">
        <v>392</v>
      </c>
      <c r="C387" s="3">
        <v>2227</v>
      </c>
      <c r="D387" s="3">
        <v>562</v>
      </c>
      <c r="E387" s="3">
        <v>1364</v>
      </c>
      <c r="F387" s="3">
        <v>367</v>
      </c>
      <c r="G387" s="3">
        <v>61892</v>
      </c>
      <c r="H387" s="3">
        <v>19934</v>
      </c>
      <c r="I387" s="3">
        <v>178606</v>
      </c>
      <c r="J387" s="3">
        <v>43200</v>
      </c>
    </row>
    <row r="388" spans="1:10" x14ac:dyDescent="0.2">
      <c r="A388" s="49" t="str">
        <f t="shared" si="6"/>
        <v>MACIS</v>
      </c>
      <c r="B388" s="3" t="s">
        <v>393</v>
      </c>
      <c r="C388" s="3" t="s">
        <v>52</v>
      </c>
      <c r="D388" s="3" t="s">
        <v>52</v>
      </c>
      <c r="E388" s="3" t="s">
        <v>52</v>
      </c>
      <c r="F388" s="3" t="s">
        <v>52</v>
      </c>
      <c r="G388" s="3">
        <v>1100</v>
      </c>
      <c r="H388" s="3">
        <v>100</v>
      </c>
      <c r="I388" s="3">
        <v>0</v>
      </c>
      <c r="J388" s="3">
        <v>0</v>
      </c>
    </row>
    <row r="389" spans="1:10" x14ac:dyDescent="0.2">
      <c r="A389" s="49" t="str">
        <f t="shared" si="6"/>
        <v>MADEIRA COMPENSADA OU CONTRAPLACADA</v>
      </c>
      <c r="B389" s="3" t="s">
        <v>394</v>
      </c>
      <c r="C389" s="3">
        <v>264729484</v>
      </c>
      <c r="D389" s="3">
        <v>433675784</v>
      </c>
      <c r="E389" s="3">
        <v>307581930</v>
      </c>
      <c r="F389" s="3">
        <v>523373610</v>
      </c>
      <c r="G389" s="3">
        <v>1486357</v>
      </c>
      <c r="H389" s="3">
        <v>448449</v>
      </c>
      <c r="I389" s="3">
        <v>2301109</v>
      </c>
      <c r="J389" s="3">
        <v>1290444</v>
      </c>
    </row>
    <row r="390" spans="1:10" x14ac:dyDescent="0.2">
      <c r="A390" s="49" t="str">
        <f t="shared" si="6"/>
        <v>MADEIRA EM BRUTO</v>
      </c>
      <c r="B390" s="3" t="s">
        <v>395</v>
      </c>
      <c r="C390" s="3">
        <v>26690042</v>
      </c>
      <c r="D390" s="3">
        <v>331296459</v>
      </c>
      <c r="E390" s="3">
        <v>22714317</v>
      </c>
      <c r="F390" s="3">
        <v>282612953</v>
      </c>
      <c r="G390" s="3">
        <v>258651</v>
      </c>
      <c r="H390" s="3">
        <v>5432547</v>
      </c>
      <c r="I390" s="3">
        <v>227612</v>
      </c>
      <c r="J390" s="3">
        <v>4638894</v>
      </c>
    </row>
    <row r="391" spans="1:10" x14ac:dyDescent="0.2">
      <c r="A391" s="49" t="str">
        <f t="shared" si="6"/>
        <v>MADEIRA EM ESTILHAS OU EM PARTÍCULAS</v>
      </c>
      <c r="B391" s="3" t="s">
        <v>396</v>
      </c>
      <c r="C391" s="3">
        <v>67915985</v>
      </c>
      <c r="D391" s="3">
        <v>676589651</v>
      </c>
      <c r="E391" s="3">
        <v>40491066</v>
      </c>
      <c r="F391" s="3">
        <v>400410656</v>
      </c>
      <c r="G391" s="3">
        <v>320842</v>
      </c>
      <c r="H391" s="3">
        <v>384708</v>
      </c>
      <c r="I391" s="3">
        <v>414517</v>
      </c>
      <c r="J391" s="3">
        <v>505573</v>
      </c>
    </row>
    <row r="392" spans="1:10" x14ac:dyDescent="0.2">
      <c r="A392" s="49" t="str">
        <f t="shared" si="6"/>
        <v>MADEIRA LAMINADA</v>
      </c>
      <c r="B392" s="3" t="s">
        <v>397</v>
      </c>
      <c r="C392" s="3">
        <v>11435255</v>
      </c>
      <c r="D392" s="3">
        <v>37132455</v>
      </c>
      <c r="E392" s="3">
        <v>10743123</v>
      </c>
      <c r="F392" s="3">
        <v>35123802</v>
      </c>
      <c r="G392" s="3">
        <v>4582304</v>
      </c>
      <c r="H392" s="3">
        <v>3748452</v>
      </c>
      <c r="I392" s="3">
        <v>8300880</v>
      </c>
      <c r="J392" s="3">
        <v>13986298</v>
      </c>
    </row>
    <row r="393" spans="1:10" x14ac:dyDescent="0.2">
      <c r="A393" s="49" t="str">
        <f t="shared" si="6"/>
        <v>MADEIRA PERFILADA</v>
      </c>
      <c r="B393" s="3" t="s">
        <v>398</v>
      </c>
      <c r="C393" s="3">
        <v>204393662</v>
      </c>
      <c r="D393" s="3">
        <v>111150749</v>
      </c>
      <c r="E393" s="3">
        <v>171370028</v>
      </c>
      <c r="F393" s="3">
        <v>99659812</v>
      </c>
      <c r="G393" s="3">
        <v>732255</v>
      </c>
      <c r="H393" s="3">
        <v>424030</v>
      </c>
      <c r="I393" s="3">
        <v>667045</v>
      </c>
      <c r="J393" s="3">
        <v>502836</v>
      </c>
    </row>
    <row r="394" spans="1:10" x14ac:dyDescent="0.2">
      <c r="A394" s="49" t="str">
        <f t="shared" si="6"/>
        <v>MADEIRA SERRADA</v>
      </c>
      <c r="B394" s="3" t="s">
        <v>399</v>
      </c>
      <c r="C394" s="3">
        <v>236334855</v>
      </c>
      <c r="D394" s="3">
        <v>477639181</v>
      </c>
      <c r="E394" s="3">
        <v>280188221</v>
      </c>
      <c r="F394" s="3">
        <v>551888889</v>
      </c>
      <c r="G394" s="3">
        <v>5140712</v>
      </c>
      <c r="H394" s="3">
        <v>9034973</v>
      </c>
      <c r="I394" s="3">
        <v>3004661</v>
      </c>
      <c r="J394" s="3">
        <v>7099752</v>
      </c>
    </row>
    <row r="395" spans="1:10" x14ac:dyDescent="0.2">
      <c r="A395" s="49" t="str">
        <f t="shared" si="6"/>
        <v>MAIONESE</v>
      </c>
      <c r="B395" s="3" t="s">
        <v>400</v>
      </c>
      <c r="C395" s="3">
        <v>2028416</v>
      </c>
      <c r="D395" s="3">
        <v>1535980</v>
      </c>
      <c r="E395" s="3">
        <v>1346818</v>
      </c>
      <c r="F395" s="3">
        <v>994557</v>
      </c>
      <c r="G395" s="3">
        <v>209236</v>
      </c>
      <c r="H395" s="3">
        <v>43117</v>
      </c>
      <c r="I395" s="3">
        <v>280327</v>
      </c>
      <c r="J395" s="3">
        <v>53468</v>
      </c>
    </row>
    <row r="396" spans="1:10" x14ac:dyDescent="0.2">
      <c r="A396" s="49" t="str">
        <f t="shared" si="6"/>
        <v>MALTE</v>
      </c>
      <c r="B396" s="3" t="s">
        <v>401</v>
      </c>
      <c r="C396" s="3">
        <v>2212</v>
      </c>
      <c r="D396" s="3">
        <v>2540</v>
      </c>
      <c r="E396" s="3">
        <v>5485</v>
      </c>
      <c r="F396" s="3">
        <v>6253</v>
      </c>
      <c r="G396" s="3">
        <v>254380697</v>
      </c>
      <c r="H396" s="3">
        <v>401293326</v>
      </c>
      <c r="I396" s="3">
        <v>175126657</v>
      </c>
      <c r="J396" s="3">
        <v>319095401</v>
      </c>
    </row>
    <row r="397" spans="1:10" x14ac:dyDescent="0.2">
      <c r="A397" s="49" t="str">
        <f t="shared" si="6"/>
        <v>MAMÕES (PAPAIA) FRESCOS</v>
      </c>
      <c r="B397" s="3" t="s">
        <v>402</v>
      </c>
      <c r="C397" s="3">
        <v>17880801</v>
      </c>
      <c r="D397" s="3">
        <v>13874615</v>
      </c>
      <c r="E397" s="3">
        <v>23956185</v>
      </c>
      <c r="F397" s="3">
        <v>18179881</v>
      </c>
      <c r="G397" s="3" t="s">
        <v>52</v>
      </c>
      <c r="H397" s="3" t="s">
        <v>52</v>
      </c>
      <c r="I397" s="3" t="s">
        <v>52</v>
      </c>
      <c r="J397" s="3" t="s">
        <v>52</v>
      </c>
    </row>
    <row r="398" spans="1:10" x14ac:dyDescent="0.2">
      <c r="A398" s="49" t="str">
        <f t="shared" si="6"/>
        <v>MANDARINAS</v>
      </c>
      <c r="B398" s="3" t="s">
        <v>403</v>
      </c>
      <c r="C398" s="3">
        <v>62392</v>
      </c>
      <c r="D398" s="3">
        <v>31588</v>
      </c>
      <c r="E398" s="3">
        <v>77388</v>
      </c>
      <c r="F398" s="3">
        <v>34547</v>
      </c>
      <c r="G398" s="3">
        <v>11525258</v>
      </c>
      <c r="H398" s="3">
        <v>10307217</v>
      </c>
      <c r="I398" s="3">
        <v>12151348</v>
      </c>
      <c r="J398" s="3">
        <v>10342305</v>
      </c>
    </row>
    <row r="399" spans="1:10" x14ac:dyDescent="0.2">
      <c r="A399" s="49" t="str">
        <f t="shared" si="6"/>
        <v>MANDIOCA</v>
      </c>
      <c r="B399" s="3" t="s">
        <v>404</v>
      </c>
      <c r="C399" s="3">
        <v>164134</v>
      </c>
      <c r="D399" s="3">
        <v>106761</v>
      </c>
      <c r="E399" s="3">
        <v>69497</v>
      </c>
      <c r="F399" s="3">
        <v>57348</v>
      </c>
      <c r="G399" s="3" t="s">
        <v>52</v>
      </c>
      <c r="H399" s="3" t="s">
        <v>52</v>
      </c>
      <c r="I399" s="3" t="s">
        <v>52</v>
      </c>
      <c r="J399" s="3" t="s">
        <v>52</v>
      </c>
    </row>
    <row r="400" spans="1:10" x14ac:dyDescent="0.2">
      <c r="A400" s="49" t="str">
        <f t="shared" si="6"/>
        <v>MANGAS FRESCAS OU SECAS</v>
      </c>
      <c r="B400" s="3" t="s">
        <v>405</v>
      </c>
      <c r="C400" s="3">
        <v>101468821</v>
      </c>
      <c r="D400" s="3">
        <v>61832409</v>
      </c>
      <c r="E400" s="3">
        <v>66933750</v>
      </c>
      <c r="F400" s="3">
        <v>63742275</v>
      </c>
      <c r="G400" s="3">
        <v>0</v>
      </c>
      <c r="H400" s="3">
        <v>0</v>
      </c>
      <c r="I400" s="3">
        <v>8016</v>
      </c>
      <c r="J400" s="3">
        <v>1516</v>
      </c>
    </row>
    <row r="401" spans="1:10" x14ac:dyDescent="0.2">
      <c r="A401" s="49" t="str">
        <f t="shared" si="6"/>
        <v>MANGOSTOES FRESCOS OU SECOS</v>
      </c>
      <c r="B401" s="3" t="s">
        <v>406</v>
      </c>
      <c r="C401" s="3">
        <v>4087</v>
      </c>
      <c r="D401" s="3">
        <v>1374</v>
      </c>
      <c r="E401" s="3">
        <v>58383</v>
      </c>
      <c r="F401" s="3">
        <v>11062</v>
      </c>
      <c r="G401" s="3" t="s">
        <v>52</v>
      </c>
      <c r="H401" s="3" t="s">
        <v>52</v>
      </c>
      <c r="I401" s="3" t="s">
        <v>52</v>
      </c>
      <c r="J401" s="3" t="s">
        <v>52</v>
      </c>
    </row>
    <row r="402" spans="1:10" x14ac:dyDescent="0.2">
      <c r="A402" s="49" t="str">
        <f t="shared" si="6"/>
        <v>MANTEIGA</v>
      </c>
      <c r="B402" s="3" t="s">
        <v>407</v>
      </c>
      <c r="C402" s="3">
        <v>774563</v>
      </c>
      <c r="D402" s="3">
        <v>118551</v>
      </c>
      <c r="E402" s="3">
        <v>4665480</v>
      </c>
      <c r="F402" s="3">
        <v>797523</v>
      </c>
      <c r="G402" s="3">
        <v>4938804</v>
      </c>
      <c r="H402" s="3">
        <v>872789</v>
      </c>
      <c r="I402" s="3">
        <v>2930363</v>
      </c>
      <c r="J402" s="3">
        <v>415554</v>
      </c>
    </row>
    <row r="403" spans="1:10" x14ac:dyDescent="0.2">
      <c r="A403" s="49" t="str">
        <f t="shared" si="6"/>
        <v>MANTEIGA, GORDURA E OLEO DE CACAU</v>
      </c>
      <c r="B403" s="3" t="s">
        <v>408</v>
      </c>
      <c r="C403" s="3">
        <v>47976617</v>
      </c>
      <c r="D403" s="3">
        <v>5275420</v>
      </c>
      <c r="E403" s="3">
        <v>88751253</v>
      </c>
      <c r="F403" s="3">
        <v>4007188</v>
      </c>
      <c r="G403" s="3">
        <v>2363752</v>
      </c>
      <c r="H403" s="3">
        <v>356934</v>
      </c>
      <c r="I403" s="3">
        <v>18030870</v>
      </c>
      <c r="J403" s="3">
        <v>908111</v>
      </c>
    </row>
    <row r="404" spans="1:10" x14ac:dyDescent="0.2">
      <c r="A404" s="49" t="str">
        <f t="shared" si="6"/>
        <v>MARGARINA</v>
      </c>
      <c r="B404" s="3" t="s">
        <v>409</v>
      </c>
      <c r="C404" s="3">
        <v>19762076</v>
      </c>
      <c r="D404" s="3">
        <v>11081821</v>
      </c>
      <c r="E404" s="3">
        <v>14600544</v>
      </c>
      <c r="F404" s="3">
        <v>9651364</v>
      </c>
      <c r="G404" s="3">
        <v>138004</v>
      </c>
      <c r="H404" s="3">
        <v>72740</v>
      </c>
      <c r="I404" s="3">
        <v>32805</v>
      </c>
      <c r="J404" s="3">
        <v>17640</v>
      </c>
    </row>
    <row r="405" spans="1:10" x14ac:dyDescent="0.2">
      <c r="A405" s="49" t="str">
        <f t="shared" si="6"/>
        <v>MARMELOS FRESCOS</v>
      </c>
      <c r="B405" s="3" t="s">
        <v>565</v>
      </c>
      <c r="C405" s="3" t="s">
        <v>52</v>
      </c>
      <c r="D405" s="3" t="s">
        <v>52</v>
      </c>
      <c r="E405" s="3" t="s">
        <v>52</v>
      </c>
      <c r="F405" s="3" t="s">
        <v>52</v>
      </c>
      <c r="G405" s="3">
        <v>0</v>
      </c>
      <c r="H405" s="3">
        <v>0</v>
      </c>
      <c r="I405" s="3">
        <v>19869</v>
      </c>
      <c r="J405" s="3">
        <v>20126</v>
      </c>
    </row>
    <row r="406" spans="1:10" x14ac:dyDescent="0.2">
      <c r="A406" s="49" t="str">
        <f t="shared" si="6"/>
        <v>MASSAS ALIMENTÍCIAS</v>
      </c>
      <c r="B406" s="3" t="s">
        <v>410</v>
      </c>
      <c r="C406" s="3">
        <v>20309250</v>
      </c>
      <c r="D406" s="3">
        <v>13755291</v>
      </c>
      <c r="E406" s="3">
        <v>16475667</v>
      </c>
      <c r="F406" s="3">
        <v>9348383</v>
      </c>
      <c r="G406" s="3">
        <v>20831078</v>
      </c>
      <c r="H406" s="3">
        <v>12896546</v>
      </c>
      <c r="I406" s="3">
        <v>22174205</v>
      </c>
      <c r="J406" s="3">
        <v>13853618</v>
      </c>
    </row>
    <row r="407" spans="1:10" x14ac:dyDescent="0.2">
      <c r="A407" s="49" t="str">
        <f t="shared" si="6"/>
        <v>MATE</v>
      </c>
      <c r="B407" s="3" t="s">
        <v>411</v>
      </c>
      <c r="C407" s="3">
        <v>38177275</v>
      </c>
      <c r="D407" s="3">
        <v>18307030</v>
      </c>
      <c r="E407" s="3">
        <v>30146505</v>
      </c>
      <c r="F407" s="3">
        <v>14558773</v>
      </c>
      <c r="G407" s="3">
        <v>1185675</v>
      </c>
      <c r="H407" s="3">
        <v>711550</v>
      </c>
      <c r="I407" s="3">
        <v>948882</v>
      </c>
      <c r="J407" s="3">
        <v>594399</v>
      </c>
    </row>
    <row r="408" spans="1:10" x14ac:dyDescent="0.2">
      <c r="A408" s="49" t="str">
        <f t="shared" si="6"/>
        <v>MATERIAS CORANTES DE ORIGEM VEGETAL</v>
      </c>
      <c r="B408" s="3" t="s">
        <v>412</v>
      </c>
      <c r="C408" s="3">
        <v>3252382</v>
      </c>
      <c r="D408" s="3">
        <v>329597</v>
      </c>
      <c r="E408" s="3">
        <v>3580632</v>
      </c>
      <c r="F408" s="3">
        <v>306066</v>
      </c>
      <c r="G408" s="3">
        <v>6020923</v>
      </c>
      <c r="H408" s="3">
        <v>246900</v>
      </c>
      <c r="I408" s="3">
        <v>11584256</v>
      </c>
      <c r="J408" s="3">
        <v>182027</v>
      </c>
    </row>
    <row r="409" spans="1:10" x14ac:dyDescent="0.2">
      <c r="A409" s="49" t="str">
        <f t="shared" si="6"/>
        <v>MATÉRIAS PÉCTICAS, PECTINATOS E PECTATOS</v>
      </c>
      <c r="B409" s="3" t="s">
        <v>413</v>
      </c>
      <c r="C409" s="3">
        <v>90190</v>
      </c>
      <c r="D409" s="3">
        <v>6263</v>
      </c>
      <c r="E409" s="3">
        <v>56564</v>
      </c>
      <c r="F409" s="3">
        <v>4085</v>
      </c>
      <c r="G409" s="3">
        <v>176763</v>
      </c>
      <c r="H409" s="3">
        <v>17097</v>
      </c>
      <c r="I409" s="3">
        <v>357875</v>
      </c>
      <c r="J409" s="3">
        <v>39227</v>
      </c>
    </row>
    <row r="410" spans="1:10" x14ac:dyDescent="0.2">
      <c r="A410" s="49" t="str">
        <f t="shared" si="6"/>
        <v>MEL NATURAL</v>
      </c>
      <c r="B410" s="3" t="s">
        <v>414</v>
      </c>
      <c r="C410" s="3">
        <v>27740160</v>
      </c>
      <c r="D410" s="3">
        <v>11000233</v>
      </c>
      <c r="E410" s="3">
        <v>37431405</v>
      </c>
      <c r="F410" s="3">
        <v>11901364</v>
      </c>
      <c r="G410" s="3" t="s">
        <v>52</v>
      </c>
      <c r="H410" s="3" t="s">
        <v>52</v>
      </c>
      <c r="I410" s="3" t="s">
        <v>52</v>
      </c>
      <c r="J410" s="3" t="s">
        <v>52</v>
      </c>
    </row>
    <row r="411" spans="1:10" x14ac:dyDescent="0.2">
      <c r="A411" s="49" t="str">
        <f t="shared" si="6"/>
        <v>MELAÇOS</v>
      </c>
      <c r="B411" s="3" t="s">
        <v>415</v>
      </c>
      <c r="C411" s="3">
        <v>27154</v>
      </c>
      <c r="D411" s="3">
        <v>29594</v>
      </c>
      <c r="E411" s="3">
        <v>50915</v>
      </c>
      <c r="F411" s="3">
        <v>58108</v>
      </c>
      <c r="G411" s="3">
        <v>1002083</v>
      </c>
      <c r="H411" s="3">
        <v>2277762</v>
      </c>
      <c r="I411" s="3">
        <v>516296</v>
      </c>
      <c r="J411" s="3">
        <v>1650903</v>
      </c>
    </row>
    <row r="412" spans="1:10" x14ac:dyDescent="0.2">
      <c r="A412" s="49" t="str">
        <f t="shared" si="6"/>
        <v>MELANCIAS FRESCAS</v>
      </c>
      <c r="B412" s="3" t="s">
        <v>416</v>
      </c>
      <c r="C412" s="3">
        <v>21663196</v>
      </c>
      <c r="D412" s="3">
        <v>36886742</v>
      </c>
      <c r="E412" s="3">
        <v>37016770</v>
      </c>
      <c r="F412" s="3">
        <v>60728494</v>
      </c>
      <c r="G412" s="3" t="s">
        <v>52</v>
      </c>
      <c r="H412" s="3" t="s">
        <v>52</v>
      </c>
      <c r="I412" s="3" t="s">
        <v>52</v>
      </c>
      <c r="J412" s="3" t="s">
        <v>52</v>
      </c>
    </row>
    <row r="413" spans="1:10" x14ac:dyDescent="0.2">
      <c r="A413" s="49" t="str">
        <f t="shared" si="6"/>
        <v>MELÕES FRESCOS</v>
      </c>
      <c r="B413" s="3" t="s">
        <v>417</v>
      </c>
      <c r="C413" s="3">
        <v>70582471</v>
      </c>
      <c r="D413" s="3">
        <v>92614828</v>
      </c>
      <c r="E413" s="3">
        <v>78534079</v>
      </c>
      <c r="F413" s="3">
        <v>103160818</v>
      </c>
      <c r="G413" s="3" t="s">
        <v>52</v>
      </c>
      <c r="H413" s="3" t="s">
        <v>52</v>
      </c>
      <c r="I413" s="3" t="s">
        <v>52</v>
      </c>
      <c r="J413" s="3" t="s">
        <v>52</v>
      </c>
    </row>
    <row r="414" spans="1:10" x14ac:dyDescent="0.2">
      <c r="A414" s="49" t="str">
        <f t="shared" si="6"/>
        <v>MILHO</v>
      </c>
      <c r="B414" s="3" t="s">
        <v>418</v>
      </c>
      <c r="C414" s="3">
        <v>1602103492</v>
      </c>
      <c r="D414" s="3">
        <v>7076662361</v>
      </c>
      <c r="E414" s="3">
        <v>1356452492</v>
      </c>
      <c r="F414" s="3">
        <v>6071647534</v>
      </c>
      <c r="G414" s="3">
        <v>48472409</v>
      </c>
      <c r="H414" s="3">
        <v>272738861</v>
      </c>
      <c r="I414" s="3">
        <v>80772315</v>
      </c>
      <c r="J414" s="3">
        <v>432730640</v>
      </c>
    </row>
    <row r="415" spans="1:10" x14ac:dyDescent="0.2">
      <c r="A415" s="49" t="str">
        <f t="shared" si="6"/>
        <v>MILHO DOCE PREPARADO</v>
      </c>
      <c r="B415" s="3" t="s">
        <v>419</v>
      </c>
      <c r="C415" s="3">
        <v>7690886</v>
      </c>
      <c r="D415" s="3">
        <v>5296457</v>
      </c>
      <c r="E415" s="3">
        <v>4297828</v>
      </c>
      <c r="F415" s="3">
        <v>3249913</v>
      </c>
      <c r="G415" s="3">
        <v>282004</v>
      </c>
      <c r="H415" s="3">
        <v>113844</v>
      </c>
      <c r="I415" s="3">
        <v>190720</v>
      </c>
      <c r="J415" s="3">
        <v>84699</v>
      </c>
    </row>
    <row r="416" spans="1:10" x14ac:dyDescent="0.2">
      <c r="A416" s="49" t="str">
        <f t="shared" si="6"/>
        <v>MIUDEZAS DE CARNE BOVINA</v>
      </c>
      <c r="B416" s="3" t="s">
        <v>420</v>
      </c>
      <c r="C416" s="3">
        <v>145538224</v>
      </c>
      <c r="D416" s="3">
        <v>69351322</v>
      </c>
      <c r="E416" s="3">
        <v>180720691</v>
      </c>
      <c r="F416" s="3">
        <v>79364174</v>
      </c>
      <c r="G416" s="3">
        <v>4101056</v>
      </c>
      <c r="H416" s="3">
        <v>1413053</v>
      </c>
      <c r="I416" s="3">
        <v>3286883</v>
      </c>
      <c r="J416" s="3">
        <v>1516707</v>
      </c>
    </row>
    <row r="417" spans="1:10" x14ac:dyDescent="0.2">
      <c r="A417" s="49" t="str">
        <f t="shared" si="6"/>
        <v>MIUDEZAS DE CARNE DE OVINO</v>
      </c>
      <c r="B417" s="3" t="s">
        <v>421</v>
      </c>
      <c r="C417" s="3" t="s">
        <v>52</v>
      </c>
      <c r="D417" s="3" t="s">
        <v>52</v>
      </c>
      <c r="E417" s="3" t="s">
        <v>52</v>
      </c>
      <c r="F417" s="3" t="s">
        <v>52</v>
      </c>
      <c r="G417" s="3">
        <v>4367520</v>
      </c>
      <c r="H417" s="3">
        <v>273167</v>
      </c>
      <c r="I417" s="3">
        <v>6229395</v>
      </c>
      <c r="J417" s="3">
        <v>450131</v>
      </c>
    </row>
    <row r="418" spans="1:10" x14ac:dyDescent="0.2">
      <c r="A418" s="49" t="str">
        <f t="shared" si="6"/>
        <v>MIUDEZAS DE CARNE SUÍNA</v>
      </c>
      <c r="B418" s="3" t="s">
        <v>422</v>
      </c>
      <c r="C418" s="3">
        <v>43042076</v>
      </c>
      <c r="D418" s="3">
        <v>37133768</v>
      </c>
      <c r="E418" s="3">
        <v>61206637</v>
      </c>
      <c r="F418" s="3">
        <v>42541712</v>
      </c>
      <c r="G418" s="3">
        <v>51337929</v>
      </c>
      <c r="H418" s="3">
        <v>6004286</v>
      </c>
      <c r="I418" s="3">
        <v>45282221</v>
      </c>
      <c r="J418" s="3">
        <v>6651118</v>
      </c>
    </row>
    <row r="419" spans="1:10" x14ac:dyDescent="0.2">
      <c r="A419" s="49" t="str">
        <f t="shared" si="6"/>
        <v>MIUDEZAS DE FRANGO</v>
      </c>
      <c r="B419" s="3" t="s">
        <v>423</v>
      </c>
      <c r="C419" s="3">
        <v>0</v>
      </c>
      <c r="D419" s="3">
        <v>0</v>
      </c>
      <c r="E419" s="3">
        <v>249624406</v>
      </c>
      <c r="F419" s="3">
        <v>166590543</v>
      </c>
      <c r="G419" s="3">
        <v>0</v>
      </c>
      <c r="H419" s="3">
        <v>0</v>
      </c>
      <c r="I419" s="3">
        <v>5245064</v>
      </c>
      <c r="J419" s="3">
        <v>1809438</v>
      </c>
    </row>
    <row r="420" spans="1:10" x14ac:dyDescent="0.2">
      <c r="A420" s="49" t="str">
        <f t="shared" si="6"/>
        <v>MOLHOS E PREPARAÇÕES PARA MOLHOS</v>
      </c>
      <c r="B420" s="3" t="s">
        <v>424</v>
      </c>
      <c r="C420" s="3">
        <v>4537817</v>
      </c>
      <c r="D420" s="3">
        <v>3169039</v>
      </c>
      <c r="E420" s="3">
        <v>6344705</v>
      </c>
      <c r="F420" s="3">
        <v>3751597</v>
      </c>
      <c r="G420" s="3">
        <v>11965603</v>
      </c>
      <c r="H420" s="3">
        <v>4012993</v>
      </c>
      <c r="I420" s="3">
        <v>9879589</v>
      </c>
      <c r="J420" s="3">
        <v>3706046</v>
      </c>
    </row>
    <row r="421" spans="1:10" x14ac:dyDescent="0.2">
      <c r="A421" s="49" t="str">
        <f t="shared" si="6"/>
        <v>MORANGOS CONGELADOS</v>
      </c>
      <c r="B421" s="3" t="s">
        <v>425</v>
      </c>
      <c r="C421" s="3">
        <v>15599</v>
      </c>
      <c r="D421" s="3">
        <v>6072</v>
      </c>
      <c r="E421" s="3">
        <v>3784</v>
      </c>
      <c r="F421" s="3">
        <v>840</v>
      </c>
      <c r="G421" s="3">
        <v>7137883</v>
      </c>
      <c r="H421" s="3">
        <v>9164932</v>
      </c>
      <c r="I421" s="3">
        <v>10545624</v>
      </c>
      <c r="J421" s="3">
        <v>9865946</v>
      </c>
    </row>
    <row r="422" spans="1:10" x14ac:dyDescent="0.2">
      <c r="A422" s="49" t="str">
        <f t="shared" si="6"/>
        <v>MORANGOS FRESCOS</v>
      </c>
      <c r="B422" s="3" t="s">
        <v>426</v>
      </c>
      <c r="C422" s="3">
        <v>125854</v>
      </c>
      <c r="D422" s="3">
        <v>77081</v>
      </c>
      <c r="E422" s="3">
        <v>66314</v>
      </c>
      <c r="F422" s="3">
        <v>8764</v>
      </c>
      <c r="G422" s="3" t="s">
        <v>52</v>
      </c>
      <c r="H422" s="3" t="s">
        <v>52</v>
      </c>
      <c r="I422" s="3" t="s">
        <v>52</v>
      </c>
      <c r="J422" s="3" t="s">
        <v>52</v>
      </c>
    </row>
    <row r="423" spans="1:10" x14ac:dyDescent="0.2">
      <c r="A423" s="49" t="str">
        <f t="shared" si="6"/>
        <v>MORANGOS PREPARADOS OU CONSERVADOS</v>
      </c>
      <c r="B423" s="3" t="s">
        <v>427</v>
      </c>
      <c r="C423" s="3">
        <v>121125</v>
      </c>
      <c r="D423" s="3">
        <v>9421</v>
      </c>
      <c r="E423" s="3">
        <v>107793</v>
      </c>
      <c r="F423" s="3">
        <v>14324</v>
      </c>
      <c r="G423" s="3">
        <v>51497</v>
      </c>
      <c r="H423" s="3">
        <v>9415</v>
      </c>
      <c r="I423" s="3">
        <v>227668</v>
      </c>
      <c r="J423" s="3">
        <v>38529</v>
      </c>
    </row>
    <row r="424" spans="1:10" x14ac:dyDescent="0.2">
      <c r="A424" s="49" t="str">
        <f t="shared" si="6"/>
        <v>MÓVEIS DE MADEIRA</v>
      </c>
      <c r="B424" s="3" t="s">
        <v>428</v>
      </c>
      <c r="C424" s="3">
        <v>182677204</v>
      </c>
      <c r="D424" s="3">
        <v>96289157</v>
      </c>
      <c r="E424" s="3">
        <v>190973785</v>
      </c>
      <c r="F424" s="3">
        <v>104577889</v>
      </c>
      <c r="G424" s="3">
        <v>6370362</v>
      </c>
      <c r="H424" s="3">
        <v>2027851</v>
      </c>
      <c r="I424" s="3">
        <v>6676143</v>
      </c>
      <c r="J424" s="3">
        <v>1854996</v>
      </c>
    </row>
    <row r="425" spans="1:10" x14ac:dyDescent="0.2">
      <c r="A425" s="49" t="str">
        <f t="shared" si="6"/>
        <v>MUDAS DE PLANTAS NÃO ORNAMENTAIS</v>
      </c>
      <c r="B425" s="3" t="s">
        <v>429</v>
      </c>
      <c r="C425" s="3">
        <v>90</v>
      </c>
      <c r="D425" s="3">
        <v>13</v>
      </c>
      <c r="E425" s="3">
        <v>38707</v>
      </c>
      <c r="F425" s="3">
        <v>14887</v>
      </c>
      <c r="G425" s="3">
        <v>3856411</v>
      </c>
      <c r="H425" s="3">
        <v>326658</v>
      </c>
      <c r="I425" s="3">
        <v>4623530</v>
      </c>
      <c r="J425" s="3">
        <v>395101</v>
      </c>
    </row>
    <row r="426" spans="1:10" x14ac:dyDescent="0.2">
      <c r="A426" s="49" t="str">
        <f t="shared" si="6"/>
        <v>MUDAS DE PLANTAS ORNAMENTAIS</v>
      </c>
      <c r="B426" s="3" t="s">
        <v>430</v>
      </c>
      <c r="C426" s="3">
        <v>1797356</v>
      </c>
      <c r="D426" s="3">
        <v>237860</v>
      </c>
      <c r="E426" s="3">
        <v>1995964</v>
      </c>
      <c r="F426" s="3">
        <v>378285</v>
      </c>
      <c r="G426" s="3">
        <v>10161306</v>
      </c>
      <c r="H426" s="3">
        <v>351011</v>
      </c>
      <c r="I426" s="3">
        <v>8849879</v>
      </c>
      <c r="J426" s="3">
        <v>282448</v>
      </c>
    </row>
    <row r="427" spans="1:10" x14ac:dyDescent="0.2">
      <c r="A427" s="49" t="str">
        <f t="shared" si="6"/>
        <v>NOZ-MOSCADA</v>
      </c>
      <c r="B427" s="3" t="s">
        <v>431</v>
      </c>
      <c r="C427" s="3">
        <v>5479</v>
      </c>
      <c r="D427" s="3">
        <v>371</v>
      </c>
      <c r="E427" s="3">
        <v>6780</v>
      </c>
      <c r="F427" s="3">
        <v>487</v>
      </c>
      <c r="G427" s="3">
        <v>915109</v>
      </c>
      <c r="H427" s="3">
        <v>132405</v>
      </c>
      <c r="I427" s="3">
        <v>485079</v>
      </c>
      <c r="J427" s="3">
        <v>63397</v>
      </c>
    </row>
    <row r="428" spans="1:10" x14ac:dyDescent="0.2">
      <c r="A428" s="49" t="str">
        <f t="shared" si="6"/>
        <v>NOZES</v>
      </c>
      <c r="B428" s="3" t="s">
        <v>432</v>
      </c>
      <c r="C428" s="3">
        <v>797558</v>
      </c>
      <c r="D428" s="3">
        <v>98351</v>
      </c>
      <c r="E428" s="3">
        <v>1022348</v>
      </c>
      <c r="F428" s="3">
        <v>139384</v>
      </c>
      <c r="G428" s="3">
        <v>4384670</v>
      </c>
      <c r="H428" s="3">
        <v>1024412</v>
      </c>
      <c r="I428" s="3">
        <v>5707994</v>
      </c>
      <c r="J428" s="3">
        <v>1256934</v>
      </c>
    </row>
    <row r="429" spans="1:10" x14ac:dyDescent="0.2">
      <c r="A429" s="49" t="str">
        <f t="shared" si="6"/>
        <v>OBRAS DE MARCENARIA OU CARPINTARIA</v>
      </c>
      <c r="B429" s="3" t="s">
        <v>433</v>
      </c>
      <c r="C429" s="3">
        <v>146174232</v>
      </c>
      <c r="D429" s="3">
        <v>70243723</v>
      </c>
      <c r="E429" s="3">
        <v>127212147</v>
      </c>
      <c r="F429" s="3">
        <v>62616294</v>
      </c>
      <c r="G429" s="3">
        <v>1432384</v>
      </c>
      <c r="H429" s="3">
        <v>713298</v>
      </c>
      <c r="I429" s="3">
        <v>1271279</v>
      </c>
      <c r="J429" s="3">
        <v>673821</v>
      </c>
    </row>
    <row r="430" spans="1:10" x14ac:dyDescent="0.2">
      <c r="A430" s="49" t="str">
        <f t="shared" si="6"/>
        <v>OLEO DE ALGODÃO</v>
      </c>
      <c r="B430" s="3" t="s">
        <v>434</v>
      </c>
      <c r="C430" s="3">
        <v>448748</v>
      </c>
      <c r="D430" s="3">
        <v>231098</v>
      </c>
      <c r="E430" s="3">
        <v>335223</v>
      </c>
      <c r="F430" s="3">
        <v>173994</v>
      </c>
      <c r="G430" s="3">
        <v>1866009</v>
      </c>
      <c r="H430" s="3">
        <v>1961957</v>
      </c>
      <c r="I430" s="3">
        <v>425144</v>
      </c>
      <c r="J430" s="3">
        <v>368146</v>
      </c>
    </row>
    <row r="431" spans="1:10" x14ac:dyDescent="0.2">
      <c r="A431" s="49" t="str">
        <f t="shared" si="6"/>
        <v>ÒLEO DE AMENDOIM</v>
      </c>
      <c r="B431" s="3" t="s">
        <v>435</v>
      </c>
      <c r="C431" s="3">
        <v>31308948</v>
      </c>
      <c r="D431" s="3">
        <v>17606185</v>
      </c>
      <c r="E431" s="3">
        <v>66551548</v>
      </c>
      <c r="F431" s="3">
        <v>41672021</v>
      </c>
      <c r="G431" s="3">
        <v>59415</v>
      </c>
      <c r="H431" s="3">
        <v>9605</v>
      </c>
      <c r="I431" s="3">
        <v>53962</v>
      </c>
      <c r="J431" s="3">
        <v>6830</v>
      </c>
    </row>
    <row r="432" spans="1:10" x14ac:dyDescent="0.2">
      <c r="A432" s="49" t="str">
        <f t="shared" si="6"/>
        <v>OLEO DE BABAÇU</v>
      </c>
      <c r="B432" s="3" t="s">
        <v>436</v>
      </c>
      <c r="C432" s="3">
        <v>407705</v>
      </c>
      <c r="D432" s="3">
        <v>86586</v>
      </c>
      <c r="E432" s="3">
        <v>178995</v>
      </c>
      <c r="F432" s="3">
        <v>35013</v>
      </c>
      <c r="G432" s="3">
        <v>673181</v>
      </c>
      <c r="H432" s="3">
        <v>632362</v>
      </c>
      <c r="I432" s="3">
        <v>3676126</v>
      </c>
      <c r="J432" s="3">
        <v>1905528</v>
      </c>
    </row>
    <row r="433" spans="1:10" x14ac:dyDescent="0.2">
      <c r="A433" s="49" t="str">
        <f t="shared" si="6"/>
        <v>OLEO DE COCO</v>
      </c>
      <c r="B433" s="3" t="s">
        <v>437</v>
      </c>
      <c r="C433" s="3">
        <v>249063</v>
      </c>
      <c r="D433" s="3">
        <v>56556</v>
      </c>
      <c r="E433" s="3">
        <v>453094</v>
      </c>
      <c r="F433" s="3">
        <v>100530</v>
      </c>
      <c r="G433" s="3">
        <v>1937803</v>
      </c>
      <c r="H433" s="3">
        <v>1223266</v>
      </c>
      <c r="I433" s="3">
        <v>2372511</v>
      </c>
      <c r="J433" s="3">
        <v>842646</v>
      </c>
    </row>
    <row r="434" spans="1:10" x14ac:dyDescent="0.2">
      <c r="A434" s="49" t="str">
        <f t="shared" si="6"/>
        <v>OLEO DE DENDÊ OU DE PALMA</v>
      </c>
      <c r="B434" s="3" t="s">
        <v>438</v>
      </c>
      <c r="C434" s="3">
        <v>4466259</v>
      </c>
      <c r="D434" s="3">
        <v>2946762</v>
      </c>
      <c r="E434" s="3">
        <v>6155696</v>
      </c>
      <c r="F434" s="3">
        <v>3319154</v>
      </c>
      <c r="G434" s="3">
        <v>184784997</v>
      </c>
      <c r="H434" s="3">
        <v>195266650</v>
      </c>
      <c r="I434" s="3">
        <v>252262143</v>
      </c>
      <c r="J434" s="3">
        <v>169644162</v>
      </c>
    </row>
    <row r="435" spans="1:10" x14ac:dyDescent="0.2">
      <c r="A435" s="49" t="str">
        <f t="shared" si="6"/>
        <v>OLEO DE GIRASSOL</v>
      </c>
      <c r="B435" s="3" t="s">
        <v>439</v>
      </c>
      <c r="C435" s="3">
        <v>210745</v>
      </c>
      <c r="D435" s="3">
        <v>71032</v>
      </c>
      <c r="E435" s="3">
        <v>205506</v>
      </c>
      <c r="F435" s="3">
        <v>67172</v>
      </c>
      <c r="G435" s="3">
        <v>9506593</v>
      </c>
      <c r="H435" s="3">
        <v>10471066</v>
      </c>
      <c r="I435" s="3">
        <v>15495307</v>
      </c>
      <c r="J435" s="3">
        <v>13811127</v>
      </c>
    </row>
    <row r="436" spans="1:10" x14ac:dyDescent="0.2">
      <c r="A436" s="49" t="str">
        <f t="shared" si="6"/>
        <v>OLEO DE MILHO</v>
      </c>
      <c r="B436" s="3" t="s">
        <v>440</v>
      </c>
      <c r="C436" s="3">
        <v>26904816</v>
      </c>
      <c r="D436" s="3">
        <v>28893811</v>
      </c>
      <c r="E436" s="3">
        <v>73723312</v>
      </c>
      <c r="F436" s="3">
        <v>72753486</v>
      </c>
      <c r="G436" s="3">
        <v>1600573</v>
      </c>
      <c r="H436" s="3">
        <v>1191440</v>
      </c>
      <c r="I436" s="3">
        <v>1021831</v>
      </c>
      <c r="J436" s="3">
        <v>520804</v>
      </c>
    </row>
    <row r="437" spans="1:10" x14ac:dyDescent="0.2">
      <c r="A437" s="49" t="str">
        <f t="shared" si="6"/>
        <v>OLEO DE SOJA EM BRUTO</v>
      </c>
      <c r="B437" s="3" t="s">
        <v>441</v>
      </c>
      <c r="C437" s="3">
        <v>298783290</v>
      </c>
      <c r="D437" s="3">
        <v>330261195</v>
      </c>
      <c r="E437" s="3">
        <v>486723839</v>
      </c>
      <c r="F437" s="3">
        <v>480729517</v>
      </c>
      <c r="G437" s="3">
        <v>29228631</v>
      </c>
      <c r="H437" s="3">
        <v>37375000</v>
      </c>
      <c r="I437" s="3">
        <v>25890937</v>
      </c>
      <c r="J437" s="3">
        <v>26160270</v>
      </c>
    </row>
    <row r="438" spans="1:10" x14ac:dyDescent="0.2">
      <c r="A438" s="49" t="str">
        <f t="shared" si="6"/>
        <v>OLEO DE SOJA REFINADO</v>
      </c>
      <c r="B438" s="3" t="s">
        <v>442</v>
      </c>
      <c r="C438" s="3">
        <v>69235924</v>
      </c>
      <c r="D438" s="3">
        <v>56014466</v>
      </c>
      <c r="E438" s="3">
        <v>30441490</v>
      </c>
      <c r="F438" s="3">
        <v>21969739</v>
      </c>
      <c r="G438" s="3">
        <v>231032</v>
      </c>
      <c r="H438" s="3">
        <v>77929</v>
      </c>
      <c r="I438" s="3">
        <v>323087</v>
      </c>
      <c r="J438" s="3">
        <v>145334</v>
      </c>
    </row>
    <row r="439" spans="1:10" x14ac:dyDescent="0.2">
      <c r="A439" s="49" t="str">
        <f t="shared" si="6"/>
        <v>OLEO ESSENCIAL DE LARANJA</v>
      </c>
      <c r="B439" s="3" t="s">
        <v>443</v>
      </c>
      <c r="C439" s="3">
        <v>138403447</v>
      </c>
      <c r="D439" s="3">
        <v>10433360</v>
      </c>
      <c r="E439" s="3">
        <v>196117253</v>
      </c>
      <c r="F439" s="3">
        <v>13598378</v>
      </c>
      <c r="G439" s="3">
        <v>4244653</v>
      </c>
      <c r="H439" s="3">
        <v>158502</v>
      </c>
      <c r="I439" s="3">
        <v>3984687</v>
      </c>
      <c r="J439" s="3">
        <v>115063</v>
      </c>
    </row>
    <row r="440" spans="1:10" x14ac:dyDescent="0.2">
      <c r="A440" s="49" t="str">
        <f t="shared" si="6"/>
        <v>OSSOS E OSSEÍNA</v>
      </c>
      <c r="B440" s="3" t="s">
        <v>444</v>
      </c>
      <c r="C440" s="3">
        <v>2062222</v>
      </c>
      <c r="D440" s="3">
        <v>3185665</v>
      </c>
      <c r="E440" s="3">
        <v>736973</v>
      </c>
      <c r="F440" s="3">
        <v>1030995</v>
      </c>
      <c r="G440" s="3" t="s">
        <v>52</v>
      </c>
      <c r="H440" s="3" t="s">
        <v>52</v>
      </c>
      <c r="I440" s="3" t="s">
        <v>52</v>
      </c>
      <c r="J440" s="3" t="s">
        <v>52</v>
      </c>
    </row>
    <row r="441" spans="1:10" x14ac:dyDescent="0.2">
      <c r="A441" s="49" t="str">
        <f t="shared" si="6"/>
        <v>OUTRAS BEBIDAS ALCÓOLICAS</v>
      </c>
      <c r="B441" s="3" t="s">
        <v>445</v>
      </c>
      <c r="C441" s="3">
        <v>15699900</v>
      </c>
      <c r="D441" s="3">
        <v>12217309</v>
      </c>
      <c r="E441" s="3">
        <v>15025137</v>
      </c>
      <c r="F441" s="3">
        <v>11368913</v>
      </c>
      <c r="G441" s="3">
        <v>19862867</v>
      </c>
      <c r="H441" s="3">
        <v>4146014</v>
      </c>
      <c r="I441" s="3">
        <v>25506562</v>
      </c>
      <c r="J441" s="3">
        <v>6663983</v>
      </c>
    </row>
    <row r="442" spans="1:10" x14ac:dyDescent="0.2">
      <c r="A442" s="49" t="str">
        <f t="shared" si="6"/>
        <v>OUTRAS BEBIDAS NÃO ALCOÓLICAS</v>
      </c>
      <c r="B442" s="3" t="s">
        <v>446</v>
      </c>
      <c r="C442" s="3">
        <v>9295004</v>
      </c>
      <c r="D442" s="3">
        <v>13637501</v>
      </c>
      <c r="E442" s="3">
        <v>9131992</v>
      </c>
      <c r="F442" s="3">
        <v>12390813</v>
      </c>
      <c r="G442" s="3">
        <v>60119890</v>
      </c>
      <c r="H442" s="3">
        <v>49682365</v>
      </c>
      <c r="I442" s="3">
        <v>82204552</v>
      </c>
      <c r="J442" s="3">
        <v>81594170</v>
      </c>
    </row>
    <row r="443" spans="1:10" x14ac:dyDescent="0.2">
      <c r="A443" s="49" t="str">
        <f t="shared" si="6"/>
        <v>OUTRAS FRUTAS CONGELADAS</v>
      </c>
      <c r="B443" s="3" t="s">
        <v>447</v>
      </c>
      <c r="C443" s="3">
        <v>5924922</v>
      </c>
      <c r="D443" s="3">
        <v>2387424</v>
      </c>
      <c r="E443" s="3">
        <v>7541462</v>
      </c>
      <c r="F443" s="3">
        <v>3134226</v>
      </c>
      <c r="G443" s="3">
        <v>5354518</v>
      </c>
      <c r="H443" s="3">
        <v>1843476</v>
      </c>
      <c r="I443" s="3">
        <v>6951773</v>
      </c>
      <c r="J443" s="3">
        <v>2249185</v>
      </c>
    </row>
    <row r="444" spans="1:10" x14ac:dyDescent="0.2">
      <c r="A444" s="49" t="str">
        <f t="shared" si="6"/>
        <v>OUTRAS FRUTAS PREPARADAS OU CONSERVADAS</v>
      </c>
      <c r="B444" s="3" t="s">
        <v>448</v>
      </c>
      <c r="C444" s="3">
        <v>48009242</v>
      </c>
      <c r="D444" s="3">
        <v>19813892</v>
      </c>
      <c r="E444" s="3">
        <v>56578812</v>
      </c>
      <c r="F444" s="3">
        <v>20902371</v>
      </c>
      <c r="G444" s="3">
        <v>19630852</v>
      </c>
      <c r="H444" s="3">
        <v>4812479</v>
      </c>
      <c r="I444" s="3">
        <v>21030109</v>
      </c>
      <c r="J444" s="3">
        <v>4823693</v>
      </c>
    </row>
    <row r="445" spans="1:10" x14ac:dyDescent="0.2">
      <c r="A445" s="49" t="str">
        <f t="shared" si="6"/>
        <v>OUTRAS FRUTAS SECAS OU FRESCAS</v>
      </c>
      <c r="B445" s="3" t="s">
        <v>449</v>
      </c>
      <c r="C445" s="3">
        <v>3734798</v>
      </c>
      <c r="D445" s="3">
        <v>605972</v>
      </c>
      <c r="E445" s="3">
        <v>4155695</v>
      </c>
      <c r="F445" s="3">
        <v>894811</v>
      </c>
      <c r="G445" s="3">
        <v>32822167</v>
      </c>
      <c r="H445" s="3">
        <v>20411283</v>
      </c>
      <c r="I445" s="3">
        <v>28798712</v>
      </c>
      <c r="J445" s="3">
        <v>19798147</v>
      </c>
    </row>
    <row r="446" spans="1:10" x14ac:dyDescent="0.2">
      <c r="A446" s="49" t="str">
        <f t="shared" ref="A446:A509" si="7">RIGHT(B446,LEN(B446)-11)</f>
        <v>OUTRAS GORDURAS E OLEOS DE ORIGEM ANIMAL</v>
      </c>
      <c r="B446" s="3" t="s">
        <v>450</v>
      </c>
      <c r="C446" s="3">
        <v>25906410</v>
      </c>
      <c r="D446" s="3">
        <v>25492517</v>
      </c>
      <c r="E446" s="3">
        <v>27661252</v>
      </c>
      <c r="F446" s="3">
        <v>20439692</v>
      </c>
      <c r="G446" s="3">
        <v>13112116</v>
      </c>
      <c r="H446" s="3">
        <v>1246967</v>
      </c>
      <c r="I446" s="3">
        <v>15405098</v>
      </c>
      <c r="J446" s="3">
        <v>2038819</v>
      </c>
    </row>
    <row r="447" spans="1:10" x14ac:dyDescent="0.2">
      <c r="A447" s="49" t="str">
        <f t="shared" si="7"/>
        <v>OUTRAS PLANTAS VIVAS, ESTACAS E ENXERTOS</v>
      </c>
      <c r="B447" s="3" t="s">
        <v>451</v>
      </c>
      <c r="C447" s="3">
        <v>227764</v>
      </c>
      <c r="D447" s="3">
        <v>82445</v>
      </c>
      <c r="E447" s="3">
        <v>273642</v>
      </c>
      <c r="F447" s="3">
        <v>159454</v>
      </c>
      <c r="G447" s="3">
        <v>0</v>
      </c>
      <c r="H447" s="3">
        <v>0</v>
      </c>
      <c r="I447" s="3">
        <v>57266</v>
      </c>
      <c r="J447" s="3">
        <v>2830</v>
      </c>
    </row>
    <row r="448" spans="1:10" x14ac:dyDescent="0.2">
      <c r="A448" s="49" t="str">
        <f t="shared" si="7"/>
        <v>OUTRAS PREPARAÇÕES ALIMENTÍCIAS</v>
      </c>
      <c r="B448" s="3" t="s">
        <v>452</v>
      </c>
      <c r="C448" s="3">
        <v>86094899</v>
      </c>
      <c r="D448" s="3">
        <v>18999084</v>
      </c>
      <c r="E448" s="3">
        <v>91176484</v>
      </c>
      <c r="F448" s="3">
        <v>22935088</v>
      </c>
      <c r="G448" s="3">
        <v>87545640</v>
      </c>
      <c r="H448" s="3">
        <v>13022017</v>
      </c>
      <c r="I448" s="3">
        <v>96228736</v>
      </c>
      <c r="J448" s="3">
        <v>12892070</v>
      </c>
    </row>
    <row r="449" spans="1:10" x14ac:dyDescent="0.2">
      <c r="A449" s="49" t="str">
        <f t="shared" si="7"/>
        <v>OUTRAS PREPARAÇÕES ALIMENTÍCIAS A BASE DE CEREAIS</v>
      </c>
      <c r="B449" s="3" t="s">
        <v>453</v>
      </c>
      <c r="C449" s="3">
        <v>60823790</v>
      </c>
      <c r="D449" s="3">
        <v>20165287</v>
      </c>
      <c r="E449" s="3">
        <v>39909846</v>
      </c>
      <c r="F449" s="3">
        <v>12349538</v>
      </c>
      <c r="G449" s="3">
        <v>28182506</v>
      </c>
      <c r="H449" s="3">
        <v>7863051</v>
      </c>
      <c r="I449" s="3">
        <v>32369908</v>
      </c>
      <c r="J449" s="3">
        <v>9214432</v>
      </c>
    </row>
    <row r="450" spans="1:10" x14ac:dyDescent="0.2">
      <c r="A450" s="49" t="str">
        <f t="shared" si="7"/>
        <v>OUTRAS RAÇÕES PARA ANIMAIS DOMÉSTICOS</v>
      </c>
      <c r="B450" s="3" t="s">
        <v>454</v>
      </c>
      <c r="C450" s="3">
        <v>116719543</v>
      </c>
      <c r="D450" s="3">
        <v>94471010</v>
      </c>
      <c r="E450" s="3">
        <v>129704303</v>
      </c>
      <c r="F450" s="3">
        <v>102562004</v>
      </c>
      <c r="G450" s="3">
        <v>114472579</v>
      </c>
      <c r="H450" s="3">
        <v>51205145</v>
      </c>
      <c r="I450" s="3">
        <v>153192273</v>
      </c>
      <c r="J450" s="3">
        <v>73934004</v>
      </c>
    </row>
    <row r="451" spans="1:10" x14ac:dyDescent="0.2">
      <c r="A451" s="49" t="str">
        <f t="shared" si="7"/>
        <v>OUTRAS SUBSTÂNCIAS PROTEICAS</v>
      </c>
      <c r="B451" s="3" t="s">
        <v>455</v>
      </c>
      <c r="C451" s="3">
        <v>78113372</v>
      </c>
      <c r="D451" s="3">
        <v>14529269</v>
      </c>
      <c r="E451" s="3">
        <v>93356729</v>
      </c>
      <c r="F451" s="3">
        <v>17582870</v>
      </c>
      <c r="G451" s="3">
        <v>14580333</v>
      </c>
      <c r="H451" s="3">
        <v>890050</v>
      </c>
      <c r="I451" s="3">
        <v>9909619</v>
      </c>
      <c r="J451" s="3">
        <v>1122238</v>
      </c>
    </row>
    <row r="452" spans="1:10" x14ac:dyDescent="0.2">
      <c r="A452" s="49" t="str">
        <f t="shared" si="7"/>
        <v>OUTROS ANIMAIS VIVOS</v>
      </c>
      <c r="B452" s="3" t="s">
        <v>456</v>
      </c>
      <c r="C452" s="3">
        <v>16775</v>
      </c>
      <c r="D452" s="3">
        <v>235</v>
      </c>
      <c r="E452" s="3">
        <v>25852</v>
      </c>
      <c r="F452" s="3">
        <v>1121</v>
      </c>
      <c r="G452" s="3">
        <v>104013</v>
      </c>
      <c r="H452" s="3">
        <v>323</v>
      </c>
      <c r="I452" s="3">
        <v>119454</v>
      </c>
      <c r="J452" s="3">
        <v>4019</v>
      </c>
    </row>
    <row r="453" spans="1:10" x14ac:dyDescent="0.2">
      <c r="A453" s="49" t="str">
        <f t="shared" si="7"/>
        <v>OUTROS COUROS/PELES DE BOVINOS, CURTIDO</v>
      </c>
      <c r="B453" s="3" t="s">
        <v>457</v>
      </c>
      <c r="C453" s="3">
        <v>169345834</v>
      </c>
      <c r="D453" s="3">
        <v>149425561</v>
      </c>
      <c r="E453" s="3">
        <v>149080169</v>
      </c>
      <c r="F453" s="3">
        <v>157124387</v>
      </c>
      <c r="G453" s="3">
        <v>9775443</v>
      </c>
      <c r="H453" s="3">
        <v>4642911</v>
      </c>
      <c r="I453" s="3">
        <v>8695590</v>
      </c>
      <c r="J453" s="3">
        <v>4383054</v>
      </c>
    </row>
    <row r="454" spans="1:10" x14ac:dyDescent="0.2">
      <c r="A454" s="49" t="str">
        <f t="shared" si="7"/>
        <v>OUTROS COUROS/PELES DE CAPRINOS, CURTIDOS</v>
      </c>
      <c r="B454" s="3" t="s">
        <v>566</v>
      </c>
      <c r="C454" s="3">
        <v>1</v>
      </c>
      <c r="D454" s="3">
        <v>1</v>
      </c>
      <c r="E454" s="3">
        <v>1588</v>
      </c>
      <c r="F454" s="3">
        <v>5</v>
      </c>
      <c r="G454" s="3" t="s">
        <v>52</v>
      </c>
      <c r="H454" s="3" t="s">
        <v>52</v>
      </c>
      <c r="I454" s="3" t="s">
        <v>52</v>
      </c>
      <c r="J454" s="3" t="s">
        <v>52</v>
      </c>
    </row>
    <row r="455" spans="1:10" x14ac:dyDescent="0.2">
      <c r="A455" s="49" t="str">
        <f t="shared" si="7"/>
        <v>OUTROS COUROS/PELES DE OVINOS, CURTIDAS</v>
      </c>
      <c r="B455" s="3" t="s">
        <v>567</v>
      </c>
      <c r="C455" s="3" t="s">
        <v>52</v>
      </c>
      <c r="D455" s="3" t="s">
        <v>52</v>
      </c>
      <c r="E455" s="3" t="s">
        <v>52</v>
      </c>
      <c r="F455" s="3" t="s">
        <v>52</v>
      </c>
      <c r="G455" s="3">
        <v>27</v>
      </c>
      <c r="H455" s="3">
        <v>1</v>
      </c>
      <c r="I455" s="3">
        <v>0</v>
      </c>
      <c r="J455" s="3">
        <v>0</v>
      </c>
    </row>
    <row r="456" spans="1:10" x14ac:dyDescent="0.2">
      <c r="A456" s="49" t="str">
        <f t="shared" si="7"/>
        <v>OUTROS PRODUTOS CONTENDO NICOTINA</v>
      </c>
      <c r="B456" s="3" t="s">
        <v>458</v>
      </c>
      <c r="C456" s="3" t="s">
        <v>52</v>
      </c>
      <c r="D456" s="3" t="s">
        <v>52</v>
      </c>
      <c r="E456" s="3" t="s">
        <v>52</v>
      </c>
      <c r="F456" s="3" t="s">
        <v>52</v>
      </c>
      <c r="G456" s="3">
        <v>567256</v>
      </c>
      <c r="H456" s="3">
        <v>13460</v>
      </c>
      <c r="I456" s="3">
        <v>1838565</v>
      </c>
      <c r="J456" s="3">
        <v>31714</v>
      </c>
    </row>
    <row r="457" spans="1:10" x14ac:dyDescent="0.2">
      <c r="A457" s="49" t="str">
        <f t="shared" si="7"/>
        <v>OUTROS PRODUTOS DE ORIGEM ANIMAL</v>
      </c>
      <c r="B457" s="3" t="s">
        <v>459</v>
      </c>
      <c r="C457" s="3">
        <v>103599701</v>
      </c>
      <c r="D457" s="3">
        <v>28477991</v>
      </c>
      <c r="E457" s="3">
        <v>82381478</v>
      </c>
      <c r="F457" s="3">
        <v>32790389</v>
      </c>
      <c r="G457" s="3">
        <v>9796282</v>
      </c>
      <c r="H457" s="3">
        <v>2452817</v>
      </c>
      <c r="I457" s="3">
        <v>9888910</v>
      </c>
      <c r="J457" s="3">
        <v>1273157</v>
      </c>
    </row>
    <row r="458" spans="1:10" x14ac:dyDescent="0.2">
      <c r="A458" s="49" t="str">
        <f t="shared" si="7"/>
        <v>OUTROS PRODUTOS DE ORIGEM VEGETAL</v>
      </c>
      <c r="B458" s="3" t="s">
        <v>460</v>
      </c>
      <c r="C458" s="3">
        <v>95141946</v>
      </c>
      <c r="D458" s="3">
        <v>54427127</v>
      </c>
      <c r="E458" s="3">
        <v>114019993</v>
      </c>
      <c r="F458" s="3">
        <v>75347362</v>
      </c>
      <c r="G458" s="3">
        <v>34792747</v>
      </c>
      <c r="H458" s="3">
        <v>15367204</v>
      </c>
      <c r="I458" s="3">
        <v>36955070</v>
      </c>
      <c r="J458" s="3">
        <v>18679886</v>
      </c>
    </row>
    <row r="459" spans="1:10" x14ac:dyDescent="0.2">
      <c r="A459" s="49" t="str">
        <f t="shared" si="7"/>
        <v>OUTROS SUCOS</v>
      </c>
      <c r="B459" s="3" t="s">
        <v>461</v>
      </c>
      <c r="C459" s="3">
        <v>2392753</v>
      </c>
      <c r="D459" s="3">
        <v>1338419</v>
      </c>
      <c r="E459" s="3">
        <v>1999717</v>
      </c>
      <c r="F459" s="3">
        <v>716755</v>
      </c>
      <c r="G459" s="3">
        <v>499415</v>
      </c>
      <c r="H459" s="3">
        <v>227121</v>
      </c>
      <c r="I459" s="3">
        <v>1129129</v>
      </c>
      <c r="J459" s="3">
        <v>491812</v>
      </c>
    </row>
    <row r="460" spans="1:10" x14ac:dyDescent="0.2">
      <c r="A460" s="49" t="str">
        <f t="shared" si="7"/>
        <v>OVINOS VIVOS</v>
      </c>
      <c r="B460" s="3" t="s">
        <v>462</v>
      </c>
      <c r="C460" s="3" t="s">
        <v>52</v>
      </c>
      <c r="D460" s="3" t="s">
        <v>52</v>
      </c>
      <c r="E460" s="3" t="s">
        <v>52</v>
      </c>
      <c r="F460" s="3" t="s">
        <v>52</v>
      </c>
      <c r="G460" s="3">
        <v>0</v>
      </c>
      <c r="H460" s="3">
        <v>0</v>
      </c>
      <c r="I460" s="3">
        <v>3920</v>
      </c>
      <c r="J460" s="3">
        <v>772</v>
      </c>
    </row>
    <row r="461" spans="1:10" x14ac:dyDescent="0.2">
      <c r="A461" s="49" t="str">
        <f t="shared" si="7"/>
        <v>OVOS</v>
      </c>
      <c r="B461" s="3" t="s">
        <v>463</v>
      </c>
      <c r="C461" s="3">
        <v>52393302</v>
      </c>
      <c r="D461" s="3">
        <v>15178878</v>
      </c>
      <c r="E461" s="3">
        <v>61985710</v>
      </c>
      <c r="F461" s="3">
        <v>18522268</v>
      </c>
      <c r="G461" s="3">
        <v>21056229</v>
      </c>
      <c r="H461" s="3">
        <v>89642</v>
      </c>
      <c r="I461" s="3">
        <v>45233141</v>
      </c>
      <c r="J461" s="3">
        <v>450702</v>
      </c>
    </row>
    <row r="462" spans="1:10" x14ac:dyDescent="0.2">
      <c r="A462" s="49" t="str">
        <f t="shared" si="7"/>
        <v>PÃES, BISCOITOS E PRODUTOS DE PASTELARIA</v>
      </c>
      <c r="B462" s="3" t="s">
        <v>464</v>
      </c>
      <c r="C462" s="3">
        <v>34769466</v>
      </c>
      <c r="D462" s="3">
        <v>15927295</v>
      </c>
      <c r="E462" s="3">
        <v>32419455</v>
      </c>
      <c r="F462" s="3">
        <v>15386613</v>
      </c>
      <c r="G462" s="3">
        <v>27920315</v>
      </c>
      <c r="H462" s="3">
        <v>6047143</v>
      </c>
      <c r="I462" s="3">
        <v>26988173</v>
      </c>
      <c r="J462" s="3">
        <v>5885021</v>
      </c>
    </row>
    <row r="463" spans="1:10" x14ac:dyDescent="0.2">
      <c r="A463" s="49" t="str">
        <f t="shared" si="7"/>
        <v>PAINÇO</v>
      </c>
      <c r="B463" s="3" t="s">
        <v>465</v>
      </c>
      <c r="C463" s="3" t="s">
        <v>52</v>
      </c>
      <c r="D463" s="3" t="s">
        <v>52</v>
      </c>
      <c r="E463" s="3" t="s">
        <v>52</v>
      </c>
      <c r="F463" s="3" t="s">
        <v>52</v>
      </c>
      <c r="G463" s="3">
        <v>201534</v>
      </c>
      <c r="H463" s="3">
        <v>454141</v>
      </c>
      <c r="I463" s="3">
        <v>351975</v>
      </c>
      <c r="J463" s="3">
        <v>993190</v>
      </c>
    </row>
    <row r="464" spans="1:10" x14ac:dyDescent="0.2">
      <c r="A464" s="49" t="str">
        <f t="shared" si="7"/>
        <v>PAINÇO E MILHETO</v>
      </c>
      <c r="B464" s="3" t="s">
        <v>569</v>
      </c>
      <c r="C464" s="3">
        <v>0</v>
      </c>
      <c r="D464" s="3">
        <v>0</v>
      </c>
      <c r="E464" s="3">
        <v>29120</v>
      </c>
      <c r="F464" s="3">
        <v>28000</v>
      </c>
      <c r="G464" s="3" t="s">
        <v>52</v>
      </c>
      <c r="H464" s="3" t="s">
        <v>52</v>
      </c>
      <c r="I464" s="3" t="s">
        <v>52</v>
      </c>
      <c r="J464" s="3" t="s">
        <v>52</v>
      </c>
    </row>
    <row r="465" spans="1:10" x14ac:dyDescent="0.2">
      <c r="A465" s="49" t="str">
        <f t="shared" si="7"/>
        <v>PAINÉIS DE FIBRAS OU DE PARTÍCULAS DE MADEIRA</v>
      </c>
      <c r="B465" s="3" t="s">
        <v>466</v>
      </c>
      <c r="C465" s="3">
        <v>156345724</v>
      </c>
      <c r="D465" s="3">
        <v>400783203</v>
      </c>
      <c r="E465" s="3">
        <v>164534504</v>
      </c>
      <c r="F465" s="3">
        <v>388759540</v>
      </c>
      <c r="G465" s="3">
        <v>1320409</v>
      </c>
      <c r="H465" s="3">
        <v>1442802</v>
      </c>
      <c r="I465" s="3">
        <v>1648165</v>
      </c>
      <c r="J465" s="3">
        <v>1690623</v>
      </c>
    </row>
    <row r="466" spans="1:10" x14ac:dyDescent="0.2">
      <c r="A466" s="49" t="str">
        <f t="shared" si="7"/>
        <v>PALMITOS PREPARADOS OU CONSERVADOS</v>
      </c>
      <c r="B466" s="3" t="s">
        <v>467</v>
      </c>
      <c r="C466" s="3">
        <v>609741</v>
      </c>
      <c r="D466" s="3">
        <v>121497</v>
      </c>
      <c r="E466" s="3">
        <v>376232</v>
      </c>
      <c r="F466" s="3">
        <v>81755</v>
      </c>
      <c r="G466" s="3">
        <v>13607</v>
      </c>
      <c r="H466" s="3">
        <v>3100</v>
      </c>
      <c r="I466" s="3">
        <v>0</v>
      </c>
      <c r="J466" s="3">
        <v>0</v>
      </c>
    </row>
    <row r="467" spans="1:10" x14ac:dyDescent="0.2">
      <c r="A467" s="49" t="str">
        <f t="shared" si="7"/>
        <v>PAPEL</v>
      </c>
      <c r="B467" s="3" t="s">
        <v>468</v>
      </c>
      <c r="C467" s="3">
        <v>818950750</v>
      </c>
      <c r="D467" s="3">
        <v>833267614</v>
      </c>
      <c r="E467" s="3">
        <v>788424616</v>
      </c>
      <c r="F467" s="3">
        <v>831537045</v>
      </c>
      <c r="G467" s="3">
        <v>309777096</v>
      </c>
      <c r="H467" s="3">
        <v>208246821</v>
      </c>
      <c r="I467" s="3">
        <v>334411323</v>
      </c>
      <c r="J467" s="3">
        <v>231389542</v>
      </c>
    </row>
    <row r="468" spans="1:10" x14ac:dyDescent="0.2">
      <c r="A468" s="49" t="str">
        <f t="shared" si="7"/>
        <v>PARGOS</v>
      </c>
      <c r="B468" s="3" t="s">
        <v>469</v>
      </c>
      <c r="C468" s="3">
        <v>5017427</v>
      </c>
      <c r="D468" s="3">
        <v>598305</v>
      </c>
      <c r="E468" s="3">
        <v>8192699</v>
      </c>
      <c r="F468" s="3">
        <v>756909</v>
      </c>
      <c r="G468" s="3" t="s">
        <v>52</v>
      </c>
      <c r="H468" s="3" t="s">
        <v>52</v>
      </c>
      <c r="I468" s="3" t="s">
        <v>52</v>
      </c>
      <c r="J468" s="3" t="s">
        <v>52</v>
      </c>
    </row>
    <row r="469" spans="1:10" x14ac:dyDescent="0.2">
      <c r="A469" s="49" t="str">
        <f t="shared" si="7"/>
        <v>PASTA DE CACAU</v>
      </c>
      <c r="B469" s="3" t="s">
        <v>470</v>
      </c>
      <c r="C469" s="3">
        <v>11405906</v>
      </c>
      <c r="D469" s="3">
        <v>2080503</v>
      </c>
      <c r="E469" s="3">
        <v>30374872</v>
      </c>
      <c r="F469" s="3">
        <v>2587833</v>
      </c>
      <c r="G469" s="3">
        <v>23161495</v>
      </c>
      <c r="H469" s="3">
        <v>8210250</v>
      </c>
      <c r="I469" s="3">
        <v>45306004</v>
      </c>
      <c r="J469" s="3">
        <v>9242816</v>
      </c>
    </row>
    <row r="470" spans="1:10" x14ac:dyDescent="0.2">
      <c r="A470" s="49" t="str">
        <f t="shared" si="7"/>
        <v>PEIXES VIVOS</v>
      </c>
      <c r="B470" s="3" t="s">
        <v>471</v>
      </c>
      <c r="C470" s="3">
        <v>1104216</v>
      </c>
      <c r="D470" s="3">
        <v>10123</v>
      </c>
      <c r="E470" s="3">
        <v>1638501</v>
      </c>
      <c r="F470" s="3">
        <v>13988</v>
      </c>
      <c r="G470" s="3">
        <v>30853</v>
      </c>
      <c r="H470" s="3">
        <v>3156</v>
      </c>
      <c r="I470" s="3">
        <v>33207</v>
      </c>
      <c r="J470" s="3">
        <v>2471</v>
      </c>
    </row>
    <row r="471" spans="1:10" x14ac:dyDescent="0.2">
      <c r="A471" s="49" t="str">
        <f t="shared" si="7"/>
        <v>PELETERIA</v>
      </c>
      <c r="B471" s="3" t="s">
        <v>472</v>
      </c>
      <c r="C471" s="3">
        <v>8058156</v>
      </c>
      <c r="D471" s="3">
        <v>459109</v>
      </c>
      <c r="E471" s="3">
        <v>8983389</v>
      </c>
      <c r="F471" s="3">
        <v>488689</v>
      </c>
      <c r="G471" s="3">
        <v>423110</v>
      </c>
      <c r="H471" s="3">
        <v>15740</v>
      </c>
      <c r="I471" s="3">
        <v>777616</v>
      </c>
      <c r="J471" s="3">
        <v>26427</v>
      </c>
    </row>
    <row r="472" spans="1:10" x14ac:dyDescent="0.2">
      <c r="A472" s="49" t="str">
        <f t="shared" si="7"/>
        <v>PENAS E PELES DE AVES</v>
      </c>
      <c r="B472" s="3" t="s">
        <v>473</v>
      </c>
      <c r="C472" s="3">
        <v>548507</v>
      </c>
      <c r="D472" s="3">
        <v>530008</v>
      </c>
      <c r="E472" s="3">
        <v>282361</v>
      </c>
      <c r="F472" s="3">
        <v>380272</v>
      </c>
      <c r="G472" s="3">
        <v>233449</v>
      </c>
      <c r="H472" s="3">
        <v>57200</v>
      </c>
      <c r="I472" s="3">
        <v>355291</v>
      </c>
      <c r="J472" s="3">
        <v>167710</v>
      </c>
    </row>
    <row r="473" spans="1:10" x14ac:dyDescent="0.2">
      <c r="A473" s="49" t="str">
        <f t="shared" si="7"/>
        <v>PEPINOS PREPARADOS OU CONSERVADOS</v>
      </c>
      <c r="B473" s="3" t="s">
        <v>474</v>
      </c>
      <c r="C473" s="3">
        <v>348000</v>
      </c>
      <c r="D473" s="3">
        <v>127049</v>
      </c>
      <c r="E473" s="3">
        <v>224127</v>
      </c>
      <c r="F473" s="3">
        <v>92089</v>
      </c>
      <c r="G473" s="3">
        <v>1819657</v>
      </c>
      <c r="H473" s="3">
        <v>1404758</v>
      </c>
      <c r="I473" s="3">
        <v>1753602</v>
      </c>
      <c r="J473" s="3">
        <v>1401535</v>
      </c>
    </row>
    <row r="474" spans="1:10" x14ac:dyDescent="0.2">
      <c r="A474" s="49" t="str">
        <f t="shared" si="7"/>
        <v>PEPTONAS E SEUS DERIVADOS</v>
      </c>
      <c r="B474" s="3" t="s">
        <v>475</v>
      </c>
      <c r="C474" s="3">
        <v>13397122</v>
      </c>
      <c r="D474" s="3">
        <v>1564635</v>
      </c>
      <c r="E474" s="3">
        <v>17397928</v>
      </c>
      <c r="F474" s="3">
        <v>2530614</v>
      </c>
      <c r="G474" s="3">
        <v>1235068</v>
      </c>
      <c r="H474" s="3">
        <v>17187</v>
      </c>
      <c r="I474" s="3">
        <v>2737554</v>
      </c>
      <c r="J474" s="3">
        <v>90789</v>
      </c>
    </row>
    <row r="475" spans="1:10" x14ac:dyDescent="0.2">
      <c r="A475" s="49" t="str">
        <f t="shared" si="7"/>
        <v>PÊRAS FRESCAS</v>
      </c>
      <c r="B475" s="3" t="s">
        <v>476</v>
      </c>
      <c r="C475" s="3">
        <v>121516</v>
      </c>
      <c r="D475" s="3">
        <v>41491</v>
      </c>
      <c r="E475" s="3">
        <v>122192</v>
      </c>
      <c r="F475" s="3">
        <v>45124</v>
      </c>
      <c r="G475" s="3">
        <v>59005029</v>
      </c>
      <c r="H475" s="3">
        <v>58406488</v>
      </c>
      <c r="I475" s="3">
        <v>47542225</v>
      </c>
      <c r="J475" s="3">
        <v>57741352</v>
      </c>
    </row>
    <row r="476" spans="1:10" x14ac:dyDescent="0.2">
      <c r="A476" s="49" t="str">
        <f t="shared" si="7"/>
        <v>PÊRAS PREPARADAS OU CONSERVADAS</v>
      </c>
      <c r="B476" s="3" t="s">
        <v>477</v>
      </c>
      <c r="C476" s="3">
        <v>291</v>
      </c>
      <c r="D476" s="3">
        <v>16</v>
      </c>
      <c r="E476" s="3">
        <v>24</v>
      </c>
      <c r="F476" s="3">
        <v>48</v>
      </c>
      <c r="G476" s="3">
        <v>173</v>
      </c>
      <c r="H476" s="3">
        <v>40</v>
      </c>
      <c r="I476" s="3">
        <v>216</v>
      </c>
      <c r="J476" s="3">
        <v>50</v>
      </c>
    </row>
    <row r="477" spans="1:10" x14ac:dyDescent="0.2">
      <c r="A477" s="49" t="str">
        <f t="shared" si="7"/>
        <v>PÊRAS SECAS</v>
      </c>
      <c r="B477" s="3" t="s">
        <v>478</v>
      </c>
      <c r="C477" s="3">
        <v>2973</v>
      </c>
      <c r="D477" s="3">
        <v>851</v>
      </c>
      <c r="E477" s="3">
        <v>3125</v>
      </c>
      <c r="F477" s="3">
        <v>800</v>
      </c>
      <c r="G477" s="3">
        <v>13133</v>
      </c>
      <c r="H477" s="3">
        <v>2000</v>
      </c>
      <c r="I477" s="3">
        <v>0</v>
      </c>
      <c r="J477" s="3">
        <v>0</v>
      </c>
    </row>
    <row r="478" spans="1:10" x14ac:dyDescent="0.2">
      <c r="A478" s="49" t="str">
        <f t="shared" si="7"/>
        <v>PÊSSEGOS FRESCOS</v>
      </c>
      <c r="B478" s="3" t="s">
        <v>479</v>
      </c>
      <c r="C478" s="3">
        <v>48561</v>
      </c>
      <c r="D478" s="3">
        <v>12416</v>
      </c>
      <c r="E478" s="3">
        <v>59394</v>
      </c>
      <c r="F478" s="3">
        <v>15953</v>
      </c>
      <c r="G478" s="3">
        <v>7896037</v>
      </c>
      <c r="H478" s="3">
        <v>6171441</v>
      </c>
      <c r="I478" s="3">
        <v>6451338</v>
      </c>
      <c r="J478" s="3">
        <v>4979742</v>
      </c>
    </row>
    <row r="479" spans="1:10" x14ac:dyDescent="0.2">
      <c r="A479" s="49" t="str">
        <f t="shared" si="7"/>
        <v>PÊSSEGOS PREPARADOS OU CONSERVADOS</v>
      </c>
      <c r="B479" s="3" t="s">
        <v>480</v>
      </c>
      <c r="C479" s="3">
        <v>1025649</v>
      </c>
      <c r="D479" s="3">
        <v>717079</v>
      </c>
      <c r="E479" s="3">
        <v>841916</v>
      </c>
      <c r="F479" s="3">
        <v>634522</v>
      </c>
      <c r="G479" s="3">
        <v>343427</v>
      </c>
      <c r="H479" s="3">
        <v>195055</v>
      </c>
      <c r="I479" s="3">
        <v>482834</v>
      </c>
      <c r="J479" s="3">
        <v>331782</v>
      </c>
    </row>
    <row r="480" spans="1:10" x14ac:dyDescent="0.2">
      <c r="A480" s="49" t="str">
        <f t="shared" si="7"/>
        <v>PIMENTA PIPER SECA, TRITURADA OU EM PÓ</v>
      </c>
      <c r="B480" s="3" t="s">
        <v>481</v>
      </c>
      <c r="C480" s="3">
        <v>93405624</v>
      </c>
      <c r="D480" s="3">
        <v>25938671</v>
      </c>
      <c r="E480" s="3">
        <v>205594541</v>
      </c>
      <c r="F480" s="3">
        <v>33647748</v>
      </c>
      <c r="G480" s="3">
        <v>667255</v>
      </c>
      <c r="H480" s="3">
        <v>206144</v>
      </c>
      <c r="I480" s="3">
        <v>989111</v>
      </c>
      <c r="J480" s="3">
        <v>112666</v>
      </c>
    </row>
    <row r="481" spans="1:10" x14ac:dyDescent="0.2">
      <c r="A481" s="49" t="str">
        <f t="shared" si="7"/>
        <v>PIMENTÕES E PIMENTAS</v>
      </c>
      <c r="B481" s="3" t="s">
        <v>482</v>
      </c>
      <c r="C481" s="3">
        <v>406219</v>
      </c>
      <c r="D481" s="3">
        <v>174985</v>
      </c>
      <c r="E481" s="3">
        <v>461982</v>
      </c>
      <c r="F481" s="3">
        <v>408880</v>
      </c>
      <c r="G481" s="3" t="s">
        <v>52</v>
      </c>
      <c r="H481" s="3" t="s">
        <v>52</v>
      </c>
      <c r="I481" s="3" t="s">
        <v>52</v>
      </c>
      <c r="J481" s="3" t="s">
        <v>52</v>
      </c>
    </row>
    <row r="482" spans="1:10" x14ac:dyDescent="0.2">
      <c r="A482" s="49" t="str">
        <f t="shared" si="7"/>
        <v>PIMENTÕES E PIMENTAS SECOS, PÓ</v>
      </c>
      <c r="B482" s="3" t="s">
        <v>483</v>
      </c>
      <c r="C482" s="3">
        <v>577924</v>
      </c>
      <c r="D482" s="3">
        <v>173522</v>
      </c>
      <c r="E482" s="3">
        <v>1077851</v>
      </c>
      <c r="F482" s="3">
        <v>405836</v>
      </c>
      <c r="G482" s="3">
        <v>4676336</v>
      </c>
      <c r="H482" s="3">
        <v>2116350</v>
      </c>
      <c r="I482" s="3">
        <v>3473937</v>
      </c>
      <c r="J482" s="3">
        <v>1670567</v>
      </c>
    </row>
    <row r="483" spans="1:10" x14ac:dyDescent="0.2">
      <c r="A483" s="49" t="str">
        <f t="shared" si="7"/>
        <v>PLANTAS ORNAMENTAIS</v>
      </c>
      <c r="B483" s="3" t="s">
        <v>484</v>
      </c>
      <c r="C483" s="3">
        <v>32261</v>
      </c>
      <c r="D483" s="3">
        <v>6687</v>
      </c>
      <c r="E483" s="3">
        <v>16856</v>
      </c>
      <c r="F483" s="3">
        <v>6690</v>
      </c>
      <c r="G483" s="3" t="s">
        <v>52</v>
      </c>
      <c r="H483" s="3" t="s">
        <v>52</v>
      </c>
      <c r="I483" s="3" t="s">
        <v>52</v>
      </c>
      <c r="J483" s="3" t="s">
        <v>52</v>
      </c>
    </row>
    <row r="484" spans="1:10" x14ac:dyDescent="0.2">
      <c r="A484" s="49" t="str">
        <f t="shared" si="7"/>
        <v>PLANTAS PARA MEDICINA OU PERFUMARIA</v>
      </c>
      <c r="B484" s="3" t="s">
        <v>485</v>
      </c>
      <c r="C484" s="3">
        <v>3919068</v>
      </c>
      <c r="D484" s="3">
        <v>394460</v>
      </c>
      <c r="E484" s="3">
        <v>7077784</v>
      </c>
      <c r="F484" s="3">
        <v>587620</v>
      </c>
      <c r="G484" s="3">
        <v>10205419</v>
      </c>
      <c r="H484" s="3">
        <v>3637446</v>
      </c>
      <c r="I484" s="3">
        <v>10862025</v>
      </c>
      <c r="J484" s="3">
        <v>4077725</v>
      </c>
    </row>
    <row r="485" spans="1:10" x14ac:dyDescent="0.2">
      <c r="A485" s="49" t="str">
        <f t="shared" si="7"/>
        <v>POLVOS</v>
      </c>
      <c r="B485" s="3" t="s">
        <v>486</v>
      </c>
      <c r="C485" s="3">
        <v>9647</v>
      </c>
      <c r="D485" s="3">
        <v>642</v>
      </c>
      <c r="E485" s="3">
        <v>21791</v>
      </c>
      <c r="F485" s="3">
        <v>1883</v>
      </c>
      <c r="G485" s="3">
        <v>6706786</v>
      </c>
      <c r="H485" s="3">
        <v>759379</v>
      </c>
      <c r="I485" s="3">
        <v>1918605</v>
      </c>
      <c r="J485" s="3">
        <v>177686</v>
      </c>
    </row>
    <row r="486" spans="1:10" x14ac:dyDescent="0.2">
      <c r="A486" s="49" t="str">
        <f t="shared" si="7"/>
        <v>POMELOS</v>
      </c>
      <c r="B486" s="3" t="s">
        <v>487</v>
      </c>
      <c r="C486" s="3">
        <v>36882</v>
      </c>
      <c r="D486" s="3">
        <v>9412</v>
      </c>
      <c r="E486" s="3">
        <v>30332</v>
      </c>
      <c r="F486" s="3">
        <v>7411</v>
      </c>
      <c r="G486" s="3">
        <v>186417</v>
      </c>
      <c r="H486" s="3">
        <v>215268</v>
      </c>
      <c r="I486" s="3">
        <v>206611</v>
      </c>
      <c r="J486" s="3">
        <v>222615</v>
      </c>
    </row>
    <row r="487" spans="1:10" x14ac:dyDescent="0.2">
      <c r="A487" s="49" t="str">
        <f t="shared" si="7"/>
        <v>PREPARAÇÕES ALIMENTÍCIAS HOMOGENEIZADAS</v>
      </c>
      <c r="B487" s="3" t="s">
        <v>488</v>
      </c>
      <c r="C487" s="3">
        <v>10179</v>
      </c>
      <c r="D487" s="3">
        <v>548</v>
      </c>
      <c r="E487" s="3">
        <v>2494</v>
      </c>
      <c r="F487" s="3">
        <v>140</v>
      </c>
      <c r="G487" s="3">
        <v>465526</v>
      </c>
      <c r="H487" s="3">
        <v>117929</v>
      </c>
      <c r="I487" s="3">
        <v>809303</v>
      </c>
      <c r="J487" s="3">
        <v>208796</v>
      </c>
    </row>
    <row r="488" spans="1:10" x14ac:dyDescent="0.2">
      <c r="A488" s="49" t="str">
        <f t="shared" si="7"/>
        <v>PREPARAÇÕES DE CRUSTÁCEOS E MOLUSCOS</v>
      </c>
      <c r="B488" s="3" t="s">
        <v>489</v>
      </c>
      <c r="C488" s="3">
        <v>28373</v>
      </c>
      <c r="D488" s="3">
        <v>2785</v>
      </c>
      <c r="E488" s="3">
        <v>26688</v>
      </c>
      <c r="F488" s="3">
        <v>3217</v>
      </c>
      <c r="G488" s="3">
        <v>1104964</v>
      </c>
      <c r="H488" s="3">
        <v>317532</v>
      </c>
      <c r="I488" s="3">
        <v>853432</v>
      </c>
      <c r="J488" s="3">
        <v>279344</v>
      </c>
    </row>
    <row r="489" spans="1:10" x14ac:dyDescent="0.2">
      <c r="A489" s="49" t="str">
        <f t="shared" si="7"/>
        <v>PREPARAÇÕES E CONSERVAS DE ATUNS</v>
      </c>
      <c r="B489" s="3" t="s">
        <v>490</v>
      </c>
      <c r="C489" s="3">
        <v>9683987</v>
      </c>
      <c r="D489" s="3">
        <v>2082607</v>
      </c>
      <c r="E489" s="3">
        <v>11844939</v>
      </c>
      <c r="F489" s="3">
        <v>2608549</v>
      </c>
      <c r="G489" s="3">
        <v>3478034</v>
      </c>
      <c r="H489" s="3">
        <v>992877</v>
      </c>
      <c r="I489" s="3">
        <v>2102710</v>
      </c>
      <c r="J489" s="3">
        <v>541651</v>
      </c>
    </row>
    <row r="490" spans="1:10" x14ac:dyDescent="0.2">
      <c r="A490" s="49" t="str">
        <f t="shared" si="7"/>
        <v>PREPARAÇÕES E CONSERVAS DE DEMAIS PEIXES</v>
      </c>
      <c r="B490" s="3" t="s">
        <v>491</v>
      </c>
      <c r="C490" s="3">
        <v>254018</v>
      </c>
      <c r="D490" s="3">
        <v>36893</v>
      </c>
      <c r="E490" s="3">
        <v>303029</v>
      </c>
      <c r="F490" s="3">
        <v>110413</v>
      </c>
      <c r="G490" s="3">
        <v>11347538</v>
      </c>
      <c r="H490" s="3">
        <v>3428895</v>
      </c>
      <c r="I490" s="3">
        <v>14615045</v>
      </c>
      <c r="J490" s="3">
        <v>4581384</v>
      </c>
    </row>
    <row r="491" spans="1:10" x14ac:dyDescent="0.2">
      <c r="A491" s="49" t="str">
        <f t="shared" si="7"/>
        <v>PREPARAÇÕES E CONSERVAS DE SARDINHAS</v>
      </c>
      <c r="B491" s="3" t="s">
        <v>492</v>
      </c>
      <c r="C491" s="3">
        <v>944212</v>
      </c>
      <c r="D491" s="3">
        <v>228167</v>
      </c>
      <c r="E491" s="3">
        <v>1114138</v>
      </c>
      <c r="F491" s="3">
        <v>295291</v>
      </c>
      <c r="G491" s="3">
        <v>10691</v>
      </c>
      <c r="H491" s="3">
        <v>1744</v>
      </c>
      <c r="I491" s="3">
        <v>133245</v>
      </c>
      <c r="J491" s="3">
        <v>18982</v>
      </c>
    </row>
    <row r="492" spans="1:10" x14ac:dyDescent="0.2">
      <c r="A492" s="49" t="str">
        <f t="shared" si="7"/>
        <v>PREPARAÇÕES P/ ELABORAÇÃO DE BEBIDAS</v>
      </c>
      <c r="B492" s="3" t="s">
        <v>493</v>
      </c>
      <c r="C492" s="3">
        <v>65125220</v>
      </c>
      <c r="D492" s="3">
        <v>4244641</v>
      </c>
      <c r="E492" s="3">
        <v>64586130</v>
      </c>
      <c r="F492" s="3">
        <v>4269391</v>
      </c>
      <c r="G492" s="3">
        <v>31964262</v>
      </c>
      <c r="H492" s="3">
        <v>2610757</v>
      </c>
      <c r="I492" s="3">
        <v>29978303</v>
      </c>
      <c r="J492" s="3">
        <v>2219287</v>
      </c>
    </row>
    <row r="493" spans="1:10" x14ac:dyDescent="0.2">
      <c r="A493" s="49" t="str">
        <f t="shared" si="7"/>
        <v>PREPARAÇÕES PARA ALIMENTAÇÃO INFANTIL</v>
      </c>
      <c r="B493" s="3" t="s">
        <v>494</v>
      </c>
      <c r="C493" s="3">
        <v>11308566</v>
      </c>
      <c r="D493" s="3">
        <v>4200065</v>
      </c>
      <c r="E493" s="3">
        <v>13851593</v>
      </c>
      <c r="F493" s="3">
        <v>5137734</v>
      </c>
      <c r="G493" s="3">
        <v>470840</v>
      </c>
      <c r="H493" s="3">
        <v>45649</v>
      </c>
      <c r="I493" s="3">
        <v>401728</v>
      </c>
      <c r="J493" s="3">
        <v>40578</v>
      </c>
    </row>
    <row r="494" spans="1:10" x14ac:dyDescent="0.2">
      <c r="A494" s="49" t="str">
        <f t="shared" si="7"/>
        <v>PRIMATAS VIVOS</v>
      </c>
      <c r="B494" s="3" t="s">
        <v>695</v>
      </c>
      <c r="C494" s="3" t="s">
        <v>52</v>
      </c>
      <c r="D494" s="3" t="s">
        <v>52</v>
      </c>
      <c r="E494" s="3" t="s">
        <v>52</v>
      </c>
      <c r="F494" s="3" t="s">
        <v>52</v>
      </c>
      <c r="G494" s="3">
        <v>0</v>
      </c>
      <c r="H494" s="3">
        <v>0</v>
      </c>
      <c r="I494" s="3">
        <v>200</v>
      </c>
      <c r="J494" s="3">
        <v>70</v>
      </c>
    </row>
    <row r="495" spans="1:10" x14ac:dyDescent="0.2">
      <c r="A495" s="49" t="str">
        <f t="shared" si="7"/>
        <v>PRODUTOS DE CONFEITARIA</v>
      </c>
      <c r="B495" s="3" t="s">
        <v>495</v>
      </c>
      <c r="C495" s="3">
        <v>67837964</v>
      </c>
      <c r="D495" s="3">
        <v>30343166</v>
      </c>
      <c r="E495" s="3">
        <v>71880865</v>
      </c>
      <c r="F495" s="3">
        <v>31313946</v>
      </c>
      <c r="G495" s="3">
        <v>23118999</v>
      </c>
      <c r="H495" s="3">
        <v>4472500</v>
      </c>
      <c r="I495" s="3">
        <v>26875383</v>
      </c>
      <c r="J495" s="3">
        <v>5212736</v>
      </c>
    </row>
    <row r="496" spans="1:10" x14ac:dyDescent="0.2">
      <c r="A496" s="49" t="str">
        <f t="shared" si="7"/>
        <v>PRODUTOS DE LINHO</v>
      </c>
      <c r="B496" s="3" t="s">
        <v>496</v>
      </c>
      <c r="C496" s="3">
        <v>926920</v>
      </c>
      <c r="D496" s="3">
        <v>41198</v>
      </c>
      <c r="E496" s="3">
        <v>809720</v>
      </c>
      <c r="F496" s="3">
        <v>35091</v>
      </c>
      <c r="G496" s="3">
        <v>11570358</v>
      </c>
      <c r="H496" s="3">
        <v>963900</v>
      </c>
      <c r="I496" s="3">
        <v>10507200</v>
      </c>
      <c r="J496" s="3">
        <v>759156</v>
      </c>
    </row>
    <row r="497" spans="1:10" x14ac:dyDescent="0.2">
      <c r="A497" s="49" t="str">
        <f t="shared" si="7"/>
        <v>PRODUTOS HORTÍCOLAS HOMOGENEIZADOS PREPARADOS OU CONSERVADOS</v>
      </c>
      <c r="B497" s="3" t="s">
        <v>497</v>
      </c>
      <c r="C497" s="3">
        <v>56157</v>
      </c>
      <c r="D497" s="3">
        <v>3994</v>
      </c>
      <c r="E497" s="3">
        <v>17306</v>
      </c>
      <c r="F497" s="3">
        <v>1677</v>
      </c>
      <c r="G497" s="3">
        <v>199</v>
      </c>
      <c r="H497" s="3">
        <v>40</v>
      </c>
      <c r="I497" s="3">
        <v>16955</v>
      </c>
      <c r="J497" s="3">
        <v>726</v>
      </c>
    </row>
    <row r="498" spans="1:10" x14ac:dyDescent="0.2">
      <c r="A498" s="49" t="str">
        <f t="shared" si="7"/>
        <v>PRODUTOS MUCILAGINOSOS E ESPESSANTES</v>
      </c>
      <c r="B498" s="3" t="s">
        <v>498</v>
      </c>
      <c r="C498" s="3">
        <v>2055695</v>
      </c>
      <c r="D498" s="3">
        <v>223508</v>
      </c>
      <c r="E498" s="3">
        <v>2411243</v>
      </c>
      <c r="F498" s="3">
        <v>193250</v>
      </c>
      <c r="G498" s="3">
        <v>19377214</v>
      </c>
      <c r="H498" s="3">
        <v>3349339</v>
      </c>
      <c r="I498" s="3">
        <v>16985633</v>
      </c>
      <c r="J498" s="3">
        <v>3501098</v>
      </c>
    </row>
    <row r="499" spans="1:10" x14ac:dyDescent="0.2">
      <c r="A499" s="49" t="str">
        <f t="shared" si="7"/>
        <v>PSITACIFORMES (INCL.OS PAPAGAIOS,AS ARARAS,ETC) VIVOS</v>
      </c>
      <c r="B499" s="3" t="s">
        <v>499</v>
      </c>
      <c r="C499" s="3">
        <v>0</v>
      </c>
      <c r="D499" s="3">
        <v>0</v>
      </c>
      <c r="E499" s="3">
        <v>35</v>
      </c>
      <c r="F499" s="3">
        <v>0</v>
      </c>
      <c r="G499" s="3">
        <v>0</v>
      </c>
      <c r="H499" s="3">
        <v>0</v>
      </c>
      <c r="I499" s="3">
        <v>12480</v>
      </c>
      <c r="J499" s="3">
        <v>39</v>
      </c>
    </row>
    <row r="500" spans="1:10" x14ac:dyDescent="0.2">
      <c r="A500" s="49" t="str">
        <f t="shared" si="7"/>
        <v>QUEIJOS</v>
      </c>
      <c r="B500" s="3" t="s">
        <v>500</v>
      </c>
      <c r="C500" s="3">
        <v>7705400</v>
      </c>
      <c r="D500" s="3">
        <v>1246647</v>
      </c>
      <c r="E500" s="3">
        <v>6144943</v>
      </c>
      <c r="F500" s="3">
        <v>997337</v>
      </c>
      <c r="G500" s="3">
        <v>80915395</v>
      </c>
      <c r="H500" s="3">
        <v>17913010</v>
      </c>
      <c r="I500" s="3">
        <v>92547588</v>
      </c>
      <c r="J500" s="3">
        <v>18261467</v>
      </c>
    </row>
    <row r="501" spans="1:10" x14ac:dyDescent="0.2">
      <c r="A501" s="49" t="str">
        <f t="shared" si="7"/>
        <v>REFRIGERANTE</v>
      </c>
      <c r="B501" s="3" t="s">
        <v>501</v>
      </c>
      <c r="C501" s="3">
        <v>7127016</v>
      </c>
      <c r="D501" s="3">
        <v>16166441</v>
      </c>
      <c r="E501" s="3">
        <v>5290380</v>
      </c>
      <c r="F501" s="3">
        <v>12298453</v>
      </c>
      <c r="G501" s="3">
        <v>179949</v>
      </c>
      <c r="H501" s="3">
        <v>169342</v>
      </c>
      <c r="I501" s="3">
        <v>1383364</v>
      </c>
      <c r="J501" s="3">
        <v>2471779</v>
      </c>
    </row>
    <row r="502" spans="1:10" x14ac:dyDescent="0.2">
      <c r="A502" s="49" t="str">
        <f t="shared" si="7"/>
        <v>RÉPTEIS VIVOS</v>
      </c>
      <c r="B502" s="3" t="s">
        <v>570</v>
      </c>
      <c r="C502" s="3">
        <v>107474</v>
      </c>
      <c r="D502" s="3">
        <v>174</v>
      </c>
      <c r="E502" s="3">
        <v>60899</v>
      </c>
      <c r="F502" s="3">
        <v>83</v>
      </c>
      <c r="G502" s="3" t="s">
        <v>52</v>
      </c>
      <c r="H502" s="3" t="s">
        <v>52</v>
      </c>
      <c r="I502" s="3" t="s">
        <v>52</v>
      </c>
      <c r="J502" s="3" t="s">
        <v>52</v>
      </c>
    </row>
    <row r="503" spans="1:10" x14ac:dyDescent="0.2">
      <c r="A503" s="49" t="str">
        <f t="shared" si="7"/>
        <v>RESÍDUOS DO CAFÉ</v>
      </c>
      <c r="B503" s="3" t="s">
        <v>502</v>
      </c>
      <c r="C503" s="3">
        <v>19073</v>
      </c>
      <c r="D503" s="3">
        <v>1980</v>
      </c>
      <c r="E503" s="3">
        <v>10623</v>
      </c>
      <c r="F503" s="3">
        <v>393</v>
      </c>
      <c r="G503" s="3" t="s">
        <v>52</v>
      </c>
      <c r="H503" s="3" t="s">
        <v>52</v>
      </c>
      <c r="I503" s="3" t="s">
        <v>52</v>
      </c>
      <c r="J503" s="3" t="s">
        <v>52</v>
      </c>
    </row>
    <row r="504" spans="1:10" x14ac:dyDescent="0.2">
      <c r="A504" s="49" t="str">
        <f t="shared" si="7"/>
        <v>SALMÕES</v>
      </c>
      <c r="B504" s="3" t="s">
        <v>503</v>
      </c>
      <c r="C504" s="3">
        <v>819543</v>
      </c>
      <c r="D504" s="3">
        <v>95561</v>
      </c>
      <c r="E504" s="3">
        <v>409646</v>
      </c>
      <c r="F504" s="3">
        <v>28076</v>
      </c>
      <c r="G504" s="3">
        <v>336691709</v>
      </c>
      <c r="H504" s="3">
        <v>40687922</v>
      </c>
      <c r="I504" s="3">
        <v>325870074</v>
      </c>
      <c r="J504" s="3">
        <v>41212106</v>
      </c>
    </row>
    <row r="505" spans="1:10" x14ac:dyDescent="0.2">
      <c r="A505" s="49" t="str">
        <f t="shared" si="7"/>
        <v>SARDINHAS</v>
      </c>
      <c r="B505" s="3" t="s">
        <v>504</v>
      </c>
      <c r="C505" s="3">
        <v>102272</v>
      </c>
      <c r="D505" s="3">
        <v>71232</v>
      </c>
      <c r="E505" s="3">
        <v>150802</v>
      </c>
      <c r="F505" s="3">
        <v>90479</v>
      </c>
      <c r="G505" s="3">
        <v>6430274</v>
      </c>
      <c r="H505" s="3">
        <v>6436870</v>
      </c>
      <c r="I505" s="3">
        <v>5059816</v>
      </c>
      <c r="J505" s="3">
        <v>4717322</v>
      </c>
    </row>
    <row r="506" spans="1:10" x14ac:dyDescent="0.2">
      <c r="A506" s="49" t="str">
        <f t="shared" si="7"/>
        <v>SEBO BOVINO</v>
      </c>
      <c r="B506" s="3" t="s">
        <v>505</v>
      </c>
      <c r="C506" s="3">
        <v>91436129</v>
      </c>
      <c r="D506" s="3">
        <v>89566894</v>
      </c>
      <c r="E506" s="3">
        <v>118670808</v>
      </c>
      <c r="F506" s="3">
        <v>113647384</v>
      </c>
      <c r="G506" s="3">
        <v>13151447</v>
      </c>
      <c r="H506" s="3">
        <v>17140535</v>
      </c>
      <c r="I506" s="3">
        <v>17804595</v>
      </c>
      <c r="J506" s="3">
        <v>20547895</v>
      </c>
    </row>
    <row r="507" spans="1:10" x14ac:dyDescent="0.2">
      <c r="A507" s="49" t="str">
        <f t="shared" si="7"/>
        <v>SEMEAS, FARELOS E OUTROS RESÍDUOS DE MILHO</v>
      </c>
      <c r="B507" s="3" t="s">
        <v>506</v>
      </c>
      <c r="C507" s="3">
        <v>61691222</v>
      </c>
      <c r="D507" s="3">
        <v>234437510</v>
      </c>
      <c r="E507" s="3">
        <v>84782280</v>
      </c>
      <c r="F507" s="3">
        <v>385233621</v>
      </c>
      <c r="G507" s="3">
        <v>14926</v>
      </c>
      <c r="H507" s="3">
        <v>20372</v>
      </c>
      <c r="I507" s="3">
        <v>1062133</v>
      </c>
      <c r="J507" s="3">
        <v>7019255</v>
      </c>
    </row>
    <row r="508" spans="1:10" x14ac:dyDescent="0.2">
      <c r="A508" s="49" t="str">
        <f t="shared" si="7"/>
        <v>SÊMEN DE BOVINO</v>
      </c>
      <c r="B508" s="3" t="s">
        <v>507</v>
      </c>
      <c r="C508" s="3">
        <v>1641223</v>
      </c>
      <c r="D508" s="3">
        <v>276</v>
      </c>
      <c r="E508" s="3">
        <v>1109460</v>
      </c>
      <c r="F508" s="3">
        <v>216</v>
      </c>
      <c r="G508" s="3">
        <v>9728718</v>
      </c>
      <c r="H508" s="3">
        <v>2860</v>
      </c>
      <c r="I508" s="3">
        <v>9010182</v>
      </c>
      <c r="J508" s="3">
        <v>2099</v>
      </c>
    </row>
    <row r="509" spans="1:10" x14ac:dyDescent="0.2">
      <c r="A509" s="49" t="str">
        <f t="shared" si="7"/>
        <v>SÊMEN E EMBRIÕES DE OUTROS ANIMAIS</v>
      </c>
      <c r="B509" s="3" t="s">
        <v>508</v>
      </c>
      <c r="C509" s="3">
        <v>331078</v>
      </c>
      <c r="D509" s="3">
        <v>9</v>
      </c>
      <c r="E509" s="3">
        <v>347035</v>
      </c>
      <c r="F509" s="3">
        <v>4</v>
      </c>
      <c r="G509" s="3">
        <v>469623</v>
      </c>
      <c r="H509" s="3">
        <v>50</v>
      </c>
      <c r="I509" s="3">
        <v>611387</v>
      </c>
      <c r="J509" s="3">
        <v>30</v>
      </c>
    </row>
    <row r="510" spans="1:10" x14ac:dyDescent="0.2">
      <c r="A510" s="49" t="str">
        <f t="shared" ref="A510:A611" si="8">RIGHT(B510,LEN(B510)-11)</f>
        <v>SEMENTES DE ANIS E BADIANA</v>
      </c>
      <c r="B510" s="3" t="s">
        <v>509</v>
      </c>
      <c r="C510" s="3">
        <v>23135</v>
      </c>
      <c r="D510" s="3">
        <v>1815</v>
      </c>
      <c r="E510" s="3">
        <v>18583</v>
      </c>
      <c r="F510" s="3">
        <v>1457</v>
      </c>
      <c r="G510" s="3">
        <v>1953888</v>
      </c>
      <c r="H510" s="3">
        <v>527105</v>
      </c>
      <c r="I510" s="3">
        <v>839435</v>
      </c>
      <c r="J510" s="3">
        <v>400332</v>
      </c>
    </row>
    <row r="511" spans="1:10" x14ac:dyDescent="0.2">
      <c r="A511" s="49" t="str">
        <f t="shared" si="8"/>
        <v>SEMENTES DE CEREAIS</v>
      </c>
      <c r="B511" s="3" t="s">
        <v>510</v>
      </c>
      <c r="C511" s="3">
        <v>31018340</v>
      </c>
      <c r="D511" s="3">
        <v>6613583</v>
      </c>
      <c r="E511" s="3">
        <v>21704463</v>
      </c>
      <c r="F511" s="3">
        <v>5049067</v>
      </c>
      <c r="G511" s="3">
        <v>7375742</v>
      </c>
      <c r="H511" s="3">
        <v>2075558</v>
      </c>
      <c r="I511" s="3">
        <v>2247009</v>
      </c>
      <c r="J511" s="3">
        <v>694657</v>
      </c>
    </row>
    <row r="512" spans="1:10" x14ac:dyDescent="0.2">
      <c r="A512" s="49" t="str">
        <f t="shared" si="8"/>
        <v>SEMENTES DE COENTRO</v>
      </c>
      <c r="B512" s="3" t="s">
        <v>511</v>
      </c>
      <c r="C512" s="3">
        <v>6669</v>
      </c>
      <c r="D512" s="3">
        <v>15936</v>
      </c>
      <c r="E512" s="3">
        <v>6227</v>
      </c>
      <c r="F512" s="3">
        <v>27336</v>
      </c>
      <c r="G512" s="3">
        <v>571249</v>
      </c>
      <c r="H512" s="3">
        <v>722015</v>
      </c>
      <c r="I512" s="3">
        <v>841107</v>
      </c>
      <c r="J512" s="3">
        <v>848664</v>
      </c>
    </row>
    <row r="513" spans="1:10" x14ac:dyDescent="0.2">
      <c r="A513" s="49" t="str">
        <f t="shared" si="8"/>
        <v>SEMENTES DE COMINHO</v>
      </c>
      <c r="B513" s="3" t="s">
        <v>512</v>
      </c>
      <c r="C513" s="3">
        <v>12227</v>
      </c>
      <c r="D513" s="3">
        <v>1723</v>
      </c>
      <c r="E513" s="3">
        <v>9051</v>
      </c>
      <c r="F513" s="3">
        <v>1631</v>
      </c>
      <c r="G513" s="3">
        <v>2874994</v>
      </c>
      <c r="H513" s="3">
        <v>1092809</v>
      </c>
      <c r="I513" s="3">
        <v>3599266</v>
      </c>
      <c r="J513" s="3">
        <v>1531189</v>
      </c>
    </row>
    <row r="514" spans="1:10" x14ac:dyDescent="0.2">
      <c r="A514" s="49" t="str">
        <f t="shared" si="8"/>
        <v>SEMENTES DE HORTÍCOLAS, LEGUMINOSAS, RAÍZES E TUBÉRCULOS</v>
      </c>
      <c r="B514" s="3" t="s">
        <v>513</v>
      </c>
      <c r="C514" s="3">
        <v>9644037</v>
      </c>
      <c r="D514" s="3">
        <v>231313</v>
      </c>
      <c r="E514" s="3">
        <v>10514455</v>
      </c>
      <c r="F514" s="3">
        <v>149297</v>
      </c>
      <c r="G514" s="3">
        <v>36275783</v>
      </c>
      <c r="H514" s="3">
        <v>5090531</v>
      </c>
      <c r="I514" s="3">
        <v>45985949</v>
      </c>
      <c r="J514" s="3">
        <v>7096274</v>
      </c>
    </row>
    <row r="515" spans="1:10" x14ac:dyDescent="0.2">
      <c r="A515" s="49" t="str">
        <f t="shared" si="8"/>
        <v>SEMENTES DE OLEAGINOSAS (EXCLUI SOJA)</v>
      </c>
      <c r="B515" s="3" t="s">
        <v>514</v>
      </c>
      <c r="C515" s="3">
        <v>48725500</v>
      </c>
      <c r="D515" s="3">
        <v>51815752</v>
      </c>
      <c r="E515" s="3">
        <v>165230944</v>
      </c>
      <c r="F515" s="3">
        <v>167579141</v>
      </c>
      <c r="G515" s="3">
        <v>12395122</v>
      </c>
      <c r="H515" s="3">
        <v>9635114</v>
      </c>
      <c r="I515" s="3">
        <v>9104623</v>
      </c>
      <c r="J515" s="3">
        <v>7949484</v>
      </c>
    </row>
    <row r="516" spans="1:10" x14ac:dyDescent="0.2">
      <c r="A516" s="49" t="str">
        <f t="shared" si="8"/>
        <v>SEMENTES DE OLEAGINOSAS PARA SEMEADURA</v>
      </c>
      <c r="B516" s="3" t="s">
        <v>515</v>
      </c>
      <c r="C516" s="3">
        <v>3829515</v>
      </c>
      <c r="D516" s="3">
        <v>271354</v>
      </c>
      <c r="E516" s="3">
        <v>3480148</v>
      </c>
      <c r="F516" s="3">
        <v>274314</v>
      </c>
      <c r="G516" s="3">
        <v>6244555</v>
      </c>
      <c r="H516" s="3">
        <v>802952</v>
      </c>
      <c r="I516" s="3">
        <v>6844809</v>
      </c>
      <c r="J516" s="3">
        <v>962136</v>
      </c>
    </row>
    <row r="517" spans="1:10" x14ac:dyDescent="0.2">
      <c r="A517" s="49" t="str">
        <f t="shared" si="8"/>
        <v>SOJA EM GRÃOS</v>
      </c>
      <c r="B517" s="3" t="s">
        <v>516</v>
      </c>
      <c r="C517" s="3">
        <v>16018209176</v>
      </c>
      <c r="D517" s="3">
        <v>36751132745</v>
      </c>
      <c r="E517" s="3">
        <v>14588456763</v>
      </c>
      <c r="F517" s="3">
        <v>37427098310</v>
      </c>
      <c r="G517" s="3">
        <v>146435844</v>
      </c>
      <c r="H517" s="3">
        <v>365864560</v>
      </c>
      <c r="I517" s="3">
        <v>49324937</v>
      </c>
      <c r="J517" s="3">
        <v>140455001</v>
      </c>
    </row>
    <row r="518" spans="1:10" x14ac:dyDescent="0.2">
      <c r="A518" s="49" t="str">
        <f t="shared" si="8"/>
        <v>SORGO</v>
      </c>
      <c r="B518" s="3" t="s">
        <v>517</v>
      </c>
      <c r="C518" s="3">
        <v>11346898</v>
      </c>
      <c r="D518" s="3">
        <v>58979030</v>
      </c>
      <c r="E518" s="3">
        <v>0</v>
      </c>
      <c r="F518" s="3">
        <v>0</v>
      </c>
      <c r="G518" s="3">
        <v>459300</v>
      </c>
      <c r="H518" s="3">
        <v>2810000</v>
      </c>
      <c r="I518" s="3">
        <v>2205000</v>
      </c>
      <c r="J518" s="3">
        <v>12000000</v>
      </c>
    </row>
    <row r="519" spans="1:10" x14ac:dyDescent="0.2">
      <c r="A519" s="49" t="str">
        <f t="shared" si="8"/>
        <v>SORO DE LEITE</v>
      </c>
      <c r="B519" s="3" t="s">
        <v>518</v>
      </c>
      <c r="C519" s="3">
        <v>1340249</v>
      </c>
      <c r="D519" s="3">
        <v>1973315</v>
      </c>
      <c r="E519" s="3">
        <v>2572413</v>
      </c>
      <c r="F519" s="3">
        <v>3628886</v>
      </c>
      <c r="G519" s="3">
        <v>17715302</v>
      </c>
      <c r="H519" s="3">
        <v>5734500</v>
      </c>
      <c r="I519" s="3">
        <v>16402273</v>
      </c>
      <c r="J519" s="3">
        <v>5373143</v>
      </c>
    </row>
    <row r="520" spans="1:10" x14ac:dyDescent="0.2">
      <c r="A520" s="49" t="str">
        <f t="shared" si="8"/>
        <v>SORVETES E PREPARAÇÕES P/ SORVETES, CREMES, ETC.</v>
      </c>
      <c r="B520" s="3" t="s">
        <v>519</v>
      </c>
      <c r="C520" s="3">
        <v>19493105</v>
      </c>
      <c r="D520" s="3">
        <v>6361120</v>
      </c>
      <c r="E520" s="3">
        <v>15974109</v>
      </c>
      <c r="F520" s="3">
        <v>4570557</v>
      </c>
      <c r="G520" s="3">
        <v>5872559</v>
      </c>
      <c r="H520" s="3">
        <v>1083962</v>
      </c>
      <c r="I520" s="3">
        <v>4765359</v>
      </c>
      <c r="J520" s="3">
        <v>897151</v>
      </c>
    </row>
    <row r="521" spans="1:10" x14ac:dyDescent="0.2">
      <c r="A521" s="49" t="str">
        <f t="shared" si="8"/>
        <v>SUBSTÂNCIAS ANIMAIS  PARA PREPARAÇÕES FARMACEUT.</v>
      </c>
      <c r="B521" s="3" t="s">
        <v>520</v>
      </c>
      <c r="C521" s="3">
        <v>99126010</v>
      </c>
      <c r="D521" s="3">
        <v>999656</v>
      </c>
      <c r="E521" s="3">
        <v>75263077</v>
      </c>
      <c r="F521" s="3">
        <v>666456</v>
      </c>
      <c r="G521" s="3">
        <v>7665884</v>
      </c>
      <c r="H521" s="3">
        <v>802397</v>
      </c>
      <c r="I521" s="3">
        <v>11658023</v>
      </c>
      <c r="J521" s="3">
        <v>1048269</v>
      </c>
    </row>
    <row r="522" spans="1:10" x14ac:dyDescent="0.2">
      <c r="A522" s="49" t="str">
        <f t="shared" si="8"/>
        <v>SUCO DE TOMATE</v>
      </c>
      <c r="B522" s="3" t="s">
        <v>521</v>
      </c>
      <c r="C522" s="3">
        <v>1274733</v>
      </c>
      <c r="D522" s="3">
        <v>987525</v>
      </c>
      <c r="E522" s="3">
        <v>1086101</v>
      </c>
      <c r="F522" s="3">
        <v>871751</v>
      </c>
      <c r="G522" s="3">
        <v>17418001</v>
      </c>
      <c r="H522" s="3">
        <v>13044687</v>
      </c>
      <c r="I522" s="3">
        <v>13255251</v>
      </c>
      <c r="J522" s="3">
        <v>11843275</v>
      </c>
    </row>
    <row r="523" spans="1:10" x14ac:dyDescent="0.2">
      <c r="A523" s="49" t="str">
        <f t="shared" si="8"/>
        <v>SUCOS DE ABACAXI</v>
      </c>
      <c r="B523" s="3" t="s">
        <v>522</v>
      </c>
      <c r="C523" s="3">
        <v>4484388</v>
      </c>
      <c r="D523" s="3">
        <v>1887174</v>
      </c>
      <c r="E523" s="3">
        <v>12892371</v>
      </c>
      <c r="F523" s="3">
        <v>3717362</v>
      </c>
      <c r="G523" s="3">
        <v>0</v>
      </c>
      <c r="H523" s="3">
        <v>0</v>
      </c>
      <c r="I523" s="3">
        <v>1691</v>
      </c>
      <c r="J523" s="3">
        <v>159</v>
      </c>
    </row>
    <row r="524" spans="1:10" x14ac:dyDescent="0.2">
      <c r="A524" s="49" t="str">
        <f t="shared" si="8"/>
        <v>SUCOS DE LARANJA</v>
      </c>
      <c r="B524" s="3" t="s">
        <v>523</v>
      </c>
      <c r="C524" s="3">
        <v>832900542</v>
      </c>
      <c r="D524" s="3">
        <v>824474850</v>
      </c>
      <c r="E524" s="3">
        <v>1111241186</v>
      </c>
      <c r="F524" s="3">
        <v>685190623</v>
      </c>
      <c r="G524" s="3" t="s">
        <v>52</v>
      </c>
      <c r="H524" s="3" t="s">
        <v>52</v>
      </c>
      <c r="I524" s="3" t="s">
        <v>52</v>
      </c>
      <c r="J524" s="3" t="s">
        <v>52</v>
      </c>
    </row>
    <row r="525" spans="1:10" x14ac:dyDescent="0.2">
      <c r="A525" s="49" t="str">
        <f t="shared" si="8"/>
        <v>SUCOS DE MAÇÃ</v>
      </c>
      <c r="B525" s="3" t="s">
        <v>524</v>
      </c>
      <c r="C525" s="3">
        <v>9262473</v>
      </c>
      <c r="D525" s="3">
        <v>5793590</v>
      </c>
      <c r="E525" s="3">
        <v>3570656</v>
      </c>
      <c r="F525" s="3">
        <v>1926131</v>
      </c>
      <c r="G525" s="3">
        <v>102449</v>
      </c>
      <c r="H525" s="3">
        <v>66545</v>
      </c>
      <c r="I525" s="3">
        <v>3777677</v>
      </c>
      <c r="J525" s="3">
        <v>2244818</v>
      </c>
    </row>
    <row r="526" spans="1:10" x14ac:dyDescent="0.2">
      <c r="A526" s="49" t="str">
        <f t="shared" si="8"/>
        <v>SUCOS DE OUTROS CÍTRICOS</v>
      </c>
      <c r="B526" s="3" t="s">
        <v>525</v>
      </c>
      <c r="C526" s="3">
        <v>14777871</v>
      </c>
      <c r="D526" s="3">
        <v>16627447</v>
      </c>
      <c r="E526" s="3">
        <v>14734984</v>
      </c>
      <c r="F526" s="3">
        <v>15321276</v>
      </c>
      <c r="G526" s="3">
        <v>12744</v>
      </c>
      <c r="H526" s="3">
        <v>1360</v>
      </c>
      <c r="I526" s="3">
        <v>81458</v>
      </c>
      <c r="J526" s="3">
        <v>28140</v>
      </c>
    </row>
    <row r="527" spans="1:10" x14ac:dyDescent="0.2">
      <c r="A527" s="49" t="str">
        <f t="shared" si="8"/>
        <v>SUCOS DE UVA</v>
      </c>
      <c r="B527" s="3" t="s">
        <v>526</v>
      </c>
      <c r="C527" s="3">
        <v>3836252</v>
      </c>
      <c r="D527" s="3">
        <v>1603236</v>
      </c>
      <c r="E527" s="3">
        <v>1005843</v>
      </c>
      <c r="F527" s="3">
        <v>503834</v>
      </c>
      <c r="G527" s="3">
        <v>149317</v>
      </c>
      <c r="H527" s="3">
        <v>74373</v>
      </c>
      <c r="I527" s="3">
        <v>3012</v>
      </c>
      <c r="J527" s="3">
        <v>3786</v>
      </c>
    </row>
    <row r="528" spans="1:10" x14ac:dyDescent="0.2">
      <c r="A528" s="49" t="str">
        <f t="shared" si="8"/>
        <v>SUCOS E EXTRATOS VEGETAIS</v>
      </c>
      <c r="B528" s="3" t="s">
        <v>527</v>
      </c>
      <c r="C528" s="3">
        <v>43043217</v>
      </c>
      <c r="D528" s="3">
        <v>5600842</v>
      </c>
      <c r="E528" s="3">
        <v>48880317</v>
      </c>
      <c r="F528" s="3">
        <v>6428604</v>
      </c>
      <c r="G528" s="3">
        <v>21485964</v>
      </c>
      <c r="H528" s="3">
        <v>770301</v>
      </c>
      <c r="I528" s="3">
        <v>24251109</v>
      </c>
      <c r="J528" s="3">
        <v>928408</v>
      </c>
    </row>
    <row r="529" spans="1:10" x14ac:dyDescent="0.2">
      <c r="A529" s="49" t="str">
        <f t="shared" si="8"/>
        <v>SUÍNOS VIVOS</v>
      </c>
      <c r="B529" s="3" t="s">
        <v>528</v>
      </c>
      <c r="C529" s="3">
        <v>2259818</v>
      </c>
      <c r="D529" s="3">
        <v>109932</v>
      </c>
      <c r="E529" s="3">
        <v>1859672</v>
      </c>
      <c r="F529" s="3">
        <v>243138</v>
      </c>
      <c r="G529" s="3">
        <v>1398501</v>
      </c>
      <c r="H529" s="3">
        <v>82113</v>
      </c>
      <c r="I529" s="3">
        <v>741134</v>
      </c>
      <c r="J529" s="3">
        <v>31779</v>
      </c>
    </row>
    <row r="530" spans="1:10" x14ac:dyDescent="0.2">
      <c r="A530" s="49" t="str">
        <f t="shared" si="8"/>
        <v>SURUBINS</v>
      </c>
      <c r="B530" s="3" t="s">
        <v>571</v>
      </c>
      <c r="C530" s="3">
        <v>21232</v>
      </c>
      <c r="D530" s="3">
        <v>5487</v>
      </c>
      <c r="E530" s="3">
        <v>5453</v>
      </c>
      <c r="F530" s="3">
        <v>1479</v>
      </c>
      <c r="G530" s="3" t="s">
        <v>52</v>
      </c>
      <c r="H530" s="3" t="s">
        <v>52</v>
      </c>
      <c r="I530" s="3" t="s">
        <v>52</v>
      </c>
      <c r="J530" s="3" t="s">
        <v>52</v>
      </c>
    </row>
    <row r="531" spans="1:10" x14ac:dyDescent="0.2">
      <c r="A531" s="49" t="str">
        <f t="shared" si="8"/>
        <v>TAMARAS FRESCAS</v>
      </c>
      <c r="B531" s="3" t="s">
        <v>529</v>
      </c>
      <c r="C531" s="3">
        <v>32</v>
      </c>
      <c r="D531" s="3">
        <v>6</v>
      </c>
      <c r="E531" s="3">
        <v>662</v>
      </c>
      <c r="F531" s="3">
        <v>151</v>
      </c>
      <c r="G531" s="3">
        <v>594</v>
      </c>
      <c r="H531" s="3">
        <v>1400</v>
      </c>
      <c r="I531" s="3">
        <v>0</v>
      </c>
      <c r="J531" s="3">
        <v>0</v>
      </c>
    </row>
    <row r="532" spans="1:10" x14ac:dyDescent="0.2">
      <c r="A532" s="49" t="str">
        <f t="shared" si="8"/>
        <v>TAMARAS SECAS</v>
      </c>
      <c r="B532" s="3" t="s">
        <v>530</v>
      </c>
      <c r="C532" s="3">
        <v>5311</v>
      </c>
      <c r="D532" s="3">
        <v>1340</v>
      </c>
      <c r="E532" s="3">
        <v>90056</v>
      </c>
      <c r="F532" s="3">
        <v>51809</v>
      </c>
      <c r="G532" s="3">
        <v>2190433</v>
      </c>
      <c r="H532" s="3">
        <v>1016098</v>
      </c>
      <c r="I532" s="3">
        <v>3264039</v>
      </c>
      <c r="J532" s="3">
        <v>1242238</v>
      </c>
    </row>
    <row r="533" spans="1:10" x14ac:dyDescent="0.2">
      <c r="A533" s="49" t="str">
        <f t="shared" si="8"/>
        <v>TANGERINAS, MANDARINAS E SATOSUMAS FRESCAS OU SECAS</v>
      </c>
      <c r="B533" s="3" t="s">
        <v>531</v>
      </c>
      <c r="C533" s="3">
        <v>1788</v>
      </c>
      <c r="D533" s="3">
        <v>874</v>
      </c>
      <c r="E533" s="3">
        <v>1387</v>
      </c>
      <c r="F533" s="3">
        <v>917</v>
      </c>
      <c r="G533" s="3">
        <v>0</v>
      </c>
      <c r="H533" s="3">
        <v>0</v>
      </c>
      <c r="I533" s="3">
        <v>65948</v>
      </c>
      <c r="J533" s="3">
        <v>51840</v>
      </c>
    </row>
    <row r="534" spans="1:10" x14ac:dyDescent="0.2">
      <c r="A534" s="49" t="str">
        <f t="shared" si="8"/>
        <v>TAPIOCA E SEUS SUCEDÂNEOS</v>
      </c>
      <c r="B534" s="3" t="s">
        <v>532</v>
      </c>
      <c r="C534" s="3">
        <v>2154581</v>
      </c>
      <c r="D534" s="3">
        <v>1278489</v>
      </c>
      <c r="E534" s="3">
        <v>2893527</v>
      </c>
      <c r="F534" s="3">
        <v>2021726</v>
      </c>
      <c r="G534" s="3">
        <v>18975</v>
      </c>
      <c r="H534" s="3">
        <v>13396</v>
      </c>
      <c r="I534" s="3">
        <v>11721</v>
      </c>
      <c r="J534" s="3">
        <v>8854</v>
      </c>
    </row>
    <row r="535" spans="1:10" x14ac:dyDescent="0.2">
      <c r="A535" s="49" t="str">
        <f t="shared" si="8"/>
        <v>TECIDOS E OUTROS PRODUTOS TÊXTEIS DE SEDA</v>
      </c>
      <c r="B535" s="3" t="s">
        <v>533</v>
      </c>
      <c r="C535" s="3">
        <v>118505</v>
      </c>
      <c r="D535" s="3">
        <v>402</v>
      </c>
      <c r="E535" s="3">
        <v>100389</v>
      </c>
      <c r="F535" s="3">
        <v>297</v>
      </c>
      <c r="G535" s="3">
        <v>2605123</v>
      </c>
      <c r="H535" s="3">
        <v>9665</v>
      </c>
      <c r="I535" s="3">
        <v>2473447</v>
      </c>
      <c r="J535" s="3">
        <v>9471</v>
      </c>
    </row>
    <row r="536" spans="1:10" x14ac:dyDescent="0.2">
      <c r="A536" s="49" t="str">
        <f t="shared" si="8"/>
        <v>TILÁPIAS</v>
      </c>
      <c r="B536" s="3" t="s">
        <v>534</v>
      </c>
      <c r="C536" s="3">
        <v>11570888</v>
      </c>
      <c r="D536" s="3">
        <v>2231170</v>
      </c>
      <c r="E536" s="3">
        <v>21835168</v>
      </c>
      <c r="F536" s="3">
        <v>4266824</v>
      </c>
      <c r="G536" s="3" t="s">
        <v>52</v>
      </c>
      <c r="H536" s="3" t="s">
        <v>52</v>
      </c>
      <c r="I536" s="3" t="s">
        <v>52</v>
      </c>
      <c r="J536" s="3" t="s">
        <v>52</v>
      </c>
    </row>
    <row r="537" spans="1:10" x14ac:dyDescent="0.2">
      <c r="A537" s="49" t="str">
        <f t="shared" si="8"/>
        <v>TOMATES</v>
      </c>
      <c r="B537" s="3" t="s">
        <v>535</v>
      </c>
      <c r="C537" s="3">
        <v>619366</v>
      </c>
      <c r="D537" s="3">
        <v>864562</v>
      </c>
      <c r="E537" s="3">
        <v>769891</v>
      </c>
      <c r="F537" s="3">
        <v>2082649</v>
      </c>
      <c r="G537" s="3">
        <v>41580</v>
      </c>
      <c r="H537" s="3">
        <v>45900</v>
      </c>
      <c r="I537" s="3">
        <v>0</v>
      </c>
      <c r="J537" s="3">
        <v>0</v>
      </c>
    </row>
    <row r="538" spans="1:10" x14ac:dyDescent="0.2">
      <c r="A538" s="49" t="str">
        <f t="shared" si="8"/>
        <v>TOMATES PREPARADOS OU CONSERVADOS</v>
      </c>
      <c r="B538" s="3" t="s">
        <v>536</v>
      </c>
      <c r="C538" s="3">
        <v>40385</v>
      </c>
      <c r="D538" s="3">
        <v>12432</v>
      </c>
      <c r="E538" s="3">
        <v>39133</v>
      </c>
      <c r="F538" s="3">
        <v>12321</v>
      </c>
      <c r="G538" s="3">
        <v>6394687</v>
      </c>
      <c r="H538" s="3">
        <v>5189549</v>
      </c>
      <c r="I538" s="3">
        <v>6045654</v>
      </c>
      <c r="J538" s="3">
        <v>5760992</v>
      </c>
    </row>
    <row r="539" spans="1:10" x14ac:dyDescent="0.2">
      <c r="A539" s="49" t="str">
        <f t="shared" si="8"/>
        <v>TRIGO</v>
      </c>
      <c r="B539" s="3" t="s">
        <v>537</v>
      </c>
      <c r="C539" s="3">
        <v>514348590</v>
      </c>
      <c r="D539" s="3">
        <v>2402105457</v>
      </c>
      <c r="E539" s="3">
        <v>353622904</v>
      </c>
      <c r="F539" s="3">
        <v>1547502912</v>
      </c>
      <c r="G539" s="3">
        <v>514593507</v>
      </c>
      <c r="H539" s="3">
        <v>2108297144</v>
      </c>
      <c r="I539" s="3">
        <v>570678884</v>
      </c>
      <c r="J539" s="3">
        <v>2454090166</v>
      </c>
    </row>
    <row r="540" spans="1:10" x14ac:dyDescent="0.2">
      <c r="A540" s="49" t="str">
        <f t="shared" si="8"/>
        <v>TRIGO MOURISCO</v>
      </c>
      <c r="B540" s="3" t="s">
        <v>538</v>
      </c>
      <c r="C540" s="3">
        <v>872235</v>
      </c>
      <c r="D540" s="3">
        <v>1069188</v>
      </c>
      <c r="E540" s="3">
        <v>362295</v>
      </c>
      <c r="F540" s="3">
        <v>475064</v>
      </c>
      <c r="G540" s="3" t="s">
        <v>52</v>
      </c>
      <c r="H540" s="3" t="s">
        <v>52</v>
      </c>
      <c r="I540" s="3" t="s">
        <v>52</v>
      </c>
      <c r="J540" s="3" t="s">
        <v>52</v>
      </c>
    </row>
    <row r="541" spans="1:10" x14ac:dyDescent="0.2">
      <c r="A541" s="49" t="str">
        <f t="shared" si="8"/>
        <v>TRUFAS</v>
      </c>
      <c r="B541" s="3" t="s">
        <v>539</v>
      </c>
      <c r="C541" s="3" t="s">
        <v>52</v>
      </c>
      <c r="D541" s="3" t="s">
        <v>52</v>
      </c>
      <c r="E541" s="3" t="s">
        <v>52</v>
      </c>
      <c r="F541" s="3" t="s">
        <v>52</v>
      </c>
      <c r="G541" s="3">
        <v>78120</v>
      </c>
      <c r="H541" s="3">
        <v>165</v>
      </c>
      <c r="I541" s="3">
        <v>24457</v>
      </c>
      <c r="J541" s="3">
        <v>48</v>
      </c>
    </row>
    <row r="542" spans="1:10" x14ac:dyDescent="0.2">
      <c r="A542" s="49" t="str">
        <f t="shared" si="8"/>
        <v>TRUTAS</v>
      </c>
      <c r="B542" s="3" t="s">
        <v>540</v>
      </c>
      <c r="C542" s="3">
        <v>915</v>
      </c>
      <c r="D542" s="3">
        <v>184</v>
      </c>
      <c r="E542" s="3">
        <v>534</v>
      </c>
      <c r="F542" s="3">
        <v>135</v>
      </c>
      <c r="G542" s="3">
        <v>663625</v>
      </c>
      <c r="H542" s="3">
        <v>69708</v>
      </c>
      <c r="I542" s="3">
        <v>292659</v>
      </c>
      <c r="J542" s="3">
        <v>31611</v>
      </c>
    </row>
    <row r="543" spans="1:10" x14ac:dyDescent="0.2">
      <c r="A543" s="49" t="str">
        <f t="shared" si="8"/>
        <v>UÍSQUE</v>
      </c>
      <c r="B543" s="3" t="s">
        <v>541</v>
      </c>
      <c r="C543" s="3">
        <v>752089</v>
      </c>
      <c r="D543" s="3">
        <v>140202</v>
      </c>
      <c r="E543" s="3">
        <v>1566365</v>
      </c>
      <c r="F543" s="3">
        <v>301322</v>
      </c>
      <c r="G543" s="3">
        <v>49997340</v>
      </c>
      <c r="H543" s="3">
        <v>11897883</v>
      </c>
      <c r="I543" s="3">
        <v>66198842</v>
      </c>
      <c r="J543" s="3">
        <v>17021321</v>
      </c>
    </row>
    <row r="544" spans="1:10" x14ac:dyDescent="0.2">
      <c r="A544" s="49" t="str">
        <f t="shared" si="8"/>
        <v>UVAS FRESCAS</v>
      </c>
      <c r="B544" s="3" t="s">
        <v>542</v>
      </c>
      <c r="C544" s="3">
        <v>11947805</v>
      </c>
      <c r="D544" s="3">
        <v>3921808</v>
      </c>
      <c r="E544" s="3">
        <v>10912146</v>
      </c>
      <c r="F544" s="3">
        <v>4247792</v>
      </c>
      <c r="G544" s="3">
        <v>9691109</v>
      </c>
      <c r="H544" s="3">
        <v>4831239</v>
      </c>
      <c r="I544" s="3">
        <v>12046666</v>
      </c>
      <c r="J544" s="3">
        <v>6401589</v>
      </c>
    </row>
    <row r="545" spans="1:10" x14ac:dyDescent="0.2">
      <c r="A545" s="49" t="str">
        <f t="shared" si="8"/>
        <v>UVAS SECAS</v>
      </c>
      <c r="B545" s="3" t="s">
        <v>543</v>
      </c>
      <c r="C545" s="3">
        <v>66569</v>
      </c>
      <c r="D545" s="3">
        <v>31028</v>
      </c>
      <c r="E545" s="3">
        <v>15988</v>
      </c>
      <c r="F545" s="3">
        <v>2780</v>
      </c>
      <c r="G545" s="3">
        <v>9922292</v>
      </c>
      <c r="H545" s="3">
        <v>5258018</v>
      </c>
      <c r="I545" s="3">
        <v>14356384</v>
      </c>
      <c r="J545" s="3">
        <v>7319703</v>
      </c>
    </row>
    <row r="546" spans="1:10" x14ac:dyDescent="0.2">
      <c r="A546" s="49" t="str">
        <f t="shared" si="8"/>
        <v>VESTUÁRIO E OUTROS PRODUTOS TÊXTEIS DE ALGODÃO</v>
      </c>
      <c r="B546" s="3" t="s">
        <v>544</v>
      </c>
      <c r="C546" s="3">
        <v>34899867</v>
      </c>
      <c r="D546" s="3">
        <v>2218386</v>
      </c>
      <c r="E546" s="3">
        <v>38229150</v>
      </c>
      <c r="F546" s="3">
        <v>2807821</v>
      </c>
      <c r="G546" s="3">
        <v>233886725</v>
      </c>
      <c r="H546" s="3">
        <v>14452706</v>
      </c>
      <c r="I546" s="3">
        <v>265343409</v>
      </c>
      <c r="J546" s="3">
        <v>17167284</v>
      </c>
    </row>
    <row r="547" spans="1:10" x14ac:dyDescent="0.2">
      <c r="A547" s="49" t="str">
        <f t="shared" si="8"/>
        <v>VESTUÁRIOS E PRODUTOS TÊXTEIS DE LÃ</v>
      </c>
      <c r="B547" s="3" t="s">
        <v>545</v>
      </c>
      <c r="C547" s="3">
        <v>726341</v>
      </c>
      <c r="D547" s="3">
        <v>8703</v>
      </c>
      <c r="E547" s="3">
        <v>424733</v>
      </c>
      <c r="F547" s="3">
        <v>9307</v>
      </c>
      <c r="G547" s="3">
        <v>8473429</v>
      </c>
      <c r="H547" s="3">
        <v>193194</v>
      </c>
      <c r="I547" s="3">
        <v>7552958</v>
      </c>
      <c r="J547" s="3">
        <v>193450</v>
      </c>
    </row>
    <row r="548" spans="1:10" x14ac:dyDescent="0.2">
      <c r="A548" s="49" t="str">
        <f t="shared" si="8"/>
        <v>VINAGRE</v>
      </c>
      <c r="B548" s="3" t="s">
        <v>546</v>
      </c>
      <c r="C548" s="3">
        <v>400923</v>
      </c>
      <c r="D548" s="3">
        <v>947468</v>
      </c>
      <c r="E548" s="3">
        <v>402361</v>
      </c>
      <c r="F548" s="3">
        <v>965011</v>
      </c>
      <c r="G548" s="3">
        <v>936069</v>
      </c>
      <c r="H548" s="3">
        <v>380591</v>
      </c>
      <c r="I548" s="3">
        <v>532576</v>
      </c>
      <c r="J548" s="3">
        <v>180385</v>
      </c>
    </row>
    <row r="549" spans="1:10" x14ac:dyDescent="0.2">
      <c r="A549" s="49" t="str">
        <f t="shared" si="8"/>
        <v>VINHO</v>
      </c>
      <c r="B549" s="3" t="s">
        <v>547</v>
      </c>
      <c r="C549" s="3">
        <v>2794106</v>
      </c>
      <c r="D549" s="3">
        <v>1266998</v>
      </c>
      <c r="E549" s="3">
        <v>3137978</v>
      </c>
      <c r="F549" s="3">
        <v>1561506</v>
      </c>
      <c r="G549" s="3">
        <v>139243647</v>
      </c>
      <c r="H549" s="3">
        <v>41714730</v>
      </c>
      <c r="I549" s="3">
        <v>149835103</v>
      </c>
      <c r="J549" s="3">
        <v>44807683</v>
      </c>
    </row>
    <row r="550" spans="1:10" x14ac:dyDescent="0.2">
      <c r="A550" s="49" t="str">
        <f t="shared" si="8"/>
        <v>VODKA</v>
      </c>
      <c r="B550" s="3" t="s">
        <v>548</v>
      </c>
      <c r="C550" s="3">
        <v>832340</v>
      </c>
      <c r="D550" s="3">
        <v>509170</v>
      </c>
      <c r="E550" s="3">
        <v>1045191</v>
      </c>
      <c r="F550" s="3">
        <v>818058</v>
      </c>
      <c r="G550" s="3">
        <v>3932395</v>
      </c>
      <c r="H550" s="3">
        <v>1875601</v>
      </c>
      <c r="I550" s="3">
        <v>6515954</v>
      </c>
      <c r="J550" s="3">
        <v>2908214</v>
      </c>
    </row>
    <row r="551" spans="1:10" x14ac:dyDescent="0.2">
      <c r="A551" s="49" t="str">
        <f t="shared" si="8"/>
        <v>WAFFLES E 'WAFERS'</v>
      </c>
      <c r="B551" s="3" t="s">
        <v>549</v>
      </c>
      <c r="C551" s="3">
        <v>23575463</v>
      </c>
      <c r="D551" s="3">
        <v>7966361</v>
      </c>
      <c r="E551" s="3">
        <v>26250151</v>
      </c>
      <c r="F551" s="3">
        <v>7206955</v>
      </c>
      <c r="G551" s="3">
        <v>15547513</v>
      </c>
      <c r="H551" s="3">
        <v>2146206</v>
      </c>
      <c r="I551" s="3">
        <v>17124674</v>
      </c>
      <c r="J551" s="3">
        <v>2374851</v>
      </c>
    </row>
    <row r="552" spans="1:10" x14ac:dyDescent="0.2">
      <c r="A552" s="49" t="str">
        <f t="shared" si="8"/>
        <v>TRUTAS</v>
      </c>
      <c r="B552" s="3" t="s">
        <v>540</v>
      </c>
    </row>
    <row r="553" spans="1:10" x14ac:dyDescent="0.2">
      <c r="A553" s="49" t="str">
        <f t="shared" si="8"/>
        <v>UÍSQUE</v>
      </c>
      <c r="B553" s="3" t="s">
        <v>541</v>
      </c>
    </row>
    <row r="554" spans="1:10" x14ac:dyDescent="0.2">
      <c r="A554" s="49" t="str">
        <f t="shared" si="8"/>
        <v>UVAS FRESCAS</v>
      </c>
      <c r="B554" s="3" t="s">
        <v>542</v>
      </c>
    </row>
    <row r="555" spans="1:10" x14ac:dyDescent="0.2">
      <c r="A555" s="49" t="str">
        <f t="shared" si="8"/>
        <v>UVAS SECAS</v>
      </c>
      <c r="B555" s="3" t="s">
        <v>543</v>
      </c>
    </row>
    <row r="556" spans="1:10" x14ac:dyDescent="0.2">
      <c r="A556" s="49" t="str">
        <f t="shared" si="8"/>
        <v>VESTUÁRIO E OUTROS PRODUTOS TÊXTEIS DE ALGODÃO</v>
      </c>
      <c r="B556" s="3" t="s">
        <v>544</v>
      </c>
    </row>
    <row r="557" spans="1:10" x14ac:dyDescent="0.2">
      <c r="A557" s="49" t="str">
        <f t="shared" si="8"/>
        <v>VESTUÁRIOS E PRODUTOS TÊXTEIS DE LÃ</v>
      </c>
      <c r="B557" s="3" t="s">
        <v>545</v>
      </c>
    </row>
    <row r="558" spans="1:10" x14ac:dyDescent="0.2">
      <c r="A558" s="49" t="str">
        <f t="shared" si="8"/>
        <v>VINAGRE</v>
      </c>
      <c r="B558" s="3" t="s">
        <v>546</v>
      </c>
    </row>
    <row r="559" spans="1:10" x14ac:dyDescent="0.2">
      <c r="A559" s="49" t="str">
        <f t="shared" si="8"/>
        <v>VINHO</v>
      </c>
      <c r="B559" s="3" t="s">
        <v>547</v>
      </c>
    </row>
    <row r="560" spans="1:10" x14ac:dyDescent="0.2">
      <c r="A560" s="49" t="str">
        <f t="shared" si="8"/>
        <v>VODKA</v>
      </c>
      <c r="B560" s="3" t="s">
        <v>548</v>
      </c>
    </row>
    <row r="561" spans="1:2" x14ac:dyDescent="0.2">
      <c r="A561" s="49" t="str">
        <f t="shared" si="8"/>
        <v>WAFFLES E 'WAFERS'</v>
      </c>
      <c r="B561" s="3" t="s">
        <v>549</v>
      </c>
    </row>
    <row r="562" spans="1:2" x14ac:dyDescent="0.2">
      <c r="A562" s="49" t="e">
        <f t="shared" si="8"/>
        <v>#VALUE!</v>
      </c>
    </row>
    <row r="563" spans="1:2" x14ac:dyDescent="0.2">
      <c r="A563" s="49" t="e">
        <f t="shared" si="8"/>
        <v>#VALUE!</v>
      </c>
    </row>
    <row r="564" spans="1:2" x14ac:dyDescent="0.2">
      <c r="A564" s="49" t="e">
        <f t="shared" si="8"/>
        <v>#VALUE!</v>
      </c>
    </row>
    <row r="565" spans="1:2" x14ac:dyDescent="0.2">
      <c r="A565" s="49" t="e">
        <f t="shared" si="8"/>
        <v>#VALUE!</v>
      </c>
    </row>
    <row r="566" spans="1:2" x14ac:dyDescent="0.2">
      <c r="A566" s="49" t="e">
        <f t="shared" si="8"/>
        <v>#VALUE!</v>
      </c>
    </row>
    <row r="567" spans="1:2" x14ac:dyDescent="0.2">
      <c r="A567" s="49" t="e">
        <f t="shared" si="8"/>
        <v>#VALUE!</v>
      </c>
    </row>
    <row r="568" spans="1:2" x14ac:dyDescent="0.2">
      <c r="A568" s="49" t="e">
        <f t="shared" si="8"/>
        <v>#VALUE!</v>
      </c>
    </row>
    <row r="569" spans="1:2" x14ac:dyDescent="0.2">
      <c r="A569" s="49" t="e">
        <f t="shared" si="8"/>
        <v>#VALUE!</v>
      </c>
    </row>
    <row r="570" spans="1:2" x14ac:dyDescent="0.2">
      <c r="A570" s="49" t="e">
        <f t="shared" si="8"/>
        <v>#VALUE!</v>
      </c>
    </row>
    <row r="571" spans="1:2" x14ac:dyDescent="0.2">
      <c r="A571" s="49" t="e">
        <f t="shared" si="8"/>
        <v>#VALUE!</v>
      </c>
    </row>
    <row r="572" spans="1:2" x14ac:dyDescent="0.2">
      <c r="A572" s="49" t="e">
        <f t="shared" si="8"/>
        <v>#VALUE!</v>
      </c>
    </row>
    <row r="573" spans="1:2" x14ac:dyDescent="0.2">
      <c r="A573" s="49" t="e">
        <f t="shared" si="8"/>
        <v>#VALUE!</v>
      </c>
    </row>
    <row r="574" spans="1:2" x14ac:dyDescent="0.2">
      <c r="A574" s="49" t="e">
        <f t="shared" si="8"/>
        <v>#VALUE!</v>
      </c>
    </row>
    <row r="575" spans="1:2" x14ac:dyDescent="0.2">
      <c r="A575" s="49" t="e">
        <f t="shared" si="8"/>
        <v>#VALUE!</v>
      </c>
    </row>
    <row r="576" spans="1:2" x14ac:dyDescent="0.2">
      <c r="A576" s="49" t="e">
        <f t="shared" si="8"/>
        <v>#VALUE!</v>
      </c>
    </row>
    <row r="577" spans="1:1" x14ac:dyDescent="0.2">
      <c r="A577" s="49" t="e">
        <f t="shared" si="8"/>
        <v>#VALUE!</v>
      </c>
    </row>
    <row r="578" spans="1:1" x14ac:dyDescent="0.2">
      <c r="A578" s="49" t="e">
        <f t="shared" si="8"/>
        <v>#VALUE!</v>
      </c>
    </row>
    <row r="579" spans="1:1" x14ac:dyDescent="0.2">
      <c r="A579" s="49" t="e">
        <f t="shared" si="8"/>
        <v>#VALUE!</v>
      </c>
    </row>
    <row r="580" spans="1:1" x14ac:dyDescent="0.2">
      <c r="A580" s="49" t="e">
        <f t="shared" si="8"/>
        <v>#VALUE!</v>
      </c>
    </row>
    <row r="581" spans="1:1" x14ac:dyDescent="0.2">
      <c r="A581" s="49" t="e">
        <f t="shared" si="8"/>
        <v>#VALUE!</v>
      </c>
    </row>
    <row r="582" spans="1:1" x14ac:dyDescent="0.2">
      <c r="A582" s="49" t="e">
        <f t="shared" si="8"/>
        <v>#VALUE!</v>
      </c>
    </row>
    <row r="583" spans="1:1" x14ac:dyDescent="0.2">
      <c r="A583" s="49" t="e">
        <f t="shared" si="8"/>
        <v>#VALUE!</v>
      </c>
    </row>
    <row r="584" spans="1:1" x14ac:dyDescent="0.2">
      <c r="A584" s="49" t="e">
        <f t="shared" si="8"/>
        <v>#VALUE!</v>
      </c>
    </row>
    <row r="585" spans="1:1" x14ac:dyDescent="0.2">
      <c r="A585" s="49" t="e">
        <f t="shared" si="8"/>
        <v>#VALUE!</v>
      </c>
    </row>
    <row r="586" spans="1:1" x14ac:dyDescent="0.2">
      <c r="A586" s="49" t="e">
        <f t="shared" si="8"/>
        <v>#VALUE!</v>
      </c>
    </row>
    <row r="587" spans="1:1" x14ac:dyDescent="0.2">
      <c r="A587" s="49" t="e">
        <f t="shared" si="8"/>
        <v>#VALUE!</v>
      </c>
    </row>
    <row r="588" spans="1:1" x14ac:dyDescent="0.2">
      <c r="A588" s="49" t="e">
        <f t="shared" si="8"/>
        <v>#VALUE!</v>
      </c>
    </row>
    <row r="589" spans="1:1" x14ac:dyDescent="0.2">
      <c r="A589" s="49" t="e">
        <f t="shared" si="8"/>
        <v>#VALUE!</v>
      </c>
    </row>
    <row r="590" spans="1:1" x14ac:dyDescent="0.2">
      <c r="A590" s="49" t="e">
        <f t="shared" si="8"/>
        <v>#VALUE!</v>
      </c>
    </row>
    <row r="591" spans="1:1" x14ac:dyDescent="0.2">
      <c r="A591" s="49" t="e">
        <f t="shared" si="8"/>
        <v>#VALUE!</v>
      </c>
    </row>
    <row r="592" spans="1:1" x14ac:dyDescent="0.2">
      <c r="A592" s="49" t="e">
        <f t="shared" si="8"/>
        <v>#VALUE!</v>
      </c>
    </row>
    <row r="593" spans="1:1" x14ac:dyDescent="0.2">
      <c r="A593" s="49" t="e">
        <f t="shared" si="8"/>
        <v>#VALUE!</v>
      </c>
    </row>
    <row r="594" spans="1:1" x14ac:dyDescent="0.2">
      <c r="A594" s="49" t="e">
        <f t="shared" si="8"/>
        <v>#VALUE!</v>
      </c>
    </row>
    <row r="595" spans="1:1" x14ac:dyDescent="0.2">
      <c r="A595" s="49" t="e">
        <f t="shared" si="8"/>
        <v>#VALUE!</v>
      </c>
    </row>
    <row r="596" spans="1:1" x14ac:dyDescent="0.2">
      <c r="A596" s="49" t="e">
        <f t="shared" si="8"/>
        <v>#VALUE!</v>
      </c>
    </row>
    <row r="597" spans="1:1" x14ac:dyDescent="0.2">
      <c r="A597" s="49" t="e">
        <f t="shared" si="8"/>
        <v>#VALUE!</v>
      </c>
    </row>
    <row r="598" spans="1:1" x14ac:dyDescent="0.2">
      <c r="A598" s="49" t="e">
        <f t="shared" si="8"/>
        <v>#VALUE!</v>
      </c>
    </row>
    <row r="599" spans="1:1" x14ac:dyDescent="0.2">
      <c r="A599" s="49" t="e">
        <f t="shared" si="8"/>
        <v>#VALUE!</v>
      </c>
    </row>
    <row r="600" spans="1:1" x14ac:dyDescent="0.2">
      <c r="A600" s="49" t="e">
        <f t="shared" si="8"/>
        <v>#VALUE!</v>
      </c>
    </row>
    <row r="601" spans="1:1" x14ac:dyDescent="0.2">
      <c r="A601" s="49" t="e">
        <f t="shared" si="8"/>
        <v>#VALUE!</v>
      </c>
    </row>
    <row r="602" spans="1:1" x14ac:dyDescent="0.2">
      <c r="A602" s="49" t="e">
        <f t="shared" si="8"/>
        <v>#VALUE!</v>
      </c>
    </row>
    <row r="603" spans="1:1" x14ac:dyDescent="0.2">
      <c r="A603" s="49" t="e">
        <f t="shared" si="8"/>
        <v>#VALUE!</v>
      </c>
    </row>
    <row r="604" spans="1:1" x14ac:dyDescent="0.2">
      <c r="A604" s="49" t="e">
        <f t="shared" si="8"/>
        <v>#VALUE!</v>
      </c>
    </row>
    <row r="605" spans="1:1" x14ac:dyDescent="0.2">
      <c r="A605" s="49" t="e">
        <f t="shared" si="8"/>
        <v>#VALUE!</v>
      </c>
    </row>
    <row r="606" spans="1:1" x14ac:dyDescent="0.2">
      <c r="A606" s="49" t="e">
        <f t="shared" si="8"/>
        <v>#VALUE!</v>
      </c>
    </row>
    <row r="607" spans="1:1" x14ac:dyDescent="0.2">
      <c r="A607" s="49" t="e">
        <f t="shared" si="8"/>
        <v>#VALUE!</v>
      </c>
    </row>
    <row r="608" spans="1:1" x14ac:dyDescent="0.2">
      <c r="A608" s="49" t="e">
        <f t="shared" si="8"/>
        <v>#VALUE!</v>
      </c>
    </row>
    <row r="609" spans="1:1" x14ac:dyDescent="0.2">
      <c r="A609" s="49" t="e">
        <f t="shared" si="8"/>
        <v>#VALUE!</v>
      </c>
    </row>
    <row r="610" spans="1:1" x14ac:dyDescent="0.2">
      <c r="A610" s="49" t="e">
        <f t="shared" si="8"/>
        <v>#VALUE!</v>
      </c>
    </row>
    <row r="611" spans="1:1" x14ac:dyDescent="0.2">
      <c r="A611" s="49" t="e">
        <f t="shared" si="8"/>
        <v>#VALUE!</v>
      </c>
    </row>
    <row r="612" spans="1:1" x14ac:dyDescent="0.2">
      <c r="A612" s="49" t="e">
        <f>RIGHT(B612,LEN(B612)-11)</f>
        <v>#VALUE!</v>
      </c>
    </row>
    <row r="613" spans="1:1" x14ac:dyDescent="0.2">
      <c r="A613" s="49" t="e">
        <f>RIGHT(B613,LEN(B613)-11)</f>
        <v>#VALUE!</v>
      </c>
    </row>
    <row r="614" spans="1:1" x14ac:dyDescent="0.2">
      <c r="A614" s="49" t="e">
        <f>RIGHT(B614,LEN(B614)-11)</f>
        <v>#VALUE!</v>
      </c>
    </row>
    <row r="615" spans="1:1" x14ac:dyDescent="0.2">
      <c r="A615" s="49" t="e">
        <f>RIGHT(B615,LEN(B615)-11)</f>
        <v>#VALUE!</v>
      </c>
    </row>
    <row r="616" spans="1:1" x14ac:dyDescent="0.2">
      <c r="A616" s="49" t="e">
        <f>RIGHT(B616,LEN(B616)-11)</f>
        <v>#VALUE!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0"/>
  <sheetViews>
    <sheetView workbookViewId="0">
      <selection activeCell="N26" sqref="N26"/>
    </sheetView>
  </sheetViews>
  <sheetFormatPr defaultRowHeight="12.75" x14ac:dyDescent="0.2"/>
  <cols>
    <col min="1" max="1" width="34.28515625" bestFit="1" customWidth="1"/>
    <col min="2" max="2" width="41.28515625" style="3" bestFit="1" customWidth="1"/>
    <col min="3" max="3" width="20.42578125" style="3" bestFit="1" customWidth="1"/>
    <col min="4" max="4" width="12.140625" style="3" bestFit="1" customWidth="1"/>
    <col min="5" max="5" width="20.42578125" style="3" bestFit="1" customWidth="1"/>
    <col min="6" max="6" width="15.5703125" style="3" customWidth="1"/>
    <col min="7" max="7" width="20.42578125" style="3" bestFit="1" customWidth="1"/>
    <col min="8" max="8" width="16.5703125" style="3" customWidth="1"/>
    <col min="9" max="9" width="20.42578125" style="3" bestFit="1" customWidth="1"/>
    <col min="10" max="10" width="11.28515625" style="3" bestFit="1" customWidth="1"/>
    <col min="12" max="12" width="16.140625" bestFit="1" customWidth="1"/>
    <col min="13" max="13" width="10.85546875" bestFit="1" customWidth="1"/>
    <col min="14" max="14" width="9.5703125" bestFit="1" customWidth="1"/>
    <col min="15" max="15" width="10.85546875" bestFit="1" customWidth="1"/>
    <col min="16" max="16" width="9.5703125" bestFit="1" customWidth="1"/>
  </cols>
  <sheetData>
    <row r="1" spans="1:19" x14ac:dyDescent="0.2">
      <c r="C1" s="77" t="str">
        <f>M1&amp;"/"&amp;RIGHT(Mês!M3-2,2)&amp;" - "&amp;Mês!M1&amp;"/"&amp;RIGHT(Mês!M3-1,2)</f>
        <v>Maio/23 - Abril/24</v>
      </c>
      <c r="D1" s="76"/>
      <c r="E1" s="77" t="str">
        <f>M1&amp;"/"&amp;RIGHT(Mês!M3-1,2)&amp;" - "&amp;Mês!M1&amp;"/"&amp;RIGHT(Mês!M3,2)</f>
        <v>Maio/24 - Abril/25</v>
      </c>
      <c r="G1" s="77" t="str">
        <f>C1</f>
        <v>Maio/23 - Abril/24</v>
      </c>
      <c r="H1" s="76"/>
      <c r="I1" s="77" t="str">
        <f>E1</f>
        <v>Maio/24 - Abril/25</v>
      </c>
      <c r="L1" s="107" t="s">
        <v>572</v>
      </c>
      <c r="M1" s="109" t="str">
        <f>VLOOKUP(Mês!M1,$R$1:$S$12,2,FALSE)</f>
        <v>Maio</v>
      </c>
      <c r="R1" s="106" t="s">
        <v>573</v>
      </c>
      <c r="S1" s="106" t="s">
        <v>574</v>
      </c>
    </row>
    <row r="2" spans="1:19" ht="12.75" customHeight="1" x14ac:dyDescent="0.2">
      <c r="B2" s="76" t="s">
        <v>2</v>
      </c>
      <c r="C2" s="76" t="s">
        <v>3</v>
      </c>
      <c r="D2" s="76" t="s">
        <v>3</v>
      </c>
      <c r="E2" s="76" t="s">
        <v>3</v>
      </c>
      <c r="F2" s="76" t="s">
        <v>3</v>
      </c>
      <c r="G2" s="76" t="s">
        <v>4</v>
      </c>
      <c r="H2" s="76" t="s">
        <v>4</v>
      </c>
      <c r="I2" s="76" t="s">
        <v>4</v>
      </c>
      <c r="J2" s="76" t="s">
        <v>4</v>
      </c>
      <c r="L2" s="108"/>
      <c r="M2" s="93"/>
      <c r="R2" s="106" t="s">
        <v>574</v>
      </c>
      <c r="S2" s="106" t="s">
        <v>575</v>
      </c>
    </row>
    <row r="3" spans="1:19" x14ac:dyDescent="0.2">
      <c r="B3" s="76" t="s">
        <v>5</v>
      </c>
      <c r="C3" s="76" t="s">
        <v>6</v>
      </c>
      <c r="D3" s="76" t="s">
        <v>7</v>
      </c>
      <c r="E3" s="76" t="s">
        <v>8</v>
      </c>
      <c r="F3" s="76" t="s">
        <v>9</v>
      </c>
      <c r="G3" s="76" t="s">
        <v>6</v>
      </c>
      <c r="H3" s="76" t="s">
        <v>7</v>
      </c>
      <c r="I3" s="76" t="s">
        <v>8</v>
      </c>
      <c r="J3" s="76" t="s">
        <v>9</v>
      </c>
      <c r="R3" s="106" t="s">
        <v>575</v>
      </c>
      <c r="S3" s="106" t="s">
        <v>576</v>
      </c>
    </row>
    <row r="4" spans="1:19" x14ac:dyDescent="0.2">
      <c r="A4" s="49" t="str">
        <f t="shared" ref="A4:A67" si="0">RIGHT(B4,LEN(B4)-11)</f>
        <v/>
      </c>
      <c r="B4" s="3" t="s">
        <v>11</v>
      </c>
      <c r="C4" s="67">
        <v>167974666986</v>
      </c>
      <c r="D4" s="67">
        <v>279407853245</v>
      </c>
      <c r="E4" s="67">
        <v>165040801309</v>
      </c>
      <c r="F4" s="67">
        <v>260931413977</v>
      </c>
      <c r="G4" s="67">
        <v>17276356326</v>
      </c>
      <c r="H4" s="67">
        <v>15730947985</v>
      </c>
      <c r="I4" s="67">
        <v>19815269221</v>
      </c>
      <c r="J4" s="67">
        <v>19407222982</v>
      </c>
      <c r="L4" s="79"/>
      <c r="R4" s="106" t="s">
        <v>576</v>
      </c>
      <c r="S4" s="106" t="s">
        <v>577</v>
      </c>
    </row>
    <row r="5" spans="1:19" x14ac:dyDescent="0.2">
      <c r="A5" s="49" t="str">
        <f t="shared" si="0"/>
        <v>ANIMAIS VIVOS (EXCETO PESCADOS)</v>
      </c>
      <c r="B5" s="3" t="s">
        <v>12</v>
      </c>
      <c r="C5" s="67">
        <v>657607526</v>
      </c>
      <c r="D5" s="67">
        <v>221738358</v>
      </c>
      <c r="E5" s="67">
        <v>1126187108</v>
      </c>
      <c r="F5" s="67">
        <v>428726639</v>
      </c>
      <c r="G5" s="67">
        <v>11583990</v>
      </c>
      <c r="H5" s="67">
        <v>453719</v>
      </c>
      <c r="I5" s="67">
        <v>16023001</v>
      </c>
      <c r="J5" s="67">
        <v>317791</v>
      </c>
      <c r="L5" s="3"/>
      <c r="M5" s="83" t="s">
        <v>13</v>
      </c>
      <c r="N5" s="83" t="s">
        <v>14</v>
      </c>
      <c r="O5" s="83" t="s">
        <v>13</v>
      </c>
      <c r="P5" s="83" t="s">
        <v>14</v>
      </c>
      <c r="R5" s="106" t="s">
        <v>577</v>
      </c>
      <c r="S5" s="106" t="s">
        <v>578</v>
      </c>
    </row>
    <row r="6" spans="1:19" x14ac:dyDescent="0.2">
      <c r="A6" s="49" t="str">
        <f t="shared" si="0"/>
        <v>BEBIDAS</v>
      </c>
      <c r="B6" s="3" t="s">
        <v>15</v>
      </c>
      <c r="C6" s="67">
        <v>503021373</v>
      </c>
      <c r="D6" s="67">
        <v>409007148</v>
      </c>
      <c r="E6" s="67">
        <v>538534553</v>
      </c>
      <c r="F6" s="67">
        <v>440421157</v>
      </c>
      <c r="G6" s="67">
        <v>1029072397</v>
      </c>
      <c r="H6" s="67">
        <v>374111979</v>
      </c>
      <c r="I6" s="67">
        <v>1189691078</v>
      </c>
      <c r="J6" s="67">
        <v>548195277</v>
      </c>
      <c r="L6" s="81" t="s">
        <v>16</v>
      </c>
      <c r="M6" s="84">
        <f>IF(ISERROR(VLOOKUP(L6,$A$4:$J$640,3,FALSE)),0,(VLOOKUP(L6,$A$4:$J$640,3,FALSE)))</f>
        <v>4431491626</v>
      </c>
      <c r="N6" s="85">
        <f>IF(ISERROR(VLOOKUP(L6,$A$4:$J$640,4,FALSE)),0,(VLOOKUP(L6,$A$4:$J$640,4,FALSE)))</f>
        <v>2316912138</v>
      </c>
      <c r="O6" s="85">
        <f>IF(ISERROR(VLOOKUP(L6,$A$4:$J$640,5,FALSE)),0,(VLOOKUP(L6,$A$4:$J$640,5,FALSE)))</f>
        <v>5183206795</v>
      </c>
      <c r="P6" s="86">
        <f>IF(ISERROR(VLOOKUP(L6,$A$4:$J$640,6,FALSE)),0,(VLOOKUP(L6,$A$4:$J$640,6,FALSE)))</f>
        <v>2940208880</v>
      </c>
      <c r="R6" s="106" t="s">
        <v>578</v>
      </c>
      <c r="S6" s="106" t="s">
        <v>579</v>
      </c>
    </row>
    <row r="7" spans="1:19" x14ac:dyDescent="0.2">
      <c r="A7" s="49" t="str">
        <f t="shared" si="0"/>
        <v>CACAU E SEUS PRODUTOS</v>
      </c>
      <c r="B7" s="3" t="s">
        <v>17</v>
      </c>
      <c r="C7" s="67">
        <v>402966561</v>
      </c>
      <c r="D7" s="67">
        <v>89040279</v>
      </c>
      <c r="E7" s="67">
        <v>761420759</v>
      </c>
      <c r="F7" s="67">
        <v>94665111</v>
      </c>
      <c r="G7" s="67">
        <v>381092423</v>
      </c>
      <c r="H7" s="67">
        <v>87488939</v>
      </c>
      <c r="I7" s="67">
        <v>819156004</v>
      </c>
      <c r="J7" s="67">
        <v>114631817</v>
      </c>
      <c r="L7" s="82" t="s">
        <v>18</v>
      </c>
      <c r="M7" s="87">
        <f>IF(ISERROR(VLOOKUP(L7,$A$4:$J$640,3,FALSE)),0,(VLOOKUP(L7,$A$4:$J$640,3,FALSE)))</f>
        <v>203793</v>
      </c>
      <c r="N7" s="88">
        <f>IF(ISERROR(VLOOKUP(L7,$A$4:$J$640,4,FALSE)),0,(VLOOKUP(L7,$A$4:$J$640,4,FALSE)))</f>
        <v>40448</v>
      </c>
      <c r="O7" s="88">
        <f>IF(ISERROR(VLOOKUP(L7,$A$4:$J$640,5,FALSE)),0,(VLOOKUP(L7,$A$4:$J$640,5,FALSE)))</f>
        <v>59215</v>
      </c>
      <c r="P7" s="89">
        <f>IF(ISERROR(VLOOKUP(L7,$A$4:$J$640,6,FALSE)),0,(VLOOKUP(L7,$A$4:$J$640,6,FALSE)))</f>
        <v>11616</v>
      </c>
      <c r="R7" s="106" t="s">
        <v>579</v>
      </c>
      <c r="S7" s="106" t="s">
        <v>580</v>
      </c>
    </row>
    <row r="8" spans="1:19" x14ac:dyDescent="0.2">
      <c r="A8" s="49" t="str">
        <f t="shared" si="0"/>
        <v>CAFÉ</v>
      </c>
      <c r="B8" s="3" t="s">
        <v>19</v>
      </c>
      <c r="C8" s="67">
        <v>9071280341</v>
      </c>
      <c r="D8" s="67">
        <v>2520640827</v>
      </c>
      <c r="E8" s="67">
        <v>14367005066</v>
      </c>
      <c r="F8" s="67">
        <v>2780059638</v>
      </c>
      <c r="G8" s="67">
        <v>107925224</v>
      </c>
      <c r="H8" s="67">
        <v>9627736</v>
      </c>
      <c r="I8" s="67">
        <v>113411936</v>
      </c>
      <c r="J8" s="67">
        <v>12056484</v>
      </c>
      <c r="L8" s="50" t="s">
        <v>20</v>
      </c>
      <c r="M8" s="90">
        <f>SUM(M6:M7)</f>
        <v>4431695419</v>
      </c>
      <c r="N8" s="51">
        <f>SUM(N6:N7)</f>
        <v>2316952586</v>
      </c>
      <c r="O8" s="51">
        <f>SUM(O6:O7)</f>
        <v>5183266010</v>
      </c>
      <c r="P8" s="52">
        <f>SUM(P6:P7)</f>
        <v>2940220496</v>
      </c>
      <c r="R8" s="106" t="s">
        <v>580</v>
      </c>
      <c r="S8" s="106" t="s">
        <v>581</v>
      </c>
    </row>
    <row r="9" spans="1:19" x14ac:dyDescent="0.2">
      <c r="A9" s="49" t="str">
        <f t="shared" si="0"/>
        <v>CARNES</v>
      </c>
      <c r="B9" s="3" t="s">
        <v>21</v>
      </c>
      <c r="C9" s="67">
        <v>23908064248</v>
      </c>
      <c r="D9" s="67">
        <v>9006731128</v>
      </c>
      <c r="E9" s="67">
        <v>27759878475</v>
      </c>
      <c r="F9" s="67">
        <v>9988111308</v>
      </c>
      <c r="G9" s="67">
        <v>507670663</v>
      </c>
      <c r="H9" s="67">
        <v>73413809</v>
      </c>
      <c r="I9" s="67">
        <v>527933759</v>
      </c>
      <c r="J9" s="67">
        <v>76661941</v>
      </c>
      <c r="R9" s="106" t="s">
        <v>581</v>
      </c>
      <c r="S9" s="106" t="s">
        <v>1</v>
      </c>
    </row>
    <row r="10" spans="1:19" x14ac:dyDescent="0.2">
      <c r="A10" s="49" t="str">
        <f t="shared" si="0"/>
        <v>CEREAIS, FARINHAS E PREPARAÇÕES</v>
      </c>
      <c r="B10" s="3" t="s">
        <v>22</v>
      </c>
      <c r="C10" s="67">
        <v>14045433806</v>
      </c>
      <c r="D10" s="67">
        <v>57910196493</v>
      </c>
      <c r="E10" s="67">
        <v>9544758595</v>
      </c>
      <c r="F10" s="67">
        <v>43207953913</v>
      </c>
      <c r="G10" s="67">
        <v>3752943368</v>
      </c>
      <c r="H10" s="67">
        <v>9802630375</v>
      </c>
      <c r="I10" s="67">
        <v>3953552671</v>
      </c>
      <c r="J10" s="67">
        <v>12346462110</v>
      </c>
      <c r="R10" s="106" t="s">
        <v>1</v>
      </c>
      <c r="S10" s="106" t="s">
        <v>582</v>
      </c>
    </row>
    <row r="11" spans="1:19" x14ac:dyDescent="0.2">
      <c r="A11" s="49" t="str">
        <f t="shared" si="0"/>
        <v>CHÁ, MATE E ESPECIARIAS</v>
      </c>
      <c r="B11" s="3" t="s">
        <v>23</v>
      </c>
      <c r="C11" s="67">
        <v>454927335</v>
      </c>
      <c r="D11" s="67">
        <v>159102805</v>
      </c>
      <c r="E11" s="67">
        <v>610348879</v>
      </c>
      <c r="F11" s="67">
        <v>164022675</v>
      </c>
      <c r="G11" s="67">
        <v>76659464</v>
      </c>
      <c r="H11" s="67">
        <v>30857718</v>
      </c>
      <c r="I11" s="67">
        <v>77426571</v>
      </c>
      <c r="J11" s="67">
        <v>32343637</v>
      </c>
      <c r="R11" s="106" t="s">
        <v>582</v>
      </c>
      <c r="S11" s="106" t="s">
        <v>583</v>
      </c>
    </row>
    <row r="12" spans="1:19" x14ac:dyDescent="0.2">
      <c r="A12" s="49" t="str">
        <f t="shared" si="0"/>
        <v>COMPLEXO SOJA</v>
      </c>
      <c r="B12" s="3" t="s">
        <v>24</v>
      </c>
      <c r="C12" s="67">
        <v>64136751959</v>
      </c>
      <c r="D12" s="67">
        <v>130663494004</v>
      </c>
      <c r="E12" s="67">
        <v>51986986198</v>
      </c>
      <c r="F12" s="67">
        <v>124208313042</v>
      </c>
      <c r="G12" s="67">
        <v>229110362</v>
      </c>
      <c r="H12" s="67">
        <v>508911889</v>
      </c>
      <c r="I12" s="67">
        <v>307638188</v>
      </c>
      <c r="J12" s="67">
        <v>684240711</v>
      </c>
      <c r="M12" s="105"/>
      <c r="R12" s="106" t="s">
        <v>583</v>
      </c>
      <c r="S12" s="106" t="s">
        <v>573</v>
      </c>
    </row>
    <row r="13" spans="1:19" x14ac:dyDescent="0.2">
      <c r="A13" s="49" t="str">
        <f t="shared" si="0"/>
        <v>COMPLEXO SUCROALCOOLEIRO</v>
      </c>
      <c r="B13" s="3" t="s">
        <v>25</v>
      </c>
      <c r="C13" s="67">
        <v>20166793959</v>
      </c>
      <c r="D13" s="67">
        <v>38093170812</v>
      </c>
      <c r="E13" s="67">
        <v>17386182314</v>
      </c>
      <c r="F13" s="67">
        <v>36133890355</v>
      </c>
      <c r="G13" s="67">
        <v>113335069</v>
      </c>
      <c r="H13" s="67">
        <v>106273497</v>
      </c>
      <c r="I13" s="67">
        <v>209921559</v>
      </c>
      <c r="J13" s="67">
        <v>267607730</v>
      </c>
    </row>
    <row r="14" spans="1:19" x14ac:dyDescent="0.2">
      <c r="A14" s="49" t="str">
        <f t="shared" si="0"/>
        <v>COUROS, PRODUTOS DE COURO E PELETERIA</v>
      </c>
      <c r="B14" s="3" t="s">
        <v>26</v>
      </c>
      <c r="C14" s="67">
        <v>1560932180</v>
      </c>
      <c r="D14" s="67">
        <v>495034500</v>
      </c>
      <c r="E14" s="67">
        <v>1578488169</v>
      </c>
      <c r="F14" s="67">
        <v>633536095</v>
      </c>
      <c r="G14" s="67">
        <v>299171743</v>
      </c>
      <c r="H14" s="67">
        <v>65014267</v>
      </c>
      <c r="I14" s="67">
        <v>318490425</v>
      </c>
      <c r="J14" s="67">
        <v>68528451</v>
      </c>
    </row>
    <row r="15" spans="1:19" x14ac:dyDescent="0.2">
      <c r="A15" s="49" t="str">
        <f t="shared" si="0"/>
        <v>DEMAIS PRODUTOS DE ORIGEM ANIMAL</v>
      </c>
      <c r="B15" s="3" t="s">
        <v>27</v>
      </c>
      <c r="C15" s="67">
        <v>2054231229</v>
      </c>
      <c r="D15" s="67">
        <v>948175656</v>
      </c>
      <c r="E15" s="67">
        <v>1924893427</v>
      </c>
      <c r="F15" s="67">
        <v>1040448490</v>
      </c>
      <c r="G15" s="67">
        <v>439131599</v>
      </c>
      <c r="H15" s="67">
        <v>91350682</v>
      </c>
      <c r="I15" s="67">
        <v>575442436</v>
      </c>
      <c r="J15" s="67">
        <v>109427074</v>
      </c>
    </row>
    <row r="16" spans="1:19" x14ac:dyDescent="0.2">
      <c r="A16" s="49" t="str">
        <f t="shared" si="0"/>
        <v>DEMAIS PRODUTOS DE ORIGEM VEGETAL</v>
      </c>
      <c r="B16" s="3" t="s">
        <v>28</v>
      </c>
      <c r="C16" s="67">
        <v>1560564328</v>
      </c>
      <c r="D16" s="67">
        <v>631887740</v>
      </c>
      <c r="E16" s="67">
        <v>1731164712</v>
      </c>
      <c r="F16" s="67">
        <v>572926480</v>
      </c>
      <c r="G16" s="67">
        <v>906553654</v>
      </c>
      <c r="H16" s="67">
        <v>150029500</v>
      </c>
      <c r="I16" s="67">
        <v>1028489699</v>
      </c>
      <c r="J16" s="67">
        <v>180367167</v>
      </c>
    </row>
    <row r="17" spans="1:10" x14ac:dyDescent="0.2">
      <c r="A17" s="49" t="str">
        <f t="shared" si="0"/>
        <v>FIBRAS E PRODUTOS TÊXTEIS</v>
      </c>
      <c r="B17" s="3" t="s">
        <v>29</v>
      </c>
      <c r="C17" s="67">
        <v>4786819103</v>
      </c>
      <c r="D17" s="67">
        <v>2448882661</v>
      </c>
      <c r="E17" s="67">
        <v>5564022046</v>
      </c>
      <c r="F17" s="67">
        <v>3091877591</v>
      </c>
      <c r="G17" s="67">
        <v>899714047</v>
      </c>
      <c r="H17" s="67">
        <v>96738781</v>
      </c>
      <c r="I17" s="67">
        <v>1060247271</v>
      </c>
      <c r="J17" s="67">
        <v>122503669</v>
      </c>
    </row>
    <row r="18" spans="1:10" x14ac:dyDescent="0.2">
      <c r="A18" s="49" t="str">
        <f t="shared" si="0"/>
        <v>FRUTAS (INCLUI NOZES E CASTANHAS)</v>
      </c>
      <c r="B18" s="3" t="s">
        <v>30</v>
      </c>
      <c r="C18" s="67">
        <v>1404586149</v>
      </c>
      <c r="D18" s="67">
        <v>1106837994</v>
      </c>
      <c r="E18" s="67">
        <v>1428822471</v>
      </c>
      <c r="F18" s="67">
        <v>1172409652</v>
      </c>
      <c r="G18" s="67">
        <v>960228713</v>
      </c>
      <c r="H18" s="67">
        <v>615910398</v>
      </c>
      <c r="I18" s="67">
        <v>1159276436</v>
      </c>
      <c r="J18" s="67">
        <v>763965069</v>
      </c>
    </row>
    <row r="19" spans="1:10" x14ac:dyDescent="0.2">
      <c r="A19" s="49" t="str">
        <f t="shared" si="0"/>
        <v>FUMO E SEUS PRODUTOS</v>
      </c>
      <c r="B19" s="3" t="s">
        <v>31</v>
      </c>
      <c r="C19" s="67">
        <v>2738508878</v>
      </c>
      <c r="D19" s="67">
        <v>500284020</v>
      </c>
      <c r="E19" s="67">
        <v>3106329033</v>
      </c>
      <c r="F19" s="67">
        <v>460053393</v>
      </c>
      <c r="G19" s="67">
        <v>82070499</v>
      </c>
      <c r="H19" s="67">
        <v>20977413</v>
      </c>
      <c r="I19" s="67">
        <v>127663577</v>
      </c>
      <c r="J19" s="67">
        <v>34349439</v>
      </c>
    </row>
    <row r="20" spans="1:10" x14ac:dyDescent="0.2">
      <c r="A20" s="49" t="str">
        <f t="shared" si="0"/>
        <v>LÁCTEOS</v>
      </c>
      <c r="B20" s="3" t="s">
        <v>32</v>
      </c>
      <c r="C20" s="67">
        <v>97246239</v>
      </c>
      <c r="D20" s="67">
        <v>34677988</v>
      </c>
      <c r="E20" s="67">
        <v>85340022</v>
      </c>
      <c r="F20" s="67">
        <v>34875893</v>
      </c>
      <c r="G20" s="67">
        <v>1096305882</v>
      </c>
      <c r="H20" s="67">
        <v>287224286</v>
      </c>
      <c r="I20" s="67">
        <v>1074227421</v>
      </c>
      <c r="J20" s="67">
        <v>274977528</v>
      </c>
    </row>
    <row r="21" spans="1:10" x14ac:dyDescent="0.2">
      <c r="A21" s="49" t="str">
        <f t="shared" si="0"/>
        <v>PESCADOS</v>
      </c>
      <c r="B21" s="3" t="s">
        <v>33</v>
      </c>
      <c r="C21" s="67">
        <v>338800590</v>
      </c>
      <c r="D21" s="67">
        <v>56631183</v>
      </c>
      <c r="E21" s="67">
        <v>438720466</v>
      </c>
      <c r="F21" s="67">
        <v>72531675</v>
      </c>
      <c r="G21" s="67">
        <v>1502976551</v>
      </c>
      <c r="H21" s="67">
        <v>276715375</v>
      </c>
      <c r="I21" s="67">
        <v>1537524742</v>
      </c>
      <c r="J21" s="67">
        <v>290707509</v>
      </c>
    </row>
    <row r="22" spans="1:10" x14ac:dyDescent="0.2">
      <c r="A22" s="49" t="str">
        <f t="shared" si="0"/>
        <v>PLANTAS VIVAS E PRODUTOS DE FLORICULTURA</v>
      </c>
      <c r="B22" s="3" t="s">
        <v>34</v>
      </c>
      <c r="C22" s="67">
        <v>13815206</v>
      </c>
      <c r="D22" s="67">
        <v>3493912</v>
      </c>
      <c r="E22" s="67">
        <v>13454383</v>
      </c>
      <c r="F22" s="67">
        <v>3393324</v>
      </c>
      <c r="G22" s="67">
        <v>47439802</v>
      </c>
      <c r="H22" s="67">
        <v>3700639</v>
      </c>
      <c r="I22" s="67">
        <v>53631042</v>
      </c>
      <c r="J22" s="67">
        <v>3894932</v>
      </c>
    </row>
    <row r="23" spans="1:10" x14ac:dyDescent="0.2">
      <c r="A23" s="49" t="str">
        <f t="shared" si="0"/>
        <v>PRODUTOS ALIMENTÍCIOS DIVERSOS</v>
      </c>
      <c r="B23" s="3" t="s">
        <v>35</v>
      </c>
      <c r="C23" s="67">
        <v>1257339788</v>
      </c>
      <c r="D23" s="67">
        <v>608830892</v>
      </c>
      <c r="E23" s="67">
        <v>1200795823</v>
      </c>
      <c r="F23" s="67">
        <v>585907677</v>
      </c>
      <c r="G23" s="67">
        <v>456254243</v>
      </c>
      <c r="H23" s="67">
        <v>99166021</v>
      </c>
      <c r="I23" s="67">
        <v>529715188</v>
      </c>
      <c r="J23" s="67">
        <v>112442785</v>
      </c>
    </row>
    <row r="24" spans="1:10" x14ac:dyDescent="0.2">
      <c r="A24" s="49" t="str">
        <f t="shared" si="0"/>
        <v>PRODUTOS APICOLAS</v>
      </c>
      <c r="B24" s="3" t="s">
        <v>36</v>
      </c>
      <c r="C24" s="67">
        <v>85428408</v>
      </c>
      <c r="D24" s="67">
        <v>30373384</v>
      </c>
      <c r="E24" s="67">
        <v>115625920</v>
      </c>
      <c r="F24" s="67">
        <v>38870986</v>
      </c>
      <c r="G24" s="67">
        <v>44868</v>
      </c>
      <c r="H24" s="67">
        <v>3201</v>
      </c>
      <c r="I24" s="67">
        <v>37017</v>
      </c>
      <c r="J24" s="67">
        <v>2680</v>
      </c>
    </row>
    <row r="25" spans="1:10" x14ac:dyDescent="0.2">
      <c r="A25" s="49" t="str">
        <f t="shared" si="0"/>
        <v>PRODUTOS FLORESTAIS</v>
      </c>
      <c r="B25" s="3" t="s">
        <v>37</v>
      </c>
      <c r="C25" s="67">
        <v>14460556028</v>
      </c>
      <c r="D25" s="67">
        <v>29129989450</v>
      </c>
      <c r="E25" s="67">
        <v>17753948995</v>
      </c>
      <c r="F25" s="67">
        <v>30881967112</v>
      </c>
      <c r="G25" s="67">
        <v>1488219470</v>
      </c>
      <c r="H25" s="67">
        <v>1095562705</v>
      </c>
      <c r="I25" s="67">
        <v>1736516334</v>
      </c>
      <c r="J25" s="67">
        <v>1307644054</v>
      </c>
    </row>
    <row r="26" spans="1:10" x14ac:dyDescent="0.2">
      <c r="A26" s="49" t="str">
        <f t="shared" si="0"/>
        <v>PRODUTOS HORTÍCOLAS, LEGUMINOSAS, RAÍZES E TUBÉRCULOS</v>
      </c>
      <c r="B26" s="3" t="s">
        <v>38</v>
      </c>
      <c r="C26" s="67">
        <v>270011555</v>
      </c>
      <c r="D26" s="67">
        <v>256572168</v>
      </c>
      <c r="E26" s="67">
        <v>590426259</v>
      </c>
      <c r="F26" s="67">
        <v>642352188</v>
      </c>
      <c r="G26" s="67">
        <v>1041083006</v>
      </c>
      <c r="H26" s="67">
        <v>1043817308</v>
      </c>
      <c r="I26" s="67">
        <v>1159703662</v>
      </c>
      <c r="J26" s="67">
        <v>980047578</v>
      </c>
    </row>
    <row r="27" spans="1:10" x14ac:dyDescent="0.2">
      <c r="A27" s="49" t="str">
        <f t="shared" si="0"/>
        <v>PRODUTOS OLEAGINOSOS (EXCLUI SOJA)</v>
      </c>
      <c r="B27" s="3" t="s">
        <v>39</v>
      </c>
      <c r="C27" s="67">
        <v>719081700</v>
      </c>
      <c r="D27" s="67">
        <v>953878008</v>
      </c>
      <c r="E27" s="67">
        <v>1113792668</v>
      </c>
      <c r="F27" s="67">
        <v>1412438795</v>
      </c>
      <c r="G27" s="67">
        <v>1447496898</v>
      </c>
      <c r="H27" s="67">
        <v>715985902</v>
      </c>
      <c r="I27" s="67">
        <v>1698153096</v>
      </c>
      <c r="J27" s="67">
        <v>817139156</v>
      </c>
    </row>
    <row r="28" spans="1:10" x14ac:dyDescent="0.2">
      <c r="A28" s="49" t="str">
        <f t="shared" si="0"/>
        <v>RAÇÕES PARA ANIMAIS</v>
      </c>
      <c r="B28" s="3" t="s">
        <v>40</v>
      </c>
      <c r="C28" s="67">
        <v>464378369</v>
      </c>
      <c r="D28" s="67">
        <v>367081261</v>
      </c>
      <c r="E28" s="67">
        <v>510795093</v>
      </c>
      <c r="F28" s="67">
        <v>398418637</v>
      </c>
      <c r="G28" s="67">
        <v>352099955</v>
      </c>
      <c r="H28" s="67">
        <v>145487153</v>
      </c>
      <c r="I28" s="67">
        <v>452004941</v>
      </c>
      <c r="J28" s="67">
        <v>201776525</v>
      </c>
    </row>
    <row r="29" spans="1:10" x14ac:dyDescent="0.2">
      <c r="A29" s="49" t="str">
        <f t="shared" si="0"/>
        <v>SUCOS</v>
      </c>
      <c r="B29" s="3" t="s">
        <v>41</v>
      </c>
      <c r="C29" s="67">
        <v>2815520128</v>
      </c>
      <c r="D29" s="67">
        <v>2762100574</v>
      </c>
      <c r="E29" s="67">
        <v>3802879875</v>
      </c>
      <c r="F29" s="67">
        <v>2443242151</v>
      </c>
      <c r="G29" s="67">
        <v>48172436</v>
      </c>
      <c r="H29" s="67">
        <v>29494693</v>
      </c>
      <c r="I29" s="67">
        <v>89391167</v>
      </c>
      <c r="J29" s="67">
        <v>56931868</v>
      </c>
    </row>
    <row r="30" spans="1:10" x14ac:dyDescent="0.2">
      <c r="A30" s="49" t="str">
        <f t="shared" si="0"/>
        <v/>
      </c>
      <c r="B30" s="3" t="s">
        <v>42</v>
      </c>
      <c r="C30" s="67">
        <v>167974666986</v>
      </c>
      <c r="D30" s="67">
        <v>279407853245</v>
      </c>
      <c r="E30" s="67">
        <v>165040801309</v>
      </c>
      <c r="F30" s="67">
        <v>260931413977</v>
      </c>
      <c r="G30" s="67">
        <v>17276356326</v>
      </c>
      <c r="H30" s="67">
        <v>15730947985</v>
      </c>
      <c r="I30" s="67">
        <v>19815269221</v>
      </c>
      <c r="J30" s="67">
        <v>19407222982</v>
      </c>
    </row>
    <row r="31" spans="1:10" x14ac:dyDescent="0.2">
      <c r="A31" s="49" t="str">
        <f t="shared" si="0"/>
        <v>ABACATES</v>
      </c>
      <c r="B31" s="3" t="s">
        <v>43</v>
      </c>
      <c r="C31" s="67">
        <v>49122427</v>
      </c>
      <c r="D31" s="67">
        <v>31595983</v>
      </c>
      <c r="E31" s="67">
        <v>41273379</v>
      </c>
      <c r="F31" s="67">
        <v>24318907</v>
      </c>
      <c r="G31" s="67">
        <v>437559</v>
      </c>
      <c r="H31" s="67">
        <v>170323</v>
      </c>
      <c r="I31" s="67">
        <v>2587589</v>
      </c>
      <c r="J31" s="67">
        <v>1072958</v>
      </c>
    </row>
    <row r="32" spans="1:10" x14ac:dyDescent="0.2">
      <c r="A32" s="49" t="str">
        <f t="shared" si="0"/>
        <v>ABACAXIS</v>
      </c>
      <c r="B32" s="3" t="s">
        <v>44</v>
      </c>
      <c r="C32" s="67">
        <v>2424767</v>
      </c>
      <c r="D32" s="67">
        <v>2342496</v>
      </c>
      <c r="E32" s="67">
        <v>4000598</v>
      </c>
      <c r="F32" s="67">
        <v>4074633</v>
      </c>
      <c r="G32" s="67">
        <v>480060</v>
      </c>
      <c r="H32" s="67">
        <v>490797</v>
      </c>
      <c r="I32" s="67">
        <v>463250</v>
      </c>
      <c r="J32" s="67">
        <v>369153</v>
      </c>
    </row>
    <row r="33" spans="1:10" x14ac:dyDescent="0.2">
      <c r="A33" s="49" t="str">
        <f t="shared" si="0"/>
        <v>ABELHAS VIVAS</v>
      </c>
      <c r="B33" s="3" t="s">
        <v>550</v>
      </c>
      <c r="C33" s="67">
        <v>126</v>
      </c>
      <c r="D33" s="67">
        <v>40</v>
      </c>
      <c r="E33" s="67">
        <v>1</v>
      </c>
      <c r="F33" s="67">
        <v>2</v>
      </c>
      <c r="G33" s="67" t="s">
        <v>52</v>
      </c>
      <c r="H33" s="67" t="s">
        <v>52</v>
      </c>
      <c r="I33" s="67" t="s">
        <v>52</v>
      </c>
      <c r="J33" s="67" t="s">
        <v>52</v>
      </c>
    </row>
    <row r="34" spans="1:10" x14ac:dyDescent="0.2">
      <c r="A34" s="49" t="str">
        <f t="shared" si="0"/>
        <v>AÇÚCAR DE CANA OU BETERRABA</v>
      </c>
      <c r="B34" s="3" t="s">
        <v>45</v>
      </c>
      <c r="C34" s="67">
        <v>18662030822</v>
      </c>
      <c r="D34" s="67">
        <v>36051825965</v>
      </c>
      <c r="E34" s="67">
        <v>16427129410</v>
      </c>
      <c r="F34" s="67">
        <v>34775733130</v>
      </c>
      <c r="G34" s="67">
        <v>4132059</v>
      </c>
      <c r="H34" s="67">
        <v>2933058</v>
      </c>
      <c r="I34" s="67">
        <v>4100557</v>
      </c>
      <c r="J34" s="67">
        <v>2902648</v>
      </c>
    </row>
    <row r="35" spans="1:10" x14ac:dyDescent="0.2">
      <c r="A35" s="49" t="str">
        <f t="shared" si="0"/>
        <v>ALBUMINA, GELATINAS E OUTRAS SUBSTÂNCIAS PROTEICAS</v>
      </c>
      <c r="B35" s="3" t="s">
        <v>46</v>
      </c>
      <c r="C35" s="67">
        <v>621588238</v>
      </c>
      <c r="D35" s="67">
        <v>91441481</v>
      </c>
      <c r="E35" s="67">
        <v>603489638</v>
      </c>
      <c r="F35" s="67">
        <v>112155452</v>
      </c>
      <c r="G35" s="67">
        <v>200243965</v>
      </c>
      <c r="H35" s="67">
        <v>22840323</v>
      </c>
      <c r="I35" s="67">
        <v>277870373</v>
      </c>
      <c r="J35" s="67">
        <v>28868467</v>
      </c>
    </row>
    <row r="36" spans="1:10" x14ac:dyDescent="0.2">
      <c r="A36" s="49" t="str">
        <f t="shared" si="0"/>
        <v>ÁLCOOL</v>
      </c>
      <c r="B36" s="3" t="s">
        <v>47</v>
      </c>
      <c r="C36" s="67">
        <v>1481197110</v>
      </c>
      <c r="D36" s="67">
        <v>2002058068</v>
      </c>
      <c r="E36" s="67">
        <v>936123268</v>
      </c>
      <c r="F36" s="67">
        <v>1318222691</v>
      </c>
      <c r="G36" s="67">
        <v>35054951</v>
      </c>
      <c r="H36" s="67">
        <v>52906246</v>
      </c>
      <c r="I36" s="67">
        <v>119984899</v>
      </c>
      <c r="J36" s="67">
        <v>197011099</v>
      </c>
    </row>
    <row r="37" spans="1:10" x14ac:dyDescent="0.2">
      <c r="A37" s="49" t="str">
        <f t="shared" si="0"/>
        <v>ALGODÃO E PRODUTOS TÊXTEIS DE ALGODÃO</v>
      </c>
      <c r="B37" s="3" t="s">
        <v>48</v>
      </c>
      <c r="C37" s="67">
        <v>4681159820</v>
      </c>
      <c r="D37" s="67">
        <v>2386416745</v>
      </c>
      <c r="E37" s="67">
        <v>5452855847</v>
      </c>
      <c r="F37" s="67">
        <v>3027261695</v>
      </c>
      <c r="G37" s="67">
        <v>807431307</v>
      </c>
      <c r="H37" s="67">
        <v>77967959</v>
      </c>
      <c r="I37" s="67">
        <v>942290917</v>
      </c>
      <c r="J37" s="67">
        <v>95914547</v>
      </c>
    </row>
    <row r="38" spans="1:10" x14ac:dyDescent="0.2">
      <c r="A38" s="49" t="str">
        <f t="shared" si="0"/>
        <v>AMEIXAS</v>
      </c>
      <c r="B38" s="3" t="s">
        <v>49</v>
      </c>
      <c r="C38" s="67">
        <v>21026</v>
      </c>
      <c r="D38" s="67">
        <v>3240</v>
      </c>
      <c r="E38" s="67">
        <v>29101</v>
      </c>
      <c r="F38" s="67">
        <v>4957</v>
      </c>
      <c r="G38" s="67">
        <v>26056902</v>
      </c>
      <c r="H38" s="67">
        <v>9554273</v>
      </c>
      <c r="I38" s="67">
        <v>24105040</v>
      </c>
      <c r="J38" s="67">
        <v>11152437</v>
      </c>
    </row>
    <row r="39" spans="1:10" x14ac:dyDescent="0.2">
      <c r="A39" s="49" t="str">
        <f t="shared" si="0"/>
        <v>AMENDOIM  E PREPARAÇÕES (EXCETO OLEO)</v>
      </c>
      <c r="B39" s="3" t="s">
        <v>50</v>
      </c>
      <c r="C39" s="67">
        <v>463594266</v>
      </c>
      <c r="D39" s="67">
        <v>294708467</v>
      </c>
      <c r="E39" s="67">
        <v>381363299</v>
      </c>
      <c r="F39" s="67">
        <v>245996592</v>
      </c>
      <c r="G39" s="67">
        <v>2057079</v>
      </c>
      <c r="H39" s="67">
        <v>1167622</v>
      </c>
      <c r="I39" s="67">
        <v>14657506</v>
      </c>
      <c r="J39" s="67">
        <v>9157319</v>
      </c>
    </row>
    <row r="40" spans="1:10" x14ac:dyDescent="0.2">
      <c r="A40" s="49" t="str">
        <f t="shared" si="0"/>
        <v>AVES DE RAPINA VIVAS</v>
      </c>
      <c r="B40" s="3" t="s">
        <v>551</v>
      </c>
      <c r="C40" s="67">
        <v>57</v>
      </c>
      <c r="D40" s="67">
        <v>2</v>
      </c>
      <c r="E40" s="67">
        <v>0</v>
      </c>
      <c r="F40" s="67">
        <v>0</v>
      </c>
      <c r="G40" s="67" t="s">
        <v>52</v>
      </c>
      <c r="H40" s="67" t="s">
        <v>52</v>
      </c>
      <c r="I40" s="67" t="s">
        <v>52</v>
      </c>
      <c r="J40" s="67" t="s">
        <v>52</v>
      </c>
    </row>
    <row r="41" spans="1:10" x14ac:dyDescent="0.2">
      <c r="A41" s="49" t="str">
        <f t="shared" si="0"/>
        <v>AVESTRUZES VIVAS</v>
      </c>
      <c r="B41" s="3" t="s">
        <v>51</v>
      </c>
      <c r="C41" s="67">
        <v>1900</v>
      </c>
      <c r="D41" s="67">
        <v>3</v>
      </c>
      <c r="E41" s="67">
        <v>0</v>
      </c>
      <c r="F41" s="67">
        <v>0</v>
      </c>
      <c r="G41" s="67" t="s">
        <v>52</v>
      </c>
      <c r="H41" s="67" t="s">
        <v>52</v>
      </c>
      <c r="I41" s="67" t="s">
        <v>52</v>
      </c>
      <c r="J41" s="67" t="s">
        <v>52</v>
      </c>
    </row>
    <row r="42" spans="1:10" x14ac:dyDescent="0.2">
      <c r="A42" s="49" t="str">
        <f t="shared" si="0"/>
        <v>BANANAS</v>
      </c>
      <c r="B42" s="3" t="s">
        <v>53</v>
      </c>
      <c r="C42" s="67">
        <v>17162458</v>
      </c>
      <c r="D42" s="67">
        <v>37853965</v>
      </c>
      <c r="E42" s="67">
        <v>26225233</v>
      </c>
      <c r="F42" s="67">
        <v>62576008</v>
      </c>
      <c r="G42" s="67">
        <v>167176</v>
      </c>
      <c r="H42" s="67">
        <v>60882</v>
      </c>
      <c r="I42" s="67">
        <v>997114</v>
      </c>
      <c r="J42" s="67">
        <v>559571</v>
      </c>
    </row>
    <row r="43" spans="1:10" x14ac:dyDescent="0.2">
      <c r="A43" s="49" t="str">
        <f t="shared" si="0"/>
        <v>BEBIDAS ALCÓOLICAS</v>
      </c>
      <c r="B43" s="3" t="s">
        <v>54</v>
      </c>
      <c r="C43" s="67">
        <v>257370369</v>
      </c>
      <c r="D43" s="67">
        <v>317097675</v>
      </c>
      <c r="E43" s="67">
        <v>286189274</v>
      </c>
      <c r="F43" s="67">
        <v>351457497</v>
      </c>
      <c r="G43" s="67">
        <v>751350340</v>
      </c>
      <c r="H43" s="67">
        <v>220074399</v>
      </c>
      <c r="I43" s="67">
        <v>855525881</v>
      </c>
      <c r="J43" s="67">
        <v>259216783</v>
      </c>
    </row>
    <row r="44" spans="1:10" x14ac:dyDescent="0.2">
      <c r="A44" s="49" t="str">
        <f t="shared" si="0"/>
        <v>BEBIDAS NÃO ALCOÓLICAS</v>
      </c>
      <c r="B44" s="3" t="s">
        <v>55</v>
      </c>
      <c r="C44" s="67">
        <v>44349648</v>
      </c>
      <c r="D44" s="67">
        <v>78383320</v>
      </c>
      <c r="E44" s="67">
        <v>45212791</v>
      </c>
      <c r="F44" s="67">
        <v>76699609</v>
      </c>
      <c r="G44" s="67">
        <v>182899645</v>
      </c>
      <c r="H44" s="67">
        <v>146084341</v>
      </c>
      <c r="I44" s="67">
        <v>227798788</v>
      </c>
      <c r="J44" s="67">
        <v>281503814</v>
      </c>
    </row>
    <row r="45" spans="1:10" x14ac:dyDescent="0.2">
      <c r="A45" s="49" t="str">
        <f t="shared" si="0"/>
        <v>BORRACHA NATURAL E GOMAS NATURAIS</v>
      </c>
      <c r="B45" s="3" t="s">
        <v>56</v>
      </c>
      <c r="C45" s="67">
        <v>14499435</v>
      </c>
      <c r="D45" s="67">
        <v>6156966</v>
      </c>
      <c r="E45" s="67">
        <v>25155287</v>
      </c>
      <c r="F45" s="67">
        <v>10263382</v>
      </c>
      <c r="G45" s="67">
        <v>231179917</v>
      </c>
      <c r="H45" s="67">
        <v>150728879</v>
      </c>
      <c r="I45" s="67">
        <v>360215549</v>
      </c>
      <c r="J45" s="67">
        <v>177329970</v>
      </c>
    </row>
    <row r="46" spans="1:10" x14ac:dyDescent="0.2">
      <c r="A46" s="49" t="str">
        <f t="shared" si="0"/>
        <v>BOVINOS E BUBALINOS VIVOS</v>
      </c>
      <c r="B46" s="3" t="s">
        <v>57</v>
      </c>
      <c r="C46" s="67">
        <v>530568133</v>
      </c>
      <c r="D46" s="67">
        <v>220087037</v>
      </c>
      <c r="E46" s="67">
        <v>990246647</v>
      </c>
      <c r="F46" s="67">
        <v>426688223</v>
      </c>
      <c r="G46" s="67">
        <v>286354</v>
      </c>
      <c r="H46" s="67">
        <v>30030</v>
      </c>
      <c r="I46" s="67">
        <v>272102</v>
      </c>
      <c r="J46" s="67">
        <v>27758</v>
      </c>
    </row>
    <row r="47" spans="1:10" x14ac:dyDescent="0.2">
      <c r="A47" s="49" t="str">
        <f t="shared" si="0"/>
        <v>CACAU INTEIRO OU PARTIDO</v>
      </c>
      <c r="B47" s="3" t="s">
        <v>58</v>
      </c>
      <c r="C47" s="67">
        <v>2117615</v>
      </c>
      <c r="D47" s="67">
        <v>480434</v>
      </c>
      <c r="E47" s="67">
        <v>815470</v>
      </c>
      <c r="F47" s="67">
        <v>100376</v>
      </c>
      <c r="G47" s="67">
        <v>102100174</v>
      </c>
      <c r="H47" s="67">
        <v>22760851</v>
      </c>
      <c r="I47" s="67">
        <v>410120040</v>
      </c>
      <c r="J47" s="67">
        <v>41590062</v>
      </c>
    </row>
    <row r="48" spans="1:10" x14ac:dyDescent="0.2">
      <c r="A48" s="49" t="str">
        <f t="shared" si="0"/>
        <v>CAFÉ VERDE E CAFÉ TORRADO</v>
      </c>
      <c r="B48" s="3" t="s">
        <v>59</v>
      </c>
      <c r="C48" s="67">
        <v>8308737557</v>
      </c>
      <c r="D48" s="67">
        <v>2430397936</v>
      </c>
      <c r="E48" s="67">
        <v>13270271467</v>
      </c>
      <c r="F48" s="67">
        <v>2680073207</v>
      </c>
      <c r="G48" s="67">
        <v>102379725</v>
      </c>
      <c r="H48" s="67">
        <v>9132300</v>
      </c>
      <c r="I48" s="67">
        <v>107190351</v>
      </c>
      <c r="J48" s="67">
        <v>11527024</v>
      </c>
    </row>
    <row r="49" spans="1:10" x14ac:dyDescent="0.2">
      <c r="A49" s="49" t="str">
        <f t="shared" si="0"/>
        <v>CAMELOS E OUTROS CAMELIDEOS VIVOS</v>
      </c>
      <c r="B49" s="3" t="s">
        <v>552</v>
      </c>
      <c r="C49" s="67">
        <v>0</v>
      </c>
      <c r="D49" s="67">
        <v>0</v>
      </c>
      <c r="E49" s="67">
        <v>588</v>
      </c>
      <c r="F49" s="67">
        <v>48</v>
      </c>
      <c r="G49" s="67">
        <v>56269</v>
      </c>
      <c r="H49" s="67">
        <v>16222</v>
      </c>
      <c r="I49" s="67">
        <v>13500</v>
      </c>
      <c r="J49" s="67">
        <v>10050</v>
      </c>
    </row>
    <row r="50" spans="1:10" x14ac:dyDescent="0.2">
      <c r="A50" s="49" t="str">
        <f t="shared" si="0"/>
        <v>CAQUIS</v>
      </c>
      <c r="B50" s="3" t="s">
        <v>60</v>
      </c>
      <c r="C50" s="67">
        <v>1194774</v>
      </c>
      <c r="D50" s="67">
        <v>705216</v>
      </c>
      <c r="E50" s="67">
        <v>1194280</v>
      </c>
      <c r="F50" s="67">
        <v>467546</v>
      </c>
      <c r="G50" s="67">
        <v>1916304</v>
      </c>
      <c r="H50" s="67">
        <v>995449</v>
      </c>
      <c r="I50" s="67">
        <v>1295908</v>
      </c>
      <c r="J50" s="67">
        <v>588883</v>
      </c>
    </row>
    <row r="51" spans="1:10" x14ac:dyDescent="0.2">
      <c r="A51" s="49" t="str">
        <f t="shared" si="0"/>
        <v>CARNE BOVINA</v>
      </c>
      <c r="B51" s="3" t="s">
        <v>61</v>
      </c>
      <c r="C51" s="67">
        <v>11374713399</v>
      </c>
      <c r="D51" s="67">
        <v>2515384369</v>
      </c>
      <c r="E51" s="67">
        <v>13686114066</v>
      </c>
      <c r="F51" s="67">
        <v>2979444987</v>
      </c>
      <c r="G51" s="67">
        <v>307627881</v>
      </c>
      <c r="H51" s="67">
        <v>48832222</v>
      </c>
      <c r="I51" s="67">
        <v>314881141</v>
      </c>
      <c r="J51" s="67">
        <v>45401600</v>
      </c>
    </row>
    <row r="52" spans="1:10" x14ac:dyDescent="0.2">
      <c r="A52" s="49" t="str">
        <f t="shared" si="0"/>
        <v>CARNE DE FRANGO</v>
      </c>
      <c r="B52" s="3" t="s">
        <v>62</v>
      </c>
      <c r="C52" s="67">
        <v>9230977280</v>
      </c>
      <c r="D52" s="67">
        <v>4958194474</v>
      </c>
      <c r="E52" s="67">
        <v>10193811906</v>
      </c>
      <c r="F52" s="67">
        <v>5310005022</v>
      </c>
      <c r="G52" s="67">
        <v>8404223</v>
      </c>
      <c r="H52" s="67">
        <v>2591501</v>
      </c>
      <c r="I52" s="67">
        <v>19245298</v>
      </c>
      <c r="J52" s="67">
        <v>5498676</v>
      </c>
    </row>
    <row r="53" spans="1:10" x14ac:dyDescent="0.2">
      <c r="A53" s="49" t="str">
        <f t="shared" si="0"/>
        <v>CARNE DE OVINO E CAPRINO</v>
      </c>
      <c r="B53" s="3" t="s">
        <v>63</v>
      </c>
      <c r="C53" s="67">
        <v>904615</v>
      </c>
      <c r="D53" s="67">
        <v>83508</v>
      </c>
      <c r="E53" s="67">
        <v>1124797</v>
      </c>
      <c r="F53" s="67">
        <v>135626</v>
      </c>
      <c r="G53" s="67">
        <v>46318538</v>
      </c>
      <c r="H53" s="67">
        <v>5597333</v>
      </c>
      <c r="I53" s="67">
        <v>43546572</v>
      </c>
      <c r="J53" s="67">
        <v>5240559</v>
      </c>
    </row>
    <row r="54" spans="1:10" x14ac:dyDescent="0.2">
      <c r="A54" s="49" t="str">
        <f t="shared" si="0"/>
        <v>CARNE DE PATO</v>
      </c>
      <c r="B54" s="3" t="s">
        <v>64</v>
      </c>
      <c r="C54" s="3">
        <v>12817426</v>
      </c>
      <c r="D54" s="3">
        <v>3468451</v>
      </c>
      <c r="E54" s="3">
        <v>10070276</v>
      </c>
      <c r="F54" s="3">
        <v>3063500</v>
      </c>
      <c r="G54" s="3">
        <v>579083</v>
      </c>
      <c r="H54" s="3">
        <v>16275</v>
      </c>
      <c r="I54" s="3">
        <v>1342117</v>
      </c>
      <c r="J54" s="3">
        <v>29000</v>
      </c>
    </row>
    <row r="55" spans="1:10" x14ac:dyDescent="0.2">
      <c r="A55" s="49" t="str">
        <f t="shared" si="0"/>
        <v>CARNE DE PERU</v>
      </c>
      <c r="B55" s="3" t="s">
        <v>65</v>
      </c>
      <c r="C55" s="3">
        <v>194183275</v>
      </c>
      <c r="D55" s="3">
        <v>68720678</v>
      </c>
      <c r="E55" s="3">
        <v>144884103</v>
      </c>
      <c r="F55" s="3">
        <v>62084443</v>
      </c>
      <c r="G55" s="3" t="s">
        <v>52</v>
      </c>
      <c r="H55" s="3" t="s">
        <v>52</v>
      </c>
      <c r="I55" s="3" t="s">
        <v>52</v>
      </c>
      <c r="J55" s="3" t="s">
        <v>52</v>
      </c>
    </row>
    <row r="56" spans="1:10" x14ac:dyDescent="0.2">
      <c r="A56" s="49" t="str">
        <f t="shared" si="0"/>
        <v>CARNE SUÍNA</v>
      </c>
      <c r="B56" s="3" t="s">
        <v>66</v>
      </c>
      <c r="C56" s="3">
        <v>2719145063</v>
      </c>
      <c r="D56" s="3">
        <v>1211258580</v>
      </c>
      <c r="E56" s="3">
        <v>3240394071</v>
      </c>
      <c r="F56" s="3">
        <v>1372095054</v>
      </c>
      <c r="G56" s="3">
        <v>141603795</v>
      </c>
      <c r="H56" s="3">
        <v>15881969</v>
      </c>
      <c r="I56" s="3">
        <v>145193997</v>
      </c>
      <c r="J56" s="3">
        <v>20032563</v>
      </c>
    </row>
    <row r="57" spans="1:10" x14ac:dyDescent="0.2">
      <c r="A57" s="49" t="str">
        <f t="shared" si="0"/>
        <v>CARNES DE EQÜIDEOS</v>
      </c>
      <c r="B57" s="3" t="s">
        <v>67</v>
      </c>
      <c r="C57" s="3">
        <v>10248016</v>
      </c>
      <c r="D57" s="3">
        <v>2284895</v>
      </c>
      <c r="E57" s="3">
        <v>11276071</v>
      </c>
      <c r="F57" s="3">
        <v>2458515</v>
      </c>
      <c r="G57" s="3" t="s">
        <v>52</v>
      </c>
      <c r="H57" s="3" t="s">
        <v>52</v>
      </c>
      <c r="I57" s="3" t="s">
        <v>52</v>
      </c>
      <c r="J57" s="3" t="s">
        <v>52</v>
      </c>
    </row>
    <row r="58" spans="1:10" x14ac:dyDescent="0.2">
      <c r="A58" s="49" t="str">
        <f t="shared" si="0"/>
        <v>CAVALOS, ASININOS E MUARES VIVOS</v>
      </c>
      <c r="B58" s="3" t="s">
        <v>68</v>
      </c>
      <c r="C58" s="3">
        <v>10466439</v>
      </c>
      <c r="D58" s="3">
        <v>229448</v>
      </c>
      <c r="E58" s="3">
        <v>9128956</v>
      </c>
      <c r="F58" s="3">
        <v>281157</v>
      </c>
      <c r="G58" s="3">
        <v>6108052</v>
      </c>
      <c r="H58" s="3">
        <v>94420</v>
      </c>
      <c r="I58" s="3">
        <v>11138138</v>
      </c>
      <c r="J58" s="3">
        <v>162533</v>
      </c>
    </row>
    <row r="59" spans="1:10" x14ac:dyDescent="0.2">
      <c r="A59" s="49" t="str">
        <f t="shared" si="0"/>
        <v>CELULOSE</v>
      </c>
      <c r="B59" s="3" t="s">
        <v>69</v>
      </c>
      <c r="C59" s="3">
        <v>8085574763</v>
      </c>
      <c r="D59" s="3">
        <v>19093214028</v>
      </c>
      <c r="E59" s="3">
        <v>11068241747</v>
      </c>
      <c r="F59" s="3">
        <v>20394597625</v>
      </c>
      <c r="G59" s="3">
        <v>191230873</v>
      </c>
      <c r="H59" s="3">
        <v>176444403</v>
      </c>
      <c r="I59" s="3">
        <v>212137757</v>
      </c>
      <c r="J59" s="3">
        <v>206921565</v>
      </c>
    </row>
    <row r="60" spans="1:10" x14ac:dyDescent="0.2">
      <c r="A60" s="49" t="str">
        <f t="shared" si="0"/>
        <v>CEREAIS</v>
      </c>
      <c r="B60" s="3" t="s">
        <v>70</v>
      </c>
      <c r="C60" s="3">
        <v>13325023133</v>
      </c>
      <c r="D60" s="3">
        <v>56927519800</v>
      </c>
      <c r="E60" s="3">
        <v>8821521908</v>
      </c>
      <c r="F60" s="3">
        <v>41945316898</v>
      </c>
      <c r="G60" s="3">
        <v>2409762277</v>
      </c>
      <c r="H60" s="3">
        <v>8075710027</v>
      </c>
      <c r="I60" s="3">
        <v>2851474916</v>
      </c>
      <c r="J60" s="3">
        <v>10791288052</v>
      </c>
    </row>
    <row r="61" spans="1:10" x14ac:dyDescent="0.2">
      <c r="A61" s="49" t="str">
        <f t="shared" si="0"/>
        <v>CEREJAS</v>
      </c>
      <c r="B61" s="3" t="s">
        <v>71</v>
      </c>
      <c r="C61" s="3">
        <v>127113</v>
      </c>
      <c r="D61" s="3">
        <v>18290</v>
      </c>
      <c r="E61" s="3">
        <v>180619</v>
      </c>
      <c r="F61" s="3">
        <v>31279</v>
      </c>
      <c r="G61" s="3">
        <v>30822297</v>
      </c>
      <c r="H61" s="3">
        <v>7866808</v>
      </c>
      <c r="I61" s="3">
        <v>31647519</v>
      </c>
      <c r="J61" s="3">
        <v>8419143</v>
      </c>
    </row>
    <row r="62" spans="1:10" x14ac:dyDescent="0.2">
      <c r="A62" s="49" t="str">
        <f t="shared" si="0"/>
        <v>CHÁ, MATE E SUAS PREPARAÇÕES</v>
      </c>
      <c r="B62" s="3" t="s">
        <v>72</v>
      </c>
      <c r="C62" s="3">
        <v>109837252</v>
      </c>
      <c r="D62" s="3">
        <v>47903275</v>
      </c>
      <c r="E62" s="3">
        <v>111438800</v>
      </c>
      <c r="F62" s="3">
        <v>46090236</v>
      </c>
      <c r="G62" s="3">
        <v>9176297</v>
      </c>
      <c r="H62" s="3">
        <v>2987022</v>
      </c>
      <c r="I62" s="3">
        <v>10712974</v>
      </c>
      <c r="J62" s="3">
        <v>3072531</v>
      </c>
    </row>
    <row r="63" spans="1:10" x14ac:dyDescent="0.2">
      <c r="A63" s="49" t="str">
        <f t="shared" si="0"/>
        <v>CLEMENTINAS</v>
      </c>
      <c r="B63" s="3" t="s">
        <v>73</v>
      </c>
      <c r="C63" s="3">
        <v>58</v>
      </c>
      <c r="D63" s="3">
        <v>7</v>
      </c>
      <c r="E63" s="3">
        <v>111</v>
      </c>
      <c r="F63" s="3">
        <v>13</v>
      </c>
      <c r="G63" s="3">
        <v>1923574</v>
      </c>
      <c r="H63" s="3">
        <v>1476056</v>
      </c>
      <c r="I63" s="3">
        <v>1678025</v>
      </c>
      <c r="J63" s="3">
        <v>1207106</v>
      </c>
    </row>
    <row r="64" spans="1:10" x14ac:dyDescent="0.2">
      <c r="A64" s="49" t="str">
        <f t="shared" si="0"/>
        <v>COCOS</v>
      </c>
      <c r="B64" s="3" t="s">
        <v>74</v>
      </c>
      <c r="C64" s="3">
        <v>958580</v>
      </c>
      <c r="D64" s="3">
        <v>1109444</v>
      </c>
      <c r="E64" s="3">
        <v>1953801</v>
      </c>
      <c r="F64" s="3">
        <v>1151939</v>
      </c>
      <c r="G64" s="3">
        <v>11926258</v>
      </c>
      <c r="H64" s="3">
        <v>9990989</v>
      </c>
      <c r="I64" s="3">
        <v>16971996</v>
      </c>
      <c r="J64" s="3">
        <v>14126713</v>
      </c>
    </row>
    <row r="65" spans="1:10" x14ac:dyDescent="0.2">
      <c r="A65" s="49" t="str">
        <f t="shared" si="0"/>
        <v>CONSERVAS E PREPARAÇÕES DE FRUTAS (EXCL. SUCOS)</v>
      </c>
      <c r="B65" s="3" t="s">
        <v>75</v>
      </c>
      <c r="C65" s="3">
        <v>122795621</v>
      </c>
      <c r="D65" s="3">
        <v>55102012</v>
      </c>
      <c r="E65" s="3">
        <v>162808309</v>
      </c>
      <c r="F65" s="3">
        <v>60007245</v>
      </c>
      <c r="G65" s="3">
        <v>56951174</v>
      </c>
      <c r="H65" s="3">
        <v>14647966</v>
      </c>
      <c r="I65" s="3">
        <v>63503887</v>
      </c>
      <c r="J65" s="3">
        <v>16496112</v>
      </c>
    </row>
    <row r="66" spans="1:10" x14ac:dyDescent="0.2">
      <c r="A66" s="49" t="str">
        <f t="shared" si="0"/>
        <v>COUROS E PELES DE BOVINOS OU EQUÍDEOS</v>
      </c>
      <c r="B66" s="3" t="s">
        <v>76</v>
      </c>
      <c r="C66" s="3">
        <v>1153031093</v>
      </c>
      <c r="D66" s="3">
        <v>481927723</v>
      </c>
      <c r="E66" s="3">
        <v>1193137424</v>
      </c>
      <c r="F66" s="3">
        <v>620860769</v>
      </c>
      <c r="G66" s="3">
        <v>74737962</v>
      </c>
      <c r="H66" s="3">
        <v>58234200</v>
      </c>
      <c r="I66" s="3">
        <v>67518931</v>
      </c>
      <c r="J66" s="3">
        <v>59660525</v>
      </c>
    </row>
    <row r="67" spans="1:10" x14ac:dyDescent="0.2">
      <c r="A67" s="49" t="str">
        <f t="shared" si="0"/>
        <v>COUROS E PELES DE CAPRINOS</v>
      </c>
      <c r="B67" s="3" t="s">
        <v>77</v>
      </c>
      <c r="C67" s="3">
        <v>421753</v>
      </c>
      <c r="D67" s="3">
        <v>33030</v>
      </c>
      <c r="E67" s="3">
        <v>611050</v>
      </c>
      <c r="F67" s="3">
        <v>33408</v>
      </c>
      <c r="G67" s="3">
        <v>587750</v>
      </c>
      <c r="H67" s="3">
        <v>128789</v>
      </c>
      <c r="I67" s="3">
        <v>1358550</v>
      </c>
      <c r="J67" s="3">
        <v>193777</v>
      </c>
    </row>
    <row r="68" spans="1:10" x14ac:dyDescent="0.2">
      <c r="A68" s="49" t="str">
        <f t="shared" ref="A68:A131" si="1">RIGHT(B68,LEN(B68)-11)</f>
        <v>COUROS E PELES DE OUTROS ANIMAIS</v>
      </c>
      <c r="B68" s="3" t="s">
        <v>78</v>
      </c>
      <c r="C68" s="3">
        <v>5206655</v>
      </c>
      <c r="D68" s="3">
        <v>163796</v>
      </c>
      <c r="E68" s="3">
        <v>7304235</v>
      </c>
      <c r="F68" s="3">
        <v>57242</v>
      </c>
      <c r="G68" s="3">
        <v>261393</v>
      </c>
      <c r="H68" s="3">
        <v>7574</v>
      </c>
      <c r="I68" s="3">
        <v>681978</v>
      </c>
      <c r="J68" s="3">
        <v>46541</v>
      </c>
    </row>
    <row r="69" spans="1:10" x14ac:dyDescent="0.2">
      <c r="A69" s="49" t="str">
        <f t="shared" si="1"/>
        <v>COUROS E PELES DE OVINOS</v>
      </c>
      <c r="B69" s="3" t="s">
        <v>79</v>
      </c>
      <c r="C69" s="3">
        <v>3733999</v>
      </c>
      <c r="D69" s="3">
        <v>152921</v>
      </c>
      <c r="E69" s="3">
        <v>2845670</v>
      </c>
      <c r="F69" s="3">
        <v>109540</v>
      </c>
      <c r="G69" s="3">
        <v>5356926</v>
      </c>
      <c r="H69" s="3">
        <v>1508680</v>
      </c>
      <c r="I69" s="3">
        <v>7262386</v>
      </c>
      <c r="J69" s="3">
        <v>1803248</v>
      </c>
    </row>
    <row r="70" spans="1:10" x14ac:dyDescent="0.2">
      <c r="A70" s="49" t="str">
        <f t="shared" si="1"/>
        <v>COUROS E PELES DE RÉPTEIS</v>
      </c>
      <c r="B70" s="3" t="s">
        <v>80</v>
      </c>
      <c r="C70" s="3">
        <v>135097</v>
      </c>
      <c r="D70" s="3">
        <v>3784</v>
      </c>
      <c r="E70" s="3">
        <v>415450</v>
      </c>
      <c r="F70" s="3">
        <v>12993</v>
      </c>
      <c r="G70" s="3">
        <v>274559</v>
      </c>
      <c r="H70" s="3">
        <v>1431</v>
      </c>
      <c r="I70" s="3">
        <v>444199</v>
      </c>
      <c r="J70" s="3">
        <v>2265</v>
      </c>
    </row>
    <row r="71" spans="1:10" x14ac:dyDescent="0.2">
      <c r="A71" s="49" t="str">
        <f t="shared" si="1"/>
        <v>COUROS E PELES DE SUÍNOS</v>
      </c>
      <c r="B71" s="3" t="s">
        <v>81</v>
      </c>
      <c r="C71" s="3">
        <v>18173</v>
      </c>
      <c r="D71" s="3">
        <v>1523</v>
      </c>
      <c r="E71" s="3">
        <v>10968</v>
      </c>
      <c r="F71" s="3">
        <v>1174</v>
      </c>
      <c r="G71" s="3">
        <v>105010</v>
      </c>
      <c r="H71" s="3">
        <v>9567</v>
      </c>
      <c r="I71" s="3">
        <v>95691</v>
      </c>
      <c r="J71" s="3">
        <v>11063</v>
      </c>
    </row>
    <row r="72" spans="1:10" x14ac:dyDescent="0.2">
      <c r="A72" s="49" t="str">
        <f t="shared" si="1"/>
        <v>CRUSTÁCEOS E MOLUSCOS</v>
      </c>
      <c r="B72" s="3" t="s">
        <v>82</v>
      </c>
      <c r="C72" s="3">
        <v>89879322</v>
      </c>
      <c r="D72" s="3">
        <v>3907756</v>
      </c>
      <c r="E72" s="3">
        <v>88725408</v>
      </c>
      <c r="F72" s="3">
        <v>3718331</v>
      </c>
      <c r="G72" s="3">
        <v>48863835</v>
      </c>
      <c r="H72" s="3">
        <v>9517807</v>
      </c>
      <c r="I72" s="3">
        <v>57180484</v>
      </c>
      <c r="J72" s="3">
        <v>9585867</v>
      </c>
    </row>
    <row r="73" spans="1:10" x14ac:dyDescent="0.2">
      <c r="A73" s="49" t="str">
        <f t="shared" si="1"/>
        <v>DAMASCOS</v>
      </c>
      <c r="B73" s="3" t="s">
        <v>83</v>
      </c>
      <c r="C73" s="3">
        <v>9163</v>
      </c>
      <c r="D73" s="3">
        <v>515</v>
      </c>
      <c r="E73" s="3">
        <v>7296</v>
      </c>
      <c r="F73" s="3">
        <v>513</v>
      </c>
      <c r="G73" s="3">
        <v>19277964</v>
      </c>
      <c r="H73" s="3">
        <v>3217829</v>
      </c>
      <c r="I73" s="3">
        <v>16639902</v>
      </c>
      <c r="J73" s="3">
        <v>3490620</v>
      </c>
    </row>
    <row r="74" spans="1:10" x14ac:dyDescent="0.2">
      <c r="A74" s="49" t="str">
        <f t="shared" si="1"/>
        <v>DEMAIS  PRODUTOS LÁCTEOS</v>
      </c>
      <c r="B74" s="3" t="s">
        <v>84</v>
      </c>
      <c r="C74" s="3">
        <v>7656850</v>
      </c>
      <c r="D74" s="3">
        <v>1932036</v>
      </c>
      <c r="E74" s="3">
        <v>2879511</v>
      </c>
      <c r="F74" s="3">
        <v>1082378</v>
      </c>
      <c r="G74" s="3">
        <v>39552108</v>
      </c>
      <c r="H74" s="3">
        <v>7364935</v>
      </c>
      <c r="I74" s="3">
        <v>22499739</v>
      </c>
      <c r="J74" s="3">
        <v>7707867</v>
      </c>
    </row>
    <row r="75" spans="1:10" x14ac:dyDescent="0.2">
      <c r="A75" s="49" t="str">
        <f t="shared" si="1"/>
        <v>DEMAIS AÇÚCARES</v>
      </c>
      <c r="B75" s="3" t="s">
        <v>85</v>
      </c>
      <c r="C75" s="3">
        <v>23566027</v>
      </c>
      <c r="D75" s="3">
        <v>39286779</v>
      </c>
      <c r="E75" s="3">
        <v>22929636</v>
      </c>
      <c r="F75" s="3">
        <v>39934534</v>
      </c>
      <c r="G75" s="3">
        <v>74148059</v>
      </c>
      <c r="H75" s="3">
        <v>50434193</v>
      </c>
      <c r="I75" s="3">
        <v>85836103</v>
      </c>
      <c r="J75" s="3">
        <v>67693983</v>
      </c>
    </row>
    <row r="76" spans="1:10" x14ac:dyDescent="0.2">
      <c r="A76" s="49" t="str">
        <f t="shared" si="1"/>
        <v>DEMAIS ÁLCOOIS</v>
      </c>
      <c r="B76" s="3" t="s">
        <v>86</v>
      </c>
      <c r="C76" s="3">
        <v>8331912</v>
      </c>
      <c r="D76" s="3">
        <v>2525057</v>
      </c>
      <c r="E76" s="3">
        <v>5729163</v>
      </c>
      <c r="F76" s="3">
        <v>1812280</v>
      </c>
      <c r="G76" s="3">
        <v>25222652</v>
      </c>
      <c r="H76" s="3">
        <v>19142023</v>
      </c>
      <c r="I76" s="3">
        <v>28701519</v>
      </c>
      <c r="J76" s="3">
        <v>24776593</v>
      </c>
    </row>
    <row r="77" spans="1:10" x14ac:dyDescent="0.2">
      <c r="A77" s="49" t="str">
        <f t="shared" si="1"/>
        <v>DEMAIS CARNES, MIUDEZAS E PREPARAÇÕES</v>
      </c>
      <c r="B77" s="3" t="s">
        <v>87</v>
      </c>
      <c r="C77" s="3">
        <v>365075174</v>
      </c>
      <c r="D77" s="3">
        <v>247336173</v>
      </c>
      <c r="E77" s="3">
        <v>472203185</v>
      </c>
      <c r="F77" s="3">
        <v>258824161</v>
      </c>
      <c r="G77" s="3">
        <v>3137143</v>
      </c>
      <c r="H77" s="3">
        <v>494509</v>
      </c>
      <c r="I77" s="3">
        <v>3724634</v>
      </c>
      <c r="J77" s="3">
        <v>459543</v>
      </c>
    </row>
    <row r="78" spans="1:10" x14ac:dyDescent="0.2">
      <c r="A78" s="49" t="str">
        <f t="shared" si="1"/>
        <v>DEMAIS FIBRAS E PRODUTOS TÊXTEIS</v>
      </c>
      <c r="B78" s="3" t="s">
        <v>88</v>
      </c>
      <c r="C78" s="3">
        <v>48465955</v>
      </c>
      <c r="D78" s="3">
        <v>43931088</v>
      </c>
      <c r="E78" s="3">
        <v>49597137</v>
      </c>
      <c r="F78" s="3">
        <v>42125048</v>
      </c>
      <c r="G78" s="3">
        <v>14552853</v>
      </c>
      <c r="H78" s="3">
        <v>13926343</v>
      </c>
      <c r="I78" s="3">
        <v>23398361</v>
      </c>
      <c r="J78" s="3">
        <v>21146708</v>
      </c>
    </row>
    <row r="79" spans="1:10" x14ac:dyDescent="0.2">
      <c r="A79" s="49" t="str">
        <f t="shared" si="1"/>
        <v>DEMAIS PRODUTOS APÍCOLAS</v>
      </c>
      <c r="B79" s="3" t="s">
        <v>89</v>
      </c>
      <c r="C79" s="3">
        <v>3878303</v>
      </c>
      <c r="D79" s="3">
        <v>18404</v>
      </c>
      <c r="E79" s="3">
        <v>5375059</v>
      </c>
      <c r="F79" s="3">
        <v>39115</v>
      </c>
      <c r="G79" s="3">
        <v>44868</v>
      </c>
      <c r="H79" s="3">
        <v>3201</v>
      </c>
      <c r="I79" s="3">
        <v>37017</v>
      </c>
      <c r="J79" s="3">
        <v>2680</v>
      </c>
    </row>
    <row r="80" spans="1:10" x14ac:dyDescent="0.2">
      <c r="A80" s="49" t="str">
        <f t="shared" si="1"/>
        <v>ENZIMAS E SEUS CONCENTRADOS</v>
      </c>
      <c r="B80" s="3" t="s">
        <v>90</v>
      </c>
      <c r="C80" s="3">
        <v>71766081</v>
      </c>
      <c r="D80" s="3">
        <v>5837806</v>
      </c>
      <c r="E80" s="3">
        <v>69384399</v>
      </c>
      <c r="F80" s="3">
        <v>5919517</v>
      </c>
      <c r="G80" s="3">
        <v>255145978</v>
      </c>
      <c r="H80" s="3">
        <v>25124653</v>
      </c>
      <c r="I80" s="3">
        <v>275708278</v>
      </c>
      <c r="J80" s="3">
        <v>31402949</v>
      </c>
    </row>
    <row r="81" spans="1:10" x14ac:dyDescent="0.2">
      <c r="A81" s="49" t="str">
        <f t="shared" si="1"/>
        <v>ESPECIARIAS</v>
      </c>
      <c r="B81" s="3" t="s">
        <v>91</v>
      </c>
      <c r="C81" s="3">
        <v>345090083</v>
      </c>
      <c r="D81" s="3">
        <v>111199530</v>
      </c>
      <c r="E81" s="3">
        <v>498910079</v>
      </c>
      <c r="F81" s="3">
        <v>117932439</v>
      </c>
      <c r="G81" s="3">
        <v>67483167</v>
      </c>
      <c r="H81" s="3">
        <v>27870696</v>
      </c>
      <c r="I81" s="3">
        <v>66713597</v>
      </c>
      <c r="J81" s="3">
        <v>29271106</v>
      </c>
    </row>
    <row r="82" spans="1:10" x14ac:dyDescent="0.2">
      <c r="A82" s="49" t="str">
        <f t="shared" si="1"/>
        <v>EXTRATOS DE CAFÉ E SUCEDÂNEOS DO CAFÉ</v>
      </c>
      <c r="B82" s="3" t="s">
        <v>92</v>
      </c>
      <c r="C82" s="3">
        <v>762542784</v>
      </c>
      <c r="D82" s="3">
        <v>90242891</v>
      </c>
      <c r="E82" s="3">
        <v>1096733599</v>
      </c>
      <c r="F82" s="3">
        <v>99986431</v>
      </c>
      <c r="G82" s="3">
        <v>5545499</v>
      </c>
      <c r="H82" s="3">
        <v>495436</v>
      </c>
      <c r="I82" s="3">
        <v>6221585</v>
      </c>
      <c r="J82" s="3">
        <v>529460</v>
      </c>
    </row>
    <row r="83" spans="1:10" x14ac:dyDescent="0.2">
      <c r="A83" s="49" t="str">
        <f t="shared" si="1"/>
        <v>EXTRATOS TANANTES E TINTORIAIS,  TANINOS E SEUS DERIVADOS,  MAT. CORANTES DE ORIG. VEG.</v>
      </c>
      <c r="B83" s="3" t="s">
        <v>93</v>
      </c>
      <c r="C83" s="3">
        <v>47924354</v>
      </c>
      <c r="D83" s="3">
        <v>18322708</v>
      </c>
      <c r="E83" s="3">
        <v>38402286</v>
      </c>
      <c r="F83" s="3">
        <v>14236209</v>
      </c>
      <c r="G83" s="3">
        <v>25045368</v>
      </c>
      <c r="H83" s="3">
        <v>4136350</v>
      </c>
      <c r="I83" s="3">
        <v>37854984</v>
      </c>
      <c r="J83" s="3">
        <v>4241963</v>
      </c>
    </row>
    <row r="84" spans="1:10" x14ac:dyDescent="0.2">
      <c r="A84" s="49" t="str">
        <f t="shared" si="1"/>
        <v>FARELO DE SOJA</v>
      </c>
      <c r="B84" s="3" t="s">
        <v>94</v>
      </c>
      <c r="C84" s="3">
        <v>11461929810</v>
      </c>
      <c r="D84" s="3">
        <v>23630596055</v>
      </c>
      <c r="E84" s="3">
        <v>9014049861</v>
      </c>
      <c r="F84" s="3">
        <v>23240843947</v>
      </c>
      <c r="G84" s="3">
        <v>443379</v>
      </c>
      <c r="H84" s="3">
        <v>188530</v>
      </c>
      <c r="I84" s="3">
        <v>521560</v>
      </c>
      <c r="J84" s="3">
        <v>665736</v>
      </c>
    </row>
    <row r="85" spans="1:10" x14ac:dyDescent="0.2">
      <c r="A85" s="49" t="str">
        <f t="shared" si="1"/>
        <v>FIGOS</v>
      </c>
      <c r="B85" s="3" t="s">
        <v>95</v>
      </c>
      <c r="C85" s="3">
        <v>9191408</v>
      </c>
      <c r="D85" s="3">
        <v>1829610</v>
      </c>
      <c r="E85" s="3">
        <v>7866818</v>
      </c>
      <c r="F85" s="3">
        <v>1653673</v>
      </c>
      <c r="G85" s="3">
        <v>1559564</v>
      </c>
      <c r="H85" s="3">
        <v>394081</v>
      </c>
      <c r="I85" s="3">
        <v>1578888</v>
      </c>
      <c r="J85" s="3">
        <v>270503</v>
      </c>
    </row>
    <row r="86" spans="1:10" x14ac:dyDescent="0.2">
      <c r="A86" s="49" t="str">
        <f t="shared" si="1"/>
        <v>FUMO NÃO MANUFATURADO E DESPERDÍCIOS DE FUMO</v>
      </c>
      <c r="B86" s="3" t="s">
        <v>96</v>
      </c>
      <c r="C86" s="3">
        <v>2542187152</v>
      </c>
      <c r="D86" s="3">
        <v>464154899</v>
      </c>
      <c r="E86" s="3">
        <v>2879026704</v>
      </c>
      <c r="F86" s="3">
        <v>424603632</v>
      </c>
      <c r="G86" s="3">
        <v>53505699</v>
      </c>
      <c r="H86" s="3">
        <v>18309936</v>
      </c>
      <c r="I86" s="3">
        <v>93401598</v>
      </c>
      <c r="J86" s="3">
        <v>31620855</v>
      </c>
    </row>
    <row r="87" spans="1:10" x14ac:dyDescent="0.2">
      <c r="A87" s="49" t="str">
        <f t="shared" si="1"/>
        <v>GALOS E GALINHAS VIVOS</v>
      </c>
      <c r="B87" s="3" t="s">
        <v>97</v>
      </c>
      <c r="C87" s="3">
        <v>110582398</v>
      </c>
      <c r="D87" s="3">
        <v>1087839</v>
      </c>
      <c r="E87" s="3">
        <v>120138326</v>
      </c>
      <c r="F87" s="3">
        <v>1216057</v>
      </c>
      <c r="G87" s="3">
        <v>185989</v>
      </c>
      <c r="H87" s="3">
        <v>856</v>
      </c>
      <c r="I87" s="3">
        <v>2210573</v>
      </c>
      <c r="J87" s="3">
        <v>9609</v>
      </c>
    </row>
    <row r="88" spans="1:10" x14ac:dyDescent="0.2">
      <c r="A88" s="49" t="str">
        <f t="shared" si="1"/>
        <v>GOIABAS</v>
      </c>
      <c r="B88" s="3" t="s">
        <v>98</v>
      </c>
      <c r="C88" s="3">
        <v>1245440</v>
      </c>
      <c r="D88" s="3">
        <v>480837</v>
      </c>
      <c r="E88" s="3">
        <v>1887087</v>
      </c>
      <c r="F88" s="3">
        <v>753940</v>
      </c>
      <c r="G88" s="3" t="s">
        <v>52</v>
      </c>
      <c r="H88" s="3" t="s">
        <v>52</v>
      </c>
      <c r="I88" s="3" t="s">
        <v>52</v>
      </c>
      <c r="J88" s="3" t="s">
        <v>52</v>
      </c>
    </row>
    <row r="89" spans="1:10" x14ac:dyDescent="0.2">
      <c r="A89" s="49" t="str">
        <f t="shared" si="1"/>
        <v>GOMAS, RESINAS E DEMAIS SUCOS E EXTRATOS VEGETAIS</v>
      </c>
      <c r="B89" s="3" t="s">
        <v>99</v>
      </c>
      <c r="C89" s="3">
        <v>147630070</v>
      </c>
      <c r="D89" s="3">
        <v>44758217</v>
      </c>
      <c r="E89" s="3">
        <v>190586711</v>
      </c>
      <c r="F89" s="3">
        <v>53308566</v>
      </c>
      <c r="G89" s="3">
        <v>133847959</v>
      </c>
      <c r="H89" s="3">
        <v>15754870</v>
      </c>
      <c r="I89" s="3">
        <v>135308632</v>
      </c>
      <c r="J89" s="3">
        <v>18493878</v>
      </c>
    </row>
    <row r="90" spans="1:10" x14ac:dyDescent="0.2">
      <c r="A90" s="49" t="str">
        <f t="shared" si="1"/>
        <v>GORDURAS e OLEOS DE ORIGEM ANIMAL</v>
      </c>
      <c r="B90" s="3" t="s">
        <v>100</v>
      </c>
      <c r="C90" s="3">
        <v>439877546</v>
      </c>
      <c r="D90" s="3">
        <v>377454663</v>
      </c>
      <c r="E90" s="3">
        <v>419720334</v>
      </c>
      <c r="F90" s="3">
        <v>413360279</v>
      </c>
      <c r="G90" s="3">
        <v>84604383</v>
      </c>
      <c r="H90" s="3">
        <v>49660312</v>
      </c>
      <c r="I90" s="3">
        <v>108936718</v>
      </c>
      <c r="J90" s="3">
        <v>69612481</v>
      </c>
    </row>
    <row r="91" spans="1:10" x14ac:dyDescent="0.2">
      <c r="A91" s="49" t="str">
        <f t="shared" si="1"/>
        <v>IOGURTE E LEITELHO</v>
      </c>
      <c r="B91" s="3" t="s">
        <v>101</v>
      </c>
      <c r="C91" s="3">
        <v>1702534</v>
      </c>
      <c r="D91" s="3">
        <v>930649</v>
      </c>
      <c r="E91" s="3">
        <v>1760253</v>
      </c>
      <c r="F91" s="3">
        <v>931080</v>
      </c>
      <c r="G91" s="3">
        <v>11009902</v>
      </c>
      <c r="H91" s="3">
        <v>1969080</v>
      </c>
      <c r="I91" s="3">
        <v>1342514</v>
      </c>
      <c r="J91" s="3">
        <v>459000</v>
      </c>
    </row>
    <row r="92" spans="1:10" x14ac:dyDescent="0.2">
      <c r="A92" s="49" t="str">
        <f t="shared" si="1"/>
        <v>KIWIS</v>
      </c>
      <c r="B92" s="3" t="s">
        <v>102</v>
      </c>
      <c r="C92" s="3">
        <v>216994</v>
      </c>
      <c r="D92" s="3">
        <v>46118</v>
      </c>
      <c r="E92" s="3">
        <v>237717</v>
      </c>
      <c r="F92" s="3">
        <v>48379</v>
      </c>
      <c r="G92" s="3">
        <v>76319041</v>
      </c>
      <c r="H92" s="3">
        <v>34448344</v>
      </c>
      <c r="I92" s="3">
        <v>89582648</v>
      </c>
      <c r="J92" s="3">
        <v>41952412</v>
      </c>
    </row>
    <row r="93" spans="1:10" x14ac:dyDescent="0.2">
      <c r="A93" s="49" t="str">
        <f t="shared" si="1"/>
        <v>LÃ OU PELOS FINOS E PRODUTOS TÊXTEIS DE LÃ OU PELOS FINOS</v>
      </c>
      <c r="B93" s="3" t="s">
        <v>103</v>
      </c>
      <c r="C93" s="3">
        <v>12568726</v>
      </c>
      <c r="D93" s="3">
        <v>5929862</v>
      </c>
      <c r="E93" s="3">
        <v>13626273</v>
      </c>
      <c r="F93" s="3">
        <v>8154100</v>
      </c>
      <c r="G93" s="3">
        <v>32643066</v>
      </c>
      <c r="H93" s="3">
        <v>1117726</v>
      </c>
      <c r="I93" s="3">
        <v>32923771</v>
      </c>
      <c r="J93" s="3">
        <v>1064242</v>
      </c>
    </row>
    <row r="94" spans="1:10" x14ac:dyDescent="0.2">
      <c r="A94" s="49" t="str">
        <f t="shared" si="1"/>
        <v>LARANJAS</v>
      </c>
      <c r="B94" s="3" t="s">
        <v>104</v>
      </c>
      <c r="C94" s="3">
        <v>549573</v>
      </c>
      <c r="D94" s="3">
        <v>780929</v>
      </c>
      <c r="E94" s="3">
        <v>661177</v>
      </c>
      <c r="F94" s="3">
        <v>445575</v>
      </c>
      <c r="G94" s="3">
        <v>30031838</v>
      </c>
      <c r="H94" s="3">
        <v>36657271</v>
      </c>
      <c r="I94" s="3">
        <v>41604509</v>
      </c>
      <c r="J94" s="3">
        <v>55091794</v>
      </c>
    </row>
    <row r="95" spans="1:10" x14ac:dyDescent="0.2">
      <c r="A95" s="49" t="str">
        <f t="shared" si="1"/>
        <v>LEITE CONDENSADO E CREME DE LEITE</v>
      </c>
      <c r="B95" s="3" t="s">
        <v>105</v>
      </c>
      <c r="C95" s="3">
        <v>42113904</v>
      </c>
      <c r="D95" s="3">
        <v>16668816</v>
      </c>
      <c r="E95" s="3">
        <v>38234637</v>
      </c>
      <c r="F95" s="3">
        <v>14758317</v>
      </c>
      <c r="G95" s="3" t="s">
        <v>52</v>
      </c>
      <c r="H95" s="3" t="s">
        <v>52</v>
      </c>
      <c r="I95" s="3" t="s">
        <v>52</v>
      </c>
      <c r="J95" s="3" t="s">
        <v>52</v>
      </c>
    </row>
    <row r="96" spans="1:10" x14ac:dyDescent="0.2">
      <c r="A96" s="49" t="str">
        <f t="shared" si="1"/>
        <v>LEITE FLUIDO E LEITE EM PÓ</v>
      </c>
      <c r="B96" s="3" t="s">
        <v>106</v>
      </c>
      <c r="C96" s="3">
        <v>19893504</v>
      </c>
      <c r="D96" s="3">
        <v>7426868</v>
      </c>
      <c r="E96" s="3">
        <v>9719242</v>
      </c>
      <c r="F96" s="3">
        <v>4622367</v>
      </c>
      <c r="G96" s="3">
        <v>728874873</v>
      </c>
      <c r="H96" s="3">
        <v>204364222</v>
      </c>
      <c r="I96" s="3">
        <v>670876344</v>
      </c>
      <c r="J96" s="3">
        <v>185331776</v>
      </c>
    </row>
    <row r="97" spans="1:10" x14ac:dyDescent="0.2">
      <c r="A97" s="49" t="str">
        <f t="shared" si="1"/>
        <v>LIMÕES E LIMAS</v>
      </c>
      <c r="B97" s="3" t="s">
        <v>107</v>
      </c>
      <c r="C97" s="3">
        <v>180327317</v>
      </c>
      <c r="D97" s="3">
        <v>171164667</v>
      </c>
      <c r="E97" s="3">
        <v>200592691</v>
      </c>
      <c r="F97" s="3">
        <v>190373971</v>
      </c>
      <c r="G97" s="3">
        <v>2436645</v>
      </c>
      <c r="H97" s="3">
        <v>2999731</v>
      </c>
      <c r="I97" s="3">
        <v>3516392</v>
      </c>
      <c r="J97" s="3">
        <v>3925896</v>
      </c>
    </row>
    <row r="98" spans="1:10" x14ac:dyDescent="0.2">
      <c r="A98" s="49" t="str">
        <f t="shared" si="1"/>
        <v>LINHO E PRODUTOS DE LINHO</v>
      </c>
      <c r="B98" s="3" t="s">
        <v>108</v>
      </c>
      <c r="C98" s="3">
        <v>1821107</v>
      </c>
      <c r="D98" s="3">
        <v>95663</v>
      </c>
      <c r="E98" s="3">
        <v>2442862</v>
      </c>
      <c r="F98" s="3">
        <v>100784</v>
      </c>
      <c r="G98" s="3">
        <v>34032234</v>
      </c>
      <c r="H98" s="3">
        <v>3615873</v>
      </c>
      <c r="I98" s="3">
        <v>50744509</v>
      </c>
      <c r="J98" s="3">
        <v>4203663</v>
      </c>
    </row>
    <row r="99" spans="1:10" x14ac:dyDescent="0.2">
      <c r="A99" s="49" t="str">
        <f t="shared" si="1"/>
        <v>MAÇÃS</v>
      </c>
      <c r="B99" s="3" t="s">
        <v>109</v>
      </c>
      <c r="C99" s="3">
        <v>16193180</v>
      </c>
      <c r="D99" s="3">
        <v>18238463</v>
      </c>
      <c r="E99" s="3">
        <v>11720400</v>
      </c>
      <c r="F99" s="3">
        <v>11643991</v>
      </c>
      <c r="G99" s="3">
        <v>184722664</v>
      </c>
      <c r="H99" s="3">
        <v>165284207</v>
      </c>
      <c r="I99" s="3">
        <v>265471910</v>
      </c>
      <c r="J99" s="3">
        <v>240953803</v>
      </c>
    </row>
    <row r="100" spans="1:10" x14ac:dyDescent="0.2">
      <c r="A100" s="49" t="str">
        <f t="shared" si="1"/>
        <v>MADEIRA</v>
      </c>
      <c r="B100" s="3" t="s">
        <v>110</v>
      </c>
      <c r="C100" s="3">
        <v>3939551037</v>
      </c>
      <c r="D100" s="3">
        <v>7651225190</v>
      </c>
      <c r="E100" s="3">
        <v>4208934556</v>
      </c>
      <c r="F100" s="3">
        <v>8007589061</v>
      </c>
      <c r="G100" s="3">
        <v>166782303</v>
      </c>
      <c r="H100" s="3">
        <v>176050709</v>
      </c>
      <c r="I100" s="3">
        <v>173301530</v>
      </c>
      <c r="J100" s="3">
        <v>220129246</v>
      </c>
    </row>
    <row r="101" spans="1:10" x14ac:dyDescent="0.2">
      <c r="A101" s="49" t="str">
        <f t="shared" si="1"/>
        <v>MAMÕES (PAPAIA)</v>
      </c>
      <c r="B101" s="3" t="s">
        <v>111</v>
      </c>
      <c r="C101" s="3">
        <v>53128513</v>
      </c>
      <c r="D101" s="3">
        <v>39360430</v>
      </c>
      <c r="E101" s="3">
        <v>64124117</v>
      </c>
      <c r="F101" s="3">
        <v>48290767</v>
      </c>
      <c r="G101" s="3" t="s">
        <v>52</v>
      </c>
      <c r="H101" s="3" t="s">
        <v>52</v>
      </c>
      <c r="I101" s="3" t="s">
        <v>52</v>
      </c>
      <c r="J101" s="3" t="s">
        <v>52</v>
      </c>
    </row>
    <row r="102" spans="1:10" x14ac:dyDescent="0.2">
      <c r="A102" s="49" t="str">
        <f t="shared" si="1"/>
        <v>MANGAS</v>
      </c>
      <c r="B102" s="3" t="s">
        <v>112</v>
      </c>
      <c r="C102" s="3">
        <v>377515378</v>
      </c>
      <c r="D102" s="3">
        <v>287330486</v>
      </c>
      <c r="E102" s="3">
        <v>315802150</v>
      </c>
      <c r="F102" s="3">
        <v>260215031</v>
      </c>
      <c r="G102" s="3">
        <v>0</v>
      </c>
      <c r="H102" s="3">
        <v>0</v>
      </c>
      <c r="I102" s="3">
        <v>18925</v>
      </c>
      <c r="J102" s="3">
        <v>2938</v>
      </c>
    </row>
    <row r="103" spans="1:10" x14ac:dyDescent="0.2">
      <c r="A103" s="49" t="str">
        <f t="shared" si="1"/>
        <v>MANGOSTOES</v>
      </c>
      <c r="B103" s="3" t="s">
        <v>113</v>
      </c>
      <c r="C103" s="3">
        <v>11486</v>
      </c>
      <c r="D103" s="3">
        <v>3903</v>
      </c>
      <c r="E103" s="3">
        <v>99527</v>
      </c>
      <c r="F103" s="3">
        <v>19867</v>
      </c>
      <c r="G103" s="3" t="s">
        <v>52</v>
      </c>
      <c r="H103" s="3" t="s">
        <v>52</v>
      </c>
      <c r="I103" s="3" t="s">
        <v>52</v>
      </c>
      <c r="J103" s="3" t="s">
        <v>52</v>
      </c>
    </row>
    <row r="104" spans="1:10" x14ac:dyDescent="0.2">
      <c r="A104" s="49" t="str">
        <f t="shared" si="1"/>
        <v>MANTEIGA E DEMAIS GORDURAS LÁCTEAS</v>
      </c>
      <c r="B104" s="3" t="s">
        <v>114</v>
      </c>
      <c r="C104" s="3">
        <v>2100367</v>
      </c>
      <c r="D104" s="3">
        <v>339575</v>
      </c>
      <c r="E104" s="3">
        <v>8463791</v>
      </c>
      <c r="F104" s="3">
        <v>1456395</v>
      </c>
      <c r="G104" s="3">
        <v>28852060</v>
      </c>
      <c r="H104" s="3">
        <v>5184215</v>
      </c>
      <c r="I104" s="3">
        <v>21379696</v>
      </c>
      <c r="J104" s="3">
        <v>3278051</v>
      </c>
    </row>
    <row r="105" spans="1:10" x14ac:dyDescent="0.2">
      <c r="A105" s="49" t="str">
        <f t="shared" si="1"/>
        <v>MARMELOS</v>
      </c>
      <c r="B105" s="3" t="s">
        <v>553</v>
      </c>
      <c r="C105" s="3" t="s">
        <v>52</v>
      </c>
      <c r="D105" s="3" t="s">
        <v>52</v>
      </c>
      <c r="E105" s="3" t="s">
        <v>52</v>
      </c>
      <c r="F105" s="3" t="s">
        <v>52</v>
      </c>
      <c r="G105" s="3">
        <v>0</v>
      </c>
      <c r="H105" s="3">
        <v>0</v>
      </c>
      <c r="I105" s="3">
        <v>24069</v>
      </c>
      <c r="J105" s="3">
        <v>24830</v>
      </c>
    </row>
    <row r="106" spans="1:10" x14ac:dyDescent="0.2">
      <c r="A106" s="49" t="str">
        <f t="shared" si="1"/>
        <v>MEL NATURAL</v>
      </c>
      <c r="B106" s="3" t="s">
        <v>115</v>
      </c>
      <c r="C106" s="3">
        <v>81550105</v>
      </c>
      <c r="D106" s="3">
        <v>30354980</v>
      </c>
      <c r="E106" s="3">
        <v>110250861</v>
      </c>
      <c r="F106" s="3">
        <v>38831871</v>
      </c>
      <c r="G106" s="3" t="s">
        <v>52</v>
      </c>
      <c r="H106" s="3" t="s">
        <v>52</v>
      </c>
      <c r="I106" s="3" t="s">
        <v>52</v>
      </c>
      <c r="J106" s="3" t="s">
        <v>52</v>
      </c>
    </row>
    <row r="107" spans="1:10" x14ac:dyDescent="0.2">
      <c r="A107" s="49" t="str">
        <f t="shared" si="1"/>
        <v>MELANCIAS</v>
      </c>
      <c r="B107" s="3" t="s">
        <v>116</v>
      </c>
      <c r="C107" s="3">
        <v>71097523</v>
      </c>
      <c r="D107" s="3">
        <v>114064152</v>
      </c>
      <c r="E107" s="3">
        <v>88928776</v>
      </c>
      <c r="F107" s="3">
        <v>156397800</v>
      </c>
      <c r="G107" s="3" t="s">
        <v>52</v>
      </c>
      <c r="H107" s="3" t="s">
        <v>52</v>
      </c>
      <c r="I107" s="3" t="s">
        <v>52</v>
      </c>
      <c r="J107" s="3" t="s">
        <v>52</v>
      </c>
    </row>
    <row r="108" spans="1:10" x14ac:dyDescent="0.2">
      <c r="A108" s="49" t="str">
        <f t="shared" si="1"/>
        <v>MELÕES</v>
      </c>
      <c r="B108" s="3" t="s">
        <v>117</v>
      </c>
      <c r="C108" s="3">
        <v>196597401</v>
      </c>
      <c r="D108" s="3">
        <v>240003730</v>
      </c>
      <c r="E108" s="3">
        <v>193197076</v>
      </c>
      <c r="F108" s="3">
        <v>253944701</v>
      </c>
      <c r="G108" s="3" t="s">
        <v>52</v>
      </c>
      <c r="H108" s="3" t="s">
        <v>52</v>
      </c>
      <c r="I108" s="3" t="s">
        <v>52</v>
      </c>
      <c r="J108" s="3" t="s">
        <v>52</v>
      </c>
    </row>
    <row r="109" spans="1:10" x14ac:dyDescent="0.2">
      <c r="A109" s="49" t="str">
        <f t="shared" si="1"/>
        <v>MORANGOS</v>
      </c>
      <c r="B109" s="3" t="s">
        <v>118</v>
      </c>
      <c r="C109" s="3">
        <v>620175</v>
      </c>
      <c r="D109" s="3">
        <v>260952</v>
      </c>
      <c r="E109" s="3">
        <v>301899</v>
      </c>
      <c r="F109" s="3">
        <v>54974</v>
      </c>
      <c r="G109" s="3">
        <v>20431192</v>
      </c>
      <c r="H109" s="3">
        <v>25220637</v>
      </c>
      <c r="I109" s="3">
        <v>33667017</v>
      </c>
      <c r="J109" s="3">
        <v>34708147</v>
      </c>
    </row>
    <row r="110" spans="1:10" x14ac:dyDescent="0.2">
      <c r="A110" s="49" t="str">
        <f t="shared" si="1"/>
        <v>NOZES E CASTANHAS</v>
      </c>
      <c r="B110" s="3" t="s">
        <v>119</v>
      </c>
      <c r="C110" s="3">
        <v>90881035</v>
      </c>
      <c r="D110" s="3">
        <v>21384897</v>
      </c>
      <c r="E110" s="3">
        <v>111001306</v>
      </c>
      <c r="F110" s="3">
        <v>22862071</v>
      </c>
      <c r="G110" s="3">
        <v>139116363</v>
      </c>
      <c r="H110" s="3">
        <v>24065011</v>
      </c>
      <c r="I110" s="3">
        <v>171767701</v>
      </c>
      <c r="J110" s="3">
        <v>27157255</v>
      </c>
    </row>
    <row r="111" spans="1:10" x14ac:dyDescent="0.2">
      <c r="A111" s="49" t="str">
        <f t="shared" si="1"/>
        <v>OLEO DE SOJA</v>
      </c>
      <c r="B111" s="3" t="s">
        <v>120</v>
      </c>
      <c r="C111" s="3">
        <v>1842969609</v>
      </c>
      <c r="D111" s="3">
        <v>1851027804</v>
      </c>
      <c r="E111" s="3">
        <v>1460794280</v>
      </c>
      <c r="F111" s="3">
        <v>1483659773</v>
      </c>
      <c r="G111" s="3">
        <v>37339965</v>
      </c>
      <c r="H111" s="3">
        <v>46181521</v>
      </c>
      <c r="I111" s="3">
        <v>81052902</v>
      </c>
      <c r="J111" s="3">
        <v>88027904</v>
      </c>
    </row>
    <row r="112" spans="1:10" x14ac:dyDescent="0.2">
      <c r="A112" s="49" t="str">
        <f t="shared" si="1"/>
        <v>OLEOS ESSENCIAIS</v>
      </c>
      <c r="B112" s="3" t="s">
        <v>121</v>
      </c>
      <c r="C112" s="3">
        <v>507557932</v>
      </c>
      <c r="D112" s="3">
        <v>55157549</v>
      </c>
      <c r="E112" s="3">
        <v>622349673</v>
      </c>
      <c r="F112" s="3">
        <v>50243346</v>
      </c>
      <c r="G112" s="3">
        <v>96443308</v>
      </c>
      <c r="H112" s="3">
        <v>2709183</v>
      </c>
      <c r="I112" s="3">
        <v>101441692</v>
      </c>
      <c r="J112" s="3">
        <v>2846212</v>
      </c>
    </row>
    <row r="113" spans="1:10" x14ac:dyDescent="0.2">
      <c r="A113" s="49" t="str">
        <f t="shared" si="1"/>
        <v>OLEOS VEGETAIS</v>
      </c>
      <c r="B113" s="3" t="s">
        <v>122</v>
      </c>
      <c r="C113" s="3">
        <v>518451163</v>
      </c>
      <c r="D113" s="3">
        <v>795781762</v>
      </c>
      <c r="E113" s="3">
        <v>596842880</v>
      </c>
      <c r="F113" s="3">
        <v>935296201</v>
      </c>
      <c r="G113" s="3">
        <v>1415391800</v>
      </c>
      <c r="H113" s="3">
        <v>688767247</v>
      </c>
      <c r="I113" s="3">
        <v>1667158764</v>
      </c>
      <c r="J113" s="3">
        <v>793541559</v>
      </c>
    </row>
    <row r="114" spans="1:10" x14ac:dyDescent="0.2">
      <c r="A114" s="49" t="str">
        <f t="shared" si="1"/>
        <v>OSSOS, OSSEÍNAS, CARAPAÇAS E FARINHAS DE CARNE E MIUDEZAS</v>
      </c>
      <c r="B114" s="3" t="s">
        <v>123</v>
      </c>
      <c r="C114" s="3">
        <v>237972565</v>
      </c>
      <c r="D114" s="3">
        <v>325318030</v>
      </c>
      <c r="E114" s="3">
        <v>219607594</v>
      </c>
      <c r="F114" s="3">
        <v>371182354</v>
      </c>
      <c r="G114" s="3">
        <v>6787154</v>
      </c>
      <c r="H114" s="3">
        <v>2897204</v>
      </c>
      <c r="I114" s="3">
        <v>7388286</v>
      </c>
      <c r="J114" s="3">
        <v>3372182</v>
      </c>
    </row>
    <row r="115" spans="1:10" x14ac:dyDescent="0.2">
      <c r="A115" s="49" t="str">
        <f t="shared" si="1"/>
        <v>OUTRAS FRUTAS</v>
      </c>
      <c r="B115" s="3" t="s">
        <v>124</v>
      </c>
      <c r="C115" s="3">
        <v>27084580</v>
      </c>
      <c r="D115" s="3">
        <v>8602823</v>
      </c>
      <c r="E115" s="3">
        <v>32927979</v>
      </c>
      <c r="F115" s="3">
        <v>11208036</v>
      </c>
      <c r="G115" s="3">
        <v>91310309</v>
      </c>
      <c r="H115" s="3">
        <v>48720725</v>
      </c>
      <c r="I115" s="3">
        <v>98300299</v>
      </c>
      <c r="J115" s="3">
        <v>50351724</v>
      </c>
    </row>
    <row r="116" spans="1:10" x14ac:dyDescent="0.2">
      <c r="A116" s="49" t="str">
        <f t="shared" si="1"/>
        <v>OUTROS ANIMAIS VIVOS</v>
      </c>
      <c r="B116" s="3" t="s">
        <v>125</v>
      </c>
      <c r="C116" s="3">
        <v>41050</v>
      </c>
      <c r="D116" s="3">
        <v>623</v>
      </c>
      <c r="E116" s="3">
        <v>43901</v>
      </c>
      <c r="F116" s="3">
        <v>1724</v>
      </c>
      <c r="G116" s="3">
        <v>296518</v>
      </c>
      <c r="H116" s="3">
        <v>689</v>
      </c>
      <c r="I116" s="3">
        <v>315121</v>
      </c>
      <c r="J116" s="3">
        <v>4893</v>
      </c>
    </row>
    <row r="117" spans="1:10" x14ac:dyDescent="0.2">
      <c r="A117" s="49" t="str">
        <f t="shared" si="1"/>
        <v>OUTROS COUROS E PELES</v>
      </c>
      <c r="B117" s="3" t="s">
        <v>126</v>
      </c>
      <c r="C117" s="3">
        <v>10715816</v>
      </c>
      <c r="D117" s="3">
        <v>1102298</v>
      </c>
      <c r="E117" s="3">
        <v>12931330</v>
      </c>
      <c r="F117" s="3">
        <v>1381741</v>
      </c>
      <c r="G117" s="3">
        <v>1331649</v>
      </c>
      <c r="H117" s="3">
        <v>781993</v>
      </c>
      <c r="I117" s="3">
        <v>1710541</v>
      </c>
      <c r="J117" s="3">
        <v>881167</v>
      </c>
    </row>
    <row r="118" spans="1:10" x14ac:dyDescent="0.2">
      <c r="A118" s="49" t="str">
        <f t="shared" si="1"/>
        <v>OUTROS PRODUTOS ALIMENTÍCIOS</v>
      </c>
      <c r="B118" s="3" t="s">
        <v>127</v>
      </c>
      <c r="C118" s="3">
        <v>578920329</v>
      </c>
      <c r="D118" s="3">
        <v>215435122</v>
      </c>
      <c r="E118" s="3">
        <v>593709519</v>
      </c>
      <c r="F118" s="3">
        <v>240212662</v>
      </c>
      <c r="G118" s="3">
        <v>392211269</v>
      </c>
      <c r="H118" s="3">
        <v>86882789</v>
      </c>
      <c r="I118" s="3">
        <v>439131191</v>
      </c>
      <c r="J118" s="3">
        <v>88466952</v>
      </c>
    </row>
    <row r="119" spans="1:10" x14ac:dyDescent="0.2">
      <c r="A119" s="49" t="str">
        <f t="shared" si="1"/>
        <v>OUTROS PRODUTOS DE ORIGEM ANIMAL</v>
      </c>
      <c r="B119" s="3" t="s">
        <v>128</v>
      </c>
      <c r="C119" s="3">
        <v>284294806</v>
      </c>
      <c r="D119" s="3">
        <v>93593420</v>
      </c>
      <c r="E119" s="3">
        <v>251805405</v>
      </c>
      <c r="F119" s="3">
        <v>92170467</v>
      </c>
      <c r="G119" s="3">
        <v>23080173</v>
      </c>
      <c r="H119" s="3">
        <v>9711146</v>
      </c>
      <c r="I119" s="3">
        <v>20764394</v>
      </c>
      <c r="J119" s="3">
        <v>3433694</v>
      </c>
    </row>
    <row r="120" spans="1:10" x14ac:dyDescent="0.2">
      <c r="A120" s="49" t="str">
        <f t="shared" si="1"/>
        <v>OUTROS PRODUTOS DE ORIGEM VEGETAL</v>
      </c>
      <c r="B120" s="3" t="s">
        <v>129</v>
      </c>
      <c r="C120" s="3">
        <v>304644650</v>
      </c>
      <c r="D120" s="3">
        <v>301548612</v>
      </c>
      <c r="E120" s="3">
        <v>311411129</v>
      </c>
      <c r="F120" s="3">
        <v>240721120</v>
      </c>
      <c r="G120" s="3">
        <v>94760753</v>
      </c>
      <c r="H120" s="3">
        <v>44209992</v>
      </c>
      <c r="I120" s="3">
        <v>108010164</v>
      </c>
      <c r="J120" s="3">
        <v>52663488</v>
      </c>
    </row>
    <row r="121" spans="1:10" x14ac:dyDescent="0.2">
      <c r="A121" s="49" t="str">
        <f t="shared" si="1"/>
        <v>OUTROS PRODUTOS HORTÍCOLAS, LEGUMINOSAS, RAÍZES E TUBÉRCULOS</v>
      </c>
      <c r="B121" s="3" t="s">
        <v>130</v>
      </c>
      <c r="C121" s="3">
        <v>358734</v>
      </c>
      <c r="D121" s="3">
        <v>274432</v>
      </c>
      <c r="E121" s="3">
        <v>217825</v>
      </c>
      <c r="F121" s="3">
        <v>183848</v>
      </c>
      <c r="G121" s="3" t="s">
        <v>52</v>
      </c>
      <c r="H121" s="3" t="s">
        <v>52</v>
      </c>
      <c r="I121" s="3" t="s">
        <v>52</v>
      </c>
      <c r="J121" s="3" t="s">
        <v>52</v>
      </c>
    </row>
    <row r="122" spans="1:10" x14ac:dyDescent="0.2">
      <c r="A122" s="49" t="str">
        <f t="shared" si="1"/>
        <v>OUTROS SUCOS</v>
      </c>
      <c r="B122" s="3" t="s">
        <v>131</v>
      </c>
      <c r="C122" s="3">
        <v>5254842</v>
      </c>
      <c r="D122" s="3">
        <v>2975575</v>
      </c>
      <c r="E122" s="3">
        <v>6861410</v>
      </c>
      <c r="F122" s="3">
        <v>3953122</v>
      </c>
      <c r="G122" s="3">
        <v>1439344</v>
      </c>
      <c r="H122" s="3">
        <v>589946</v>
      </c>
      <c r="I122" s="3">
        <v>2069001</v>
      </c>
      <c r="J122" s="3">
        <v>891370</v>
      </c>
    </row>
    <row r="123" spans="1:10" x14ac:dyDescent="0.2">
      <c r="A123" s="49" t="str">
        <f t="shared" si="1"/>
        <v>OVINOS E CAPRINOS VIVOS</v>
      </c>
      <c r="B123" s="3" t="s">
        <v>132</v>
      </c>
      <c r="C123" s="3">
        <v>51359</v>
      </c>
      <c r="D123" s="3">
        <v>2351</v>
      </c>
      <c r="E123" s="3">
        <v>0</v>
      </c>
      <c r="F123" s="3">
        <v>0</v>
      </c>
      <c r="G123" s="3">
        <v>0</v>
      </c>
      <c r="H123" s="3">
        <v>0</v>
      </c>
      <c r="I123" s="3">
        <v>3920</v>
      </c>
      <c r="J123" s="3">
        <v>772</v>
      </c>
    </row>
    <row r="124" spans="1:10" x14ac:dyDescent="0.2">
      <c r="A124" s="49" t="str">
        <f t="shared" si="1"/>
        <v>OVOS E GEMAS</v>
      </c>
      <c r="B124" s="3" t="s">
        <v>133</v>
      </c>
      <c r="C124" s="3">
        <v>169081129</v>
      </c>
      <c r="D124" s="3">
        <v>48196612</v>
      </c>
      <c r="E124" s="3">
        <v>177183549</v>
      </c>
      <c r="F124" s="3">
        <v>48626623</v>
      </c>
      <c r="G124" s="3">
        <v>62194584</v>
      </c>
      <c r="H124" s="3">
        <v>364189</v>
      </c>
      <c r="I124" s="3">
        <v>84463672</v>
      </c>
      <c r="J124" s="3">
        <v>905077</v>
      </c>
    </row>
    <row r="125" spans="1:10" x14ac:dyDescent="0.2">
      <c r="A125" s="49" t="str">
        <f t="shared" si="1"/>
        <v>PAPEL</v>
      </c>
      <c r="B125" s="3" t="s">
        <v>134</v>
      </c>
      <c r="C125" s="3">
        <v>2420930793</v>
      </c>
      <c r="D125" s="3">
        <v>2379393266</v>
      </c>
      <c r="E125" s="3">
        <v>2451617405</v>
      </c>
      <c r="F125" s="3">
        <v>2469517044</v>
      </c>
      <c r="G125" s="3">
        <v>899026377</v>
      </c>
      <c r="H125" s="3">
        <v>592338714</v>
      </c>
      <c r="I125" s="3">
        <v>990861498</v>
      </c>
      <c r="J125" s="3">
        <v>703263273</v>
      </c>
    </row>
    <row r="126" spans="1:10" x14ac:dyDescent="0.2">
      <c r="A126" s="49" t="str">
        <f t="shared" si="1"/>
        <v>PEIXES</v>
      </c>
      <c r="B126" s="3" t="s">
        <v>135</v>
      </c>
      <c r="C126" s="3">
        <v>217987040</v>
      </c>
      <c r="D126" s="3">
        <v>46215513</v>
      </c>
      <c r="E126" s="3">
        <v>315464171</v>
      </c>
      <c r="F126" s="3">
        <v>61275967</v>
      </c>
      <c r="G126" s="3">
        <v>1413866776</v>
      </c>
      <c r="H126" s="3">
        <v>255091101</v>
      </c>
      <c r="I126" s="3">
        <v>1427168236</v>
      </c>
      <c r="J126" s="3">
        <v>265132122</v>
      </c>
    </row>
    <row r="127" spans="1:10" x14ac:dyDescent="0.2">
      <c r="A127" s="49" t="str">
        <f t="shared" si="1"/>
        <v>PENAS, PELES, CERDAS E PÊLOS ANIMAIS</v>
      </c>
      <c r="B127" s="3" t="s">
        <v>136</v>
      </c>
      <c r="C127" s="3">
        <v>8915891</v>
      </c>
      <c r="D127" s="3">
        <v>9643447</v>
      </c>
      <c r="E127" s="3">
        <v>1773760</v>
      </c>
      <c r="F127" s="3">
        <v>688344</v>
      </c>
      <c r="G127" s="3">
        <v>3056124</v>
      </c>
      <c r="H127" s="3">
        <v>560370</v>
      </c>
      <c r="I127" s="3">
        <v>2533412</v>
      </c>
      <c r="J127" s="3">
        <v>498736</v>
      </c>
    </row>
    <row r="128" spans="1:10" x14ac:dyDescent="0.2">
      <c r="A128" s="49" t="str">
        <f t="shared" si="1"/>
        <v>PÊRAS</v>
      </c>
      <c r="B128" s="3" t="s">
        <v>137</v>
      </c>
      <c r="C128" s="3">
        <v>301176</v>
      </c>
      <c r="D128" s="3">
        <v>113986</v>
      </c>
      <c r="E128" s="3">
        <v>303936</v>
      </c>
      <c r="F128" s="3">
        <v>109373</v>
      </c>
      <c r="G128" s="3">
        <v>153370036</v>
      </c>
      <c r="H128" s="3">
        <v>160157378</v>
      </c>
      <c r="I128" s="3">
        <v>152775028</v>
      </c>
      <c r="J128" s="3">
        <v>168565075</v>
      </c>
    </row>
    <row r="129" spans="1:10" x14ac:dyDescent="0.2">
      <c r="A129" s="49" t="str">
        <f t="shared" si="1"/>
        <v>PERUS VIVOS</v>
      </c>
      <c r="B129" s="3" t="s">
        <v>584</v>
      </c>
      <c r="C129" s="3">
        <v>13</v>
      </c>
      <c r="D129" s="3">
        <v>4</v>
      </c>
      <c r="E129" s="3">
        <v>0</v>
      </c>
      <c r="F129" s="3">
        <v>0</v>
      </c>
      <c r="G129" s="3" t="s">
        <v>52</v>
      </c>
      <c r="H129" s="3" t="s">
        <v>52</v>
      </c>
      <c r="I129" s="3" t="s">
        <v>52</v>
      </c>
      <c r="J129" s="3" t="s">
        <v>52</v>
      </c>
    </row>
    <row r="130" spans="1:10" x14ac:dyDescent="0.2">
      <c r="A130" s="49" t="str">
        <f t="shared" si="1"/>
        <v>PÊSSEGOS</v>
      </c>
      <c r="B130" s="3" t="s">
        <v>138</v>
      </c>
      <c r="C130" s="3">
        <v>4411761</v>
      </c>
      <c r="D130" s="3">
        <v>3065143</v>
      </c>
      <c r="E130" s="3">
        <v>3219803</v>
      </c>
      <c r="F130" s="3">
        <v>2302892</v>
      </c>
      <c r="G130" s="3">
        <v>16425636</v>
      </c>
      <c r="H130" s="3">
        <v>11053088</v>
      </c>
      <c r="I130" s="3">
        <v>16403534</v>
      </c>
      <c r="J130" s="3">
        <v>11078568</v>
      </c>
    </row>
    <row r="131" spans="1:10" x14ac:dyDescent="0.2">
      <c r="A131" s="49" t="str">
        <f t="shared" si="1"/>
        <v>PLANTAS E PARTES PARA INDÚSTRIA, MEDICINA OU PERFUMARIA</v>
      </c>
      <c r="B131" s="3" t="s">
        <v>139</v>
      </c>
      <c r="C131" s="3">
        <v>12963077</v>
      </c>
      <c r="D131" s="3">
        <v>1423736</v>
      </c>
      <c r="E131" s="3">
        <v>22805861</v>
      </c>
      <c r="F131" s="3">
        <v>1869760</v>
      </c>
      <c r="G131" s="3">
        <v>99391845</v>
      </c>
      <c r="H131" s="3">
        <v>15353581</v>
      </c>
      <c r="I131" s="3">
        <v>99421521</v>
      </c>
      <c r="J131" s="3">
        <v>16325346</v>
      </c>
    </row>
    <row r="132" spans="1:10" x14ac:dyDescent="0.2">
      <c r="A132" s="49" t="str">
        <f t="shared" ref="A132:A195" si="2">RIGHT(B132,LEN(B132)-11)</f>
        <v>PLANTAS VIVAS NÃO ORNAMENTAIS</v>
      </c>
      <c r="B132" s="3" t="s">
        <v>140</v>
      </c>
      <c r="C132" s="3">
        <v>1043160</v>
      </c>
      <c r="D132" s="3">
        <v>331760</v>
      </c>
      <c r="E132" s="3">
        <v>1805290</v>
      </c>
      <c r="F132" s="3">
        <v>604042</v>
      </c>
      <c r="G132" s="3">
        <v>10445339</v>
      </c>
      <c r="H132" s="3">
        <v>885264</v>
      </c>
      <c r="I132" s="3">
        <v>14345374</v>
      </c>
      <c r="J132" s="3">
        <v>1127567</v>
      </c>
    </row>
    <row r="133" spans="1:10" x14ac:dyDescent="0.2">
      <c r="A133" s="49" t="str">
        <f t="shared" si="2"/>
        <v>POMELOS</v>
      </c>
      <c r="B133" s="3" t="s">
        <v>141</v>
      </c>
      <c r="C133" s="3">
        <v>60148</v>
      </c>
      <c r="D133" s="3">
        <v>16030</v>
      </c>
      <c r="E133" s="3">
        <v>57385</v>
      </c>
      <c r="F133" s="3">
        <v>14037</v>
      </c>
      <c r="G133" s="3">
        <v>395488</v>
      </c>
      <c r="H133" s="3">
        <v>408706</v>
      </c>
      <c r="I133" s="3">
        <v>535464</v>
      </c>
      <c r="J133" s="3">
        <v>537854</v>
      </c>
    </row>
    <row r="134" spans="1:10" x14ac:dyDescent="0.2">
      <c r="A134" s="49" t="str">
        <f t="shared" si="2"/>
        <v>PREPARAÇÕES A BASE DE CEREAIS</v>
      </c>
      <c r="B134" s="3" t="s">
        <v>142</v>
      </c>
      <c r="C134" s="3">
        <v>464302288</v>
      </c>
      <c r="D134" s="3">
        <v>198819462</v>
      </c>
      <c r="E134" s="3">
        <v>441495943</v>
      </c>
      <c r="F134" s="3">
        <v>169426374</v>
      </c>
      <c r="G134" s="3">
        <v>272246708</v>
      </c>
      <c r="H134" s="3">
        <v>81051293</v>
      </c>
      <c r="I134" s="3">
        <v>280576874</v>
      </c>
      <c r="J134" s="3">
        <v>91845691</v>
      </c>
    </row>
    <row r="135" spans="1:10" x14ac:dyDescent="0.2">
      <c r="A135" s="49" t="str">
        <f t="shared" si="2"/>
        <v>PREPARAÇÕES E CONSERVAS DE PEIXES, CRUSTÁCEOS E MOLUSCOS</v>
      </c>
      <c r="B135" s="3" t="s">
        <v>143</v>
      </c>
      <c r="C135" s="3">
        <v>30934228</v>
      </c>
      <c r="D135" s="3">
        <v>6507914</v>
      </c>
      <c r="E135" s="3">
        <v>34530887</v>
      </c>
      <c r="F135" s="3">
        <v>7537377</v>
      </c>
      <c r="G135" s="3">
        <v>40245940</v>
      </c>
      <c r="H135" s="3">
        <v>12106467</v>
      </c>
      <c r="I135" s="3">
        <v>53176022</v>
      </c>
      <c r="J135" s="3">
        <v>15989520</v>
      </c>
    </row>
    <row r="136" spans="1:10" x14ac:dyDescent="0.2">
      <c r="A136" s="49" t="str">
        <f t="shared" si="2"/>
        <v>PREPARAÇÕES P/ ELABORAÇÃO DE BEBIDAS</v>
      </c>
      <c r="B136" s="3" t="s">
        <v>144</v>
      </c>
      <c r="C136" s="3">
        <v>201301356</v>
      </c>
      <c r="D136" s="3">
        <v>13526153</v>
      </c>
      <c r="E136" s="3">
        <v>207132488</v>
      </c>
      <c r="F136" s="3">
        <v>12264051</v>
      </c>
      <c r="G136" s="3">
        <v>94822412</v>
      </c>
      <c r="H136" s="3">
        <v>7953239</v>
      </c>
      <c r="I136" s="3">
        <v>106366409</v>
      </c>
      <c r="J136" s="3">
        <v>7474680</v>
      </c>
    </row>
    <row r="137" spans="1:10" x14ac:dyDescent="0.2">
      <c r="A137" s="49" t="str">
        <f t="shared" si="2"/>
        <v>PRIMATAS VIVOS</v>
      </c>
      <c r="B137" s="3" t="s">
        <v>694</v>
      </c>
      <c r="C137" s="3" t="s">
        <v>52</v>
      </c>
      <c r="D137" s="3" t="s">
        <v>52</v>
      </c>
      <c r="E137" s="3" t="s">
        <v>52</v>
      </c>
      <c r="F137" s="3" t="s">
        <v>52</v>
      </c>
      <c r="G137" s="3">
        <v>0</v>
      </c>
      <c r="H137" s="3">
        <v>0</v>
      </c>
      <c r="I137" s="3">
        <v>200</v>
      </c>
      <c r="J137" s="3">
        <v>70</v>
      </c>
    </row>
    <row r="138" spans="1:10" x14ac:dyDescent="0.2">
      <c r="A138" s="49" t="str">
        <f t="shared" si="2"/>
        <v>PRODUTOS ANIMAIS PARA PREPARAÇÕES DE PRODUTOS FARMACEUT.</v>
      </c>
      <c r="B138" s="3" t="s">
        <v>145</v>
      </c>
      <c r="C138" s="3">
        <v>286909559</v>
      </c>
      <c r="D138" s="3">
        <v>2527025</v>
      </c>
      <c r="E138" s="3">
        <v>245718119</v>
      </c>
      <c r="F138" s="3">
        <v>2263586</v>
      </c>
      <c r="G138" s="3">
        <v>27460887</v>
      </c>
      <c r="H138" s="3">
        <v>5307994</v>
      </c>
      <c r="I138" s="3">
        <v>34567060</v>
      </c>
      <c r="J138" s="3">
        <v>2726834</v>
      </c>
    </row>
    <row r="139" spans="1:10" x14ac:dyDescent="0.2">
      <c r="A139" s="49" t="str">
        <f t="shared" si="2"/>
        <v>PRODUTOS DE CONFEITARIA</v>
      </c>
      <c r="B139" s="3" t="s">
        <v>146</v>
      </c>
      <c r="C139" s="3">
        <v>214825193</v>
      </c>
      <c r="D139" s="3">
        <v>98687303</v>
      </c>
      <c r="E139" s="3">
        <v>225723005</v>
      </c>
      <c r="F139" s="3">
        <v>99698423</v>
      </c>
      <c r="G139" s="3">
        <v>61985895</v>
      </c>
      <c r="H139" s="3">
        <v>11115610</v>
      </c>
      <c r="I139" s="3">
        <v>75926491</v>
      </c>
      <c r="J139" s="3">
        <v>14818514</v>
      </c>
    </row>
    <row r="140" spans="1:10" x14ac:dyDescent="0.2">
      <c r="A140" s="49" t="str">
        <f t="shared" si="2"/>
        <v>PRODUTOS DE COURO E PELETERIA</v>
      </c>
      <c r="B140" s="3" t="s">
        <v>147</v>
      </c>
      <c r="C140" s="3">
        <v>387669594</v>
      </c>
      <c r="D140" s="3">
        <v>11649425</v>
      </c>
      <c r="E140" s="3">
        <v>361232042</v>
      </c>
      <c r="F140" s="3">
        <v>11079228</v>
      </c>
      <c r="G140" s="3">
        <v>216516494</v>
      </c>
      <c r="H140" s="3">
        <v>4342033</v>
      </c>
      <c r="I140" s="3">
        <v>239418149</v>
      </c>
      <c r="J140" s="3">
        <v>5929865</v>
      </c>
    </row>
    <row r="141" spans="1:10" x14ac:dyDescent="0.2">
      <c r="A141" s="49" t="str">
        <f t="shared" si="2"/>
        <v>PRODUTOS DE FLORICULTURA</v>
      </c>
      <c r="B141" s="3" t="s">
        <v>148</v>
      </c>
      <c r="C141" s="3">
        <v>12772046</v>
      </c>
      <c r="D141" s="3">
        <v>3162152</v>
      </c>
      <c r="E141" s="3">
        <v>11649093</v>
      </c>
      <c r="F141" s="3">
        <v>2789282</v>
      </c>
      <c r="G141" s="3">
        <v>36994463</v>
      </c>
      <c r="H141" s="3">
        <v>2815375</v>
      </c>
      <c r="I141" s="3">
        <v>39285668</v>
      </c>
      <c r="J141" s="3">
        <v>2767365</v>
      </c>
    </row>
    <row r="142" spans="1:10" x14ac:dyDescent="0.2">
      <c r="A142" s="49" t="str">
        <f t="shared" si="2"/>
        <v>PRODUTOS DIVERSOS DA INDÚSTRIA QUÍMICA, DE ORIGEM VEGETAL</v>
      </c>
      <c r="B142" s="3" t="s">
        <v>149</v>
      </c>
      <c r="C142" s="3">
        <v>197345888</v>
      </c>
      <c r="D142" s="3">
        <v>152479571</v>
      </c>
      <c r="E142" s="3">
        <v>223367918</v>
      </c>
      <c r="F142" s="3">
        <v>152627147</v>
      </c>
      <c r="G142" s="3">
        <v>15758788</v>
      </c>
      <c r="H142" s="3">
        <v>4927155</v>
      </c>
      <c r="I142" s="3">
        <v>16933951</v>
      </c>
      <c r="J142" s="3">
        <v>5595526</v>
      </c>
    </row>
    <row r="143" spans="1:10" x14ac:dyDescent="0.2">
      <c r="A143" s="49" t="str">
        <f t="shared" si="2"/>
        <v>PRODUTOS DO CACAU</v>
      </c>
      <c r="B143" s="3" t="s">
        <v>150</v>
      </c>
      <c r="C143" s="3">
        <v>400848946</v>
      </c>
      <c r="D143" s="3">
        <v>88559845</v>
      </c>
      <c r="E143" s="3">
        <v>760605289</v>
      </c>
      <c r="F143" s="3">
        <v>94564735</v>
      </c>
      <c r="G143" s="3">
        <v>278992249</v>
      </c>
      <c r="H143" s="3">
        <v>64728088</v>
      </c>
      <c r="I143" s="3">
        <v>409035964</v>
      </c>
      <c r="J143" s="3">
        <v>73041755</v>
      </c>
    </row>
    <row r="144" spans="1:10" x14ac:dyDescent="0.2">
      <c r="A144" s="49" t="str">
        <f t="shared" si="2"/>
        <v>PRODUTOS DO FUMO MANUFATURADOS</v>
      </c>
      <c r="B144" s="3" t="s">
        <v>151</v>
      </c>
      <c r="C144" s="3">
        <v>196321726</v>
      </c>
      <c r="D144" s="3">
        <v>36129121</v>
      </c>
      <c r="E144" s="3">
        <v>227302329</v>
      </c>
      <c r="F144" s="3">
        <v>35449761</v>
      </c>
      <c r="G144" s="3">
        <v>28564800</v>
      </c>
      <c r="H144" s="3">
        <v>2667477</v>
      </c>
      <c r="I144" s="3">
        <v>34261979</v>
      </c>
      <c r="J144" s="3">
        <v>2728584</v>
      </c>
    </row>
    <row r="145" spans="1:10" x14ac:dyDescent="0.2">
      <c r="A145" s="49" t="str">
        <f t="shared" si="2"/>
        <v>PRODUTOS E SUBPRODUTOS DA INDÚSTRIA DE MOAGEM</v>
      </c>
      <c r="B145" s="3" t="s">
        <v>152</v>
      </c>
      <c r="C145" s="3">
        <v>256108385</v>
      </c>
      <c r="D145" s="3">
        <v>783857231</v>
      </c>
      <c r="E145" s="3">
        <v>281740744</v>
      </c>
      <c r="F145" s="3">
        <v>1093210641</v>
      </c>
      <c r="G145" s="3">
        <v>1070934383</v>
      </c>
      <c r="H145" s="3">
        <v>1645869055</v>
      </c>
      <c r="I145" s="3">
        <v>821500881</v>
      </c>
      <c r="J145" s="3">
        <v>1463328367</v>
      </c>
    </row>
    <row r="146" spans="1:10" x14ac:dyDescent="0.2">
      <c r="A146" s="49" t="str">
        <f t="shared" si="2"/>
        <v>PRODUTOS HORTÍCOLAS, LEGUMINOSAS, RAÍZES E TUBÉRCULOS CONGELADOS</v>
      </c>
      <c r="B146" s="3" t="s">
        <v>153</v>
      </c>
      <c r="C146" s="3">
        <v>2423959</v>
      </c>
      <c r="D146" s="3">
        <v>3481143</v>
      </c>
      <c r="E146" s="3">
        <v>1345436</v>
      </c>
      <c r="F146" s="3">
        <v>1597825</v>
      </c>
      <c r="G146" s="3">
        <v>31639946</v>
      </c>
      <c r="H146" s="3">
        <v>24612842</v>
      </c>
      <c r="I146" s="3">
        <v>47298979</v>
      </c>
      <c r="J146" s="3">
        <v>37707961</v>
      </c>
    </row>
    <row r="147" spans="1:10" x14ac:dyDescent="0.2">
      <c r="A147" s="49" t="str">
        <f t="shared" si="2"/>
        <v>PRODUTOS HORTÍCOLAS, LEGUMINOSAS, RAÍZES E TUBÉRCULOS FRESCOS OU REFRIGERADOS</v>
      </c>
      <c r="B147" s="3" t="s">
        <v>154</v>
      </c>
      <c r="C147" s="3">
        <v>37840207</v>
      </c>
      <c r="D147" s="3">
        <v>45115219</v>
      </c>
      <c r="E147" s="3">
        <v>74949793</v>
      </c>
      <c r="F147" s="3">
        <v>122726467</v>
      </c>
      <c r="G147" s="3">
        <v>224315639</v>
      </c>
      <c r="H147" s="3">
        <v>390159117</v>
      </c>
      <c r="I147" s="3">
        <v>263230139</v>
      </c>
      <c r="J147" s="3">
        <v>314544434</v>
      </c>
    </row>
    <row r="148" spans="1:10" x14ac:dyDescent="0.2">
      <c r="A148" s="49" t="str">
        <f t="shared" si="2"/>
        <v>PRODUTOS HORTÍCOLAS, LEGUMINOSAS, RAÍZES E TUBÉRCULOS PREPARADOS OU CONSERVADOS</v>
      </c>
      <c r="B148" s="3" t="s">
        <v>155</v>
      </c>
      <c r="C148" s="3">
        <v>110530891</v>
      </c>
      <c r="D148" s="3">
        <v>83700728</v>
      </c>
      <c r="E148" s="3">
        <v>111953068</v>
      </c>
      <c r="F148" s="3">
        <v>94837735</v>
      </c>
      <c r="G148" s="3">
        <v>634266429</v>
      </c>
      <c r="H148" s="3">
        <v>498088747</v>
      </c>
      <c r="I148" s="3">
        <v>717519638</v>
      </c>
      <c r="J148" s="3">
        <v>528202810</v>
      </c>
    </row>
    <row r="149" spans="1:10" x14ac:dyDescent="0.2">
      <c r="A149" s="49" t="str">
        <f t="shared" si="2"/>
        <v>PRODUTOS HORTÍCOLAS, LEGUMINOSAS, RAÍZES E TUBÉRCULOS SECOS</v>
      </c>
      <c r="B149" s="3" t="s">
        <v>156</v>
      </c>
      <c r="C149" s="3">
        <v>118857764</v>
      </c>
      <c r="D149" s="3">
        <v>124000646</v>
      </c>
      <c r="E149" s="3">
        <v>401960137</v>
      </c>
      <c r="F149" s="3">
        <v>423006313</v>
      </c>
      <c r="G149" s="3">
        <v>150860992</v>
      </c>
      <c r="H149" s="3">
        <v>130956602</v>
      </c>
      <c r="I149" s="3">
        <v>131654906</v>
      </c>
      <c r="J149" s="3">
        <v>99592373</v>
      </c>
    </row>
    <row r="150" spans="1:10" x14ac:dyDescent="0.2">
      <c r="A150" s="49" t="str">
        <f t="shared" si="2"/>
        <v>PSITACIFORMES (INCL.OS PAPAGAIOS,AS ARARAS,ETC) VIVOS</v>
      </c>
      <c r="B150" s="3" t="s">
        <v>157</v>
      </c>
      <c r="C150" s="3">
        <v>511</v>
      </c>
      <c r="D150" s="3">
        <v>6</v>
      </c>
      <c r="E150" s="3">
        <v>1063</v>
      </c>
      <c r="F150" s="3">
        <v>1</v>
      </c>
      <c r="G150" s="3">
        <v>19040</v>
      </c>
      <c r="H150" s="3">
        <v>52</v>
      </c>
      <c r="I150" s="3">
        <v>13140</v>
      </c>
      <c r="J150" s="3">
        <v>42</v>
      </c>
    </row>
    <row r="151" spans="1:10" x14ac:dyDescent="0.2">
      <c r="A151" s="49" t="str">
        <f t="shared" si="2"/>
        <v>QUEIJOS</v>
      </c>
      <c r="B151" s="3" t="s">
        <v>158</v>
      </c>
      <c r="C151" s="3">
        <v>20968385</v>
      </c>
      <c r="D151" s="3">
        <v>3344527</v>
      </c>
      <c r="E151" s="3">
        <v>18001327</v>
      </c>
      <c r="F151" s="3">
        <v>2740544</v>
      </c>
      <c r="G151" s="3">
        <v>232542795</v>
      </c>
      <c r="H151" s="3">
        <v>48443879</v>
      </c>
      <c r="I151" s="3">
        <v>314496398</v>
      </c>
      <c r="J151" s="3">
        <v>63236259</v>
      </c>
    </row>
    <row r="152" spans="1:10" x14ac:dyDescent="0.2">
      <c r="A152" s="49" t="str">
        <f t="shared" si="2"/>
        <v>RAÇÕES PARA ANIMAIS DOMÉSTICOS</v>
      </c>
      <c r="B152" s="3" t="s">
        <v>159</v>
      </c>
      <c r="C152" s="3">
        <v>464378369</v>
      </c>
      <c r="D152" s="3">
        <v>367081261</v>
      </c>
      <c r="E152" s="3">
        <v>510795093</v>
      </c>
      <c r="F152" s="3">
        <v>398418637</v>
      </c>
      <c r="G152" s="3">
        <v>352099955</v>
      </c>
      <c r="H152" s="3">
        <v>145487153</v>
      </c>
      <c r="I152" s="3">
        <v>452004941</v>
      </c>
      <c r="J152" s="3">
        <v>201776525</v>
      </c>
    </row>
    <row r="153" spans="1:10" x14ac:dyDescent="0.2">
      <c r="A153" s="49" t="str">
        <f t="shared" si="2"/>
        <v>RÉPTEIS VIVOS</v>
      </c>
      <c r="B153" s="3" t="s">
        <v>554</v>
      </c>
      <c r="C153" s="3">
        <v>217715</v>
      </c>
      <c r="D153" s="3">
        <v>387</v>
      </c>
      <c r="E153" s="3">
        <v>185485</v>
      </c>
      <c r="F153" s="3">
        <v>913</v>
      </c>
      <c r="G153" s="3" t="s">
        <v>52</v>
      </c>
      <c r="H153" s="3" t="s">
        <v>52</v>
      </c>
      <c r="I153" s="3" t="s">
        <v>52</v>
      </c>
      <c r="J153" s="3" t="s">
        <v>52</v>
      </c>
    </row>
    <row r="154" spans="1:10" x14ac:dyDescent="0.2">
      <c r="A154" s="49" t="str">
        <f t="shared" si="2"/>
        <v>SEDA E PRODUTOS DE SEDA</v>
      </c>
      <c r="B154" s="3" t="s">
        <v>160</v>
      </c>
      <c r="C154" s="3">
        <v>21797676</v>
      </c>
      <c r="D154" s="3">
        <v>286504</v>
      </c>
      <c r="E154" s="3">
        <v>21877720</v>
      </c>
      <c r="F154" s="3">
        <v>270551</v>
      </c>
      <c r="G154" s="3">
        <v>10843665</v>
      </c>
      <c r="H154" s="3">
        <v>44972</v>
      </c>
      <c r="I154" s="3">
        <v>10572958</v>
      </c>
      <c r="J154" s="3">
        <v>52684</v>
      </c>
    </row>
    <row r="155" spans="1:10" x14ac:dyDescent="0.2">
      <c r="A155" s="49" t="str">
        <f t="shared" si="2"/>
        <v>SEMEN E EMBRIÕES</v>
      </c>
      <c r="B155" s="3" t="s">
        <v>161</v>
      </c>
      <c r="C155" s="3">
        <v>5591495</v>
      </c>
      <c r="D155" s="3">
        <v>978</v>
      </c>
      <c r="E155" s="3">
        <v>5595028</v>
      </c>
      <c r="F155" s="3">
        <v>1385</v>
      </c>
      <c r="G155" s="3">
        <v>31704329</v>
      </c>
      <c r="H155" s="3">
        <v>9144</v>
      </c>
      <c r="I155" s="3">
        <v>38918521</v>
      </c>
      <c r="J155" s="3">
        <v>9603</v>
      </c>
    </row>
    <row r="156" spans="1:10" x14ac:dyDescent="0.2">
      <c r="A156" s="49" t="str">
        <f t="shared" si="2"/>
        <v>SEMENTES</v>
      </c>
      <c r="B156" s="3" t="s">
        <v>162</v>
      </c>
      <c r="C156" s="3">
        <v>262400364</v>
      </c>
      <c r="D156" s="3">
        <v>49834484</v>
      </c>
      <c r="E156" s="3">
        <v>247127572</v>
      </c>
      <c r="F156" s="3">
        <v>52188535</v>
      </c>
      <c r="G156" s="3">
        <v>160937003</v>
      </c>
      <c r="H156" s="3">
        <v>18671693</v>
      </c>
      <c r="I156" s="3">
        <v>225108958</v>
      </c>
      <c r="J156" s="3">
        <v>24021212</v>
      </c>
    </row>
    <row r="157" spans="1:10" x14ac:dyDescent="0.2">
      <c r="A157" s="49" t="str">
        <f t="shared" si="2"/>
        <v>SEMENTES E FARELOS DE OLEAGINOSAS (EXCLUI SOJA)</v>
      </c>
      <c r="B157" s="3" t="s">
        <v>163</v>
      </c>
      <c r="C157" s="3">
        <v>200630537</v>
      </c>
      <c r="D157" s="3">
        <v>158096246</v>
      </c>
      <c r="E157" s="3">
        <v>516949788</v>
      </c>
      <c r="F157" s="3">
        <v>477142594</v>
      </c>
      <c r="G157" s="3">
        <v>32105098</v>
      </c>
      <c r="H157" s="3">
        <v>27218655</v>
      </c>
      <c r="I157" s="3">
        <v>30994332</v>
      </c>
      <c r="J157" s="3">
        <v>23597597</v>
      </c>
    </row>
    <row r="158" spans="1:10" x14ac:dyDescent="0.2">
      <c r="A158" s="49" t="str">
        <f t="shared" si="2"/>
        <v>SISAL E PRODUTOS DE SISAL</v>
      </c>
      <c r="B158" s="3" t="s">
        <v>164</v>
      </c>
      <c r="C158" s="3">
        <v>21005819</v>
      </c>
      <c r="D158" s="3">
        <v>12222799</v>
      </c>
      <c r="E158" s="3">
        <v>23622207</v>
      </c>
      <c r="F158" s="3">
        <v>13965413</v>
      </c>
      <c r="G158" s="3">
        <v>210922</v>
      </c>
      <c r="H158" s="3">
        <v>65908</v>
      </c>
      <c r="I158" s="3">
        <v>316755</v>
      </c>
      <c r="J158" s="3">
        <v>121825</v>
      </c>
    </row>
    <row r="159" spans="1:10" x14ac:dyDescent="0.2">
      <c r="A159" s="49" t="str">
        <f t="shared" si="2"/>
        <v>SOJA EM GRÃOS</v>
      </c>
      <c r="B159" s="3" t="s">
        <v>165</v>
      </c>
      <c r="C159" s="3">
        <v>50831852540</v>
      </c>
      <c r="D159" s="3">
        <v>105181870145</v>
      </c>
      <c r="E159" s="3">
        <v>41512142057</v>
      </c>
      <c r="F159" s="3">
        <v>99483809322</v>
      </c>
      <c r="G159" s="3">
        <v>191327018</v>
      </c>
      <c r="H159" s="3">
        <v>462541838</v>
      </c>
      <c r="I159" s="3">
        <v>226063726</v>
      </c>
      <c r="J159" s="3">
        <v>595547071</v>
      </c>
    </row>
    <row r="160" spans="1:10" x14ac:dyDescent="0.2">
      <c r="A160" s="49" t="str">
        <f t="shared" si="2"/>
        <v>SORO DE LEITE</v>
      </c>
      <c r="B160" s="3" t="s">
        <v>166</v>
      </c>
      <c r="C160" s="3">
        <v>2810695</v>
      </c>
      <c r="D160" s="3">
        <v>4035517</v>
      </c>
      <c r="E160" s="3">
        <v>6281261</v>
      </c>
      <c r="F160" s="3">
        <v>9284812</v>
      </c>
      <c r="G160" s="3">
        <v>55474144</v>
      </c>
      <c r="H160" s="3">
        <v>19897955</v>
      </c>
      <c r="I160" s="3">
        <v>43632730</v>
      </c>
      <c r="J160" s="3">
        <v>14964575</v>
      </c>
    </row>
    <row r="161" spans="1:10" x14ac:dyDescent="0.2">
      <c r="A161" s="49" t="str">
        <f t="shared" si="2"/>
        <v>SUCOS DE LARANJA</v>
      </c>
      <c r="B161" s="3" t="s">
        <v>167</v>
      </c>
      <c r="C161" s="3">
        <v>2565699147</v>
      </c>
      <c r="D161" s="3">
        <v>2596423493</v>
      </c>
      <c r="E161" s="3">
        <v>3536086794</v>
      </c>
      <c r="F161" s="3">
        <v>2281207252</v>
      </c>
      <c r="G161" s="3" t="s">
        <v>52</v>
      </c>
      <c r="H161" s="3" t="s">
        <v>52</v>
      </c>
      <c r="I161" s="3" t="s">
        <v>52</v>
      </c>
      <c r="J161" s="3" t="s">
        <v>52</v>
      </c>
    </row>
    <row r="162" spans="1:10" x14ac:dyDescent="0.2">
      <c r="A162" s="49" t="str">
        <f t="shared" si="2"/>
        <v>SUCOS DE OUTRAS FRUTAS</v>
      </c>
      <c r="B162" s="3" t="s">
        <v>168</v>
      </c>
      <c r="C162" s="3">
        <v>244566139</v>
      </c>
      <c r="D162" s="3">
        <v>162701506</v>
      </c>
      <c r="E162" s="3">
        <v>259931671</v>
      </c>
      <c r="F162" s="3">
        <v>158081777</v>
      </c>
      <c r="G162" s="3">
        <v>46733092</v>
      </c>
      <c r="H162" s="3">
        <v>28904747</v>
      </c>
      <c r="I162" s="3">
        <v>87322166</v>
      </c>
      <c r="J162" s="3">
        <v>56040498</v>
      </c>
    </row>
    <row r="163" spans="1:10" x14ac:dyDescent="0.2">
      <c r="A163" s="49" t="str">
        <f t="shared" si="2"/>
        <v>SUÍNOS VIVOS</v>
      </c>
      <c r="B163" s="3" t="s">
        <v>169</v>
      </c>
      <c r="C163" s="3">
        <v>5677825</v>
      </c>
      <c r="D163" s="3">
        <v>330618</v>
      </c>
      <c r="E163" s="3">
        <v>6442141</v>
      </c>
      <c r="F163" s="3">
        <v>538514</v>
      </c>
      <c r="G163" s="3">
        <v>4631768</v>
      </c>
      <c r="H163" s="3">
        <v>311450</v>
      </c>
      <c r="I163" s="3">
        <v>2056307</v>
      </c>
      <c r="J163" s="3">
        <v>102064</v>
      </c>
    </row>
    <row r="164" spans="1:10" x14ac:dyDescent="0.2">
      <c r="A164" s="49" t="str">
        <f t="shared" si="2"/>
        <v>TAMARAS</v>
      </c>
      <c r="B164" s="3" t="s">
        <v>170</v>
      </c>
      <c r="C164" s="3">
        <v>12246</v>
      </c>
      <c r="D164" s="3">
        <v>2119</v>
      </c>
      <c r="E164" s="3">
        <v>160429</v>
      </c>
      <c r="F164" s="3">
        <v>97072</v>
      </c>
      <c r="G164" s="3">
        <v>7650847</v>
      </c>
      <c r="H164" s="3">
        <v>3604412</v>
      </c>
      <c r="I164" s="3">
        <v>10686759</v>
      </c>
      <c r="J164" s="3">
        <v>4612730</v>
      </c>
    </row>
    <row r="165" spans="1:10" x14ac:dyDescent="0.2">
      <c r="A165" s="49" t="str">
        <f t="shared" si="2"/>
        <v>TANGERINAS, MANDARINAS E SATOSUMAS</v>
      </c>
      <c r="B165" s="3" t="s">
        <v>171</v>
      </c>
      <c r="C165" s="3">
        <v>269846</v>
      </c>
      <c r="D165" s="3">
        <v>129683</v>
      </c>
      <c r="E165" s="3">
        <v>207833</v>
      </c>
      <c r="F165" s="3">
        <v>101949</v>
      </c>
      <c r="G165" s="3">
        <v>18716372</v>
      </c>
      <c r="H165" s="3">
        <v>16941483</v>
      </c>
      <c r="I165" s="3">
        <v>25952620</v>
      </c>
      <c r="J165" s="3">
        <v>23510155</v>
      </c>
    </row>
    <row r="166" spans="1:10" x14ac:dyDescent="0.2">
      <c r="A166" s="49" t="str">
        <f t="shared" si="2"/>
        <v>UVAS</v>
      </c>
      <c r="B166" s="3" t="s">
        <v>172</v>
      </c>
      <c r="C166" s="3">
        <v>181054982</v>
      </c>
      <c r="D166" s="3">
        <v>71227868</v>
      </c>
      <c r="E166" s="3">
        <v>157851638</v>
      </c>
      <c r="F166" s="3">
        <v>59238513</v>
      </c>
      <c r="G166" s="3">
        <v>67783450</v>
      </c>
      <c r="H166" s="3">
        <v>37483952</v>
      </c>
      <c r="I166" s="3">
        <v>87500443</v>
      </c>
      <c r="J166" s="3">
        <v>43738689</v>
      </c>
    </row>
    <row r="167" spans="1:10" x14ac:dyDescent="0.2">
      <c r="A167" s="49" t="str">
        <f t="shared" si="2"/>
        <v/>
      </c>
      <c r="B167" s="3" t="s">
        <v>173</v>
      </c>
      <c r="C167" s="3">
        <v>167974666986</v>
      </c>
      <c r="D167" s="3">
        <v>279407853245</v>
      </c>
      <c r="E167" s="3">
        <v>165040801309</v>
      </c>
      <c r="F167" s="3">
        <v>260931413977</v>
      </c>
      <c r="G167" s="3">
        <v>17276356326</v>
      </c>
      <c r="H167" s="3">
        <v>15730947985</v>
      </c>
      <c r="I167" s="3">
        <v>19815269221</v>
      </c>
      <c r="J167" s="3">
        <v>19407222982</v>
      </c>
    </row>
    <row r="168" spans="1:10" x14ac:dyDescent="0.2">
      <c r="A168" s="49" t="str">
        <f t="shared" si="2"/>
        <v>ABACATES FRESCOS OU SECOS</v>
      </c>
      <c r="B168" s="3" t="s">
        <v>174</v>
      </c>
      <c r="C168" s="3">
        <v>49122427</v>
      </c>
      <c r="D168" s="3">
        <v>31595983</v>
      </c>
      <c r="E168" s="3">
        <v>41273379</v>
      </c>
      <c r="F168" s="3">
        <v>24318907</v>
      </c>
      <c r="G168" s="3">
        <v>437559</v>
      </c>
      <c r="H168" s="3">
        <v>170323</v>
      </c>
      <c r="I168" s="3">
        <v>2587589</v>
      </c>
      <c r="J168" s="3">
        <v>1072958</v>
      </c>
    </row>
    <row r="169" spans="1:10" x14ac:dyDescent="0.2">
      <c r="A169" s="49" t="str">
        <f t="shared" si="2"/>
        <v>ABACAXIS FRESCOS OU SECOS</v>
      </c>
      <c r="B169" s="3" t="s">
        <v>175</v>
      </c>
      <c r="C169" s="3">
        <v>1721105</v>
      </c>
      <c r="D169" s="3">
        <v>2007631</v>
      </c>
      <c r="E169" s="3">
        <v>3447957</v>
      </c>
      <c r="F169" s="3">
        <v>3856695</v>
      </c>
      <c r="G169" s="3">
        <v>236623</v>
      </c>
      <c r="H169" s="3">
        <v>283974</v>
      </c>
      <c r="I169" s="3">
        <v>87153</v>
      </c>
      <c r="J169" s="3">
        <v>85620</v>
      </c>
    </row>
    <row r="170" spans="1:10" x14ac:dyDescent="0.2">
      <c r="A170" s="49" t="str">
        <f t="shared" si="2"/>
        <v>ABACAXIS PREPARADOS OU CONSERVADOS</v>
      </c>
      <c r="B170" s="3" t="s">
        <v>176</v>
      </c>
      <c r="C170" s="3">
        <v>703662</v>
      </c>
      <c r="D170" s="3">
        <v>334865</v>
      </c>
      <c r="E170" s="3">
        <v>552641</v>
      </c>
      <c r="F170" s="3">
        <v>217938</v>
      </c>
      <c r="G170" s="3">
        <v>243437</v>
      </c>
      <c r="H170" s="3">
        <v>206823</v>
      </c>
      <c r="I170" s="3">
        <v>376097</v>
      </c>
      <c r="J170" s="3">
        <v>283533</v>
      </c>
    </row>
    <row r="171" spans="1:10" x14ac:dyDescent="0.2">
      <c r="A171" s="49" t="str">
        <f t="shared" si="2"/>
        <v>ABELHAS VIVAS</v>
      </c>
      <c r="B171" s="3" t="s">
        <v>555</v>
      </c>
      <c r="C171" s="3">
        <v>126</v>
      </c>
      <c r="D171" s="3">
        <v>40</v>
      </c>
      <c r="E171" s="3">
        <v>1</v>
      </c>
      <c r="F171" s="3">
        <v>2</v>
      </c>
      <c r="G171" s="3" t="s">
        <v>52</v>
      </c>
      <c r="H171" s="3" t="s">
        <v>52</v>
      </c>
      <c r="I171" s="3" t="s">
        <v>52</v>
      </c>
      <c r="J171" s="3" t="s">
        <v>52</v>
      </c>
    </row>
    <row r="172" spans="1:10" x14ac:dyDescent="0.2">
      <c r="A172" s="49" t="str">
        <f t="shared" si="2"/>
        <v>AÇÚCAR DE BETERRABA EM BRUTO</v>
      </c>
      <c r="B172" s="3" t="s">
        <v>177</v>
      </c>
      <c r="C172" s="3">
        <v>10189</v>
      </c>
      <c r="D172" s="3">
        <v>4693</v>
      </c>
      <c r="E172" s="3">
        <v>13465</v>
      </c>
      <c r="F172" s="3">
        <v>6811</v>
      </c>
      <c r="G172" s="3">
        <v>57232</v>
      </c>
      <c r="H172" s="3">
        <v>19035</v>
      </c>
      <c r="I172" s="3">
        <v>60370</v>
      </c>
      <c r="J172" s="3">
        <v>20559</v>
      </c>
    </row>
    <row r="173" spans="1:10" x14ac:dyDescent="0.2">
      <c r="A173" s="49" t="str">
        <f t="shared" si="2"/>
        <v>AÇÚCAR DE CANA EM BRUTO</v>
      </c>
      <c r="B173" s="3" t="s">
        <v>178</v>
      </c>
      <c r="C173" s="3">
        <v>15677896719</v>
      </c>
      <c r="D173" s="3">
        <v>30948090336</v>
      </c>
      <c r="E173" s="3">
        <v>14161566060</v>
      </c>
      <c r="F173" s="3">
        <v>30537780795</v>
      </c>
      <c r="G173" s="3">
        <v>2071720</v>
      </c>
      <c r="H173" s="3">
        <v>1535230</v>
      </c>
      <c r="I173" s="3">
        <v>2527965</v>
      </c>
      <c r="J173" s="3">
        <v>1847449</v>
      </c>
    </row>
    <row r="174" spans="1:10" x14ac:dyDescent="0.2">
      <c r="A174" s="49" t="str">
        <f t="shared" si="2"/>
        <v>AÇÚCAR REFINADO</v>
      </c>
      <c r="B174" s="3" t="s">
        <v>179</v>
      </c>
      <c r="C174" s="3">
        <v>2984123914</v>
      </c>
      <c r="D174" s="3">
        <v>5103730936</v>
      </c>
      <c r="E174" s="3">
        <v>2265549885</v>
      </c>
      <c r="F174" s="3">
        <v>4237945524</v>
      </c>
      <c r="G174" s="3">
        <v>2003107</v>
      </c>
      <c r="H174" s="3">
        <v>1378793</v>
      </c>
      <c r="I174" s="3">
        <v>1512222</v>
      </c>
      <c r="J174" s="3">
        <v>1034640</v>
      </c>
    </row>
    <row r="175" spans="1:10" x14ac:dyDescent="0.2">
      <c r="A175" s="49" t="str">
        <f t="shared" si="2"/>
        <v>ALBUMINAS</v>
      </c>
      <c r="B175" s="3" t="s">
        <v>180</v>
      </c>
      <c r="C175" s="3">
        <v>2883627</v>
      </c>
      <c r="D175" s="3">
        <v>543282</v>
      </c>
      <c r="E175" s="3">
        <v>2229616</v>
      </c>
      <c r="F175" s="3">
        <v>544184</v>
      </c>
      <c r="G175" s="3">
        <v>99674950</v>
      </c>
      <c r="H175" s="3">
        <v>13942628</v>
      </c>
      <c r="I175" s="3">
        <v>158184753</v>
      </c>
      <c r="J175" s="3">
        <v>14167884</v>
      </c>
    </row>
    <row r="176" spans="1:10" x14ac:dyDescent="0.2">
      <c r="A176" s="49" t="str">
        <f t="shared" si="2"/>
        <v>ÁLCOOL ETÍLICO</v>
      </c>
      <c r="B176" s="3" t="s">
        <v>181</v>
      </c>
      <c r="C176" s="3">
        <v>1481197110</v>
      </c>
      <c r="D176" s="3">
        <v>2002058068</v>
      </c>
      <c r="E176" s="3">
        <v>936123268</v>
      </c>
      <c r="F176" s="3">
        <v>1318222691</v>
      </c>
      <c r="G176" s="3">
        <v>35054951</v>
      </c>
      <c r="H176" s="3">
        <v>52906246</v>
      </c>
      <c r="I176" s="3">
        <v>119984899</v>
      </c>
      <c r="J176" s="3">
        <v>197011099</v>
      </c>
    </row>
    <row r="177" spans="1:10" x14ac:dyDescent="0.2">
      <c r="A177" s="49" t="str">
        <f t="shared" si="2"/>
        <v>ALGODÃO CARDADO OU PENTEADO</v>
      </c>
      <c r="B177" s="3" t="s">
        <v>182</v>
      </c>
      <c r="C177" s="3">
        <v>203793</v>
      </c>
      <c r="D177" s="3">
        <v>40448</v>
      </c>
      <c r="E177" s="3">
        <v>59215</v>
      </c>
      <c r="F177" s="3">
        <v>11616</v>
      </c>
      <c r="G177" s="3">
        <v>2043150</v>
      </c>
      <c r="H177" s="3">
        <v>613178</v>
      </c>
      <c r="I177" s="3">
        <v>2242754</v>
      </c>
      <c r="J177" s="3">
        <v>537996</v>
      </c>
    </row>
    <row r="178" spans="1:10" x14ac:dyDescent="0.2">
      <c r="A178" s="49" t="str">
        <f t="shared" si="2"/>
        <v>ALGODÃO NÃO CARDADO NEM PENTEADO</v>
      </c>
      <c r="B178" s="3" t="s">
        <v>183</v>
      </c>
      <c r="C178" s="3">
        <v>4431491626</v>
      </c>
      <c r="D178" s="3">
        <v>2316912138</v>
      </c>
      <c r="E178" s="3">
        <v>5183206795</v>
      </c>
      <c r="F178" s="3">
        <v>2940208880</v>
      </c>
      <c r="G178" s="3">
        <v>4078483</v>
      </c>
      <c r="H178" s="3">
        <v>1232386</v>
      </c>
      <c r="I178" s="3">
        <v>4936939</v>
      </c>
      <c r="J178" s="3">
        <v>1275097</v>
      </c>
    </row>
    <row r="179" spans="1:10" x14ac:dyDescent="0.2">
      <c r="A179" s="49" t="str">
        <f t="shared" si="2"/>
        <v>ALHO</v>
      </c>
      <c r="B179" s="3" t="s">
        <v>184</v>
      </c>
      <c r="C179" s="3">
        <v>416902</v>
      </c>
      <c r="D179" s="3">
        <v>78598</v>
      </c>
      <c r="E179" s="3">
        <v>1465188</v>
      </c>
      <c r="F179" s="3">
        <v>313803</v>
      </c>
      <c r="G179" s="3">
        <v>144522724</v>
      </c>
      <c r="H179" s="3">
        <v>126826120</v>
      </c>
      <c r="I179" s="3">
        <v>212327368</v>
      </c>
      <c r="J179" s="3">
        <v>153518052</v>
      </c>
    </row>
    <row r="180" spans="1:10" x14ac:dyDescent="0.2">
      <c r="A180" s="49" t="str">
        <f t="shared" si="2"/>
        <v>ALHO EM PÓ</v>
      </c>
      <c r="B180" s="3" t="s">
        <v>185</v>
      </c>
      <c r="C180" s="3">
        <v>247396</v>
      </c>
      <c r="D180" s="3">
        <v>95439</v>
      </c>
      <c r="E180" s="3">
        <v>210958</v>
      </c>
      <c r="F180" s="3">
        <v>78976</v>
      </c>
      <c r="G180" s="3">
        <v>3820620</v>
      </c>
      <c r="H180" s="3">
        <v>2776321</v>
      </c>
      <c r="I180" s="3">
        <v>3043935</v>
      </c>
      <c r="J180" s="3">
        <v>1689082</v>
      </c>
    </row>
    <row r="181" spans="1:10" x14ac:dyDescent="0.2">
      <c r="A181" s="49" t="str">
        <f t="shared" si="2"/>
        <v>ALIMENTOS PARA CAES E GATOS</v>
      </c>
      <c r="B181" s="3" t="s">
        <v>186</v>
      </c>
      <c r="C181" s="3">
        <v>104941233</v>
      </c>
      <c r="D181" s="3">
        <v>78173150</v>
      </c>
      <c r="E181" s="3">
        <v>110688526</v>
      </c>
      <c r="F181" s="3">
        <v>83470459</v>
      </c>
      <c r="G181" s="3">
        <v>13668192</v>
      </c>
      <c r="H181" s="3">
        <v>2929435</v>
      </c>
      <c r="I181" s="3">
        <v>27984737</v>
      </c>
      <c r="J181" s="3">
        <v>7868827</v>
      </c>
    </row>
    <row r="182" spans="1:10" x14ac:dyDescent="0.2">
      <c r="A182" s="49" t="str">
        <f t="shared" si="2"/>
        <v>AMEIXAS SECAS</v>
      </c>
      <c r="B182" s="3" t="s">
        <v>187</v>
      </c>
      <c r="C182" s="3">
        <v>21026</v>
      </c>
      <c r="D182" s="3">
        <v>3240</v>
      </c>
      <c r="E182" s="3">
        <v>29101</v>
      </c>
      <c r="F182" s="3">
        <v>4957</v>
      </c>
      <c r="G182" s="3">
        <v>26056902</v>
      </c>
      <c r="H182" s="3">
        <v>9554273</v>
      </c>
      <c r="I182" s="3">
        <v>24105040</v>
      </c>
      <c r="J182" s="3">
        <v>11152437</v>
      </c>
    </row>
    <row r="183" spans="1:10" x14ac:dyDescent="0.2">
      <c r="A183" s="49" t="str">
        <f t="shared" si="2"/>
        <v>AMÊNDOA</v>
      </c>
      <c r="B183" s="3" t="s">
        <v>188</v>
      </c>
      <c r="C183" s="3">
        <v>331916</v>
      </c>
      <c r="D183" s="3">
        <v>25094</v>
      </c>
      <c r="E183" s="3">
        <v>156463</v>
      </c>
      <c r="F183" s="3">
        <v>11639</v>
      </c>
      <c r="G183" s="3">
        <v>19993893</v>
      </c>
      <c r="H183" s="3">
        <v>4444220</v>
      </c>
      <c r="I183" s="3">
        <v>28064435</v>
      </c>
      <c r="J183" s="3">
        <v>5249113</v>
      </c>
    </row>
    <row r="184" spans="1:10" x14ac:dyDescent="0.2">
      <c r="A184" s="49" t="str">
        <f t="shared" si="2"/>
        <v>AMENDOIM EM GRÃOS</v>
      </c>
      <c r="B184" s="3" t="s">
        <v>189</v>
      </c>
      <c r="C184" s="3">
        <v>446588822</v>
      </c>
      <c r="D184" s="3">
        <v>286604338</v>
      </c>
      <c r="E184" s="3">
        <v>355751400</v>
      </c>
      <c r="F184" s="3">
        <v>233466152</v>
      </c>
      <c r="G184" s="3">
        <v>1876750</v>
      </c>
      <c r="H184" s="3">
        <v>1100000</v>
      </c>
      <c r="I184" s="3">
        <v>14072619</v>
      </c>
      <c r="J184" s="3">
        <v>8960152</v>
      </c>
    </row>
    <row r="185" spans="1:10" x14ac:dyDescent="0.2">
      <c r="A185" s="49" t="str">
        <f t="shared" si="2"/>
        <v>AMENDOINS PREPARADOS OU CONSERVADOS</v>
      </c>
      <c r="B185" s="3" t="s">
        <v>190</v>
      </c>
      <c r="C185" s="3">
        <v>17005444</v>
      </c>
      <c r="D185" s="3">
        <v>8104129</v>
      </c>
      <c r="E185" s="3">
        <v>25611899</v>
      </c>
      <c r="F185" s="3">
        <v>12530440</v>
      </c>
      <c r="G185" s="3">
        <v>180329</v>
      </c>
      <c r="H185" s="3">
        <v>67622</v>
      </c>
      <c r="I185" s="3">
        <v>584887</v>
      </c>
      <c r="J185" s="3">
        <v>197167</v>
      </c>
    </row>
    <row r="186" spans="1:10" x14ac:dyDescent="0.2">
      <c r="A186" s="49" t="str">
        <f t="shared" si="2"/>
        <v>AMIDO DE MILHO</v>
      </c>
      <c r="B186" s="3" t="s">
        <v>191</v>
      </c>
      <c r="C186" s="3">
        <v>37136449</v>
      </c>
      <c r="D186" s="3">
        <v>52551081</v>
      </c>
      <c r="E186" s="3">
        <v>33730446</v>
      </c>
      <c r="F186" s="3">
        <v>53437325</v>
      </c>
      <c r="G186" s="3">
        <v>3212325</v>
      </c>
      <c r="H186" s="3">
        <v>5650468</v>
      </c>
      <c r="I186" s="3">
        <v>2146389</v>
      </c>
      <c r="J186" s="3">
        <v>4145291</v>
      </c>
    </row>
    <row r="187" spans="1:10" x14ac:dyDescent="0.2">
      <c r="A187" s="49" t="str">
        <f t="shared" si="2"/>
        <v>AMIDO DE TRIGO</v>
      </c>
      <c r="B187" s="3" t="s">
        <v>192</v>
      </c>
      <c r="C187" s="3" t="s">
        <v>52</v>
      </c>
      <c r="D187" s="3" t="s">
        <v>52</v>
      </c>
      <c r="E187" s="3" t="s">
        <v>52</v>
      </c>
      <c r="F187" s="3" t="s">
        <v>52</v>
      </c>
      <c r="G187" s="3">
        <v>1651529</v>
      </c>
      <c r="H187" s="3">
        <v>2584584</v>
      </c>
      <c r="I187" s="3">
        <v>1656490</v>
      </c>
      <c r="J187" s="3">
        <v>3026350</v>
      </c>
    </row>
    <row r="188" spans="1:10" x14ac:dyDescent="0.2">
      <c r="A188" s="49" t="str">
        <f t="shared" si="2"/>
        <v>AMOMOS E CARDAMOMOS</v>
      </c>
      <c r="B188" s="3" t="s">
        <v>193</v>
      </c>
      <c r="C188" s="3">
        <v>8697</v>
      </c>
      <c r="D188" s="3">
        <v>168</v>
      </c>
      <c r="E188" s="3">
        <v>9532</v>
      </c>
      <c r="F188" s="3">
        <v>195</v>
      </c>
      <c r="G188" s="3">
        <v>229967</v>
      </c>
      <c r="H188" s="3">
        <v>15027</v>
      </c>
      <c r="I188" s="3">
        <v>290336</v>
      </c>
      <c r="J188" s="3">
        <v>14108</v>
      </c>
    </row>
    <row r="189" spans="1:10" x14ac:dyDescent="0.2">
      <c r="A189" s="49" t="str">
        <f t="shared" si="2"/>
        <v>ARROZ</v>
      </c>
      <c r="B189" s="3" t="s">
        <v>194</v>
      </c>
      <c r="C189" s="3">
        <v>600461549</v>
      </c>
      <c r="D189" s="3">
        <v>1316617585</v>
      </c>
      <c r="E189" s="3">
        <v>539659139</v>
      </c>
      <c r="F189" s="3">
        <v>1090728109</v>
      </c>
      <c r="G189" s="3">
        <v>607986661</v>
      </c>
      <c r="H189" s="3">
        <v>1090487311</v>
      </c>
      <c r="I189" s="3">
        <v>580655629</v>
      </c>
      <c r="J189" s="3">
        <v>1003638244</v>
      </c>
    </row>
    <row r="190" spans="1:10" x14ac:dyDescent="0.2">
      <c r="A190" s="49" t="str">
        <f t="shared" si="2"/>
        <v>ASININOS E MUARES VIVOS</v>
      </c>
      <c r="B190" s="3" t="s">
        <v>195</v>
      </c>
      <c r="C190" s="3">
        <v>2106</v>
      </c>
      <c r="D190" s="3">
        <v>437</v>
      </c>
      <c r="E190" s="3">
        <v>68406</v>
      </c>
      <c r="F190" s="3">
        <v>2351</v>
      </c>
      <c r="G190" s="3" t="s">
        <v>52</v>
      </c>
      <c r="H190" s="3" t="s">
        <v>52</v>
      </c>
      <c r="I190" s="3" t="s">
        <v>52</v>
      </c>
      <c r="J190" s="3" t="s">
        <v>52</v>
      </c>
    </row>
    <row r="191" spans="1:10" x14ac:dyDescent="0.2">
      <c r="A191" s="49" t="str">
        <f t="shared" si="2"/>
        <v>ASPARGOS</v>
      </c>
      <c r="B191" s="3" t="s">
        <v>196</v>
      </c>
      <c r="C191" s="3">
        <v>85071</v>
      </c>
      <c r="D191" s="3">
        <v>7400</v>
      </c>
      <c r="E191" s="3">
        <v>67350</v>
      </c>
      <c r="F191" s="3">
        <v>7560</v>
      </c>
      <c r="G191" s="3">
        <v>4216517</v>
      </c>
      <c r="H191" s="3">
        <v>865577</v>
      </c>
      <c r="I191" s="3">
        <v>3960698</v>
      </c>
      <c r="J191" s="3">
        <v>843636</v>
      </c>
    </row>
    <row r="192" spans="1:10" x14ac:dyDescent="0.2">
      <c r="A192" s="49" t="str">
        <f t="shared" si="2"/>
        <v>ASPARGOS PREPARADOS OU CONSERVADOS</v>
      </c>
      <c r="B192" s="3" t="s">
        <v>197</v>
      </c>
      <c r="C192" s="3">
        <v>6941</v>
      </c>
      <c r="D192" s="3">
        <v>719</v>
      </c>
      <c r="E192" s="3">
        <v>11444</v>
      </c>
      <c r="F192" s="3">
        <v>1080</v>
      </c>
      <c r="G192" s="3">
        <v>830124</v>
      </c>
      <c r="H192" s="3">
        <v>293651</v>
      </c>
      <c r="I192" s="3">
        <v>848133</v>
      </c>
      <c r="J192" s="3">
        <v>347831</v>
      </c>
    </row>
    <row r="193" spans="1:10" x14ac:dyDescent="0.2">
      <c r="A193" s="49" t="str">
        <f t="shared" si="2"/>
        <v>ATUNS</v>
      </c>
      <c r="B193" s="3" t="s">
        <v>198</v>
      </c>
      <c r="C193" s="3">
        <v>6185945</v>
      </c>
      <c r="D193" s="3">
        <v>1395711</v>
      </c>
      <c r="E193" s="3">
        <v>7963305</v>
      </c>
      <c r="F193" s="3">
        <v>1285809</v>
      </c>
      <c r="G193" s="3" t="s">
        <v>52</v>
      </c>
      <c r="H193" s="3" t="s">
        <v>52</v>
      </c>
      <c r="I193" s="3" t="s">
        <v>52</v>
      </c>
      <c r="J193" s="3" t="s">
        <v>52</v>
      </c>
    </row>
    <row r="194" spans="1:10" x14ac:dyDescent="0.2">
      <c r="A194" s="49" t="str">
        <f t="shared" si="2"/>
        <v>AVEIA</v>
      </c>
      <c r="B194" s="3" t="s">
        <v>199</v>
      </c>
      <c r="C194" s="3">
        <v>2103643</v>
      </c>
      <c r="D194" s="3">
        <v>11501562</v>
      </c>
      <c r="E194" s="3">
        <v>617727</v>
      </c>
      <c r="F194" s="3">
        <v>3496545</v>
      </c>
      <c r="G194" s="3">
        <v>29120</v>
      </c>
      <c r="H194" s="3">
        <v>56000</v>
      </c>
      <c r="I194" s="3">
        <v>195296</v>
      </c>
      <c r="J194" s="3">
        <v>604990</v>
      </c>
    </row>
    <row r="195" spans="1:10" x14ac:dyDescent="0.2">
      <c r="A195" s="49" t="str">
        <f t="shared" si="2"/>
        <v>AVEIA EM FLOCOS OU ELABORADOS DE OUTRO MODO</v>
      </c>
      <c r="B195" s="3" t="s">
        <v>200</v>
      </c>
      <c r="C195" s="3">
        <v>1039904</v>
      </c>
      <c r="D195" s="3">
        <v>933055</v>
      </c>
      <c r="E195" s="3">
        <v>1480981</v>
      </c>
      <c r="F195" s="3">
        <v>1895773</v>
      </c>
      <c r="G195" s="3">
        <v>74244</v>
      </c>
      <c r="H195" s="3">
        <v>78224</v>
      </c>
      <c r="I195" s="3">
        <v>58409</v>
      </c>
      <c r="J195" s="3">
        <v>67005</v>
      </c>
    </row>
    <row r="196" spans="1:10" x14ac:dyDescent="0.2">
      <c r="A196" s="49" t="str">
        <f t="shared" ref="A196:A257" si="3">RIGHT(B196,LEN(B196)-11)</f>
        <v>AVELÃS</v>
      </c>
      <c r="B196" s="3" t="s">
        <v>201</v>
      </c>
      <c r="C196" s="3">
        <v>6749</v>
      </c>
      <c r="D196" s="3">
        <v>481</v>
      </c>
      <c r="E196" s="3">
        <v>8085</v>
      </c>
      <c r="F196" s="3">
        <v>485</v>
      </c>
      <c r="G196" s="3">
        <v>69499237</v>
      </c>
      <c r="H196" s="3">
        <v>7620381</v>
      </c>
      <c r="I196" s="3">
        <v>72232087</v>
      </c>
      <c r="J196" s="3">
        <v>8090874</v>
      </c>
    </row>
    <row r="197" spans="1:10" x14ac:dyDescent="0.2">
      <c r="A197" s="49" t="str">
        <f t="shared" si="3"/>
        <v>AVES DE RAPINA VIVAS</v>
      </c>
      <c r="B197" s="3" t="s">
        <v>556</v>
      </c>
      <c r="C197" s="3">
        <v>57</v>
      </c>
      <c r="D197" s="3">
        <v>2</v>
      </c>
      <c r="E197" s="3">
        <v>0</v>
      </c>
      <c r="F197" s="3">
        <v>0</v>
      </c>
      <c r="G197" s="3" t="s">
        <v>52</v>
      </c>
      <c r="H197" s="3" t="s">
        <v>52</v>
      </c>
      <c r="I197" s="3" t="s">
        <v>52</v>
      </c>
      <c r="J197" s="3" t="s">
        <v>52</v>
      </c>
    </row>
    <row r="198" spans="1:10" x14ac:dyDescent="0.2">
      <c r="A198" s="49" t="str">
        <f t="shared" si="3"/>
        <v>AVESTRUZES VIVAS</v>
      </c>
      <c r="B198" s="3" t="s">
        <v>202</v>
      </c>
      <c r="C198" s="3">
        <v>1900</v>
      </c>
      <c r="D198" s="3">
        <v>3</v>
      </c>
      <c r="E198" s="3">
        <v>0</v>
      </c>
      <c r="F198" s="3">
        <v>0</v>
      </c>
      <c r="G198" s="3" t="s">
        <v>52</v>
      </c>
      <c r="H198" s="3" t="s">
        <v>52</v>
      </c>
      <c r="I198" s="3" t="s">
        <v>52</v>
      </c>
      <c r="J198" s="3" t="s">
        <v>52</v>
      </c>
    </row>
    <row r="199" spans="1:10" x14ac:dyDescent="0.2">
      <c r="A199" s="49" t="str">
        <f t="shared" si="3"/>
        <v>AZEITE DE OLIVA</v>
      </c>
      <c r="B199" s="3" t="s">
        <v>203</v>
      </c>
      <c r="C199" s="3">
        <v>1432277</v>
      </c>
      <c r="D199" s="3">
        <v>209858</v>
      </c>
      <c r="E199" s="3">
        <v>2864155</v>
      </c>
      <c r="F199" s="3">
        <v>284773</v>
      </c>
      <c r="G199" s="3">
        <v>677786589</v>
      </c>
      <c r="H199" s="3">
        <v>77386751</v>
      </c>
      <c r="I199" s="3">
        <v>667933549</v>
      </c>
      <c r="J199" s="3">
        <v>72592714</v>
      </c>
    </row>
    <row r="200" spans="1:10" x14ac:dyDescent="0.2">
      <c r="A200" s="49" t="str">
        <f t="shared" si="3"/>
        <v>AZEITONAS PREPARADAS OU CONSERVADAS</v>
      </c>
      <c r="B200" s="3" t="s">
        <v>204</v>
      </c>
      <c r="C200" s="3">
        <v>956354</v>
      </c>
      <c r="D200" s="3">
        <v>408279</v>
      </c>
      <c r="E200" s="3">
        <v>922700</v>
      </c>
      <c r="F200" s="3">
        <v>334631</v>
      </c>
      <c r="G200" s="3">
        <v>118120484</v>
      </c>
      <c r="H200" s="3">
        <v>123065555</v>
      </c>
      <c r="I200" s="3">
        <v>153741399</v>
      </c>
      <c r="J200" s="3">
        <v>118510046</v>
      </c>
    </row>
    <row r="201" spans="1:10" x14ac:dyDescent="0.2">
      <c r="A201" s="49" t="str">
        <f t="shared" si="3"/>
        <v>BACALHAU</v>
      </c>
      <c r="B201" s="3" t="s">
        <v>205</v>
      </c>
      <c r="C201" s="3">
        <v>31603</v>
      </c>
      <c r="D201" s="3">
        <v>2263</v>
      </c>
      <c r="E201" s="3">
        <v>112316</v>
      </c>
      <c r="F201" s="3">
        <v>7861</v>
      </c>
      <c r="G201" s="3">
        <v>131044519</v>
      </c>
      <c r="H201" s="3">
        <v>10174121</v>
      </c>
      <c r="I201" s="3">
        <v>123090833</v>
      </c>
      <c r="J201" s="3">
        <v>9375476</v>
      </c>
    </row>
    <row r="202" spans="1:10" x14ac:dyDescent="0.2">
      <c r="A202" s="49" t="str">
        <f t="shared" si="3"/>
        <v>BANANAS FRESCAS OU SECAS</v>
      </c>
      <c r="B202" s="3" t="s">
        <v>206</v>
      </c>
      <c r="C202" s="3">
        <v>17162458</v>
      </c>
      <c r="D202" s="3">
        <v>37853965</v>
      </c>
      <c r="E202" s="3">
        <v>26225233</v>
      </c>
      <c r="F202" s="3">
        <v>62576008</v>
      </c>
      <c r="G202" s="3">
        <v>167176</v>
      </c>
      <c r="H202" s="3">
        <v>60882</v>
      </c>
      <c r="I202" s="3">
        <v>997114</v>
      </c>
      <c r="J202" s="3">
        <v>559571</v>
      </c>
    </row>
    <row r="203" spans="1:10" x14ac:dyDescent="0.2">
      <c r="A203" s="49" t="str">
        <f t="shared" si="3"/>
        <v>BATATA-DOCE</v>
      </c>
      <c r="B203" s="3" t="s">
        <v>207</v>
      </c>
      <c r="C203" s="3">
        <v>8851311</v>
      </c>
      <c r="D203" s="3">
        <v>10661227</v>
      </c>
      <c r="E203" s="3">
        <v>13607611</v>
      </c>
      <c r="F203" s="3">
        <v>19620608</v>
      </c>
      <c r="G203" s="3">
        <v>10505</v>
      </c>
      <c r="H203" s="3">
        <v>1824</v>
      </c>
      <c r="I203" s="3">
        <v>1887</v>
      </c>
      <c r="J203" s="3">
        <v>2100</v>
      </c>
    </row>
    <row r="204" spans="1:10" x14ac:dyDescent="0.2">
      <c r="A204" s="49" t="str">
        <f t="shared" si="3"/>
        <v>BATATAS</v>
      </c>
      <c r="B204" s="3" t="s">
        <v>208</v>
      </c>
      <c r="C204" s="3">
        <v>5477638</v>
      </c>
      <c r="D204" s="3">
        <v>10975538</v>
      </c>
      <c r="E204" s="3">
        <v>5726622</v>
      </c>
      <c r="F204" s="3">
        <v>12711874</v>
      </c>
      <c r="G204" s="3">
        <v>1513314</v>
      </c>
      <c r="H204" s="3">
        <v>9142079</v>
      </c>
      <c r="I204" s="3">
        <v>2434063</v>
      </c>
      <c r="J204" s="3">
        <v>10759920</v>
      </c>
    </row>
    <row r="205" spans="1:10" x14ac:dyDescent="0.2">
      <c r="A205" s="49" t="str">
        <f t="shared" si="3"/>
        <v>BATATAS CONGELADAS</v>
      </c>
      <c r="B205" s="3" t="s">
        <v>209</v>
      </c>
      <c r="C205" s="3">
        <v>308696</v>
      </c>
      <c r="D205" s="3">
        <v>1972108</v>
      </c>
      <c r="E205" s="3">
        <v>334825</v>
      </c>
      <c r="F205" s="3">
        <v>845855</v>
      </c>
      <c r="G205" s="3">
        <v>100666</v>
      </c>
      <c r="H205" s="3">
        <v>87558</v>
      </c>
      <c r="I205" s="3">
        <v>150657</v>
      </c>
      <c r="J205" s="3">
        <v>140460</v>
      </c>
    </row>
    <row r="206" spans="1:10" x14ac:dyDescent="0.2">
      <c r="A206" s="49" t="str">
        <f t="shared" si="3"/>
        <v>BATATAS PREPARADAS OU CONSERVADAS</v>
      </c>
      <c r="B206" s="3" t="s">
        <v>210</v>
      </c>
      <c r="C206" s="3">
        <v>23306856</v>
      </c>
      <c r="D206" s="3">
        <v>16072804</v>
      </c>
      <c r="E206" s="3">
        <v>24787606</v>
      </c>
      <c r="F206" s="3">
        <v>16919256</v>
      </c>
      <c r="G206" s="3">
        <v>407943265</v>
      </c>
      <c r="H206" s="3">
        <v>291584857</v>
      </c>
      <c r="I206" s="3">
        <v>438222159</v>
      </c>
      <c r="J206" s="3">
        <v>324114627</v>
      </c>
    </row>
    <row r="207" spans="1:10" x14ac:dyDescent="0.2">
      <c r="A207" s="49" t="str">
        <f t="shared" si="3"/>
        <v>BORRACHA NATURAL</v>
      </c>
      <c r="B207" s="3" t="s">
        <v>211</v>
      </c>
      <c r="C207" s="3">
        <v>14499435</v>
      </c>
      <c r="D207" s="3">
        <v>6156966</v>
      </c>
      <c r="E207" s="3">
        <v>25155287</v>
      </c>
      <c r="F207" s="3">
        <v>10263382</v>
      </c>
      <c r="G207" s="3">
        <v>231138158</v>
      </c>
      <c r="H207" s="3">
        <v>150728725</v>
      </c>
      <c r="I207" s="3">
        <v>360184998</v>
      </c>
      <c r="J207" s="3">
        <v>177329668</v>
      </c>
    </row>
    <row r="208" spans="1:10" x14ac:dyDescent="0.2">
      <c r="A208" s="49" t="str">
        <f t="shared" si="3"/>
        <v>BOVINOS VIVOS</v>
      </c>
      <c r="B208" s="3" t="s">
        <v>212</v>
      </c>
      <c r="C208" s="3">
        <v>530567971</v>
      </c>
      <c r="D208" s="3">
        <v>220086980</v>
      </c>
      <c r="E208" s="3">
        <v>990246647</v>
      </c>
      <c r="F208" s="3">
        <v>426688223</v>
      </c>
      <c r="G208" s="3">
        <v>286354</v>
      </c>
      <c r="H208" s="3">
        <v>30030</v>
      </c>
      <c r="I208" s="3">
        <v>272102</v>
      </c>
      <c r="J208" s="3">
        <v>27758</v>
      </c>
    </row>
    <row r="209" spans="1:10" x14ac:dyDescent="0.2">
      <c r="A209" s="49" t="str">
        <f t="shared" si="3"/>
        <v>BUBALINOS VIVOS</v>
      </c>
      <c r="B209" s="3" t="s">
        <v>557</v>
      </c>
      <c r="C209" s="3">
        <v>162</v>
      </c>
      <c r="D209" s="3">
        <v>57</v>
      </c>
      <c r="E209" s="3">
        <v>0</v>
      </c>
      <c r="F209" s="3">
        <v>0</v>
      </c>
      <c r="G209" s="3" t="s">
        <v>52</v>
      </c>
      <c r="H209" s="3" t="s">
        <v>52</v>
      </c>
      <c r="I209" s="3" t="s">
        <v>52</v>
      </c>
      <c r="J209" s="3" t="s">
        <v>52</v>
      </c>
    </row>
    <row r="210" spans="1:10" x14ac:dyDescent="0.2">
      <c r="A210" s="49" t="str">
        <f t="shared" si="3"/>
        <v>BULBOS,  TUBÉRCULOS, RIZOMAS E SIMILARES</v>
      </c>
      <c r="B210" s="3" t="s">
        <v>213</v>
      </c>
      <c r="C210" s="3">
        <v>5832020</v>
      </c>
      <c r="D210" s="3">
        <v>1940049</v>
      </c>
      <c r="E210" s="3">
        <v>4104867</v>
      </c>
      <c r="F210" s="3">
        <v>1246814</v>
      </c>
      <c r="G210" s="3">
        <v>5447112</v>
      </c>
      <c r="H210" s="3">
        <v>1208534</v>
      </c>
      <c r="I210" s="3">
        <v>5498195</v>
      </c>
      <c r="J210" s="3">
        <v>1086315</v>
      </c>
    </row>
    <row r="211" spans="1:10" x14ac:dyDescent="0.2">
      <c r="A211" s="49" t="str">
        <f t="shared" si="3"/>
        <v>CACAU EM PÓ</v>
      </c>
      <c r="B211" s="3" t="s">
        <v>214</v>
      </c>
      <c r="C211" s="3">
        <v>80384801</v>
      </c>
      <c r="D211" s="3">
        <v>23413763</v>
      </c>
      <c r="E211" s="3">
        <v>177607372</v>
      </c>
      <c r="F211" s="3">
        <v>30385791</v>
      </c>
      <c r="G211" s="3">
        <v>43585486</v>
      </c>
      <c r="H211" s="3">
        <v>14164088</v>
      </c>
      <c r="I211" s="3">
        <v>75373900</v>
      </c>
      <c r="J211" s="3">
        <v>17016210</v>
      </c>
    </row>
    <row r="212" spans="1:10" x14ac:dyDescent="0.2">
      <c r="A212" s="49" t="str">
        <f t="shared" si="3"/>
        <v>CACAU INTEIRO OU PARTIDO</v>
      </c>
      <c r="B212" s="3" t="s">
        <v>215</v>
      </c>
      <c r="C212" s="3">
        <v>2117615</v>
      </c>
      <c r="D212" s="3">
        <v>480434</v>
      </c>
      <c r="E212" s="3">
        <v>815470</v>
      </c>
      <c r="F212" s="3">
        <v>100376</v>
      </c>
      <c r="G212" s="3">
        <v>102100174</v>
      </c>
      <c r="H212" s="3">
        <v>22760851</v>
      </c>
      <c r="I212" s="3">
        <v>410120040</v>
      </c>
      <c r="J212" s="3">
        <v>41590062</v>
      </c>
    </row>
    <row r="213" spans="1:10" x14ac:dyDescent="0.2">
      <c r="A213" s="49" t="str">
        <f t="shared" si="3"/>
        <v>CACHAÇA</v>
      </c>
      <c r="B213" s="3" t="s">
        <v>216</v>
      </c>
      <c r="C213" s="3">
        <v>18295124</v>
      </c>
      <c r="D213" s="3">
        <v>7735584</v>
      </c>
      <c r="E213" s="3">
        <v>15803289</v>
      </c>
      <c r="F213" s="3">
        <v>7322315</v>
      </c>
      <c r="G213" s="3">
        <v>1591970</v>
      </c>
      <c r="H213" s="3">
        <v>170429</v>
      </c>
      <c r="I213" s="3">
        <v>984022</v>
      </c>
      <c r="J213" s="3">
        <v>239643</v>
      </c>
    </row>
    <row r="214" spans="1:10" x14ac:dyDescent="0.2">
      <c r="A214" s="49" t="str">
        <f t="shared" si="3"/>
        <v>CAFÉ SOLÚVEL</v>
      </c>
      <c r="B214" s="3" t="s">
        <v>217</v>
      </c>
      <c r="C214" s="3">
        <v>706142449</v>
      </c>
      <c r="D214" s="3">
        <v>81756122</v>
      </c>
      <c r="E214" s="3">
        <v>1021971355</v>
      </c>
      <c r="F214" s="3">
        <v>91730765</v>
      </c>
      <c r="G214" s="3">
        <v>3956651</v>
      </c>
      <c r="H214" s="3">
        <v>301570</v>
      </c>
      <c r="I214" s="3">
        <v>3987102</v>
      </c>
      <c r="J214" s="3">
        <v>220418</v>
      </c>
    </row>
    <row r="215" spans="1:10" x14ac:dyDescent="0.2">
      <c r="A215" s="49" t="str">
        <f t="shared" si="3"/>
        <v>CAFÉ TORRADO</v>
      </c>
      <c r="B215" s="3" t="s">
        <v>218</v>
      </c>
      <c r="C215" s="3">
        <v>34669648</v>
      </c>
      <c r="D215" s="3">
        <v>4474863</v>
      </c>
      <c r="E215" s="3">
        <v>43093001</v>
      </c>
      <c r="F215" s="3">
        <v>4550688</v>
      </c>
      <c r="G215" s="3">
        <v>93331941</v>
      </c>
      <c r="H215" s="3">
        <v>4118876</v>
      </c>
      <c r="I215" s="3">
        <v>75611918</v>
      </c>
      <c r="J215" s="3">
        <v>4557677</v>
      </c>
    </row>
    <row r="216" spans="1:10" x14ac:dyDescent="0.2">
      <c r="A216" s="49" t="str">
        <f t="shared" si="3"/>
        <v>CAFÉ VERDE</v>
      </c>
      <c r="B216" s="3" t="s">
        <v>219</v>
      </c>
      <c r="C216" s="3">
        <v>8274067909</v>
      </c>
      <c r="D216" s="3">
        <v>2425923073</v>
      </c>
      <c r="E216" s="3">
        <v>13227178466</v>
      </c>
      <c r="F216" s="3">
        <v>2675522519</v>
      </c>
      <c r="G216" s="3">
        <v>9047784</v>
      </c>
      <c r="H216" s="3">
        <v>5013424</v>
      </c>
      <c r="I216" s="3">
        <v>31578433</v>
      </c>
      <c r="J216" s="3">
        <v>6969347</v>
      </c>
    </row>
    <row r="217" spans="1:10" x14ac:dyDescent="0.2">
      <c r="A217" s="49" t="str">
        <f t="shared" si="3"/>
        <v>CALÇADOS DE COURO</v>
      </c>
      <c r="B217" s="3" t="s">
        <v>220</v>
      </c>
      <c r="C217" s="3">
        <v>340702106</v>
      </c>
      <c r="D217" s="3">
        <v>9421804</v>
      </c>
      <c r="E217" s="3">
        <v>321209968</v>
      </c>
      <c r="F217" s="3">
        <v>9019061</v>
      </c>
      <c r="G217" s="3">
        <v>118831142</v>
      </c>
      <c r="H217" s="3">
        <v>3059422</v>
      </c>
      <c r="I217" s="3">
        <v>141274695</v>
      </c>
      <c r="J217" s="3">
        <v>4385204</v>
      </c>
    </row>
    <row r="218" spans="1:10" x14ac:dyDescent="0.2">
      <c r="A218" s="49" t="str">
        <f t="shared" si="3"/>
        <v>CALDOS E SOPAS E PREPARAÇÕES P/ CALDOS E SOPAS</v>
      </c>
      <c r="B218" s="3" t="s">
        <v>221</v>
      </c>
      <c r="C218" s="3">
        <v>4200542</v>
      </c>
      <c r="D218" s="3">
        <v>1780229</v>
      </c>
      <c r="E218" s="3">
        <v>4751819</v>
      </c>
      <c r="F218" s="3">
        <v>2173248</v>
      </c>
      <c r="G218" s="3">
        <v>1285512</v>
      </c>
      <c r="H218" s="3">
        <v>286829</v>
      </c>
      <c r="I218" s="3">
        <v>1531538</v>
      </c>
      <c r="J218" s="3">
        <v>352544</v>
      </c>
    </row>
    <row r="219" spans="1:10" x14ac:dyDescent="0.2">
      <c r="A219" s="49" t="str">
        <f t="shared" si="3"/>
        <v>CAMARÕES</v>
      </c>
      <c r="B219" s="3" t="s">
        <v>222</v>
      </c>
      <c r="C219" s="3">
        <v>3385918</v>
      </c>
      <c r="D219" s="3">
        <v>172496</v>
      </c>
      <c r="E219" s="3">
        <v>2607782</v>
      </c>
      <c r="F219" s="3">
        <v>178794</v>
      </c>
      <c r="G219" s="3">
        <v>11988045</v>
      </c>
      <c r="H219" s="3">
        <v>1511657</v>
      </c>
      <c r="I219" s="3">
        <v>20189846</v>
      </c>
      <c r="J219" s="3">
        <v>2583373</v>
      </c>
    </row>
    <row r="220" spans="1:10" x14ac:dyDescent="0.2">
      <c r="A220" s="49" t="str">
        <f t="shared" si="3"/>
        <v>CAMELOS E OUTROS CAMELIDEOS VIVOS</v>
      </c>
      <c r="B220" s="3" t="s">
        <v>558</v>
      </c>
      <c r="C220" s="3">
        <v>0</v>
      </c>
      <c r="D220" s="3">
        <v>0</v>
      </c>
      <c r="E220" s="3">
        <v>588</v>
      </c>
      <c r="F220" s="3">
        <v>48</v>
      </c>
      <c r="G220" s="3">
        <v>56269</v>
      </c>
      <c r="H220" s="3">
        <v>16222</v>
      </c>
      <c r="I220" s="3">
        <v>13500</v>
      </c>
      <c r="J220" s="3">
        <v>10050</v>
      </c>
    </row>
    <row r="221" spans="1:10" x14ac:dyDescent="0.2">
      <c r="A221" s="49" t="str">
        <f t="shared" si="3"/>
        <v>CANELA</v>
      </c>
      <c r="B221" s="3" t="s">
        <v>223</v>
      </c>
      <c r="C221" s="3">
        <v>119122</v>
      </c>
      <c r="D221" s="3">
        <v>28022</v>
      </c>
      <c r="E221" s="3">
        <v>118404</v>
      </c>
      <c r="F221" s="3">
        <v>25170</v>
      </c>
      <c r="G221" s="3">
        <v>12291965</v>
      </c>
      <c r="H221" s="3">
        <v>4281706</v>
      </c>
      <c r="I221" s="3">
        <v>8662241</v>
      </c>
      <c r="J221" s="3">
        <v>3487443</v>
      </c>
    </row>
    <row r="222" spans="1:10" x14ac:dyDescent="0.2">
      <c r="A222" s="49" t="str">
        <f t="shared" si="3"/>
        <v>CAQUIS FRESCOS</v>
      </c>
      <c r="B222" s="3" t="s">
        <v>224</v>
      </c>
      <c r="C222" s="3">
        <v>1194774</v>
      </c>
      <c r="D222" s="3">
        <v>705216</v>
      </c>
      <c r="E222" s="3">
        <v>1194280</v>
      </c>
      <c r="F222" s="3">
        <v>467546</v>
      </c>
      <c r="G222" s="3">
        <v>1916304</v>
      </c>
      <c r="H222" s="3">
        <v>995449</v>
      </c>
      <c r="I222" s="3">
        <v>1295908</v>
      </c>
      <c r="J222" s="3">
        <v>588883</v>
      </c>
    </row>
    <row r="223" spans="1:10" x14ac:dyDescent="0.2">
      <c r="A223" s="49" t="str">
        <f t="shared" si="3"/>
        <v>CARANGUEJOS</v>
      </c>
      <c r="B223" s="3" t="s">
        <v>225</v>
      </c>
      <c r="C223" s="3">
        <v>492196</v>
      </c>
      <c r="D223" s="3">
        <v>71194</v>
      </c>
      <c r="E223" s="3">
        <v>322738</v>
      </c>
      <c r="F223" s="3">
        <v>61668</v>
      </c>
      <c r="G223" s="3">
        <v>1077017</v>
      </c>
      <c r="H223" s="3">
        <v>49527</v>
      </c>
      <c r="I223" s="3">
        <v>1181750</v>
      </c>
      <c r="J223" s="3">
        <v>43186</v>
      </c>
    </row>
    <row r="224" spans="1:10" x14ac:dyDescent="0.2">
      <c r="A224" s="49" t="str">
        <f t="shared" si="3"/>
        <v>CARNE BOVINA in natura</v>
      </c>
      <c r="B224" s="3" t="s">
        <v>226</v>
      </c>
      <c r="C224" s="3">
        <v>10305936839</v>
      </c>
      <c r="D224" s="3">
        <v>2218976257</v>
      </c>
      <c r="E224" s="3">
        <v>12450171179</v>
      </c>
      <c r="F224" s="3">
        <v>2639399815</v>
      </c>
      <c r="G224" s="3">
        <v>290732742</v>
      </c>
      <c r="H224" s="3">
        <v>40857322</v>
      </c>
      <c r="I224" s="3">
        <v>302056716</v>
      </c>
      <c r="J224" s="3">
        <v>39570455</v>
      </c>
    </row>
    <row r="225" spans="1:10" x14ac:dyDescent="0.2">
      <c r="A225" s="49" t="str">
        <f t="shared" si="3"/>
        <v>CARNE BOVINA INDUSTRIALIZADA</v>
      </c>
      <c r="B225" s="3" t="s">
        <v>227</v>
      </c>
      <c r="C225" s="3">
        <v>638607302</v>
      </c>
      <c r="D225" s="3">
        <v>94355986</v>
      </c>
      <c r="E225" s="3">
        <v>699306376</v>
      </c>
      <c r="F225" s="3">
        <v>101371911</v>
      </c>
      <c r="G225" s="3">
        <v>0</v>
      </c>
      <c r="H225" s="3">
        <v>0</v>
      </c>
      <c r="I225" s="3">
        <v>75453</v>
      </c>
      <c r="J225" s="3">
        <v>110961</v>
      </c>
    </row>
    <row r="226" spans="1:10" x14ac:dyDescent="0.2">
      <c r="A226" s="49" t="str">
        <f t="shared" si="3"/>
        <v>CARNE DE FRANGO in natura</v>
      </c>
      <c r="B226" s="3" t="s">
        <v>228</v>
      </c>
      <c r="C226" s="3">
        <v>8851376045</v>
      </c>
      <c r="D226" s="3">
        <v>4841224626</v>
      </c>
      <c r="E226" s="3">
        <v>9253858407</v>
      </c>
      <c r="F226" s="3">
        <v>4841491779</v>
      </c>
      <c r="G226" s="3">
        <v>8404214</v>
      </c>
      <c r="H226" s="3">
        <v>2591492</v>
      </c>
      <c r="I226" s="3">
        <v>5097658</v>
      </c>
      <c r="J226" s="3">
        <v>1240645</v>
      </c>
    </row>
    <row r="227" spans="1:10" x14ac:dyDescent="0.2">
      <c r="A227" s="49" t="str">
        <f t="shared" si="3"/>
        <v>CARNE DE FRANGO INDUSTRIALIZADA</v>
      </c>
      <c r="B227" s="3" t="s">
        <v>229</v>
      </c>
      <c r="C227" s="3">
        <v>379601235</v>
      </c>
      <c r="D227" s="3">
        <v>116969848</v>
      </c>
      <c r="E227" s="3">
        <v>400278303</v>
      </c>
      <c r="F227" s="3">
        <v>123813101</v>
      </c>
      <c r="G227" s="3">
        <v>9</v>
      </c>
      <c r="H227" s="3">
        <v>9</v>
      </c>
      <c r="I227" s="3">
        <v>997</v>
      </c>
      <c r="J227" s="3">
        <v>1601</v>
      </c>
    </row>
    <row r="228" spans="1:10" x14ac:dyDescent="0.2">
      <c r="A228" s="49" t="str">
        <f t="shared" si="3"/>
        <v>CARNE DE OVINO in natura</v>
      </c>
      <c r="B228" s="3" t="s">
        <v>230</v>
      </c>
      <c r="C228" s="3">
        <v>886610</v>
      </c>
      <c r="D228" s="3">
        <v>81906</v>
      </c>
      <c r="E228" s="3">
        <v>1060888</v>
      </c>
      <c r="F228" s="3">
        <v>108529</v>
      </c>
      <c r="G228" s="3">
        <v>30259856</v>
      </c>
      <c r="H228" s="3">
        <v>4665269</v>
      </c>
      <c r="I228" s="3">
        <v>27683176</v>
      </c>
      <c r="J228" s="3">
        <v>4086932</v>
      </c>
    </row>
    <row r="229" spans="1:10" x14ac:dyDescent="0.2">
      <c r="A229" s="49" t="str">
        <f t="shared" si="3"/>
        <v>CARNE DE PATO in natura</v>
      </c>
      <c r="B229" s="3" t="s">
        <v>231</v>
      </c>
      <c r="C229" s="3">
        <v>12817426</v>
      </c>
      <c r="D229" s="3">
        <v>3468451</v>
      </c>
      <c r="E229" s="3">
        <v>10070276</v>
      </c>
      <c r="F229" s="3">
        <v>3063500</v>
      </c>
      <c r="G229" s="3">
        <v>579083</v>
      </c>
      <c r="H229" s="3">
        <v>16275</v>
      </c>
      <c r="I229" s="3">
        <v>1342117</v>
      </c>
      <c r="J229" s="3">
        <v>29000</v>
      </c>
    </row>
    <row r="230" spans="1:10" x14ac:dyDescent="0.2">
      <c r="A230" s="49" t="str">
        <f t="shared" si="3"/>
        <v>CARNE DE PERU in natura</v>
      </c>
      <c r="B230" s="3" t="s">
        <v>232</v>
      </c>
      <c r="C230" s="3">
        <v>169843069</v>
      </c>
      <c r="D230" s="3">
        <v>63057987</v>
      </c>
      <c r="E230" s="3">
        <v>134026036</v>
      </c>
      <c r="F230" s="3">
        <v>58297442</v>
      </c>
      <c r="G230" s="3" t="s">
        <v>52</v>
      </c>
      <c r="H230" s="3" t="s">
        <v>52</v>
      </c>
      <c r="I230" s="3" t="s">
        <v>52</v>
      </c>
      <c r="J230" s="3" t="s">
        <v>52</v>
      </c>
    </row>
    <row r="231" spans="1:10" x14ac:dyDescent="0.2">
      <c r="A231" s="49" t="str">
        <f t="shared" si="3"/>
        <v>CARNE DE PERU INDUSTRIALIZADA</v>
      </c>
      <c r="B231" s="3" t="s">
        <v>233</v>
      </c>
      <c r="C231" s="3">
        <v>24340206</v>
      </c>
      <c r="D231" s="3">
        <v>5662691</v>
      </c>
      <c r="E231" s="3">
        <v>10858067</v>
      </c>
      <c r="F231" s="3">
        <v>3787001</v>
      </c>
      <c r="G231" s="3" t="s">
        <v>52</v>
      </c>
      <c r="H231" s="3" t="s">
        <v>52</v>
      </c>
      <c r="I231" s="3" t="s">
        <v>52</v>
      </c>
      <c r="J231" s="3" t="s">
        <v>52</v>
      </c>
    </row>
    <row r="232" spans="1:10" x14ac:dyDescent="0.2">
      <c r="A232" s="49" t="str">
        <f t="shared" si="3"/>
        <v>CARNE SUÍNA in natura</v>
      </c>
      <c r="B232" s="3" t="s">
        <v>234</v>
      </c>
      <c r="C232" s="3">
        <v>2568874459</v>
      </c>
      <c r="D232" s="3">
        <v>1093736490</v>
      </c>
      <c r="E232" s="3">
        <v>3059577219</v>
      </c>
      <c r="F232" s="3">
        <v>1239091752</v>
      </c>
      <c r="G232" s="3">
        <v>11676</v>
      </c>
      <c r="H232" s="3">
        <v>431</v>
      </c>
      <c r="I232" s="3">
        <v>82576</v>
      </c>
      <c r="J232" s="3">
        <v>46388</v>
      </c>
    </row>
    <row r="233" spans="1:10" x14ac:dyDescent="0.2">
      <c r="A233" s="49" t="str">
        <f t="shared" si="3"/>
        <v>CARNE SUÍNA INDUSTRIALIZADA</v>
      </c>
      <c r="B233" s="3" t="s">
        <v>235</v>
      </c>
      <c r="C233" s="3">
        <v>15945900</v>
      </c>
      <c r="D233" s="3">
        <v>7945511</v>
      </c>
      <c r="E233" s="3">
        <v>20718496</v>
      </c>
      <c r="F233" s="3">
        <v>10294538</v>
      </c>
      <c r="G233" s="3">
        <v>464543</v>
      </c>
      <c r="H233" s="3">
        <v>36912</v>
      </c>
      <c r="I233" s="3">
        <v>717596</v>
      </c>
      <c r="J233" s="3">
        <v>87959</v>
      </c>
    </row>
    <row r="234" spans="1:10" x14ac:dyDescent="0.2">
      <c r="A234" s="49" t="str">
        <f t="shared" si="3"/>
        <v>CARNES DE CAPRINO in natura</v>
      </c>
      <c r="B234" s="3" t="s">
        <v>236</v>
      </c>
      <c r="C234" s="3">
        <v>18005</v>
      </c>
      <c r="D234" s="3">
        <v>1602</v>
      </c>
      <c r="E234" s="3">
        <v>22078</v>
      </c>
      <c r="F234" s="3">
        <v>2399</v>
      </c>
      <c r="G234" s="3" t="s">
        <v>52</v>
      </c>
      <c r="H234" s="3" t="s">
        <v>52</v>
      </c>
      <c r="I234" s="3" t="s">
        <v>52</v>
      </c>
      <c r="J234" s="3" t="s">
        <v>52</v>
      </c>
    </row>
    <row r="235" spans="1:10" x14ac:dyDescent="0.2">
      <c r="A235" s="49" t="str">
        <f t="shared" si="3"/>
        <v>CARNES DE CAVALO, ASININO E MUAR</v>
      </c>
      <c r="B235" s="3" t="s">
        <v>237</v>
      </c>
      <c r="C235" s="3">
        <v>10248016</v>
      </c>
      <c r="D235" s="3">
        <v>2284895</v>
      </c>
      <c r="E235" s="3">
        <v>11276071</v>
      </c>
      <c r="F235" s="3">
        <v>2458515</v>
      </c>
      <c r="G235" s="3" t="s">
        <v>52</v>
      </c>
      <c r="H235" s="3" t="s">
        <v>52</v>
      </c>
      <c r="I235" s="3" t="s">
        <v>52</v>
      </c>
      <c r="J235" s="3" t="s">
        <v>52</v>
      </c>
    </row>
    <row r="236" spans="1:10" x14ac:dyDescent="0.2">
      <c r="A236" s="49" t="str">
        <f t="shared" si="3"/>
        <v>CASEINAS E CASEINATOS</v>
      </c>
      <c r="B236" s="3" t="s">
        <v>238</v>
      </c>
      <c r="C236" s="3">
        <v>7880</v>
      </c>
      <c r="D236" s="3">
        <v>357</v>
      </c>
      <c r="E236" s="3">
        <v>193981</v>
      </c>
      <c r="F236" s="3">
        <v>18100</v>
      </c>
      <c r="G236" s="3">
        <v>53865260</v>
      </c>
      <c r="H236" s="3">
        <v>4759280</v>
      </c>
      <c r="I236" s="3">
        <v>56450706</v>
      </c>
      <c r="J236" s="3">
        <v>5993397</v>
      </c>
    </row>
    <row r="237" spans="1:10" x14ac:dyDescent="0.2">
      <c r="A237" s="49" t="str">
        <f t="shared" si="3"/>
        <v>CASTANHA DE CAJÚ</v>
      </c>
      <c r="B237" s="3" t="s">
        <v>239</v>
      </c>
      <c r="C237" s="3">
        <v>57373994</v>
      </c>
      <c r="D237" s="3">
        <v>10260460</v>
      </c>
      <c r="E237" s="3">
        <v>60198569</v>
      </c>
      <c r="F237" s="3">
        <v>12423534</v>
      </c>
      <c r="G237" s="3">
        <v>8095058</v>
      </c>
      <c r="H237" s="3">
        <v>3305133</v>
      </c>
      <c r="I237" s="3">
        <v>14580485</v>
      </c>
      <c r="J237" s="3">
        <v>5122485</v>
      </c>
    </row>
    <row r="238" spans="1:10" x14ac:dyDescent="0.2">
      <c r="A238" s="49" t="str">
        <f t="shared" si="3"/>
        <v>CASTANHA DO PARÁ</v>
      </c>
      <c r="B238" s="3" t="s">
        <v>240</v>
      </c>
      <c r="C238" s="3">
        <v>25945947</v>
      </c>
      <c r="D238" s="3">
        <v>9268971</v>
      </c>
      <c r="E238" s="3">
        <v>45365675</v>
      </c>
      <c r="F238" s="3">
        <v>9361953</v>
      </c>
      <c r="G238" s="3">
        <v>4614983</v>
      </c>
      <c r="H238" s="3">
        <v>1670118</v>
      </c>
      <c r="I238" s="3">
        <v>3708732</v>
      </c>
      <c r="J238" s="3">
        <v>791224</v>
      </c>
    </row>
    <row r="239" spans="1:10" x14ac:dyDescent="0.2">
      <c r="A239" s="49" t="str">
        <f t="shared" si="3"/>
        <v>CASULOS DE BICHO-DA-SEDA E SEDA CRUA</v>
      </c>
      <c r="B239" s="3" t="s">
        <v>241</v>
      </c>
      <c r="C239" s="3">
        <v>0</v>
      </c>
      <c r="D239" s="3">
        <v>0</v>
      </c>
      <c r="E239" s="3">
        <v>209</v>
      </c>
      <c r="F239" s="3">
        <v>1</v>
      </c>
      <c r="G239" s="3">
        <v>278040</v>
      </c>
      <c r="H239" s="3">
        <v>4188</v>
      </c>
      <c r="I239" s="3">
        <v>1251609</v>
      </c>
      <c r="J239" s="3">
        <v>16867</v>
      </c>
    </row>
    <row r="240" spans="1:10" x14ac:dyDescent="0.2">
      <c r="A240" s="49" t="str">
        <f t="shared" si="3"/>
        <v>CAVALOS VIVOS</v>
      </c>
      <c r="B240" s="3" t="s">
        <v>242</v>
      </c>
      <c r="C240" s="3">
        <v>10464333</v>
      </c>
      <c r="D240" s="3">
        <v>229011</v>
      </c>
      <c r="E240" s="3">
        <v>9060550</v>
      </c>
      <c r="F240" s="3">
        <v>278806</v>
      </c>
      <c r="G240" s="3">
        <v>6108052</v>
      </c>
      <c r="H240" s="3">
        <v>94420</v>
      </c>
      <c r="I240" s="3">
        <v>11138138</v>
      </c>
      <c r="J240" s="3">
        <v>162533</v>
      </c>
    </row>
    <row r="241" spans="1:10" x14ac:dyDescent="0.2">
      <c r="A241" s="49" t="str">
        <f t="shared" si="3"/>
        <v>CEBOLAS</v>
      </c>
      <c r="B241" s="3" t="s">
        <v>243</v>
      </c>
      <c r="C241" s="3">
        <v>1734698</v>
      </c>
      <c r="D241" s="3">
        <v>2925392</v>
      </c>
      <c r="E241" s="3">
        <v>22969060</v>
      </c>
      <c r="F241" s="3">
        <v>40867831</v>
      </c>
      <c r="G241" s="3">
        <v>71884289</v>
      </c>
      <c r="H241" s="3">
        <v>249823962</v>
      </c>
      <c r="I241" s="3">
        <v>43627038</v>
      </c>
      <c r="J241" s="3">
        <v>148212051</v>
      </c>
    </row>
    <row r="242" spans="1:10" x14ac:dyDescent="0.2">
      <c r="A242" s="49" t="str">
        <f t="shared" si="3"/>
        <v>CEBOLAS SECAS</v>
      </c>
      <c r="B242" s="3" t="s">
        <v>244</v>
      </c>
      <c r="C242" s="3">
        <v>435494</v>
      </c>
      <c r="D242" s="3">
        <v>288122</v>
      </c>
      <c r="E242" s="3">
        <v>1238499</v>
      </c>
      <c r="F242" s="3">
        <v>5626953</v>
      </c>
      <c r="G242" s="3">
        <v>24393108</v>
      </c>
      <c r="H242" s="3">
        <v>12904337</v>
      </c>
      <c r="I242" s="3">
        <v>30066749</v>
      </c>
      <c r="J242" s="3">
        <v>14586187</v>
      </c>
    </row>
    <row r="243" spans="1:10" x14ac:dyDescent="0.2">
      <c r="A243" s="49" t="str">
        <f t="shared" si="3"/>
        <v>CELULOSE</v>
      </c>
      <c r="B243" s="3" t="s">
        <v>245</v>
      </c>
      <c r="C243" s="3">
        <v>8085574763</v>
      </c>
      <c r="D243" s="3">
        <v>19093214028</v>
      </c>
      <c r="E243" s="3">
        <v>11068241747</v>
      </c>
      <c r="F243" s="3">
        <v>20394597625</v>
      </c>
      <c r="G243" s="3">
        <v>191230873</v>
      </c>
      <c r="H243" s="3">
        <v>176444403</v>
      </c>
      <c r="I243" s="3">
        <v>212137757</v>
      </c>
      <c r="J243" s="3">
        <v>206921565</v>
      </c>
    </row>
    <row r="244" spans="1:10" x14ac:dyDescent="0.2">
      <c r="A244" s="49" t="str">
        <f t="shared" si="3"/>
        <v>CENOURAS E NABOS</v>
      </c>
      <c r="B244" s="3" t="s">
        <v>246</v>
      </c>
      <c r="C244" s="3">
        <v>620274</v>
      </c>
      <c r="D244" s="3">
        <v>510003</v>
      </c>
      <c r="E244" s="3">
        <v>5440991</v>
      </c>
      <c r="F244" s="3">
        <v>13336137</v>
      </c>
      <c r="G244" s="3">
        <v>132312</v>
      </c>
      <c r="H244" s="3">
        <v>285365</v>
      </c>
      <c r="I244" s="3">
        <v>9867</v>
      </c>
      <c r="J244" s="3">
        <v>24770</v>
      </c>
    </row>
    <row r="245" spans="1:10" x14ac:dyDescent="0.2">
      <c r="A245" s="49" t="str">
        <f t="shared" si="3"/>
        <v>CENTEIO</v>
      </c>
      <c r="B245" s="3" t="s">
        <v>247</v>
      </c>
      <c r="C245" s="3">
        <v>13876</v>
      </c>
      <c r="D245" s="3">
        <v>28055</v>
      </c>
      <c r="E245" s="3">
        <v>13415</v>
      </c>
      <c r="F245" s="3">
        <v>28009</v>
      </c>
      <c r="G245" s="3" t="s">
        <v>52</v>
      </c>
      <c r="H245" s="3" t="s">
        <v>52</v>
      </c>
      <c r="I245" s="3" t="s">
        <v>52</v>
      </c>
      <c r="J245" s="3" t="s">
        <v>52</v>
      </c>
    </row>
    <row r="246" spans="1:10" x14ac:dyDescent="0.2">
      <c r="A246" s="49" t="str">
        <f t="shared" si="3"/>
        <v>CERAS DE ABELHA</v>
      </c>
      <c r="B246" s="3" t="s">
        <v>248</v>
      </c>
      <c r="C246" s="3">
        <v>3878303</v>
      </c>
      <c r="D246" s="3">
        <v>18404</v>
      </c>
      <c r="E246" s="3">
        <v>5375059</v>
      </c>
      <c r="F246" s="3">
        <v>39115</v>
      </c>
      <c r="G246" s="3">
        <v>44868</v>
      </c>
      <c r="H246" s="3">
        <v>3201</v>
      </c>
      <c r="I246" s="3">
        <v>37017</v>
      </c>
      <c r="J246" s="3">
        <v>2680</v>
      </c>
    </row>
    <row r="247" spans="1:10" x14ac:dyDescent="0.2">
      <c r="A247" s="49" t="str">
        <f t="shared" si="3"/>
        <v>CERDAS E PÊLOS DE ANIMAIS</v>
      </c>
      <c r="B247" s="3" t="s">
        <v>249</v>
      </c>
      <c r="C247" s="3">
        <v>1781731</v>
      </c>
      <c r="D247" s="3">
        <v>220803</v>
      </c>
      <c r="E247" s="3">
        <v>1204868</v>
      </c>
      <c r="F247" s="3">
        <v>197897</v>
      </c>
      <c r="G247" s="3">
        <v>1775152</v>
      </c>
      <c r="H247" s="3">
        <v>194676</v>
      </c>
      <c r="I247" s="3">
        <v>1399275</v>
      </c>
      <c r="J247" s="3">
        <v>129041</v>
      </c>
    </row>
    <row r="248" spans="1:10" x14ac:dyDescent="0.2">
      <c r="A248" s="49" t="str">
        <f t="shared" si="3"/>
        <v>CEREJAS FRESCAS</v>
      </c>
      <c r="B248" s="3" t="s">
        <v>250</v>
      </c>
      <c r="C248" s="3">
        <v>314</v>
      </c>
      <c r="D248" s="3">
        <v>18</v>
      </c>
      <c r="E248" s="3">
        <v>1461</v>
      </c>
      <c r="F248" s="3">
        <v>110</v>
      </c>
      <c r="G248" s="3">
        <v>20859934</v>
      </c>
      <c r="H248" s="3">
        <v>4225281</v>
      </c>
      <c r="I248" s="3">
        <v>20737311</v>
      </c>
      <c r="J248" s="3">
        <v>4772434</v>
      </c>
    </row>
    <row r="249" spans="1:10" x14ac:dyDescent="0.2">
      <c r="A249" s="49" t="str">
        <f t="shared" si="3"/>
        <v>CEREJAS PREPARADAS OU CONSERVADAS</v>
      </c>
      <c r="B249" s="3" t="s">
        <v>251</v>
      </c>
      <c r="C249" s="3">
        <v>126799</v>
      </c>
      <c r="D249" s="3">
        <v>18272</v>
      </c>
      <c r="E249" s="3">
        <v>179158</v>
      </c>
      <c r="F249" s="3">
        <v>31169</v>
      </c>
      <c r="G249" s="3">
        <v>9962363</v>
      </c>
      <c r="H249" s="3">
        <v>3641527</v>
      </c>
      <c r="I249" s="3">
        <v>10910208</v>
      </c>
      <c r="J249" s="3">
        <v>3646709</v>
      </c>
    </row>
    <row r="250" spans="1:10" x14ac:dyDescent="0.2">
      <c r="A250" s="49" t="str">
        <f t="shared" si="3"/>
        <v>CERVEJA</v>
      </c>
      <c r="B250" s="3" t="s">
        <v>252</v>
      </c>
      <c r="C250" s="3">
        <v>179898028</v>
      </c>
      <c r="D250" s="3">
        <v>265562571</v>
      </c>
      <c r="E250" s="3">
        <v>203472344</v>
      </c>
      <c r="F250" s="3">
        <v>297486092</v>
      </c>
      <c r="G250" s="3">
        <v>7762141</v>
      </c>
      <c r="H250" s="3">
        <v>6792562</v>
      </c>
      <c r="I250" s="3">
        <v>8325042</v>
      </c>
      <c r="J250" s="3">
        <v>7911285</v>
      </c>
    </row>
    <row r="251" spans="1:10" x14ac:dyDescent="0.2">
      <c r="A251" s="49" t="str">
        <f t="shared" si="3"/>
        <v>CEVADA</v>
      </c>
      <c r="B251" s="3" t="s">
        <v>253</v>
      </c>
      <c r="C251" s="3">
        <v>797</v>
      </c>
      <c r="D251" s="3">
        <v>293</v>
      </c>
      <c r="E251" s="3">
        <v>842</v>
      </c>
      <c r="F251" s="3">
        <v>537</v>
      </c>
      <c r="G251" s="3">
        <v>226304150</v>
      </c>
      <c r="H251" s="3">
        <v>686713905</v>
      </c>
      <c r="I251" s="3">
        <v>256013390</v>
      </c>
      <c r="J251" s="3">
        <v>954300864</v>
      </c>
    </row>
    <row r="252" spans="1:10" x14ac:dyDescent="0.2">
      <c r="A252" s="49" t="str">
        <f t="shared" si="3"/>
        <v>CHÁ PRETO</v>
      </c>
      <c r="B252" s="3" t="s">
        <v>254</v>
      </c>
      <c r="C252" s="3">
        <v>113854</v>
      </c>
      <c r="D252" s="3">
        <v>11021</v>
      </c>
      <c r="E252" s="3">
        <v>80124</v>
      </c>
      <c r="F252" s="3">
        <v>4705</v>
      </c>
      <c r="G252" s="3">
        <v>1177180</v>
      </c>
      <c r="H252" s="3">
        <v>138799</v>
      </c>
      <c r="I252" s="3">
        <v>1402663</v>
      </c>
      <c r="J252" s="3">
        <v>236861</v>
      </c>
    </row>
    <row r="253" spans="1:10" x14ac:dyDescent="0.2">
      <c r="A253" s="49" t="str">
        <f t="shared" si="3"/>
        <v>CHÁ VERDE</v>
      </c>
      <c r="B253" s="3" t="s">
        <v>255</v>
      </c>
      <c r="C253" s="3">
        <v>1726407</v>
      </c>
      <c r="D253" s="3">
        <v>238361</v>
      </c>
      <c r="E253" s="3">
        <v>1307442</v>
      </c>
      <c r="F253" s="3">
        <v>182713</v>
      </c>
      <c r="G253" s="3">
        <v>1067777</v>
      </c>
      <c r="H253" s="3">
        <v>241571</v>
      </c>
      <c r="I253" s="3">
        <v>1152067</v>
      </c>
      <c r="J253" s="3">
        <v>253976</v>
      </c>
    </row>
    <row r="254" spans="1:10" x14ac:dyDescent="0.2">
      <c r="A254" s="49" t="str">
        <f t="shared" si="3"/>
        <v>CHARUTOS E CIGARRILHAS</v>
      </c>
      <c r="B254" s="3" t="s">
        <v>256</v>
      </c>
      <c r="C254" s="3">
        <v>698988</v>
      </c>
      <c r="D254" s="3">
        <v>7592</v>
      </c>
      <c r="E254" s="3">
        <v>562387</v>
      </c>
      <c r="F254" s="3">
        <v>7553</v>
      </c>
      <c r="G254" s="3">
        <v>4033638</v>
      </c>
      <c r="H254" s="3">
        <v>76079</v>
      </c>
      <c r="I254" s="3">
        <v>4489461</v>
      </c>
      <c r="J254" s="3">
        <v>70185</v>
      </c>
    </row>
    <row r="255" spans="1:10" x14ac:dyDescent="0.2">
      <c r="A255" s="49" t="str">
        <f t="shared" si="3"/>
        <v>CHICÓRIA</v>
      </c>
      <c r="B255" s="3" t="s">
        <v>257</v>
      </c>
      <c r="C255" s="3">
        <v>130422</v>
      </c>
      <c r="D255" s="3">
        <v>47172</v>
      </c>
      <c r="E255" s="3">
        <v>148250</v>
      </c>
      <c r="F255" s="3">
        <v>63183</v>
      </c>
      <c r="G255" s="3">
        <v>278638</v>
      </c>
      <c r="H255" s="3">
        <v>84598</v>
      </c>
      <c r="I255" s="3">
        <v>282684</v>
      </c>
      <c r="J255" s="3">
        <v>92090</v>
      </c>
    </row>
    <row r="256" spans="1:10" x14ac:dyDescent="0.2">
      <c r="A256" s="49" t="str">
        <f t="shared" si="3"/>
        <v>CHOCOLATE E PREPARAÇÕES ALIM. CONT. CACAU</v>
      </c>
      <c r="B256" s="3" t="s">
        <v>258</v>
      </c>
      <c r="C256" s="3">
        <v>176447102</v>
      </c>
      <c r="D256" s="3">
        <v>42508167</v>
      </c>
      <c r="E256" s="3">
        <v>183061926</v>
      </c>
      <c r="F256" s="3">
        <v>38933952</v>
      </c>
      <c r="G256" s="3">
        <v>170097664</v>
      </c>
      <c r="H256" s="3">
        <v>19771419</v>
      </c>
      <c r="I256" s="3">
        <v>196892280</v>
      </c>
      <c r="J256" s="3">
        <v>20535735</v>
      </c>
    </row>
    <row r="257" spans="1:10" x14ac:dyDescent="0.2">
      <c r="A257" s="49" t="str">
        <f t="shared" si="3"/>
        <v>CIGARROS</v>
      </c>
      <c r="B257" s="3" t="s">
        <v>259</v>
      </c>
      <c r="C257" s="3">
        <v>63696424</v>
      </c>
      <c r="D257" s="3">
        <v>7639536</v>
      </c>
      <c r="E257" s="3">
        <v>76892152</v>
      </c>
      <c r="F257" s="3">
        <v>8385521</v>
      </c>
      <c r="G257" s="3">
        <v>16646022</v>
      </c>
      <c r="H257" s="3">
        <v>759283</v>
      </c>
      <c r="I257" s="3">
        <v>17320243</v>
      </c>
      <c r="J257" s="3">
        <v>1072481</v>
      </c>
    </row>
    <row r="258" spans="1:10" x14ac:dyDescent="0.2">
      <c r="A258" s="49" t="str">
        <f t="shared" ref="A258:A321" si="4">RIGHT(B258,LEN(B258)-11)</f>
        <v>CLEMENTINAS</v>
      </c>
      <c r="B258" s="3" t="s">
        <v>260</v>
      </c>
      <c r="C258" s="3">
        <v>58</v>
      </c>
      <c r="D258" s="3">
        <v>7</v>
      </c>
      <c r="E258" s="3">
        <v>111</v>
      </c>
      <c r="F258" s="3">
        <v>13</v>
      </c>
      <c r="G258" s="3">
        <v>1923574</v>
      </c>
      <c r="H258" s="3">
        <v>1476056</v>
      </c>
      <c r="I258" s="3">
        <v>1678025</v>
      </c>
      <c r="J258" s="3">
        <v>1207106</v>
      </c>
    </row>
    <row r="259" spans="1:10" x14ac:dyDescent="0.2">
      <c r="A259" s="49" t="str">
        <f t="shared" si="4"/>
        <v>COCOS (ENDOCARPO)</v>
      </c>
      <c r="B259" s="3" t="s">
        <v>261</v>
      </c>
      <c r="C259" s="3">
        <v>342664</v>
      </c>
      <c r="D259" s="3">
        <v>495443</v>
      </c>
      <c r="E259" s="3">
        <v>375315</v>
      </c>
      <c r="F259" s="3">
        <v>341541</v>
      </c>
      <c r="G259" s="3" t="s">
        <v>52</v>
      </c>
      <c r="H259" s="3" t="s">
        <v>52</v>
      </c>
      <c r="I259" s="3" t="s">
        <v>52</v>
      </c>
      <c r="J259" s="3" t="s">
        <v>52</v>
      </c>
    </row>
    <row r="260" spans="1:10" x14ac:dyDescent="0.2">
      <c r="A260" s="49" t="str">
        <f t="shared" si="4"/>
        <v>COCOS FRESCOS OU SECOS</v>
      </c>
      <c r="B260" s="3" t="s">
        <v>262</v>
      </c>
      <c r="C260" s="3">
        <v>615916</v>
      </c>
      <c r="D260" s="3">
        <v>614001</v>
      </c>
      <c r="E260" s="3">
        <v>1578486</v>
      </c>
      <c r="F260" s="3">
        <v>810398</v>
      </c>
      <c r="G260" s="3">
        <v>11926258</v>
      </c>
      <c r="H260" s="3">
        <v>9990989</v>
      </c>
      <c r="I260" s="3">
        <v>16971996</v>
      </c>
      <c r="J260" s="3">
        <v>14126713</v>
      </c>
    </row>
    <row r="261" spans="1:10" x14ac:dyDescent="0.2">
      <c r="A261" s="49" t="str">
        <f t="shared" si="4"/>
        <v>COGUMELOS</v>
      </c>
      <c r="B261" s="3" t="s">
        <v>263</v>
      </c>
      <c r="C261" s="3">
        <v>260468</v>
      </c>
      <c r="D261" s="3">
        <v>29051</v>
      </c>
      <c r="E261" s="3">
        <v>251193</v>
      </c>
      <c r="F261" s="3">
        <v>32747</v>
      </c>
      <c r="G261" s="3">
        <v>42498</v>
      </c>
      <c r="H261" s="3">
        <v>22274</v>
      </c>
      <c r="I261" s="3">
        <v>147502</v>
      </c>
      <c r="J261" s="3">
        <v>307</v>
      </c>
    </row>
    <row r="262" spans="1:10" x14ac:dyDescent="0.2">
      <c r="A262" s="49" t="str">
        <f t="shared" si="4"/>
        <v>COGUMELOS E TRUFAS PREPARADOS OU CONSERVADOS</v>
      </c>
      <c r="B262" s="3" t="s">
        <v>264</v>
      </c>
      <c r="C262" s="3">
        <v>346904</v>
      </c>
      <c r="D262" s="3">
        <v>49482</v>
      </c>
      <c r="E262" s="3">
        <v>354329</v>
      </c>
      <c r="F262" s="3">
        <v>49755</v>
      </c>
      <c r="G262" s="3">
        <v>12745007</v>
      </c>
      <c r="H262" s="3">
        <v>9929623</v>
      </c>
      <c r="I262" s="3">
        <v>21416367</v>
      </c>
      <c r="J262" s="3">
        <v>14004894</v>
      </c>
    </row>
    <row r="263" spans="1:10" x14ac:dyDescent="0.2">
      <c r="A263" s="49" t="str">
        <f t="shared" si="4"/>
        <v>COGUMELOS E TRUFAS SECOS</v>
      </c>
      <c r="B263" s="3" t="s">
        <v>265</v>
      </c>
      <c r="C263" s="3">
        <v>509920</v>
      </c>
      <c r="D263" s="3">
        <v>13193</v>
      </c>
      <c r="E263" s="3">
        <v>480203</v>
      </c>
      <c r="F263" s="3">
        <v>4255</v>
      </c>
      <c r="G263" s="3">
        <v>1955628</v>
      </c>
      <c r="H263" s="3">
        <v>320318</v>
      </c>
      <c r="I263" s="3">
        <v>1335475</v>
      </c>
      <c r="J263" s="3">
        <v>182726</v>
      </c>
    </row>
    <row r="264" spans="1:10" x14ac:dyDescent="0.2">
      <c r="A264" s="49" t="str">
        <f t="shared" si="4"/>
        <v>COLOFONIAS, ÁCIDOS RESÍNICOS E SEUS DERIVADOS</v>
      </c>
      <c r="B264" s="3" t="s">
        <v>266</v>
      </c>
      <c r="C264" s="3">
        <v>139903877</v>
      </c>
      <c r="D264" s="3">
        <v>121163020</v>
      </c>
      <c r="E264" s="3">
        <v>154192942</v>
      </c>
      <c r="F264" s="3">
        <v>121930590</v>
      </c>
      <c r="G264" s="3">
        <v>8898650</v>
      </c>
      <c r="H264" s="3">
        <v>2801307</v>
      </c>
      <c r="I264" s="3">
        <v>9164746</v>
      </c>
      <c r="J264" s="3">
        <v>3574144</v>
      </c>
    </row>
    <row r="265" spans="1:10" x14ac:dyDescent="0.2">
      <c r="A265" s="49" t="str">
        <f t="shared" si="4"/>
        <v>CONDIMENTOS E TEMPEROS</v>
      </c>
      <c r="B265" s="3" t="s">
        <v>267</v>
      </c>
      <c r="C265" s="3">
        <v>10227614</v>
      </c>
      <c r="D265" s="3">
        <v>2804761</v>
      </c>
      <c r="E265" s="3">
        <v>10950689</v>
      </c>
      <c r="F265" s="3">
        <v>3177078</v>
      </c>
      <c r="G265" s="3">
        <v>30844667</v>
      </c>
      <c r="H265" s="3">
        <v>5453818</v>
      </c>
      <c r="I265" s="3">
        <v>33165863</v>
      </c>
      <c r="J265" s="3">
        <v>5660355</v>
      </c>
    </row>
    <row r="266" spans="1:10" x14ac:dyDescent="0.2">
      <c r="A266" s="49" t="str">
        <f t="shared" si="4"/>
        <v>CONES E EXTRATOS DE LÚPULO E LUPULINA</v>
      </c>
      <c r="B266" s="3" t="s">
        <v>268</v>
      </c>
      <c r="C266" s="3">
        <v>415262</v>
      </c>
      <c r="D266" s="3">
        <v>13226</v>
      </c>
      <c r="E266" s="3">
        <v>443463</v>
      </c>
      <c r="F266" s="3">
        <v>18367</v>
      </c>
      <c r="G266" s="3">
        <v>68864174</v>
      </c>
      <c r="H266" s="3">
        <v>3776038</v>
      </c>
      <c r="I266" s="3">
        <v>67416496</v>
      </c>
      <c r="J266" s="3">
        <v>3743937</v>
      </c>
    </row>
    <row r="267" spans="1:10" x14ac:dyDescent="0.2">
      <c r="A267" s="49" t="str">
        <f t="shared" si="4"/>
        <v>CORDÉIS E DEMAIS PRODUTOS DO SISAL OU OUTRAS FIBRAS 'AGAVE'</v>
      </c>
      <c r="B267" s="3" t="s">
        <v>269</v>
      </c>
      <c r="C267" s="3">
        <v>21005819</v>
      </c>
      <c r="D267" s="3">
        <v>12222799</v>
      </c>
      <c r="E267" s="3">
        <v>23622207</v>
      </c>
      <c r="F267" s="3">
        <v>13965413</v>
      </c>
      <c r="G267" s="3">
        <v>210922</v>
      </c>
      <c r="H267" s="3">
        <v>65908</v>
      </c>
      <c r="I267" s="3">
        <v>316755</v>
      </c>
      <c r="J267" s="3">
        <v>121825</v>
      </c>
    </row>
    <row r="268" spans="1:10" x14ac:dyDescent="0.2">
      <c r="A268" s="49" t="str">
        <f t="shared" si="4"/>
        <v>CORTIÇA</v>
      </c>
      <c r="B268" s="3" t="s">
        <v>270</v>
      </c>
      <c r="C268" s="3">
        <v>351600</v>
      </c>
      <c r="D268" s="3">
        <v>28909</v>
      </c>
      <c r="E268" s="3">
        <v>338352</v>
      </c>
      <c r="F268" s="3">
        <v>29660</v>
      </c>
      <c r="G268" s="3">
        <v>13291597</v>
      </c>
      <c r="H268" s="3">
        <v>1526165</v>
      </c>
      <c r="I268" s="3">
        <v>11629077</v>
      </c>
      <c r="J268" s="3">
        <v>1493226</v>
      </c>
    </row>
    <row r="269" spans="1:10" x14ac:dyDescent="0.2">
      <c r="A269" s="49" t="str">
        <f t="shared" si="4"/>
        <v>CORVINA</v>
      </c>
      <c r="B269" s="3" t="s">
        <v>271</v>
      </c>
      <c r="C269" s="3">
        <v>18558926</v>
      </c>
      <c r="D269" s="3">
        <v>8547848</v>
      </c>
      <c r="E269" s="3">
        <v>23161996</v>
      </c>
      <c r="F269" s="3">
        <v>11108443</v>
      </c>
      <c r="G269" s="3">
        <v>2219816</v>
      </c>
      <c r="H269" s="3">
        <v>1200800</v>
      </c>
      <c r="I269" s="3">
        <v>314343</v>
      </c>
      <c r="J269" s="3">
        <v>174640</v>
      </c>
    </row>
    <row r="270" spans="1:10" x14ac:dyDescent="0.2">
      <c r="A270" s="49" t="str">
        <f t="shared" si="4"/>
        <v>COUROS/PELES ACAMURÇADOS</v>
      </c>
      <c r="B270" s="3" t="s">
        <v>272</v>
      </c>
      <c r="C270" s="3">
        <v>7573324</v>
      </c>
      <c r="D270" s="3">
        <v>744583</v>
      </c>
      <c r="E270" s="3">
        <v>9696651</v>
      </c>
      <c r="F270" s="3">
        <v>946325</v>
      </c>
      <c r="G270" s="3">
        <v>379300</v>
      </c>
      <c r="H270" s="3">
        <v>15143</v>
      </c>
      <c r="I270" s="3">
        <v>34933</v>
      </c>
      <c r="J270" s="3">
        <v>1070</v>
      </c>
    </row>
    <row r="271" spans="1:10" x14ac:dyDescent="0.2">
      <c r="A271" s="49" t="str">
        <f t="shared" si="4"/>
        <v>COUROS/PELES DE BOVINOS OU EQUÍDEOS, EM BRUTO</v>
      </c>
      <c r="B271" s="3" t="s">
        <v>273</v>
      </c>
      <c r="C271" s="3">
        <v>18502586</v>
      </c>
      <c r="D271" s="3">
        <v>50246425</v>
      </c>
      <c r="E271" s="3">
        <v>32601245</v>
      </c>
      <c r="F271" s="3">
        <v>92183564</v>
      </c>
      <c r="G271" s="3">
        <v>40735677</v>
      </c>
      <c r="H271" s="3">
        <v>43898673</v>
      </c>
      <c r="I271" s="3">
        <v>34231381</v>
      </c>
      <c r="J271" s="3">
        <v>45826384</v>
      </c>
    </row>
    <row r="272" spans="1:10" x14ac:dyDescent="0.2">
      <c r="A272" s="49" t="str">
        <f t="shared" si="4"/>
        <v>COUROS/PELES DE BOVINOS, CRUST</v>
      </c>
      <c r="B272" s="3" t="s">
        <v>274</v>
      </c>
      <c r="C272" s="3">
        <v>143505617</v>
      </c>
      <c r="D272" s="3">
        <v>13141495</v>
      </c>
      <c r="E272" s="3">
        <v>118693028</v>
      </c>
      <c r="F272" s="3">
        <v>12283266</v>
      </c>
      <c r="G272" s="3">
        <v>2279736</v>
      </c>
      <c r="H272" s="3">
        <v>183403</v>
      </c>
      <c r="I272" s="3">
        <v>4079840</v>
      </c>
      <c r="J272" s="3">
        <v>355551</v>
      </c>
    </row>
    <row r="273" spans="1:10" x14ac:dyDescent="0.2">
      <c r="A273" s="49" t="str">
        <f t="shared" si="4"/>
        <v>COUROS/PELES DE BOVINOS, CURTIDO, WET BLUE</v>
      </c>
      <c r="B273" s="3" t="s">
        <v>275</v>
      </c>
      <c r="C273" s="3">
        <v>57867</v>
      </c>
      <c r="D273" s="3">
        <v>38230</v>
      </c>
      <c r="E273" s="3">
        <v>605893</v>
      </c>
      <c r="F273" s="3">
        <v>575769</v>
      </c>
      <c r="G273" s="3" t="s">
        <v>52</v>
      </c>
      <c r="H273" s="3" t="s">
        <v>52</v>
      </c>
      <c r="I273" s="3" t="s">
        <v>52</v>
      </c>
      <c r="J273" s="3" t="s">
        <v>52</v>
      </c>
    </row>
    <row r="274" spans="1:10" x14ac:dyDescent="0.2">
      <c r="A274" s="49" t="str">
        <f t="shared" si="4"/>
        <v>COUROS/PELES DE BOVINOS, PREPARADOS</v>
      </c>
      <c r="B274" s="3" t="s">
        <v>276</v>
      </c>
      <c r="C274" s="3">
        <v>569295825</v>
      </c>
      <c r="D274" s="3">
        <v>43157871</v>
      </c>
      <c r="E274" s="3">
        <v>550414153</v>
      </c>
      <c r="F274" s="3">
        <v>44052500</v>
      </c>
      <c r="G274" s="3">
        <v>2237264</v>
      </c>
      <c r="H274" s="3">
        <v>688086</v>
      </c>
      <c r="I274" s="3">
        <v>2920086</v>
      </c>
      <c r="J274" s="3">
        <v>795576</v>
      </c>
    </row>
    <row r="275" spans="1:10" x14ac:dyDescent="0.2">
      <c r="A275" s="49" t="str">
        <f t="shared" si="4"/>
        <v>COUROS/PELES DE CAPRINOS, CRUST</v>
      </c>
      <c r="B275" s="3" t="s">
        <v>277</v>
      </c>
      <c r="C275" s="3">
        <v>229215</v>
      </c>
      <c r="D275" s="3">
        <v>8525</v>
      </c>
      <c r="E275" s="3">
        <v>459761</v>
      </c>
      <c r="F275" s="3">
        <v>17930</v>
      </c>
      <c r="G275" s="3">
        <v>94900</v>
      </c>
      <c r="H275" s="3">
        <v>14742</v>
      </c>
      <c r="I275" s="3">
        <v>446410</v>
      </c>
      <c r="J275" s="3">
        <v>19691</v>
      </c>
    </row>
    <row r="276" spans="1:10" x14ac:dyDescent="0.2">
      <c r="A276" s="49" t="str">
        <f t="shared" si="4"/>
        <v>COUROS/PELES DE CAPRINOS, CURTIDOS, WET BLUE</v>
      </c>
      <c r="B276" s="3" t="s">
        <v>559</v>
      </c>
      <c r="C276" s="3">
        <v>68364</v>
      </c>
      <c r="D276" s="3">
        <v>11337</v>
      </c>
      <c r="E276" s="3">
        <v>61242</v>
      </c>
      <c r="F276" s="3">
        <v>6651</v>
      </c>
      <c r="G276" s="3">
        <v>270047</v>
      </c>
      <c r="H276" s="3">
        <v>108853</v>
      </c>
      <c r="I276" s="3">
        <v>528782</v>
      </c>
      <c r="J276" s="3">
        <v>167915</v>
      </c>
    </row>
    <row r="277" spans="1:10" x14ac:dyDescent="0.2">
      <c r="A277" s="49" t="str">
        <f t="shared" si="4"/>
        <v>COUROS/PELES DE CAPRINOS, PREPARADOS</v>
      </c>
      <c r="B277" s="3" t="s">
        <v>278</v>
      </c>
      <c r="C277" s="3">
        <v>117975</v>
      </c>
      <c r="D277" s="3">
        <v>13134</v>
      </c>
      <c r="E277" s="3">
        <v>84318</v>
      </c>
      <c r="F277" s="3">
        <v>8799</v>
      </c>
      <c r="G277" s="3">
        <v>222803</v>
      </c>
      <c r="H277" s="3">
        <v>5194</v>
      </c>
      <c r="I277" s="3">
        <v>383358</v>
      </c>
      <c r="J277" s="3">
        <v>6171</v>
      </c>
    </row>
    <row r="278" spans="1:10" x14ac:dyDescent="0.2">
      <c r="A278" s="49" t="str">
        <f t="shared" si="4"/>
        <v>COUROS/PELES DE EQUÍDEOS, CRUST</v>
      </c>
      <c r="B278" s="3" t="s">
        <v>560</v>
      </c>
      <c r="C278" s="3">
        <v>641839</v>
      </c>
      <c r="D278" s="3">
        <v>54062</v>
      </c>
      <c r="E278" s="3">
        <v>324043</v>
      </c>
      <c r="F278" s="3">
        <v>28177</v>
      </c>
      <c r="G278" s="3" t="s">
        <v>52</v>
      </c>
      <c r="H278" s="3" t="s">
        <v>52</v>
      </c>
      <c r="I278" s="3" t="s">
        <v>52</v>
      </c>
      <c r="J278" s="3" t="s">
        <v>52</v>
      </c>
    </row>
    <row r="279" spans="1:10" x14ac:dyDescent="0.2">
      <c r="A279" s="49" t="str">
        <f t="shared" si="4"/>
        <v>COUROS/PELES DE EQUÍDEOS, CURTIDO</v>
      </c>
      <c r="B279" s="3" t="s">
        <v>279</v>
      </c>
      <c r="C279" s="3">
        <v>218680</v>
      </c>
      <c r="D279" s="3">
        <v>216511</v>
      </c>
      <c r="E279" s="3">
        <v>732329</v>
      </c>
      <c r="F279" s="3">
        <v>864886</v>
      </c>
      <c r="G279" s="3">
        <v>36736</v>
      </c>
      <c r="H279" s="3">
        <v>47687</v>
      </c>
      <c r="I279" s="3">
        <v>2188</v>
      </c>
      <c r="J279" s="3">
        <v>84</v>
      </c>
    </row>
    <row r="280" spans="1:10" x14ac:dyDescent="0.2">
      <c r="A280" s="49" t="str">
        <f t="shared" si="4"/>
        <v>COUROS/PELES DE EQUÍDEOS, PREPARADOS</v>
      </c>
      <c r="B280" s="3" t="s">
        <v>280</v>
      </c>
      <c r="C280" s="3">
        <v>53950</v>
      </c>
      <c r="D280" s="3">
        <v>3468</v>
      </c>
      <c r="E280" s="3">
        <v>87670</v>
      </c>
      <c r="F280" s="3">
        <v>7440</v>
      </c>
      <c r="G280" s="3">
        <v>63681</v>
      </c>
      <c r="H280" s="3">
        <v>1214</v>
      </c>
      <c r="I280" s="3">
        <v>12184</v>
      </c>
      <c r="J280" s="3">
        <v>160</v>
      </c>
    </row>
    <row r="281" spans="1:10" x14ac:dyDescent="0.2">
      <c r="A281" s="49" t="str">
        <f t="shared" si="4"/>
        <v>COUROS/PELES DE OUTROS ANIMAIS, CRUST</v>
      </c>
      <c r="B281" s="3" t="s">
        <v>281</v>
      </c>
      <c r="C281" s="3">
        <v>9940</v>
      </c>
      <c r="D281" s="3">
        <v>97</v>
      </c>
      <c r="E281" s="3">
        <v>45079</v>
      </c>
      <c r="F281" s="3">
        <v>587</v>
      </c>
      <c r="G281" s="3">
        <v>20768</v>
      </c>
      <c r="H281" s="3">
        <v>239</v>
      </c>
      <c r="I281" s="3">
        <v>0</v>
      </c>
      <c r="J281" s="3">
        <v>0</v>
      </c>
    </row>
    <row r="282" spans="1:10" x14ac:dyDescent="0.2">
      <c r="A282" s="49" t="str">
        <f t="shared" si="4"/>
        <v>COUROS/PELES DE OUTROS ANIMAIS, EM BRUTO</v>
      </c>
      <c r="B282" s="3" t="s">
        <v>282</v>
      </c>
      <c r="C282" s="3">
        <v>201248</v>
      </c>
      <c r="D282" s="3">
        <v>133318</v>
      </c>
      <c r="E282" s="3">
        <v>112804</v>
      </c>
      <c r="F282" s="3">
        <v>13112</v>
      </c>
      <c r="G282" s="3">
        <v>98158</v>
      </c>
      <c r="H282" s="3">
        <v>5631</v>
      </c>
      <c r="I282" s="3">
        <v>329096</v>
      </c>
      <c r="J282" s="3">
        <v>40698</v>
      </c>
    </row>
    <row r="283" spans="1:10" x14ac:dyDescent="0.2">
      <c r="A283" s="49" t="str">
        <f t="shared" si="4"/>
        <v>COUROS/PELES DE OUTROS ANIMAIS, PREPARADOS</v>
      </c>
      <c r="B283" s="3" t="s">
        <v>283</v>
      </c>
      <c r="C283" s="3">
        <v>4995467</v>
      </c>
      <c r="D283" s="3">
        <v>30381</v>
      </c>
      <c r="E283" s="3">
        <v>7146352</v>
      </c>
      <c r="F283" s="3">
        <v>43543</v>
      </c>
      <c r="G283" s="3">
        <v>142467</v>
      </c>
      <c r="H283" s="3">
        <v>1704</v>
      </c>
      <c r="I283" s="3">
        <v>352882</v>
      </c>
      <c r="J283" s="3">
        <v>5843</v>
      </c>
    </row>
    <row r="284" spans="1:10" x14ac:dyDescent="0.2">
      <c r="A284" s="49" t="str">
        <f t="shared" si="4"/>
        <v>COUROS/PELES DE OVINOS, CRUST</v>
      </c>
      <c r="B284" s="3" t="s">
        <v>284</v>
      </c>
      <c r="C284" s="3">
        <v>1709460</v>
      </c>
      <c r="D284" s="3">
        <v>59110</v>
      </c>
      <c r="E284" s="3">
        <v>1834366</v>
      </c>
      <c r="F284" s="3">
        <v>56282</v>
      </c>
      <c r="G284" s="3">
        <v>488700</v>
      </c>
      <c r="H284" s="3">
        <v>20753</v>
      </c>
      <c r="I284" s="3">
        <v>485116</v>
      </c>
      <c r="J284" s="3">
        <v>25881</v>
      </c>
    </row>
    <row r="285" spans="1:10" x14ac:dyDescent="0.2">
      <c r="A285" s="49" t="str">
        <f t="shared" si="4"/>
        <v>COUROS/PELES DE OVINOS, CURTIDO, WET BLUE</v>
      </c>
      <c r="B285" s="3" t="s">
        <v>285</v>
      </c>
      <c r="C285" s="3">
        <v>153122</v>
      </c>
      <c r="D285" s="3">
        <v>17352</v>
      </c>
      <c r="E285" s="3">
        <v>228262</v>
      </c>
      <c r="F285" s="3">
        <v>32474</v>
      </c>
      <c r="G285" s="3">
        <v>2945357</v>
      </c>
      <c r="H285" s="3">
        <v>502489</v>
      </c>
      <c r="I285" s="3">
        <v>4019417</v>
      </c>
      <c r="J285" s="3">
        <v>762625</v>
      </c>
    </row>
    <row r="286" spans="1:10" x14ac:dyDescent="0.2">
      <c r="A286" s="49" t="str">
        <f t="shared" si="4"/>
        <v>COUROS/PELES DE OVINOS, EM BRUTO</v>
      </c>
      <c r="B286" s="3" t="s">
        <v>286</v>
      </c>
      <c r="C286" s="3">
        <v>12376</v>
      </c>
      <c r="D286" s="3">
        <v>23800</v>
      </c>
      <c r="E286" s="3">
        <v>0</v>
      </c>
      <c r="F286" s="3">
        <v>0</v>
      </c>
      <c r="G286" s="3">
        <v>1109194</v>
      </c>
      <c r="H286" s="3">
        <v>951282</v>
      </c>
      <c r="I286" s="3">
        <v>1271950</v>
      </c>
      <c r="J286" s="3">
        <v>982103</v>
      </c>
    </row>
    <row r="287" spans="1:10" x14ac:dyDescent="0.2">
      <c r="A287" s="49" t="str">
        <f t="shared" si="4"/>
        <v>COUROS/PELES DE OVINOS, PREPARADOS</v>
      </c>
      <c r="B287" s="3" t="s">
        <v>287</v>
      </c>
      <c r="C287" s="3">
        <v>1859041</v>
      </c>
      <c r="D287" s="3">
        <v>52659</v>
      </c>
      <c r="E287" s="3">
        <v>779312</v>
      </c>
      <c r="F287" s="3">
        <v>20684</v>
      </c>
      <c r="G287" s="3">
        <v>813648</v>
      </c>
      <c r="H287" s="3">
        <v>34155</v>
      </c>
      <c r="I287" s="3">
        <v>1485903</v>
      </c>
      <c r="J287" s="3">
        <v>32639</v>
      </c>
    </row>
    <row r="288" spans="1:10" x14ac:dyDescent="0.2">
      <c r="A288" s="49" t="str">
        <f t="shared" si="4"/>
        <v>COUROS/PELES DE RÉPTEIS, CURTIDOS OU CRUST</v>
      </c>
      <c r="B288" s="3" t="s">
        <v>288</v>
      </c>
      <c r="C288" s="3">
        <v>44600</v>
      </c>
      <c r="D288" s="3">
        <v>305</v>
      </c>
      <c r="E288" s="3">
        <v>2150</v>
      </c>
      <c r="F288" s="3">
        <v>25</v>
      </c>
      <c r="G288" s="3">
        <v>236971</v>
      </c>
      <c r="H288" s="3">
        <v>1214</v>
      </c>
      <c r="I288" s="3">
        <v>282455</v>
      </c>
      <c r="J288" s="3">
        <v>1348</v>
      </c>
    </row>
    <row r="289" spans="1:10" x14ac:dyDescent="0.2">
      <c r="A289" s="49" t="str">
        <f t="shared" si="4"/>
        <v>COUROS/PELES DE RÉPTEIS, EM BRUTO</v>
      </c>
      <c r="B289" s="3" t="s">
        <v>289</v>
      </c>
      <c r="C289" s="3">
        <v>90000</v>
      </c>
      <c r="D289" s="3">
        <v>3478</v>
      </c>
      <c r="E289" s="3">
        <v>413300</v>
      </c>
      <c r="F289" s="3">
        <v>12968</v>
      </c>
      <c r="G289" s="3">
        <v>35538</v>
      </c>
      <c r="H289" s="3">
        <v>210</v>
      </c>
      <c r="I289" s="3">
        <v>98855</v>
      </c>
      <c r="J289" s="3">
        <v>636</v>
      </c>
    </row>
    <row r="290" spans="1:10" x14ac:dyDescent="0.2">
      <c r="A290" s="49" t="str">
        <f t="shared" si="4"/>
        <v>COUROS/PELES DE RÉPTEIS, PREPARADOS</v>
      </c>
      <c r="B290" s="3" t="s">
        <v>561</v>
      </c>
      <c r="C290" s="3">
        <v>497</v>
      </c>
      <c r="D290" s="3">
        <v>1</v>
      </c>
      <c r="E290" s="3">
        <v>0</v>
      </c>
      <c r="F290" s="3">
        <v>0</v>
      </c>
      <c r="G290" s="3">
        <v>2050</v>
      </c>
      <c r="H290" s="3">
        <v>7</v>
      </c>
      <c r="I290" s="3">
        <v>62889</v>
      </c>
      <c r="J290" s="3">
        <v>281</v>
      </c>
    </row>
    <row r="291" spans="1:10" x14ac:dyDescent="0.2">
      <c r="A291" s="49" t="str">
        <f t="shared" si="4"/>
        <v>COUROS/PELES DE SUÍNOS, CRUST</v>
      </c>
      <c r="B291" s="3" t="s">
        <v>290</v>
      </c>
      <c r="C291" s="3">
        <v>14216</v>
      </c>
      <c r="D291" s="3">
        <v>602</v>
      </c>
      <c r="E291" s="3">
        <v>0</v>
      </c>
      <c r="F291" s="3">
        <v>0</v>
      </c>
      <c r="G291" s="3">
        <v>72332</v>
      </c>
      <c r="H291" s="3">
        <v>6356</v>
      </c>
      <c r="I291" s="3">
        <v>53957</v>
      </c>
      <c r="J291" s="3">
        <v>5594</v>
      </c>
    </row>
    <row r="292" spans="1:10" x14ac:dyDescent="0.2">
      <c r="A292" s="49" t="str">
        <f t="shared" si="4"/>
        <v>COUROS/PELES DE SUÍNOS, EM BRUTO</v>
      </c>
      <c r="B292" s="3" t="s">
        <v>562</v>
      </c>
      <c r="C292" s="3">
        <v>0</v>
      </c>
      <c r="D292" s="3">
        <v>0</v>
      </c>
      <c r="E292" s="3">
        <v>279</v>
      </c>
      <c r="F292" s="3">
        <v>36</v>
      </c>
      <c r="G292" s="3" t="s">
        <v>52</v>
      </c>
      <c r="H292" s="3" t="s">
        <v>52</v>
      </c>
      <c r="I292" s="3" t="s">
        <v>52</v>
      </c>
      <c r="J292" s="3" t="s">
        <v>52</v>
      </c>
    </row>
    <row r="293" spans="1:10" x14ac:dyDescent="0.2">
      <c r="A293" s="49" t="str">
        <f t="shared" si="4"/>
        <v>COUROS/PELES DE SUÍNOS, PREPARADOS</v>
      </c>
      <c r="B293" s="3" t="s">
        <v>291</v>
      </c>
      <c r="C293" s="3">
        <v>3957</v>
      </c>
      <c r="D293" s="3">
        <v>921</v>
      </c>
      <c r="E293" s="3">
        <v>6285</v>
      </c>
      <c r="F293" s="3">
        <v>679</v>
      </c>
      <c r="G293" s="3">
        <v>32678</v>
      </c>
      <c r="H293" s="3">
        <v>3211</v>
      </c>
      <c r="I293" s="3">
        <v>41734</v>
      </c>
      <c r="J293" s="3">
        <v>5469</v>
      </c>
    </row>
    <row r="294" spans="1:10" x14ac:dyDescent="0.2">
      <c r="A294" s="49" t="str">
        <f t="shared" si="4"/>
        <v>COUROS/PELES ENVERNIZADOS OU REVESTIDOS</v>
      </c>
      <c r="B294" s="3" t="s">
        <v>292</v>
      </c>
      <c r="C294" s="3">
        <v>705150</v>
      </c>
      <c r="D294" s="3">
        <v>22367</v>
      </c>
      <c r="E294" s="3">
        <v>940539</v>
      </c>
      <c r="F294" s="3">
        <v>35641</v>
      </c>
      <c r="G294" s="3">
        <v>74499</v>
      </c>
      <c r="H294" s="3">
        <v>4686</v>
      </c>
      <c r="I294" s="3">
        <v>157556</v>
      </c>
      <c r="J294" s="3">
        <v>6932</v>
      </c>
    </row>
    <row r="295" spans="1:10" x14ac:dyDescent="0.2">
      <c r="A295" s="49" t="str">
        <f t="shared" si="4"/>
        <v>COUROS/PELES METALIZADOS</v>
      </c>
      <c r="B295" s="3" t="s">
        <v>293</v>
      </c>
      <c r="C295" s="3">
        <v>1006791</v>
      </c>
      <c r="D295" s="3">
        <v>31469</v>
      </c>
      <c r="E295" s="3">
        <v>1275998</v>
      </c>
      <c r="F295" s="3">
        <v>36759</v>
      </c>
      <c r="G295" s="3">
        <v>69102</v>
      </c>
      <c r="H295" s="3">
        <v>1229</v>
      </c>
      <c r="I295" s="3">
        <v>37404</v>
      </c>
      <c r="J295" s="3">
        <v>745</v>
      </c>
    </row>
    <row r="296" spans="1:10" x14ac:dyDescent="0.2">
      <c r="A296" s="49" t="str">
        <f t="shared" si="4"/>
        <v>COUROS/PELES RECONSTITUÍDOS</v>
      </c>
      <c r="B296" s="3" t="s">
        <v>294</v>
      </c>
      <c r="C296" s="3">
        <v>1342893</v>
      </c>
      <c r="D296" s="3">
        <v>187773</v>
      </c>
      <c r="E296" s="3">
        <v>913519</v>
      </c>
      <c r="F296" s="3">
        <v>203680</v>
      </c>
      <c r="G296" s="3">
        <v>645822</v>
      </c>
      <c r="H296" s="3">
        <v>179055</v>
      </c>
      <c r="I296" s="3">
        <v>825430</v>
      </c>
      <c r="J296" s="3">
        <v>204920</v>
      </c>
    </row>
    <row r="297" spans="1:10" x14ac:dyDescent="0.2">
      <c r="A297" s="49" t="str">
        <f t="shared" si="4"/>
        <v>CRAVO-DA-ÍNDIA</v>
      </c>
      <c r="B297" s="3" t="s">
        <v>295</v>
      </c>
      <c r="C297" s="3">
        <v>3587716</v>
      </c>
      <c r="D297" s="3">
        <v>359061</v>
      </c>
      <c r="E297" s="3">
        <v>17023800</v>
      </c>
      <c r="F297" s="3">
        <v>2646318</v>
      </c>
      <c r="G297" s="3">
        <v>1100519</v>
      </c>
      <c r="H297" s="3">
        <v>134315</v>
      </c>
      <c r="I297" s="3">
        <v>1094826</v>
      </c>
      <c r="J297" s="3">
        <v>104229</v>
      </c>
    </row>
    <row r="298" spans="1:10" x14ac:dyDescent="0.2">
      <c r="A298" s="49" t="str">
        <f t="shared" si="4"/>
        <v>CREME DE LEITE</v>
      </c>
      <c r="B298" s="3" t="s">
        <v>296</v>
      </c>
      <c r="C298" s="3">
        <v>19869799</v>
      </c>
      <c r="D298" s="3">
        <v>6623287</v>
      </c>
      <c r="E298" s="3">
        <v>20363815</v>
      </c>
      <c r="F298" s="3">
        <v>7026007</v>
      </c>
      <c r="G298" s="3" t="s">
        <v>52</v>
      </c>
      <c r="H298" s="3" t="s">
        <v>52</v>
      </c>
      <c r="I298" s="3" t="s">
        <v>52</v>
      </c>
      <c r="J298" s="3" t="s">
        <v>52</v>
      </c>
    </row>
    <row r="299" spans="1:10" x14ac:dyDescent="0.2">
      <c r="A299" s="49" t="str">
        <f t="shared" si="4"/>
        <v>DAMASCOS FRESCOS</v>
      </c>
      <c r="B299" s="3" t="s">
        <v>297</v>
      </c>
      <c r="C299" s="3">
        <v>2982</v>
      </c>
      <c r="D299" s="3">
        <v>214</v>
      </c>
      <c r="E299" s="3">
        <v>428</v>
      </c>
      <c r="F299" s="3">
        <v>42</v>
      </c>
      <c r="G299" s="3">
        <v>181854</v>
      </c>
      <c r="H299" s="3">
        <v>59241</v>
      </c>
      <c r="I299" s="3">
        <v>191687</v>
      </c>
      <c r="J299" s="3">
        <v>60606</v>
      </c>
    </row>
    <row r="300" spans="1:10" x14ac:dyDescent="0.2">
      <c r="A300" s="49" t="str">
        <f t="shared" si="4"/>
        <v>DAMASCOS PREPARADOS OU CONSERVADOS</v>
      </c>
      <c r="B300" s="3" t="s">
        <v>298</v>
      </c>
      <c r="C300" s="3">
        <v>22</v>
      </c>
      <c r="D300" s="3">
        <v>2</v>
      </c>
      <c r="E300" s="3">
        <v>527</v>
      </c>
      <c r="F300" s="3">
        <v>42</v>
      </c>
      <c r="G300" s="3">
        <v>269799</v>
      </c>
      <c r="H300" s="3">
        <v>126789</v>
      </c>
      <c r="I300" s="3">
        <v>348432</v>
      </c>
      <c r="J300" s="3">
        <v>182560</v>
      </c>
    </row>
    <row r="301" spans="1:10" x14ac:dyDescent="0.2">
      <c r="A301" s="49" t="str">
        <f t="shared" si="4"/>
        <v>DAMASCOS SECOS</v>
      </c>
      <c r="B301" s="3" t="s">
        <v>299</v>
      </c>
      <c r="C301" s="3">
        <v>6159</v>
      </c>
      <c r="D301" s="3">
        <v>299</v>
      </c>
      <c r="E301" s="3">
        <v>6341</v>
      </c>
      <c r="F301" s="3">
        <v>429</v>
      </c>
      <c r="G301" s="3">
        <v>18826311</v>
      </c>
      <c r="H301" s="3">
        <v>3031799</v>
      </c>
      <c r="I301" s="3">
        <v>16099783</v>
      </c>
      <c r="J301" s="3">
        <v>3247454</v>
      </c>
    </row>
    <row r="302" spans="1:10" x14ac:dyDescent="0.2">
      <c r="A302" s="49" t="str">
        <f t="shared" si="4"/>
        <v>DEMAIS  PRODUTOS LÁCTEOS</v>
      </c>
      <c r="B302" s="3" t="s">
        <v>300</v>
      </c>
      <c r="C302" s="3">
        <v>1536514</v>
      </c>
      <c r="D302" s="3">
        <v>571262</v>
      </c>
      <c r="E302" s="3">
        <v>936802</v>
      </c>
      <c r="F302" s="3">
        <v>594064</v>
      </c>
      <c r="G302" s="3">
        <v>34028672</v>
      </c>
      <c r="H302" s="3">
        <v>5857899</v>
      </c>
      <c r="I302" s="3">
        <v>17129849</v>
      </c>
      <c r="J302" s="3">
        <v>5951016</v>
      </c>
    </row>
    <row r="303" spans="1:10" x14ac:dyDescent="0.2">
      <c r="A303" s="49" t="str">
        <f t="shared" si="4"/>
        <v>DEMAIS AÇÚCARES</v>
      </c>
      <c r="B303" s="3" t="s">
        <v>301</v>
      </c>
      <c r="C303" s="3">
        <v>23463352</v>
      </c>
      <c r="D303" s="3">
        <v>39240457</v>
      </c>
      <c r="E303" s="3">
        <v>22810002</v>
      </c>
      <c r="F303" s="3">
        <v>39796947</v>
      </c>
      <c r="G303" s="3">
        <v>72009354</v>
      </c>
      <c r="H303" s="3">
        <v>45826471</v>
      </c>
      <c r="I303" s="3">
        <v>84075451</v>
      </c>
      <c r="J303" s="3">
        <v>62233544</v>
      </c>
    </row>
    <row r="304" spans="1:10" x14ac:dyDescent="0.2">
      <c r="A304" s="49" t="str">
        <f t="shared" si="4"/>
        <v>DEMAIS ÁLCOOIS</v>
      </c>
      <c r="B304" s="3" t="s">
        <v>302</v>
      </c>
      <c r="C304" s="3">
        <v>8331912</v>
      </c>
      <c r="D304" s="3">
        <v>2525057</v>
      </c>
      <c r="E304" s="3">
        <v>5729163</v>
      </c>
      <c r="F304" s="3">
        <v>1812280</v>
      </c>
      <c r="G304" s="3">
        <v>25222652</v>
      </c>
      <c r="H304" s="3">
        <v>19142023</v>
      </c>
      <c r="I304" s="3">
        <v>28701519</v>
      </c>
      <c r="J304" s="3">
        <v>24776593</v>
      </c>
    </row>
    <row r="305" spans="1:10" x14ac:dyDescent="0.2">
      <c r="A305" s="49" t="str">
        <f t="shared" si="4"/>
        <v>DEMAIS CARNES E MIUDEZAS</v>
      </c>
      <c r="B305" s="3" t="s">
        <v>303</v>
      </c>
      <c r="C305" s="3">
        <v>183811821</v>
      </c>
      <c r="D305" s="3">
        <v>107637982</v>
      </c>
      <c r="E305" s="3">
        <v>251190907</v>
      </c>
      <c r="F305" s="3">
        <v>98364450</v>
      </c>
      <c r="G305" s="3">
        <v>45400</v>
      </c>
      <c r="H305" s="3">
        <v>89898</v>
      </c>
      <c r="I305" s="3">
        <v>0</v>
      </c>
      <c r="J305" s="3">
        <v>0</v>
      </c>
    </row>
    <row r="306" spans="1:10" x14ac:dyDescent="0.2">
      <c r="A306" s="49" t="str">
        <f t="shared" si="4"/>
        <v>DEMAIS CEREAIS</v>
      </c>
      <c r="B306" s="3" t="s">
        <v>304</v>
      </c>
      <c r="C306" s="3">
        <v>133155</v>
      </c>
      <c r="D306" s="3">
        <v>74325</v>
      </c>
      <c r="E306" s="3">
        <v>215205</v>
      </c>
      <c r="F306" s="3">
        <v>142424</v>
      </c>
      <c r="G306" s="3">
        <v>2721199</v>
      </c>
      <c r="H306" s="3">
        <v>1124745</v>
      </c>
      <c r="I306" s="3">
        <v>2724931</v>
      </c>
      <c r="J306" s="3">
        <v>1150047</v>
      </c>
    </row>
    <row r="307" spans="1:10" x14ac:dyDescent="0.2">
      <c r="A307" s="49" t="str">
        <f t="shared" si="4"/>
        <v>DEMAIS CRUSTÁCEOS E MOLUSCOS</v>
      </c>
      <c r="B307" s="3" t="s">
        <v>305</v>
      </c>
      <c r="C307" s="3">
        <v>438680</v>
      </c>
      <c r="D307" s="3">
        <v>23518</v>
      </c>
      <c r="E307" s="3">
        <v>370104</v>
      </c>
      <c r="F307" s="3">
        <v>23323</v>
      </c>
      <c r="G307" s="3">
        <v>5056269</v>
      </c>
      <c r="H307" s="3">
        <v>195416</v>
      </c>
      <c r="I307" s="3">
        <v>4154460</v>
      </c>
      <c r="J307" s="3">
        <v>169940</v>
      </c>
    </row>
    <row r="308" spans="1:10" x14ac:dyDescent="0.2">
      <c r="A308" s="49" t="str">
        <f t="shared" si="4"/>
        <v>DEMAIS ESPECIARIAS</v>
      </c>
      <c r="B308" s="3" t="s">
        <v>306</v>
      </c>
      <c r="C308" s="3">
        <v>8452518</v>
      </c>
      <c r="D308" s="3">
        <v>882647</v>
      </c>
      <c r="E308" s="3">
        <v>9664432</v>
      </c>
      <c r="F308" s="3">
        <v>1050853</v>
      </c>
      <c r="G308" s="3">
        <v>13841083</v>
      </c>
      <c r="H308" s="3">
        <v>7986209</v>
      </c>
      <c r="I308" s="3">
        <v>17006281</v>
      </c>
      <c r="J308" s="3">
        <v>8412536</v>
      </c>
    </row>
    <row r="309" spans="1:10" x14ac:dyDescent="0.2">
      <c r="A309" s="49" t="str">
        <f t="shared" si="4"/>
        <v>DEMAIS FIBRAS E PRODUTOS TÊXTEIS</v>
      </c>
      <c r="B309" s="3" t="s">
        <v>307</v>
      </c>
      <c r="C309" s="3">
        <v>48465955</v>
      </c>
      <c r="D309" s="3">
        <v>43931088</v>
      </c>
      <c r="E309" s="3">
        <v>49597137</v>
      </c>
      <c r="F309" s="3">
        <v>42125048</v>
      </c>
      <c r="G309" s="3">
        <v>14552853</v>
      </c>
      <c r="H309" s="3">
        <v>13926343</v>
      </c>
      <c r="I309" s="3">
        <v>23398361</v>
      </c>
      <c r="J309" s="3">
        <v>21146708</v>
      </c>
    </row>
    <row r="310" spans="1:10" x14ac:dyDescent="0.2">
      <c r="A310" s="49" t="str">
        <f t="shared" si="4"/>
        <v>DEMAIS GORDURAS LÁCTEAS</v>
      </c>
      <c r="B310" s="3" t="s">
        <v>308</v>
      </c>
      <c r="C310" s="3">
        <v>15983</v>
      </c>
      <c r="D310" s="3">
        <v>6831</v>
      </c>
      <c r="E310" s="3">
        <v>16326</v>
      </c>
      <c r="F310" s="3">
        <v>1510</v>
      </c>
      <c r="G310" s="3">
        <v>8629350</v>
      </c>
      <c r="H310" s="3">
        <v>1462608</v>
      </c>
      <c r="I310" s="3">
        <v>8465626</v>
      </c>
      <c r="J310" s="3">
        <v>1237310</v>
      </c>
    </row>
    <row r="311" spans="1:10" x14ac:dyDescent="0.2">
      <c r="A311" s="49" t="str">
        <f t="shared" si="4"/>
        <v>DEMAIS MADEIRAS E MANUFATURAS DE MADEIRAS</v>
      </c>
      <c r="B311" s="3" t="s">
        <v>309</v>
      </c>
      <c r="C311" s="3">
        <v>220042838</v>
      </c>
      <c r="D311" s="3">
        <v>718442009</v>
      </c>
      <c r="E311" s="3">
        <v>170199980</v>
      </c>
      <c r="F311" s="3">
        <v>591605637</v>
      </c>
      <c r="G311" s="3">
        <v>85511655</v>
      </c>
      <c r="H311" s="3">
        <v>108374888</v>
      </c>
      <c r="I311" s="3">
        <v>93881172</v>
      </c>
      <c r="J311" s="3">
        <v>126053867</v>
      </c>
    </row>
    <row r="312" spans="1:10" x14ac:dyDescent="0.2">
      <c r="A312" s="49" t="str">
        <f t="shared" si="4"/>
        <v>DEMAIS NOZES E CASTANHAS</v>
      </c>
      <c r="B312" s="3" t="s">
        <v>310</v>
      </c>
      <c r="C312" s="3">
        <v>4760282</v>
      </c>
      <c r="D312" s="3">
        <v>1515570</v>
      </c>
      <c r="E312" s="3">
        <v>2721904</v>
      </c>
      <c r="F312" s="3">
        <v>734970</v>
      </c>
      <c r="G312" s="3">
        <v>12882045</v>
      </c>
      <c r="H312" s="3">
        <v>1213506</v>
      </c>
      <c r="I312" s="3">
        <v>23629805</v>
      </c>
      <c r="J312" s="3">
        <v>2065635</v>
      </c>
    </row>
    <row r="313" spans="1:10" x14ac:dyDescent="0.2">
      <c r="A313" s="49" t="str">
        <f t="shared" si="4"/>
        <v>DEMAIS OLEOS DE SOJA</v>
      </c>
      <c r="B313" s="3" t="s">
        <v>311</v>
      </c>
      <c r="C313" s="3">
        <v>241337</v>
      </c>
      <c r="D313" s="3">
        <v>191009</v>
      </c>
      <c r="E313" s="3">
        <v>88490</v>
      </c>
      <c r="F313" s="3">
        <v>79339</v>
      </c>
      <c r="G313" s="3">
        <v>295208</v>
      </c>
      <c r="H313" s="3">
        <v>306310</v>
      </c>
      <c r="I313" s="3">
        <v>22051</v>
      </c>
      <c r="J313" s="3">
        <v>3320</v>
      </c>
    </row>
    <row r="314" spans="1:10" x14ac:dyDescent="0.2">
      <c r="A314" s="49" t="str">
        <f t="shared" si="4"/>
        <v>DEMAIS OLEOS ESSENCIAIS</v>
      </c>
      <c r="B314" s="3" t="s">
        <v>312</v>
      </c>
      <c r="C314" s="3">
        <v>138591635</v>
      </c>
      <c r="D314" s="3">
        <v>26593114</v>
      </c>
      <c r="E314" s="3">
        <v>145730315</v>
      </c>
      <c r="F314" s="3">
        <v>17019318</v>
      </c>
      <c r="G314" s="3">
        <v>86498802</v>
      </c>
      <c r="H314" s="3">
        <v>2385120</v>
      </c>
      <c r="I314" s="3">
        <v>90962722</v>
      </c>
      <c r="J314" s="3">
        <v>2585907</v>
      </c>
    </row>
    <row r="315" spans="1:10" x14ac:dyDescent="0.2">
      <c r="A315" s="49" t="str">
        <f t="shared" si="4"/>
        <v>DEMAIS OLEOS VEGETAIS</v>
      </c>
      <c r="B315" s="3" t="s">
        <v>313</v>
      </c>
      <c r="C315" s="3">
        <v>255176695</v>
      </c>
      <c r="D315" s="3">
        <v>605878763</v>
      </c>
      <c r="E315" s="3">
        <v>317722104</v>
      </c>
      <c r="F315" s="3">
        <v>721850068</v>
      </c>
      <c r="G315" s="3">
        <v>204841725</v>
      </c>
      <c r="H315" s="3">
        <v>71162424</v>
      </c>
      <c r="I315" s="3">
        <v>236506352</v>
      </c>
      <c r="J315" s="3">
        <v>85691035</v>
      </c>
    </row>
    <row r="316" spans="1:10" x14ac:dyDescent="0.2">
      <c r="A316" s="49" t="str">
        <f t="shared" si="4"/>
        <v>DEMAIS PEIXES</v>
      </c>
      <c r="B316" s="3" t="s">
        <v>314</v>
      </c>
      <c r="C316" s="3">
        <v>126350954</v>
      </c>
      <c r="D316" s="3">
        <v>26076088</v>
      </c>
      <c r="E316" s="3">
        <v>172499093</v>
      </c>
      <c r="F316" s="3">
        <v>31479822</v>
      </c>
      <c r="G316" s="3">
        <v>392481301</v>
      </c>
      <c r="H316" s="3">
        <v>111842628</v>
      </c>
      <c r="I316" s="3">
        <v>392709079</v>
      </c>
      <c r="J316" s="3">
        <v>124599035</v>
      </c>
    </row>
    <row r="317" spans="1:10" x14ac:dyDescent="0.2">
      <c r="A317" s="49" t="str">
        <f t="shared" si="4"/>
        <v>DEMAIS PREPARAÇÕES DE CARNES</v>
      </c>
      <c r="B317" s="3" t="s">
        <v>315</v>
      </c>
      <c r="C317" s="3">
        <v>181263353</v>
      </c>
      <c r="D317" s="3">
        <v>139698191</v>
      </c>
      <c r="E317" s="3">
        <v>221012278</v>
      </c>
      <c r="F317" s="3">
        <v>160459711</v>
      </c>
      <c r="G317" s="3">
        <v>3091743</v>
      </c>
      <c r="H317" s="3">
        <v>404611</v>
      </c>
      <c r="I317" s="3">
        <v>3724634</v>
      </c>
      <c r="J317" s="3">
        <v>459543</v>
      </c>
    </row>
    <row r="318" spans="1:10" x14ac:dyDescent="0.2">
      <c r="A318" s="49" t="str">
        <f t="shared" si="4"/>
        <v>DEMAIS PRODUTOS DA INDÚSTRIA QUÍMICA , DE ORIGEM VEGETAL</v>
      </c>
      <c r="B318" s="3" t="s">
        <v>316</v>
      </c>
      <c r="C318" s="3">
        <v>308119</v>
      </c>
      <c r="D318" s="3">
        <v>201413</v>
      </c>
      <c r="E318" s="3">
        <v>450221</v>
      </c>
      <c r="F318" s="3">
        <v>324827</v>
      </c>
      <c r="G318" s="3">
        <v>5662316</v>
      </c>
      <c r="H318" s="3">
        <v>1949366</v>
      </c>
      <c r="I318" s="3">
        <v>5950856</v>
      </c>
      <c r="J318" s="3">
        <v>1787673</v>
      </c>
    </row>
    <row r="319" spans="1:10" x14ac:dyDescent="0.2">
      <c r="A319" s="49" t="str">
        <f t="shared" si="4"/>
        <v>DEMAIS PRODUTOS DE COURO</v>
      </c>
      <c r="B319" s="3" t="s">
        <v>317</v>
      </c>
      <c r="C319" s="3">
        <v>20998039</v>
      </c>
      <c r="D319" s="3">
        <v>818277</v>
      </c>
      <c r="E319" s="3">
        <v>14448601</v>
      </c>
      <c r="F319" s="3">
        <v>654036</v>
      </c>
      <c r="G319" s="3">
        <v>96589752</v>
      </c>
      <c r="H319" s="3">
        <v>1241754</v>
      </c>
      <c r="I319" s="3">
        <v>96834143</v>
      </c>
      <c r="J319" s="3">
        <v>1497973</v>
      </c>
    </row>
    <row r="320" spans="1:10" x14ac:dyDescent="0.2">
      <c r="A320" s="49" t="str">
        <f t="shared" si="4"/>
        <v>DEMAIS PRODUTOS E SUBPRODUTOS DA INDÚSTRIA DE MOAGEM</v>
      </c>
      <c r="B320" s="3" t="s">
        <v>318</v>
      </c>
      <c r="C320" s="3">
        <v>10734618</v>
      </c>
      <c r="D320" s="3">
        <v>23388778</v>
      </c>
      <c r="E320" s="3">
        <v>11759920</v>
      </c>
      <c r="F320" s="3">
        <v>40302977</v>
      </c>
      <c r="G320" s="3">
        <v>2178269</v>
      </c>
      <c r="H320" s="3">
        <v>1005484</v>
      </c>
      <c r="I320" s="3">
        <v>1978625</v>
      </c>
      <c r="J320" s="3">
        <v>895496</v>
      </c>
    </row>
    <row r="321" spans="1:10" x14ac:dyDescent="0.2">
      <c r="A321" s="49" t="str">
        <f t="shared" si="4"/>
        <v>DEMAIS PRODUTOS HORTÍCOLAS CONGELADOS</v>
      </c>
      <c r="B321" s="3" t="s">
        <v>319</v>
      </c>
      <c r="C321" s="3">
        <v>1946779</v>
      </c>
      <c r="D321" s="3">
        <v>1453197</v>
      </c>
      <c r="E321" s="3">
        <v>832560</v>
      </c>
      <c r="F321" s="3">
        <v>698553</v>
      </c>
      <c r="G321" s="3">
        <v>20023837</v>
      </c>
      <c r="H321" s="3">
        <v>15131364</v>
      </c>
      <c r="I321" s="3">
        <v>34165185</v>
      </c>
      <c r="J321" s="3">
        <v>26901128</v>
      </c>
    </row>
    <row r="322" spans="1:10" x14ac:dyDescent="0.2">
      <c r="A322" s="49" t="str">
        <f t="shared" ref="A322:A385" si="5">RIGHT(B322,LEN(B322)-11)</f>
        <v>DEMAIS PRODUTOS HORTÍCOLAS, LEGUMINOSAS, RAÍZES E TUBÉRCULOS</v>
      </c>
      <c r="B322" s="3" t="s">
        <v>320</v>
      </c>
      <c r="C322" s="3">
        <v>3420</v>
      </c>
      <c r="D322" s="3">
        <v>3709</v>
      </c>
      <c r="E322" s="3">
        <v>3809</v>
      </c>
      <c r="F322" s="3">
        <v>4880</v>
      </c>
      <c r="G322" s="3" t="s">
        <v>52</v>
      </c>
      <c r="H322" s="3" t="s">
        <v>52</v>
      </c>
      <c r="I322" s="3" t="s">
        <v>52</v>
      </c>
      <c r="J322" s="3" t="s">
        <v>52</v>
      </c>
    </row>
    <row r="323" spans="1:10" x14ac:dyDescent="0.2">
      <c r="A323" s="49" t="str">
        <f t="shared" si="5"/>
        <v>DEMAIS PRODUTOS HORTÍCOLAS, LEGUMINOSAS, RAÍZES E TUBÉRCULOS FRESCOS</v>
      </c>
      <c r="B323" s="3" t="s">
        <v>321</v>
      </c>
      <c r="C323" s="3">
        <v>6540138</v>
      </c>
      <c r="D323" s="3">
        <v>10330266</v>
      </c>
      <c r="E323" s="3">
        <v>8325825</v>
      </c>
      <c r="F323" s="3">
        <v>17528918</v>
      </c>
      <c r="G323" s="3">
        <v>1245211</v>
      </c>
      <c r="H323" s="3">
        <v>2748575</v>
      </c>
      <c r="I323" s="3">
        <v>245183</v>
      </c>
      <c r="J323" s="3">
        <v>1090856</v>
      </c>
    </row>
    <row r="324" spans="1:10" x14ac:dyDescent="0.2">
      <c r="A324" s="49" t="str">
        <f t="shared" si="5"/>
        <v>DEMAIS PRODUTOS HORTÍCOLAS, LEGUMINOSAS, RAÍZES E TUBÉRCULOS PREPARADOS OU CONSERVADOS</v>
      </c>
      <c r="B324" s="3" t="s">
        <v>322</v>
      </c>
      <c r="C324" s="3">
        <v>22208214</v>
      </c>
      <c r="D324" s="3">
        <v>14689656</v>
      </c>
      <c r="E324" s="3">
        <v>20615835</v>
      </c>
      <c r="F324" s="3">
        <v>14184385</v>
      </c>
      <c r="G324" s="3">
        <v>36649714</v>
      </c>
      <c r="H324" s="3">
        <v>34258203</v>
      </c>
      <c r="I324" s="3">
        <v>35116772</v>
      </c>
      <c r="J324" s="3">
        <v>26435920</v>
      </c>
    </row>
    <row r="325" spans="1:10" x14ac:dyDescent="0.2">
      <c r="A325" s="49" t="str">
        <f t="shared" si="5"/>
        <v>DEMAIS PRODUTOS HORTÍCOLAS, LEGUMINOSAS, RAÍZES E TUBÉRCULOS SECOS</v>
      </c>
      <c r="B325" s="3" t="s">
        <v>323</v>
      </c>
      <c r="C325" s="3">
        <v>815183</v>
      </c>
      <c r="D325" s="3">
        <v>73451</v>
      </c>
      <c r="E325" s="3">
        <v>665482</v>
      </c>
      <c r="F325" s="3">
        <v>101353</v>
      </c>
      <c r="G325" s="3">
        <v>40980269</v>
      </c>
      <c r="H325" s="3">
        <v>17913099</v>
      </c>
      <c r="I325" s="3">
        <v>35056697</v>
      </c>
      <c r="J325" s="3">
        <v>14472836</v>
      </c>
    </row>
    <row r="326" spans="1:10" x14ac:dyDescent="0.2">
      <c r="A326" s="49" t="str">
        <f t="shared" si="5"/>
        <v>DEMAIS SEMENTES</v>
      </c>
      <c r="B326" s="3" t="s">
        <v>324</v>
      </c>
      <c r="C326" s="3">
        <v>66833993</v>
      </c>
      <c r="D326" s="3">
        <v>10760682</v>
      </c>
      <c r="E326" s="3">
        <v>78207605</v>
      </c>
      <c r="F326" s="3">
        <v>14152526</v>
      </c>
      <c r="G326" s="3">
        <v>36370596</v>
      </c>
      <c r="H326" s="3">
        <v>6182163</v>
      </c>
      <c r="I326" s="3">
        <v>53782485</v>
      </c>
      <c r="J326" s="3">
        <v>8394733</v>
      </c>
    </row>
    <row r="327" spans="1:10" x14ac:dyDescent="0.2">
      <c r="A327" s="49" t="str">
        <f t="shared" si="5"/>
        <v>DEMAIS SUCOS DE FRUTA</v>
      </c>
      <c r="B327" s="3" t="s">
        <v>325</v>
      </c>
      <c r="C327" s="3">
        <v>147864433</v>
      </c>
      <c r="D327" s="3">
        <v>83764790</v>
      </c>
      <c r="E327" s="3">
        <v>164081196</v>
      </c>
      <c r="F327" s="3">
        <v>86951864</v>
      </c>
      <c r="G327" s="3">
        <v>8802514</v>
      </c>
      <c r="H327" s="3">
        <v>1360273</v>
      </c>
      <c r="I327" s="3">
        <v>18108366</v>
      </c>
      <c r="J327" s="3">
        <v>4341683</v>
      </c>
    </row>
    <row r="328" spans="1:10" x14ac:dyDescent="0.2">
      <c r="A328" s="49" t="str">
        <f t="shared" si="5"/>
        <v>DESPERDÍCIOS DE CACAU</v>
      </c>
      <c r="B328" s="3" t="s">
        <v>326</v>
      </c>
      <c r="C328" s="3">
        <v>298290</v>
      </c>
      <c r="D328" s="3">
        <v>153974</v>
      </c>
      <c r="E328" s="3">
        <v>622491</v>
      </c>
      <c r="F328" s="3">
        <v>324991</v>
      </c>
      <c r="G328" s="3">
        <v>2209360</v>
      </c>
      <c r="H328" s="3">
        <v>8356200</v>
      </c>
      <c r="I328" s="3">
        <v>3427704</v>
      </c>
      <c r="J328" s="3">
        <v>9209034</v>
      </c>
    </row>
    <row r="329" spans="1:10" x14ac:dyDescent="0.2">
      <c r="A329" s="49" t="str">
        <f t="shared" si="5"/>
        <v>DESPERDÍCIOS DE COUROS/PELES</v>
      </c>
      <c r="B329" s="3" t="s">
        <v>327</v>
      </c>
      <c r="C329" s="3">
        <v>87658</v>
      </c>
      <c r="D329" s="3">
        <v>116106</v>
      </c>
      <c r="E329" s="3">
        <v>104623</v>
      </c>
      <c r="F329" s="3">
        <v>159336</v>
      </c>
      <c r="G329" s="3">
        <v>162926</v>
      </c>
      <c r="H329" s="3">
        <v>581880</v>
      </c>
      <c r="I329" s="3">
        <v>655218</v>
      </c>
      <c r="J329" s="3">
        <v>667500</v>
      </c>
    </row>
    <row r="330" spans="1:10" x14ac:dyDescent="0.2">
      <c r="A330" s="49" t="str">
        <f t="shared" si="5"/>
        <v>DESPERDÍCIOS DE FUMO</v>
      </c>
      <c r="B330" s="3" t="s">
        <v>328</v>
      </c>
      <c r="C330" s="3">
        <v>68578403</v>
      </c>
      <c r="D330" s="3">
        <v>112725254</v>
      </c>
      <c r="E330" s="3">
        <v>78735898</v>
      </c>
      <c r="F330" s="3">
        <v>100124207</v>
      </c>
      <c r="G330" s="3">
        <v>3928784</v>
      </c>
      <c r="H330" s="3">
        <v>5526242</v>
      </c>
      <c r="I330" s="3">
        <v>13374800</v>
      </c>
      <c r="J330" s="3">
        <v>15142568</v>
      </c>
    </row>
    <row r="331" spans="1:10" x14ac:dyDescent="0.2">
      <c r="A331" s="49" t="str">
        <f t="shared" si="5"/>
        <v>DOCE DE LEITE</v>
      </c>
      <c r="B331" s="3" t="s">
        <v>329</v>
      </c>
      <c r="C331" s="3">
        <v>1422065</v>
      </c>
      <c r="D331" s="3">
        <v>347132</v>
      </c>
      <c r="E331" s="3">
        <v>1583627</v>
      </c>
      <c r="F331" s="3">
        <v>407973</v>
      </c>
      <c r="G331" s="3">
        <v>3929383</v>
      </c>
      <c r="H331" s="3">
        <v>1378072</v>
      </c>
      <c r="I331" s="3">
        <v>5097705</v>
      </c>
      <c r="J331" s="3">
        <v>1722298</v>
      </c>
    </row>
    <row r="332" spans="1:10" x14ac:dyDescent="0.2">
      <c r="A332" s="49" t="str">
        <f t="shared" si="5"/>
        <v>ENZIMAS E SEUS CONCENTRADOS</v>
      </c>
      <c r="B332" s="3" t="s">
        <v>330</v>
      </c>
      <c r="C332" s="3">
        <v>71766081</v>
      </c>
      <c r="D332" s="3">
        <v>5837806</v>
      </c>
      <c r="E332" s="3">
        <v>69384399</v>
      </c>
      <c r="F332" s="3">
        <v>5919517</v>
      </c>
      <c r="G332" s="3">
        <v>255145978</v>
      </c>
      <c r="H332" s="3">
        <v>25124653</v>
      </c>
      <c r="I332" s="3">
        <v>275708278</v>
      </c>
      <c r="J332" s="3">
        <v>31402949</v>
      </c>
    </row>
    <row r="333" spans="1:10" x14ac:dyDescent="0.2">
      <c r="A333" s="49" t="str">
        <f t="shared" si="5"/>
        <v>ERVILHAS</v>
      </c>
      <c r="B333" s="3" t="s">
        <v>331</v>
      </c>
      <c r="C333" s="3">
        <v>11524</v>
      </c>
      <c r="D333" s="3">
        <v>4499</v>
      </c>
      <c r="E333" s="3">
        <v>12754</v>
      </c>
      <c r="F333" s="3">
        <v>4381</v>
      </c>
      <c r="G333" s="3" t="s">
        <v>52</v>
      </c>
      <c r="H333" s="3" t="s">
        <v>52</v>
      </c>
      <c r="I333" s="3" t="s">
        <v>52</v>
      </c>
      <c r="J333" s="3" t="s">
        <v>52</v>
      </c>
    </row>
    <row r="334" spans="1:10" x14ac:dyDescent="0.2">
      <c r="A334" s="49" t="str">
        <f t="shared" si="5"/>
        <v>ERVILHAS CONGELADAS</v>
      </c>
      <c r="B334" s="3" t="s">
        <v>332</v>
      </c>
      <c r="C334" s="3">
        <v>79005</v>
      </c>
      <c r="D334" s="3">
        <v>24951</v>
      </c>
      <c r="E334" s="3">
        <v>85621</v>
      </c>
      <c r="F334" s="3">
        <v>22477</v>
      </c>
      <c r="G334" s="3">
        <v>10341587</v>
      </c>
      <c r="H334" s="3">
        <v>8231169</v>
      </c>
      <c r="I334" s="3">
        <v>11890196</v>
      </c>
      <c r="J334" s="3">
        <v>9603006</v>
      </c>
    </row>
    <row r="335" spans="1:10" x14ac:dyDescent="0.2">
      <c r="A335" s="49" t="str">
        <f t="shared" si="5"/>
        <v>ERVILHAS PREPARADAS OU CONSERVADAS</v>
      </c>
      <c r="B335" s="3" t="s">
        <v>333</v>
      </c>
      <c r="C335" s="3">
        <v>6267587</v>
      </c>
      <c r="D335" s="3">
        <v>5608017</v>
      </c>
      <c r="E335" s="3">
        <v>5889255</v>
      </c>
      <c r="F335" s="3">
        <v>5514993</v>
      </c>
      <c r="G335" s="3">
        <v>191990</v>
      </c>
      <c r="H335" s="3">
        <v>97416</v>
      </c>
      <c r="I335" s="3">
        <v>203562</v>
      </c>
      <c r="J335" s="3">
        <v>115927</v>
      </c>
    </row>
    <row r="336" spans="1:10" x14ac:dyDescent="0.2">
      <c r="A336" s="49" t="str">
        <f t="shared" si="5"/>
        <v>ERVILHAS SECAS</v>
      </c>
      <c r="B336" s="3" t="s">
        <v>334</v>
      </c>
      <c r="C336" s="3">
        <v>36748</v>
      </c>
      <c r="D336" s="3">
        <v>8564</v>
      </c>
      <c r="E336" s="3">
        <v>33998</v>
      </c>
      <c r="F336" s="3">
        <v>9817</v>
      </c>
      <c r="G336" s="3">
        <v>16668748</v>
      </c>
      <c r="H336" s="3">
        <v>26476027</v>
      </c>
      <c r="I336" s="3">
        <v>14738218</v>
      </c>
      <c r="J336" s="3">
        <v>24659260</v>
      </c>
    </row>
    <row r="337" spans="1:10" x14ac:dyDescent="0.2">
      <c r="A337" s="49" t="str">
        <f t="shared" si="5"/>
        <v>ESPINAFRES CONGELADOS</v>
      </c>
      <c r="B337" s="3" t="s">
        <v>335</v>
      </c>
      <c r="C337" s="3">
        <v>89479</v>
      </c>
      <c r="D337" s="3">
        <v>30887</v>
      </c>
      <c r="E337" s="3">
        <v>92430</v>
      </c>
      <c r="F337" s="3">
        <v>30940</v>
      </c>
      <c r="G337" s="3">
        <v>1173856</v>
      </c>
      <c r="H337" s="3">
        <v>1162751</v>
      </c>
      <c r="I337" s="3">
        <v>1092941</v>
      </c>
      <c r="J337" s="3">
        <v>1063367</v>
      </c>
    </row>
    <row r="338" spans="1:10" x14ac:dyDescent="0.2">
      <c r="A338" s="49" t="str">
        <f t="shared" si="5"/>
        <v>ESSÊNCIAS DERIVADAS DE MADEIRA</v>
      </c>
      <c r="B338" s="3" t="s">
        <v>336</v>
      </c>
      <c r="C338" s="3">
        <v>57133892</v>
      </c>
      <c r="D338" s="3">
        <v>31115138</v>
      </c>
      <c r="E338" s="3">
        <v>68724755</v>
      </c>
      <c r="F338" s="3">
        <v>30371730</v>
      </c>
      <c r="G338" s="3">
        <v>1197822</v>
      </c>
      <c r="H338" s="3">
        <v>176482</v>
      </c>
      <c r="I338" s="3">
        <v>1818349</v>
      </c>
      <c r="J338" s="3">
        <v>233709</v>
      </c>
    </row>
    <row r="339" spans="1:10" x14ac:dyDescent="0.2">
      <c r="A339" s="49" t="str">
        <f t="shared" si="5"/>
        <v>EXTRATO DE MALTE</v>
      </c>
      <c r="B339" s="3" t="s">
        <v>337</v>
      </c>
      <c r="C339" s="3">
        <v>2252937</v>
      </c>
      <c r="D339" s="3">
        <v>1155295</v>
      </c>
      <c r="E339" s="3">
        <v>2199143</v>
      </c>
      <c r="F339" s="3">
        <v>1037435</v>
      </c>
      <c r="G339" s="3">
        <v>1944867</v>
      </c>
      <c r="H339" s="3">
        <v>735454</v>
      </c>
      <c r="I339" s="3">
        <v>2755545</v>
      </c>
      <c r="J339" s="3">
        <v>907692</v>
      </c>
    </row>
    <row r="340" spans="1:10" x14ac:dyDescent="0.2">
      <c r="A340" s="49" t="str">
        <f t="shared" si="5"/>
        <v>EXTRATOS TANANTES DE ORIGEM VEGETAL, TANINOS E SEUS DERIVADOS</v>
      </c>
      <c r="B340" s="3" t="s">
        <v>338</v>
      </c>
      <c r="C340" s="3">
        <v>38444623</v>
      </c>
      <c r="D340" s="3">
        <v>17508398</v>
      </c>
      <c r="E340" s="3">
        <v>28419975</v>
      </c>
      <c r="F340" s="3">
        <v>13279705</v>
      </c>
      <c r="G340" s="3">
        <v>7459766</v>
      </c>
      <c r="H340" s="3">
        <v>3436228</v>
      </c>
      <c r="I340" s="3">
        <v>7639474</v>
      </c>
      <c r="J340" s="3">
        <v>3564929</v>
      </c>
    </row>
    <row r="341" spans="1:10" x14ac:dyDescent="0.2">
      <c r="A341" s="49" t="str">
        <f t="shared" si="5"/>
        <v>EXTRATOS, ESSÊNCIAS E CONCENTRADOS DE CAFÉ</v>
      </c>
      <c r="B341" s="3" t="s">
        <v>339</v>
      </c>
      <c r="C341" s="3">
        <v>56323688</v>
      </c>
      <c r="D341" s="3">
        <v>8479571</v>
      </c>
      <c r="E341" s="3">
        <v>74642022</v>
      </c>
      <c r="F341" s="3">
        <v>8234533</v>
      </c>
      <c r="G341" s="3">
        <v>1588336</v>
      </c>
      <c r="H341" s="3">
        <v>193770</v>
      </c>
      <c r="I341" s="3">
        <v>2233345</v>
      </c>
      <c r="J341" s="3">
        <v>308898</v>
      </c>
    </row>
    <row r="342" spans="1:10" x14ac:dyDescent="0.2">
      <c r="A342" s="49" t="str">
        <f t="shared" si="5"/>
        <v>EXTRATOS, ESSÊNCIAS E PREPARAÇÕES DE CHÁS E MATE</v>
      </c>
      <c r="B342" s="3" t="s">
        <v>340</v>
      </c>
      <c r="C342" s="3">
        <v>7371210</v>
      </c>
      <c r="D342" s="3">
        <v>245257</v>
      </c>
      <c r="E342" s="3">
        <v>15405998</v>
      </c>
      <c r="F342" s="3">
        <v>469195</v>
      </c>
      <c r="G342" s="3">
        <v>3682818</v>
      </c>
      <c r="H342" s="3">
        <v>530276</v>
      </c>
      <c r="I342" s="3">
        <v>5523050</v>
      </c>
      <c r="J342" s="3">
        <v>914076</v>
      </c>
    </row>
    <row r="343" spans="1:10" x14ac:dyDescent="0.2">
      <c r="A343" s="49" t="str">
        <f t="shared" si="5"/>
        <v>FARELO DE SOJA</v>
      </c>
      <c r="B343" s="3" t="s">
        <v>341</v>
      </c>
      <c r="C343" s="3">
        <v>11461929810</v>
      </c>
      <c r="D343" s="3">
        <v>23630596055</v>
      </c>
      <c r="E343" s="3">
        <v>9014049861</v>
      </c>
      <c r="F343" s="3">
        <v>23240843947</v>
      </c>
      <c r="G343" s="3">
        <v>443379</v>
      </c>
      <c r="H343" s="3">
        <v>188530</v>
      </c>
      <c r="I343" s="3">
        <v>521560</v>
      </c>
      <c r="J343" s="3">
        <v>665736</v>
      </c>
    </row>
    <row r="344" spans="1:10" x14ac:dyDescent="0.2">
      <c r="A344" s="49" t="str">
        <f t="shared" si="5"/>
        <v>FARELO, SÊMEAS E OUTROS RESÍDUOS  DE TRIGO</v>
      </c>
      <c r="B344" s="3" t="s">
        <v>342</v>
      </c>
      <c r="C344" s="3">
        <v>50961</v>
      </c>
      <c r="D344" s="3">
        <v>204808</v>
      </c>
      <c r="E344" s="3">
        <v>51508</v>
      </c>
      <c r="F344" s="3">
        <v>189598</v>
      </c>
      <c r="G344" s="3">
        <v>69421</v>
      </c>
      <c r="H344" s="3">
        <v>33600</v>
      </c>
      <c r="I344" s="3">
        <v>187522</v>
      </c>
      <c r="J344" s="3">
        <v>91238</v>
      </c>
    </row>
    <row r="345" spans="1:10" x14ac:dyDescent="0.2">
      <c r="A345" s="49" t="str">
        <f t="shared" si="5"/>
        <v>FARELOS DE OLEAGINOSAS</v>
      </c>
      <c r="B345" s="3" t="s">
        <v>343</v>
      </c>
      <c r="C345" s="3">
        <v>3293334</v>
      </c>
      <c r="D345" s="3">
        <v>5818995</v>
      </c>
      <c r="E345" s="3">
        <v>8086016</v>
      </c>
      <c r="F345" s="3">
        <v>11629405</v>
      </c>
      <c r="G345" s="3">
        <v>659140</v>
      </c>
      <c r="H345" s="3">
        <v>296588</v>
      </c>
      <c r="I345" s="3">
        <v>734951</v>
      </c>
      <c r="J345" s="3">
        <v>267549</v>
      </c>
    </row>
    <row r="346" spans="1:10" x14ac:dyDescent="0.2">
      <c r="A346" s="49" t="str">
        <f t="shared" si="5"/>
        <v>FARINHA DE BATATA</v>
      </c>
      <c r="B346" s="3" t="s">
        <v>344</v>
      </c>
      <c r="C346" s="3">
        <v>923080</v>
      </c>
      <c r="D346" s="3">
        <v>263069</v>
      </c>
      <c r="E346" s="3">
        <v>1481877</v>
      </c>
      <c r="F346" s="3">
        <v>461507</v>
      </c>
      <c r="G346" s="3">
        <v>28307619</v>
      </c>
      <c r="H346" s="3">
        <v>13846287</v>
      </c>
      <c r="I346" s="3">
        <v>38982595</v>
      </c>
      <c r="J346" s="3">
        <v>18850637</v>
      </c>
    </row>
    <row r="347" spans="1:10" x14ac:dyDescent="0.2">
      <c r="A347" s="49" t="str">
        <f t="shared" si="5"/>
        <v>FARINHA DE MILHO</v>
      </c>
      <c r="B347" s="3" t="s">
        <v>345</v>
      </c>
      <c r="C347" s="3">
        <v>17957230</v>
      </c>
      <c r="D347" s="3">
        <v>44537461</v>
      </c>
      <c r="E347" s="3">
        <v>19706916</v>
      </c>
      <c r="F347" s="3">
        <v>51732934</v>
      </c>
      <c r="G347" s="3">
        <v>3572717</v>
      </c>
      <c r="H347" s="3">
        <v>3711394</v>
      </c>
      <c r="I347" s="3">
        <v>4139628</v>
      </c>
      <c r="J347" s="3">
        <v>4819950</v>
      </c>
    </row>
    <row r="348" spans="1:10" x14ac:dyDescent="0.2">
      <c r="A348" s="49" t="str">
        <f t="shared" si="5"/>
        <v>FARINHA DE TRIGO</v>
      </c>
      <c r="B348" s="3" t="s">
        <v>346</v>
      </c>
      <c r="C348" s="3">
        <v>4737843</v>
      </c>
      <c r="D348" s="3">
        <v>5842949</v>
      </c>
      <c r="E348" s="3">
        <v>1499127</v>
      </c>
      <c r="F348" s="3">
        <v>1828701</v>
      </c>
      <c r="G348" s="3">
        <v>139853512</v>
      </c>
      <c r="H348" s="3">
        <v>301888735</v>
      </c>
      <c r="I348" s="3">
        <v>133715455</v>
      </c>
      <c r="J348" s="3">
        <v>318021050</v>
      </c>
    </row>
    <row r="349" spans="1:10" x14ac:dyDescent="0.2">
      <c r="A349" s="49" t="str">
        <f t="shared" si="5"/>
        <v>FARINHAS DE CARNE, EXTRATOS E MIUDEZAS</v>
      </c>
      <c r="B349" s="3" t="s">
        <v>347</v>
      </c>
      <c r="C349" s="3">
        <v>231289038</v>
      </c>
      <c r="D349" s="3">
        <v>314970979</v>
      </c>
      <c r="E349" s="3">
        <v>216396394</v>
      </c>
      <c r="F349" s="3">
        <v>367328468</v>
      </c>
      <c r="G349" s="3">
        <v>6787154</v>
      </c>
      <c r="H349" s="3">
        <v>2897204</v>
      </c>
      <c r="I349" s="3">
        <v>7388286</v>
      </c>
      <c r="J349" s="3">
        <v>3372182</v>
      </c>
    </row>
    <row r="350" spans="1:10" x14ac:dyDescent="0.2">
      <c r="A350" s="49" t="str">
        <f t="shared" si="5"/>
        <v>FÉCULA DE BATATA</v>
      </c>
      <c r="B350" s="3" t="s">
        <v>348</v>
      </c>
      <c r="C350" s="3">
        <v>949461</v>
      </c>
      <c r="D350" s="3">
        <v>672069</v>
      </c>
      <c r="E350" s="3">
        <v>838080</v>
      </c>
      <c r="F350" s="3">
        <v>854010</v>
      </c>
      <c r="G350" s="3">
        <v>2011050</v>
      </c>
      <c r="H350" s="3">
        <v>1846779</v>
      </c>
      <c r="I350" s="3">
        <v>2548397</v>
      </c>
      <c r="J350" s="3">
        <v>2095400</v>
      </c>
    </row>
    <row r="351" spans="1:10" x14ac:dyDescent="0.2">
      <c r="A351" s="49" t="str">
        <f t="shared" si="5"/>
        <v>FÉCULA DE MANDIOCA</v>
      </c>
      <c r="B351" s="3" t="s">
        <v>349</v>
      </c>
      <c r="C351" s="3">
        <v>21551880</v>
      </c>
      <c r="D351" s="3">
        <v>23880717</v>
      </c>
      <c r="E351" s="3">
        <v>27315637</v>
      </c>
      <c r="F351" s="3">
        <v>36365395</v>
      </c>
      <c r="G351" s="3">
        <v>1290164</v>
      </c>
      <c r="H351" s="3">
        <v>2339775</v>
      </c>
      <c r="I351" s="3">
        <v>1028076</v>
      </c>
      <c r="J351" s="3">
        <v>1992550</v>
      </c>
    </row>
    <row r="352" spans="1:10" x14ac:dyDescent="0.2">
      <c r="A352" s="49" t="str">
        <f t="shared" si="5"/>
        <v>FEIJÃO</v>
      </c>
      <c r="B352" s="3" t="s">
        <v>350</v>
      </c>
      <c r="C352" s="3">
        <v>27805</v>
      </c>
      <c r="D352" s="3">
        <v>9147</v>
      </c>
      <c r="E352" s="3">
        <v>19114</v>
      </c>
      <c r="F352" s="3">
        <v>6203</v>
      </c>
      <c r="G352" s="3" t="s">
        <v>52</v>
      </c>
      <c r="H352" s="3" t="s">
        <v>52</v>
      </c>
      <c r="I352" s="3" t="s">
        <v>52</v>
      </c>
      <c r="J352" s="3" t="s">
        <v>52</v>
      </c>
    </row>
    <row r="353" spans="1:10" x14ac:dyDescent="0.2">
      <c r="A353" s="49" t="str">
        <f t="shared" si="5"/>
        <v>FEIJÕES PREPARADOS OU CONSERVADOS</v>
      </c>
      <c r="B353" s="3" t="s">
        <v>351</v>
      </c>
      <c r="C353" s="3">
        <v>594126</v>
      </c>
      <c r="D353" s="3">
        <v>408701</v>
      </c>
      <c r="E353" s="3">
        <v>782347</v>
      </c>
      <c r="F353" s="3">
        <v>591585</v>
      </c>
      <c r="G353" s="3">
        <v>47053</v>
      </c>
      <c r="H353" s="3">
        <v>32978</v>
      </c>
      <c r="I353" s="3">
        <v>73165</v>
      </c>
      <c r="J353" s="3">
        <v>50900</v>
      </c>
    </row>
    <row r="354" spans="1:10" x14ac:dyDescent="0.2">
      <c r="A354" s="49" t="str">
        <f t="shared" si="5"/>
        <v>FEIJÕES SECOS</v>
      </c>
      <c r="B354" s="3" t="s">
        <v>352</v>
      </c>
      <c r="C354" s="3">
        <v>116483832</v>
      </c>
      <c r="D354" s="3">
        <v>123421055</v>
      </c>
      <c r="E354" s="3">
        <v>399000714</v>
      </c>
      <c r="F354" s="3">
        <v>417087003</v>
      </c>
      <c r="G354" s="3">
        <v>35056871</v>
      </c>
      <c r="H354" s="3">
        <v>45434661</v>
      </c>
      <c r="I354" s="3">
        <v>15939792</v>
      </c>
      <c r="J354" s="3">
        <v>17646438</v>
      </c>
    </row>
    <row r="355" spans="1:10" x14ac:dyDescent="0.2">
      <c r="A355" s="49" t="str">
        <f t="shared" si="5"/>
        <v>FIAPOS E DESPERDÍCIOS DE ALGODÃO</v>
      </c>
      <c r="B355" s="3" t="s">
        <v>353</v>
      </c>
      <c r="C355" s="3">
        <v>13005473</v>
      </c>
      <c r="D355" s="3">
        <v>16150288</v>
      </c>
      <c r="E355" s="3">
        <v>10395498</v>
      </c>
      <c r="F355" s="3">
        <v>12992807</v>
      </c>
      <c r="G355" s="3">
        <v>4739090</v>
      </c>
      <c r="H355" s="3">
        <v>9380906</v>
      </c>
      <c r="I355" s="3">
        <v>3549896</v>
      </c>
      <c r="J355" s="3">
        <v>8595328</v>
      </c>
    </row>
    <row r="356" spans="1:10" x14ac:dyDescent="0.2">
      <c r="A356" s="49" t="str">
        <f t="shared" si="5"/>
        <v>FIAPOS E DESPERDÍCIOS DE LÃ OU PELOS FINOS</v>
      </c>
      <c r="B356" s="3" t="s">
        <v>354</v>
      </c>
      <c r="C356" s="3">
        <v>19808</v>
      </c>
      <c r="D356" s="3">
        <v>8252</v>
      </c>
      <c r="E356" s="3">
        <v>43802</v>
      </c>
      <c r="F356" s="3">
        <v>23144</v>
      </c>
      <c r="G356" s="3">
        <v>693131</v>
      </c>
      <c r="H356" s="3">
        <v>218256</v>
      </c>
      <c r="I356" s="3">
        <v>450021</v>
      </c>
      <c r="J356" s="3">
        <v>174523</v>
      </c>
    </row>
    <row r="357" spans="1:10" x14ac:dyDescent="0.2">
      <c r="A357" s="49" t="str">
        <f t="shared" si="5"/>
        <v>FIGOS FRESCOS</v>
      </c>
      <c r="B357" s="3" t="s">
        <v>355</v>
      </c>
      <c r="C357" s="3">
        <v>9189561</v>
      </c>
      <c r="D357" s="3">
        <v>1829445</v>
      </c>
      <c r="E357" s="3">
        <v>7864757</v>
      </c>
      <c r="F357" s="3">
        <v>1653516</v>
      </c>
      <c r="G357" s="3" t="s">
        <v>52</v>
      </c>
      <c r="H357" s="3" t="s">
        <v>52</v>
      </c>
      <c r="I357" s="3" t="s">
        <v>52</v>
      </c>
      <c r="J357" s="3" t="s">
        <v>52</v>
      </c>
    </row>
    <row r="358" spans="1:10" x14ac:dyDescent="0.2">
      <c r="A358" s="49" t="str">
        <f t="shared" si="5"/>
        <v>FIGOS SECOS</v>
      </c>
      <c r="B358" s="3" t="s">
        <v>356</v>
      </c>
      <c r="C358" s="3">
        <v>1847</v>
      </c>
      <c r="D358" s="3">
        <v>165</v>
      </c>
      <c r="E358" s="3">
        <v>2061</v>
      </c>
      <c r="F358" s="3">
        <v>157</v>
      </c>
      <c r="G358" s="3">
        <v>1559564</v>
      </c>
      <c r="H358" s="3">
        <v>394081</v>
      </c>
      <c r="I358" s="3">
        <v>1578888</v>
      </c>
      <c r="J358" s="3">
        <v>270503</v>
      </c>
    </row>
    <row r="359" spans="1:10" x14ac:dyDescent="0.2">
      <c r="A359" s="49" t="str">
        <f t="shared" si="5"/>
        <v>FIOS E DESPERDÍCIOS DE SEDA</v>
      </c>
      <c r="B359" s="3" t="s">
        <v>357</v>
      </c>
      <c r="C359" s="3">
        <v>21411051</v>
      </c>
      <c r="D359" s="3">
        <v>284799</v>
      </c>
      <c r="E359" s="3">
        <v>21568873</v>
      </c>
      <c r="F359" s="3">
        <v>268879</v>
      </c>
      <c r="G359" s="3">
        <v>2391498</v>
      </c>
      <c r="H359" s="3">
        <v>7115</v>
      </c>
      <c r="I359" s="3">
        <v>1787889</v>
      </c>
      <c r="J359" s="3">
        <v>5336</v>
      </c>
    </row>
    <row r="360" spans="1:10" x14ac:dyDescent="0.2">
      <c r="A360" s="49" t="str">
        <f t="shared" si="5"/>
        <v>FIOS E TECIDOS DE LÃ OU DE PELOS FINOS</v>
      </c>
      <c r="B360" s="3" t="s">
        <v>358</v>
      </c>
      <c r="C360" s="3">
        <v>1354550</v>
      </c>
      <c r="D360" s="3">
        <v>71532</v>
      </c>
      <c r="E360" s="3">
        <v>1052086</v>
      </c>
      <c r="F360" s="3">
        <v>56000</v>
      </c>
      <c r="G360" s="3">
        <v>4284282</v>
      </c>
      <c r="H360" s="3">
        <v>70253</v>
      </c>
      <c r="I360" s="3">
        <v>3996447</v>
      </c>
      <c r="J360" s="3">
        <v>62668</v>
      </c>
    </row>
    <row r="361" spans="1:10" x14ac:dyDescent="0.2">
      <c r="A361" s="49" t="str">
        <f t="shared" si="5"/>
        <v>FIOS, LINHAS E TECIDOS DE ALGODÃO</v>
      </c>
      <c r="B361" s="3" t="s">
        <v>359</v>
      </c>
      <c r="C361" s="3">
        <v>109571330</v>
      </c>
      <c r="D361" s="3">
        <v>16531132</v>
      </c>
      <c r="E361" s="3">
        <v>127768145</v>
      </c>
      <c r="F361" s="3">
        <v>21573210</v>
      </c>
      <c r="G361" s="3">
        <v>143222177</v>
      </c>
      <c r="H361" s="3">
        <v>29165341</v>
      </c>
      <c r="I361" s="3">
        <v>171422685</v>
      </c>
      <c r="J361" s="3">
        <v>36985950</v>
      </c>
    </row>
    <row r="362" spans="1:10" x14ac:dyDescent="0.2">
      <c r="A362" s="49" t="str">
        <f t="shared" si="5"/>
        <v>FLORES  DE CORTES FRESCAS</v>
      </c>
      <c r="B362" s="3" t="s">
        <v>360</v>
      </c>
      <c r="C362" s="3">
        <v>163770</v>
      </c>
      <c r="D362" s="3">
        <v>15232</v>
      </c>
      <c r="E362" s="3">
        <v>59709</v>
      </c>
      <c r="F362" s="3">
        <v>8188</v>
      </c>
      <c r="G362" s="3">
        <v>3044691</v>
      </c>
      <c r="H362" s="3">
        <v>555579</v>
      </c>
      <c r="I362" s="3">
        <v>4125182</v>
      </c>
      <c r="J362" s="3">
        <v>729452</v>
      </c>
    </row>
    <row r="363" spans="1:10" x14ac:dyDescent="0.2">
      <c r="A363" s="49" t="str">
        <f t="shared" si="5"/>
        <v>FOLHAGENS, FOLHAS E RAMOS DE PLANTAS CORTADAS FRESCAS</v>
      </c>
      <c r="B363" s="3" t="s">
        <v>361</v>
      </c>
      <c r="C363" s="3">
        <v>1750270</v>
      </c>
      <c r="D363" s="3">
        <v>222979</v>
      </c>
      <c r="E363" s="3">
        <v>1864158</v>
      </c>
      <c r="F363" s="3">
        <v>211397</v>
      </c>
      <c r="G363" s="3">
        <v>24906</v>
      </c>
      <c r="H363" s="3">
        <v>6472</v>
      </c>
      <c r="I363" s="3">
        <v>86070</v>
      </c>
      <c r="J363" s="3">
        <v>15295</v>
      </c>
    </row>
    <row r="364" spans="1:10" x14ac:dyDescent="0.2">
      <c r="A364" s="49" t="str">
        <f t="shared" si="5"/>
        <v>FUMO MANUFATURADO</v>
      </c>
      <c r="B364" s="3" t="s">
        <v>362</v>
      </c>
      <c r="C364" s="3">
        <v>131926038</v>
      </c>
      <c r="D364" s="3">
        <v>28481977</v>
      </c>
      <c r="E364" s="3">
        <v>149847790</v>
      </c>
      <c r="F364" s="3">
        <v>27056687</v>
      </c>
      <c r="G364" s="3">
        <v>6483817</v>
      </c>
      <c r="H364" s="3">
        <v>1799989</v>
      </c>
      <c r="I364" s="3">
        <v>8056998</v>
      </c>
      <c r="J364" s="3">
        <v>1509250</v>
      </c>
    </row>
    <row r="365" spans="1:10" x14ac:dyDescent="0.2">
      <c r="A365" s="49" t="str">
        <f t="shared" si="5"/>
        <v>FUMO NÃO MANUFATURADO</v>
      </c>
      <c r="B365" s="3" t="s">
        <v>363</v>
      </c>
      <c r="C365" s="3">
        <v>2473608749</v>
      </c>
      <c r="D365" s="3">
        <v>351429645</v>
      </c>
      <c r="E365" s="3">
        <v>2800290806</v>
      </c>
      <c r="F365" s="3">
        <v>324479425</v>
      </c>
      <c r="G365" s="3">
        <v>49576915</v>
      </c>
      <c r="H365" s="3">
        <v>12783694</v>
      </c>
      <c r="I365" s="3">
        <v>80026798</v>
      </c>
      <c r="J365" s="3">
        <v>16478287</v>
      </c>
    </row>
    <row r="366" spans="1:10" x14ac:dyDescent="0.2">
      <c r="A366" s="49" t="str">
        <f t="shared" si="5"/>
        <v>GALOS E GALINHAS VIVOS</v>
      </c>
      <c r="B366" s="3" t="s">
        <v>364</v>
      </c>
      <c r="C366" s="3">
        <v>110582398</v>
      </c>
      <c r="D366" s="3">
        <v>1087839</v>
      </c>
      <c r="E366" s="3">
        <v>120138326</v>
      </c>
      <c r="F366" s="3">
        <v>1216057</v>
      </c>
      <c r="G366" s="3">
        <v>185989</v>
      </c>
      <c r="H366" s="3">
        <v>856</v>
      </c>
      <c r="I366" s="3">
        <v>2210573</v>
      </c>
      <c r="J366" s="3">
        <v>9609</v>
      </c>
    </row>
    <row r="367" spans="1:10" x14ac:dyDescent="0.2">
      <c r="A367" s="49" t="str">
        <f t="shared" si="5"/>
        <v>GELATINAS</v>
      </c>
      <c r="B367" s="3" t="s">
        <v>365</v>
      </c>
      <c r="C367" s="3">
        <v>319902576</v>
      </c>
      <c r="D367" s="3">
        <v>40778793</v>
      </c>
      <c r="E367" s="3">
        <v>298560378</v>
      </c>
      <c r="F367" s="3">
        <v>55506772</v>
      </c>
      <c r="G367" s="3">
        <v>7857357</v>
      </c>
      <c r="H367" s="3">
        <v>748546</v>
      </c>
      <c r="I367" s="3">
        <v>20334708</v>
      </c>
      <c r="J367" s="3">
        <v>4323379</v>
      </c>
    </row>
    <row r="368" spans="1:10" x14ac:dyDescent="0.2">
      <c r="A368" s="49" t="str">
        <f t="shared" si="5"/>
        <v>GEMAS DE OVOS</v>
      </c>
      <c r="B368" s="3" t="s">
        <v>366</v>
      </c>
      <c r="C368" s="3">
        <v>8935815</v>
      </c>
      <c r="D368" s="3">
        <v>2443082</v>
      </c>
      <c r="E368" s="3">
        <v>9677978</v>
      </c>
      <c r="F368" s="3">
        <v>2639132</v>
      </c>
      <c r="G368" s="3" t="s">
        <v>52</v>
      </c>
      <c r="H368" s="3" t="s">
        <v>52</v>
      </c>
      <c r="I368" s="3" t="s">
        <v>52</v>
      </c>
      <c r="J368" s="3" t="s">
        <v>52</v>
      </c>
    </row>
    <row r="369" spans="1:10" x14ac:dyDescent="0.2">
      <c r="A369" s="49" t="str">
        <f t="shared" si="5"/>
        <v>GENGIBRE</v>
      </c>
      <c r="B369" s="3" t="s">
        <v>367</v>
      </c>
      <c r="C369" s="3">
        <v>66049536</v>
      </c>
      <c r="D369" s="3">
        <v>30560112</v>
      </c>
      <c r="E369" s="3">
        <v>70848136</v>
      </c>
      <c r="F369" s="3">
        <v>43756621</v>
      </c>
      <c r="G369" s="3">
        <v>999578</v>
      </c>
      <c r="H369" s="3">
        <v>406013</v>
      </c>
      <c r="I369" s="3">
        <v>2091827</v>
      </c>
      <c r="J369" s="3">
        <v>635847</v>
      </c>
    </row>
    <row r="370" spans="1:10" x14ac:dyDescent="0.2">
      <c r="A370" s="49" t="str">
        <f t="shared" si="5"/>
        <v>GLUTEN DE TRIGO</v>
      </c>
      <c r="B370" s="3" t="s">
        <v>368</v>
      </c>
      <c r="C370" s="3">
        <v>38239</v>
      </c>
      <c r="D370" s="3">
        <v>14104</v>
      </c>
      <c r="E370" s="3">
        <v>105625</v>
      </c>
      <c r="F370" s="3">
        <v>42455</v>
      </c>
      <c r="G370" s="3">
        <v>53314669</v>
      </c>
      <c r="H370" s="3">
        <v>24394653</v>
      </c>
      <c r="I370" s="3">
        <v>34755524</v>
      </c>
      <c r="J370" s="3">
        <v>22551455</v>
      </c>
    </row>
    <row r="371" spans="1:10" x14ac:dyDescent="0.2">
      <c r="A371" s="49" t="str">
        <f t="shared" si="5"/>
        <v>GOIABAS FRESCAS OU SECAS</v>
      </c>
      <c r="B371" s="3" t="s">
        <v>369</v>
      </c>
      <c r="C371" s="3">
        <v>1245440</v>
      </c>
      <c r="D371" s="3">
        <v>480837</v>
      </c>
      <c r="E371" s="3">
        <v>1887087</v>
      </c>
      <c r="F371" s="3">
        <v>753940</v>
      </c>
      <c r="G371" s="3" t="s">
        <v>52</v>
      </c>
      <c r="H371" s="3" t="s">
        <v>52</v>
      </c>
      <c r="I371" s="3" t="s">
        <v>52</v>
      </c>
      <c r="J371" s="3" t="s">
        <v>52</v>
      </c>
    </row>
    <row r="372" spans="1:10" x14ac:dyDescent="0.2">
      <c r="A372" s="49" t="str">
        <f t="shared" si="5"/>
        <v>GOMA NATURAL</v>
      </c>
      <c r="B372" s="3" t="s">
        <v>563</v>
      </c>
      <c r="C372" s="3" t="s">
        <v>52</v>
      </c>
      <c r="D372" s="3" t="s">
        <v>52</v>
      </c>
      <c r="E372" s="3" t="s">
        <v>52</v>
      </c>
      <c r="F372" s="3" t="s">
        <v>52</v>
      </c>
      <c r="G372" s="3">
        <v>41759</v>
      </c>
      <c r="H372" s="3">
        <v>154</v>
      </c>
      <c r="I372" s="3">
        <v>30551</v>
      </c>
      <c r="J372" s="3">
        <v>302</v>
      </c>
    </row>
    <row r="373" spans="1:10" x14ac:dyDescent="0.2">
      <c r="A373" s="49" t="str">
        <f t="shared" si="5"/>
        <v>GOMAS E RESINAS</v>
      </c>
      <c r="B373" s="3" t="s">
        <v>370</v>
      </c>
      <c r="C373" s="3">
        <v>26474662</v>
      </c>
      <c r="D373" s="3">
        <v>29073881</v>
      </c>
      <c r="E373" s="3">
        <v>36100408</v>
      </c>
      <c r="F373" s="3">
        <v>33546330</v>
      </c>
      <c r="G373" s="3">
        <v>10617904</v>
      </c>
      <c r="H373" s="3">
        <v>3945744</v>
      </c>
      <c r="I373" s="3">
        <v>13251964</v>
      </c>
      <c r="J373" s="3">
        <v>4801323</v>
      </c>
    </row>
    <row r="374" spans="1:10" x14ac:dyDescent="0.2">
      <c r="A374" s="49" t="str">
        <f t="shared" si="5"/>
        <v>GORDURAS DE PORCO</v>
      </c>
      <c r="B374" s="3" t="s">
        <v>371</v>
      </c>
      <c r="C374" s="3">
        <v>16147067</v>
      </c>
      <c r="D374" s="3">
        <v>14300076</v>
      </c>
      <c r="E374" s="3">
        <v>15284055</v>
      </c>
      <c r="F374" s="3">
        <v>14400992</v>
      </c>
      <c r="G374" s="3">
        <v>664958</v>
      </c>
      <c r="H374" s="3">
        <v>426023</v>
      </c>
      <c r="I374" s="3">
        <v>421582</v>
      </c>
      <c r="J374" s="3">
        <v>300314</v>
      </c>
    </row>
    <row r="375" spans="1:10" x14ac:dyDescent="0.2">
      <c r="A375" s="49" t="str">
        <f t="shared" si="5"/>
        <v>GRÃOS-DE-BICO SECOS</v>
      </c>
      <c r="B375" s="3" t="s">
        <v>372</v>
      </c>
      <c r="C375" s="3">
        <v>116849</v>
      </c>
      <c r="D375" s="3">
        <v>36709</v>
      </c>
      <c r="E375" s="3">
        <v>112737</v>
      </c>
      <c r="F375" s="3">
        <v>38380</v>
      </c>
      <c r="G375" s="3">
        <v>10262535</v>
      </c>
      <c r="H375" s="3">
        <v>10102981</v>
      </c>
      <c r="I375" s="3">
        <v>9835220</v>
      </c>
      <c r="J375" s="3">
        <v>10594006</v>
      </c>
    </row>
    <row r="376" spans="1:10" x14ac:dyDescent="0.2">
      <c r="A376" s="49" t="str">
        <f t="shared" si="5"/>
        <v>INHAME</v>
      </c>
      <c r="B376" s="3" t="s">
        <v>373</v>
      </c>
      <c r="C376" s="3">
        <v>11200697</v>
      </c>
      <c r="D376" s="3">
        <v>7709298</v>
      </c>
      <c r="E376" s="3">
        <v>10055196</v>
      </c>
      <c r="F376" s="3">
        <v>7463250</v>
      </c>
      <c r="G376" s="3" t="s">
        <v>52</v>
      </c>
      <c r="H376" s="3" t="s">
        <v>52</v>
      </c>
      <c r="I376" s="3" t="s">
        <v>52</v>
      </c>
      <c r="J376" s="3" t="s">
        <v>52</v>
      </c>
    </row>
    <row r="377" spans="1:10" x14ac:dyDescent="0.2">
      <c r="A377" s="49" t="str">
        <f t="shared" si="5"/>
        <v>IOGURTE</v>
      </c>
      <c r="B377" s="3" t="s">
        <v>374</v>
      </c>
      <c r="C377" s="3">
        <v>1009805</v>
      </c>
      <c r="D377" s="3">
        <v>410158</v>
      </c>
      <c r="E377" s="3">
        <v>999392</v>
      </c>
      <c r="F377" s="3">
        <v>397387</v>
      </c>
      <c r="G377" s="3">
        <v>898</v>
      </c>
      <c r="H377" s="3">
        <v>100</v>
      </c>
      <c r="I377" s="3">
        <v>0</v>
      </c>
      <c r="J377" s="3">
        <v>0</v>
      </c>
    </row>
    <row r="378" spans="1:10" x14ac:dyDescent="0.2">
      <c r="A378" s="49" t="str">
        <f t="shared" si="5"/>
        <v>KIWIS FRESCOS</v>
      </c>
      <c r="B378" s="3" t="s">
        <v>375</v>
      </c>
      <c r="C378" s="3">
        <v>216994</v>
      </c>
      <c r="D378" s="3">
        <v>46118</v>
      </c>
      <c r="E378" s="3">
        <v>237717</v>
      </c>
      <c r="F378" s="3">
        <v>48379</v>
      </c>
      <c r="G378" s="3">
        <v>76319041</v>
      </c>
      <c r="H378" s="3">
        <v>34448344</v>
      </c>
      <c r="I378" s="3">
        <v>89582648</v>
      </c>
      <c r="J378" s="3">
        <v>41952412</v>
      </c>
    </row>
    <row r="379" spans="1:10" x14ac:dyDescent="0.2">
      <c r="A379" s="49" t="str">
        <f t="shared" si="5"/>
        <v>KRILL</v>
      </c>
      <c r="B379" s="3" t="s">
        <v>564</v>
      </c>
      <c r="C379" s="3" t="s">
        <v>52</v>
      </c>
      <c r="D379" s="3" t="s">
        <v>52</v>
      </c>
      <c r="E379" s="3" t="s">
        <v>52</v>
      </c>
      <c r="F379" s="3" t="s">
        <v>52</v>
      </c>
      <c r="G379" s="3">
        <v>2116</v>
      </c>
      <c r="H379" s="3">
        <v>580</v>
      </c>
      <c r="I379" s="3">
        <v>0</v>
      </c>
      <c r="J379" s="3">
        <v>0</v>
      </c>
    </row>
    <row r="380" spans="1:10" x14ac:dyDescent="0.2">
      <c r="A380" s="49" t="str">
        <f t="shared" si="5"/>
        <v>LÃ  OU PELOS FINOS NÃO CARDADOS NEM PENTEADOS</v>
      </c>
      <c r="B380" s="3" t="s">
        <v>376</v>
      </c>
      <c r="C380" s="3">
        <v>7933605</v>
      </c>
      <c r="D380" s="3">
        <v>5527263</v>
      </c>
      <c r="E380" s="3">
        <v>10015414</v>
      </c>
      <c r="F380" s="3">
        <v>7855922</v>
      </c>
      <c r="G380" s="3">
        <v>469467</v>
      </c>
      <c r="H380" s="3">
        <v>115813</v>
      </c>
      <c r="I380" s="3">
        <v>261546</v>
      </c>
      <c r="J380" s="3">
        <v>89771</v>
      </c>
    </row>
    <row r="381" spans="1:10" x14ac:dyDescent="0.2">
      <c r="A381" s="49" t="str">
        <f t="shared" si="5"/>
        <v>LÃ OU PELOS FINOS CARDADOS OU PENTEADOS</v>
      </c>
      <c r="B381" s="3" t="s">
        <v>377</v>
      </c>
      <c r="C381" s="3">
        <v>1066126</v>
      </c>
      <c r="D381" s="3">
        <v>290064</v>
      </c>
      <c r="E381" s="3">
        <v>986337</v>
      </c>
      <c r="F381" s="3">
        <v>187607</v>
      </c>
      <c r="G381" s="3">
        <v>1465582</v>
      </c>
      <c r="H381" s="3">
        <v>114651</v>
      </c>
      <c r="I381" s="3">
        <v>1799206</v>
      </c>
      <c r="J381" s="3">
        <v>149606</v>
      </c>
    </row>
    <row r="382" spans="1:10" x14ac:dyDescent="0.2">
      <c r="A382" s="49" t="str">
        <f t="shared" si="5"/>
        <v>LAGOSTAS</v>
      </c>
      <c r="B382" s="3" t="s">
        <v>378</v>
      </c>
      <c r="C382" s="3">
        <v>85157655</v>
      </c>
      <c r="D382" s="3">
        <v>3594240</v>
      </c>
      <c r="E382" s="3">
        <v>84901994</v>
      </c>
      <c r="F382" s="3">
        <v>3378627</v>
      </c>
      <c r="G382" s="3" t="s">
        <v>52</v>
      </c>
      <c r="H382" s="3" t="s">
        <v>52</v>
      </c>
      <c r="I382" s="3" t="s">
        <v>52</v>
      </c>
      <c r="J382" s="3" t="s">
        <v>52</v>
      </c>
    </row>
    <row r="383" spans="1:10" x14ac:dyDescent="0.2">
      <c r="A383" s="49" t="str">
        <f t="shared" si="5"/>
        <v>LARANJAS FRESCAS OU SECAS</v>
      </c>
      <c r="B383" s="3" t="s">
        <v>379</v>
      </c>
      <c r="C383" s="3">
        <v>549573</v>
      </c>
      <c r="D383" s="3">
        <v>780929</v>
      </c>
      <c r="E383" s="3">
        <v>661177</v>
      </c>
      <c r="F383" s="3">
        <v>445575</v>
      </c>
      <c r="G383" s="3">
        <v>30031838</v>
      </c>
      <c r="H383" s="3">
        <v>36657271</v>
      </c>
      <c r="I383" s="3">
        <v>41604509</v>
      </c>
      <c r="J383" s="3">
        <v>55091794</v>
      </c>
    </row>
    <row r="384" spans="1:10" x14ac:dyDescent="0.2">
      <c r="A384" s="49" t="str">
        <f t="shared" si="5"/>
        <v>LEITE CONDENSADO</v>
      </c>
      <c r="B384" s="3" t="s">
        <v>380</v>
      </c>
      <c r="C384" s="3">
        <v>22244105</v>
      </c>
      <c r="D384" s="3">
        <v>10045529</v>
      </c>
      <c r="E384" s="3">
        <v>17870822</v>
      </c>
      <c r="F384" s="3">
        <v>7732310</v>
      </c>
      <c r="G384" s="3" t="s">
        <v>52</v>
      </c>
      <c r="H384" s="3" t="s">
        <v>52</v>
      </c>
      <c r="I384" s="3" t="s">
        <v>52</v>
      </c>
      <c r="J384" s="3" t="s">
        <v>52</v>
      </c>
    </row>
    <row r="385" spans="1:10" x14ac:dyDescent="0.2">
      <c r="A385" s="49" t="str">
        <f t="shared" si="5"/>
        <v>LEITE EM PÓ</v>
      </c>
      <c r="B385" s="3" t="s">
        <v>381</v>
      </c>
      <c r="C385" s="3">
        <v>16088238</v>
      </c>
      <c r="D385" s="3">
        <v>2939710</v>
      </c>
      <c r="E385" s="3">
        <v>6823975</v>
      </c>
      <c r="F385" s="3">
        <v>1248512</v>
      </c>
      <c r="G385" s="3">
        <v>728874873</v>
      </c>
      <c r="H385" s="3">
        <v>204364222</v>
      </c>
      <c r="I385" s="3">
        <v>670860922</v>
      </c>
      <c r="J385" s="3">
        <v>185309713</v>
      </c>
    </row>
    <row r="386" spans="1:10" x14ac:dyDescent="0.2">
      <c r="A386" s="49" t="str">
        <f t="shared" ref="A386:A449" si="6">RIGHT(B386,LEN(B386)-11)</f>
        <v>LEITE FLUIDO</v>
      </c>
      <c r="B386" s="3" t="s">
        <v>382</v>
      </c>
      <c r="C386" s="3">
        <v>3805266</v>
      </c>
      <c r="D386" s="3">
        <v>4487158</v>
      </c>
      <c r="E386" s="3">
        <v>2895267</v>
      </c>
      <c r="F386" s="3">
        <v>3373855</v>
      </c>
      <c r="G386" s="3">
        <v>0</v>
      </c>
      <c r="H386" s="3">
        <v>0</v>
      </c>
      <c r="I386" s="3">
        <v>15422</v>
      </c>
      <c r="J386" s="3">
        <v>22063</v>
      </c>
    </row>
    <row r="387" spans="1:10" x14ac:dyDescent="0.2">
      <c r="A387" s="49" t="str">
        <f t="shared" si="6"/>
        <v>LEITE MODIFICADO</v>
      </c>
      <c r="B387" s="3" t="s">
        <v>383</v>
      </c>
      <c r="C387" s="3">
        <v>4698271</v>
      </c>
      <c r="D387" s="3">
        <v>1013642</v>
      </c>
      <c r="E387" s="3">
        <v>359082</v>
      </c>
      <c r="F387" s="3">
        <v>80341</v>
      </c>
      <c r="G387" s="3">
        <v>1594053</v>
      </c>
      <c r="H387" s="3">
        <v>128964</v>
      </c>
      <c r="I387" s="3">
        <v>272185</v>
      </c>
      <c r="J387" s="3">
        <v>34553</v>
      </c>
    </row>
    <row r="388" spans="1:10" x14ac:dyDescent="0.2">
      <c r="A388" s="49" t="str">
        <f t="shared" si="6"/>
        <v>LEITELHO</v>
      </c>
      <c r="B388" s="3" t="s">
        <v>384</v>
      </c>
      <c r="C388" s="3">
        <v>692729</v>
      </c>
      <c r="D388" s="3">
        <v>520491</v>
      </c>
      <c r="E388" s="3">
        <v>760861</v>
      </c>
      <c r="F388" s="3">
        <v>533693</v>
      </c>
      <c r="G388" s="3">
        <v>11009004</v>
      </c>
      <c r="H388" s="3">
        <v>1968980</v>
      </c>
      <c r="I388" s="3">
        <v>1342514</v>
      </c>
      <c r="J388" s="3">
        <v>459000</v>
      </c>
    </row>
    <row r="389" spans="1:10" x14ac:dyDescent="0.2">
      <c r="A389" s="49" t="str">
        <f t="shared" si="6"/>
        <v>LENTILHAS SECAS</v>
      </c>
      <c r="B389" s="3" t="s">
        <v>385</v>
      </c>
      <c r="C389" s="3">
        <v>212342</v>
      </c>
      <c r="D389" s="3">
        <v>64113</v>
      </c>
      <c r="E389" s="3">
        <v>217546</v>
      </c>
      <c r="F389" s="3">
        <v>59576</v>
      </c>
      <c r="G389" s="3">
        <v>17723213</v>
      </c>
      <c r="H389" s="3">
        <v>15028858</v>
      </c>
      <c r="I389" s="3">
        <v>21638820</v>
      </c>
      <c r="J389" s="3">
        <v>15761838</v>
      </c>
    </row>
    <row r="390" spans="1:10" x14ac:dyDescent="0.2">
      <c r="A390" s="49" t="str">
        <f t="shared" si="6"/>
        <v>LEVEDURAS E PÓS PARA LEVEDAR</v>
      </c>
      <c r="B390" s="3" t="s">
        <v>386</v>
      </c>
      <c r="C390" s="3">
        <v>180841815</v>
      </c>
      <c r="D390" s="3">
        <v>89885703</v>
      </c>
      <c r="E390" s="3">
        <v>201534134</v>
      </c>
      <c r="F390" s="3">
        <v>111494139</v>
      </c>
      <c r="G390" s="3">
        <v>65288592</v>
      </c>
      <c r="H390" s="3">
        <v>29418599</v>
      </c>
      <c r="I390" s="3">
        <v>73395070</v>
      </c>
      <c r="J390" s="3">
        <v>28003044</v>
      </c>
    </row>
    <row r="391" spans="1:10" x14ac:dyDescent="0.2">
      <c r="A391" s="49" t="str">
        <f t="shared" si="6"/>
        <v>LIMÕES E LIMAS FRESCOS OU SECOS</v>
      </c>
      <c r="B391" s="3" t="s">
        <v>387</v>
      </c>
      <c r="C391" s="3">
        <v>180327317</v>
      </c>
      <c r="D391" s="3">
        <v>171164667</v>
      </c>
      <c r="E391" s="3">
        <v>200592691</v>
      </c>
      <c r="F391" s="3">
        <v>190373971</v>
      </c>
      <c r="G391" s="3">
        <v>2436645</v>
      </c>
      <c r="H391" s="3">
        <v>2999731</v>
      </c>
      <c r="I391" s="3">
        <v>3516392</v>
      </c>
      <c r="J391" s="3">
        <v>3925896</v>
      </c>
    </row>
    <row r="392" spans="1:10" x14ac:dyDescent="0.2">
      <c r="A392" s="49" t="str">
        <f t="shared" si="6"/>
        <v>LINHO EM BRUTO, PENTEADO OU TRABALHADO DE OUTRA FORMA</v>
      </c>
      <c r="B392" s="3" t="s">
        <v>388</v>
      </c>
      <c r="C392" s="3">
        <v>154</v>
      </c>
      <c r="D392" s="3">
        <v>0</v>
      </c>
      <c r="E392" s="3">
        <v>2659</v>
      </c>
      <c r="F392" s="3">
        <v>17</v>
      </c>
      <c r="G392" s="3">
        <v>4377319</v>
      </c>
      <c r="H392" s="3">
        <v>870050</v>
      </c>
      <c r="I392" s="3">
        <v>7338393</v>
      </c>
      <c r="J392" s="3">
        <v>859438</v>
      </c>
    </row>
    <row r="393" spans="1:10" x14ac:dyDescent="0.2">
      <c r="A393" s="49" t="str">
        <f t="shared" si="6"/>
        <v>LINTERES DE ALGODÃO</v>
      </c>
      <c r="B393" s="3" t="s">
        <v>389</v>
      </c>
      <c r="C393" s="3">
        <v>12394031</v>
      </c>
      <c r="D393" s="3">
        <v>29423324</v>
      </c>
      <c r="E393" s="3">
        <v>18362286</v>
      </c>
      <c r="F393" s="3">
        <v>44635771</v>
      </c>
      <c r="G393" s="3">
        <v>1524</v>
      </c>
      <c r="H393" s="3">
        <v>100</v>
      </c>
      <c r="I393" s="3">
        <v>1606</v>
      </c>
      <c r="J393" s="3">
        <v>100</v>
      </c>
    </row>
    <row r="394" spans="1:10" x14ac:dyDescent="0.2">
      <c r="A394" s="49" t="str">
        <f t="shared" si="6"/>
        <v>LULAS</v>
      </c>
      <c r="B394" s="3" t="s">
        <v>390</v>
      </c>
      <c r="C394" s="3">
        <v>376911</v>
      </c>
      <c r="D394" s="3">
        <v>44205</v>
      </c>
      <c r="E394" s="3">
        <v>476513</v>
      </c>
      <c r="F394" s="3">
        <v>72023</v>
      </c>
      <c r="G394" s="3">
        <v>19485933</v>
      </c>
      <c r="H394" s="3">
        <v>6593875</v>
      </c>
      <c r="I394" s="3">
        <v>21570089</v>
      </c>
      <c r="J394" s="3">
        <v>5589153</v>
      </c>
    </row>
    <row r="395" spans="1:10" x14ac:dyDescent="0.2">
      <c r="A395" s="49" t="str">
        <f t="shared" si="6"/>
        <v>MAÇÃS FRESCAS</v>
      </c>
      <c r="B395" s="3" t="s">
        <v>391</v>
      </c>
      <c r="C395" s="3">
        <v>16079161</v>
      </c>
      <c r="D395" s="3">
        <v>18215677</v>
      </c>
      <c r="E395" s="3">
        <v>11716434</v>
      </c>
      <c r="F395" s="3">
        <v>11642518</v>
      </c>
      <c r="G395" s="3">
        <v>184549297</v>
      </c>
      <c r="H395" s="3">
        <v>165234153</v>
      </c>
      <c r="I395" s="3">
        <v>264750852</v>
      </c>
      <c r="J395" s="3">
        <v>240773389</v>
      </c>
    </row>
    <row r="396" spans="1:10" x14ac:dyDescent="0.2">
      <c r="A396" s="49" t="str">
        <f t="shared" si="6"/>
        <v>MAÇÃS SECAS</v>
      </c>
      <c r="B396" s="3" t="s">
        <v>392</v>
      </c>
      <c r="C396" s="3">
        <v>114019</v>
      </c>
      <c r="D396" s="3">
        <v>22786</v>
      </c>
      <c r="E396" s="3">
        <v>3966</v>
      </c>
      <c r="F396" s="3">
        <v>1473</v>
      </c>
      <c r="G396" s="3">
        <v>173367</v>
      </c>
      <c r="H396" s="3">
        <v>50054</v>
      </c>
      <c r="I396" s="3">
        <v>721058</v>
      </c>
      <c r="J396" s="3">
        <v>180414</v>
      </c>
    </row>
    <row r="397" spans="1:10" x14ac:dyDescent="0.2">
      <c r="A397" s="49" t="str">
        <f t="shared" si="6"/>
        <v>MACIS</v>
      </c>
      <c r="B397" s="3" t="s">
        <v>393</v>
      </c>
      <c r="C397" s="3">
        <v>134</v>
      </c>
      <c r="D397" s="3">
        <v>7</v>
      </c>
      <c r="E397" s="3">
        <v>16</v>
      </c>
      <c r="F397" s="3">
        <v>1</v>
      </c>
      <c r="G397" s="3">
        <v>2220</v>
      </c>
      <c r="H397" s="3">
        <v>200</v>
      </c>
      <c r="I397" s="3">
        <v>0</v>
      </c>
      <c r="J397" s="3">
        <v>0</v>
      </c>
    </row>
    <row r="398" spans="1:10" x14ac:dyDescent="0.2">
      <c r="A398" s="49" t="str">
        <f t="shared" si="6"/>
        <v>MADEIRA COMPENSADA OU CONTRAPLACADA</v>
      </c>
      <c r="B398" s="3" t="s">
        <v>394</v>
      </c>
      <c r="C398" s="3">
        <v>703187960</v>
      </c>
      <c r="D398" s="3">
        <v>1163961142</v>
      </c>
      <c r="E398" s="3">
        <v>877919434</v>
      </c>
      <c r="F398" s="3">
        <v>1422358588</v>
      </c>
      <c r="G398" s="3">
        <v>5053263</v>
      </c>
      <c r="H398" s="3">
        <v>1584184</v>
      </c>
      <c r="I398" s="3">
        <v>5861618</v>
      </c>
      <c r="J398" s="3">
        <v>2937960</v>
      </c>
    </row>
    <row r="399" spans="1:10" x14ac:dyDescent="0.2">
      <c r="A399" s="49" t="str">
        <f t="shared" si="6"/>
        <v>MADEIRA EM BRUTO</v>
      </c>
      <c r="B399" s="3" t="s">
        <v>395</v>
      </c>
      <c r="C399" s="3">
        <v>79383815</v>
      </c>
      <c r="D399" s="3">
        <v>956710303</v>
      </c>
      <c r="E399" s="3">
        <v>77119385</v>
      </c>
      <c r="F399" s="3">
        <v>938917683</v>
      </c>
      <c r="G399" s="3">
        <v>768938</v>
      </c>
      <c r="H399" s="3">
        <v>14661610</v>
      </c>
      <c r="I399" s="3">
        <v>895381</v>
      </c>
      <c r="J399" s="3">
        <v>19061657</v>
      </c>
    </row>
    <row r="400" spans="1:10" x14ac:dyDescent="0.2">
      <c r="A400" s="49" t="str">
        <f t="shared" si="6"/>
        <v>MADEIRA EM ESTILHAS OU EM PARTÍCULAS</v>
      </c>
      <c r="B400" s="3" t="s">
        <v>396</v>
      </c>
      <c r="C400" s="3">
        <v>148231242</v>
      </c>
      <c r="D400" s="3">
        <v>1452319314</v>
      </c>
      <c r="E400" s="3">
        <v>132685417</v>
      </c>
      <c r="F400" s="3">
        <v>1347519187</v>
      </c>
      <c r="G400" s="3">
        <v>1000624</v>
      </c>
      <c r="H400" s="3">
        <v>1366396</v>
      </c>
      <c r="I400" s="3">
        <v>1141718</v>
      </c>
      <c r="J400" s="3">
        <v>1555751</v>
      </c>
    </row>
    <row r="401" spans="1:10" x14ac:dyDescent="0.2">
      <c r="A401" s="49" t="str">
        <f t="shared" si="6"/>
        <v>MADEIRA LAMINADA</v>
      </c>
      <c r="B401" s="3" t="s">
        <v>397</v>
      </c>
      <c r="C401" s="3">
        <v>34391447</v>
      </c>
      <c r="D401" s="3">
        <v>104703997</v>
      </c>
      <c r="E401" s="3">
        <v>35662609</v>
      </c>
      <c r="F401" s="3">
        <v>121403806</v>
      </c>
      <c r="G401" s="3">
        <v>14425550</v>
      </c>
      <c r="H401" s="3">
        <v>8682789</v>
      </c>
      <c r="I401" s="3">
        <v>17157070</v>
      </c>
      <c r="J401" s="3">
        <v>25603498</v>
      </c>
    </row>
    <row r="402" spans="1:10" x14ac:dyDescent="0.2">
      <c r="A402" s="49" t="str">
        <f t="shared" si="6"/>
        <v>MADEIRA PERFILADA</v>
      </c>
      <c r="B402" s="3" t="s">
        <v>398</v>
      </c>
      <c r="C402" s="3">
        <v>604532863</v>
      </c>
      <c r="D402" s="3">
        <v>322590660</v>
      </c>
      <c r="E402" s="3">
        <v>588117977</v>
      </c>
      <c r="F402" s="3">
        <v>338710248</v>
      </c>
      <c r="G402" s="3">
        <v>1324345</v>
      </c>
      <c r="H402" s="3">
        <v>699180</v>
      </c>
      <c r="I402" s="3">
        <v>1945701</v>
      </c>
      <c r="J402" s="3">
        <v>1527618</v>
      </c>
    </row>
    <row r="403" spans="1:10" x14ac:dyDescent="0.2">
      <c r="A403" s="49" t="str">
        <f t="shared" si="6"/>
        <v>MADEIRA SERRADA</v>
      </c>
      <c r="B403" s="3" t="s">
        <v>399</v>
      </c>
      <c r="C403" s="3">
        <v>724442065</v>
      </c>
      <c r="D403" s="3">
        <v>1426536356</v>
      </c>
      <c r="E403" s="3">
        <v>806794840</v>
      </c>
      <c r="F403" s="3">
        <v>1574990996</v>
      </c>
      <c r="G403" s="3">
        <v>16561929</v>
      </c>
      <c r="H403" s="3">
        <v>26911192</v>
      </c>
      <c r="I403" s="3">
        <v>9945758</v>
      </c>
      <c r="J403" s="3">
        <v>25062216</v>
      </c>
    </row>
    <row r="404" spans="1:10" x14ac:dyDescent="0.2">
      <c r="A404" s="49" t="str">
        <f t="shared" si="6"/>
        <v>MAIONESE</v>
      </c>
      <c r="B404" s="3" t="s">
        <v>400</v>
      </c>
      <c r="C404" s="3">
        <v>5804478</v>
      </c>
      <c r="D404" s="3">
        <v>4168774</v>
      </c>
      <c r="E404" s="3">
        <v>4248934</v>
      </c>
      <c r="F404" s="3">
        <v>3160647</v>
      </c>
      <c r="G404" s="3">
        <v>491582</v>
      </c>
      <c r="H404" s="3">
        <v>102049</v>
      </c>
      <c r="I404" s="3">
        <v>759022</v>
      </c>
      <c r="J404" s="3">
        <v>141546</v>
      </c>
    </row>
    <row r="405" spans="1:10" x14ac:dyDescent="0.2">
      <c r="A405" s="49" t="str">
        <f t="shared" si="6"/>
        <v>MALTE</v>
      </c>
      <c r="B405" s="3" t="s">
        <v>401</v>
      </c>
      <c r="C405" s="3">
        <v>12041</v>
      </c>
      <c r="D405" s="3">
        <v>13085</v>
      </c>
      <c r="E405" s="3">
        <v>31114</v>
      </c>
      <c r="F405" s="3">
        <v>16388</v>
      </c>
      <c r="G405" s="3">
        <v>862887022</v>
      </c>
      <c r="H405" s="3">
        <v>1297157097</v>
      </c>
      <c r="I405" s="3">
        <v>638580869</v>
      </c>
      <c r="J405" s="3">
        <v>1099043939</v>
      </c>
    </row>
    <row r="406" spans="1:10" x14ac:dyDescent="0.2">
      <c r="A406" s="49" t="str">
        <f t="shared" si="6"/>
        <v>MAMÕES (PAPAIA) FRESCOS</v>
      </c>
      <c r="B406" s="3" t="s">
        <v>402</v>
      </c>
      <c r="C406" s="3">
        <v>53128513</v>
      </c>
      <c r="D406" s="3">
        <v>39360430</v>
      </c>
      <c r="E406" s="3">
        <v>64124117</v>
      </c>
      <c r="F406" s="3">
        <v>48290767</v>
      </c>
      <c r="G406" s="3" t="s">
        <v>52</v>
      </c>
      <c r="H406" s="3" t="s">
        <v>52</v>
      </c>
      <c r="I406" s="3" t="s">
        <v>52</v>
      </c>
      <c r="J406" s="3" t="s">
        <v>52</v>
      </c>
    </row>
    <row r="407" spans="1:10" x14ac:dyDescent="0.2">
      <c r="A407" s="49" t="str">
        <f t="shared" si="6"/>
        <v>MANDARINAS</v>
      </c>
      <c r="B407" s="3" t="s">
        <v>403</v>
      </c>
      <c r="C407" s="3">
        <v>264690</v>
      </c>
      <c r="D407" s="3">
        <v>127197</v>
      </c>
      <c r="E407" s="3">
        <v>202577</v>
      </c>
      <c r="F407" s="3">
        <v>99084</v>
      </c>
      <c r="G407" s="3">
        <v>16530620</v>
      </c>
      <c r="H407" s="3">
        <v>14702536</v>
      </c>
      <c r="I407" s="3">
        <v>21092824</v>
      </c>
      <c r="J407" s="3">
        <v>18757164</v>
      </c>
    </row>
    <row r="408" spans="1:10" x14ac:dyDescent="0.2">
      <c r="A408" s="49" t="str">
        <f t="shared" si="6"/>
        <v>MANDIOCA</v>
      </c>
      <c r="B408" s="3" t="s">
        <v>404</v>
      </c>
      <c r="C408" s="3">
        <v>355314</v>
      </c>
      <c r="D408" s="3">
        <v>270723</v>
      </c>
      <c r="E408" s="3">
        <v>214016</v>
      </c>
      <c r="F408" s="3">
        <v>178968</v>
      </c>
      <c r="G408" s="3" t="s">
        <v>52</v>
      </c>
      <c r="H408" s="3" t="s">
        <v>52</v>
      </c>
      <c r="I408" s="3" t="s">
        <v>52</v>
      </c>
      <c r="J408" s="3" t="s">
        <v>52</v>
      </c>
    </row>
    <row r="409" spans="1:10" x14ac:dyDescent="0.2">
      <c r="A409" s="49" t="str">
        <f t="shared" si="6"/>
        <v>MANGAS FRESCAS OU SECAS</v>
      </c>
      <c r="B409" s="3" t="s">
        <v>405</v>
      </c>
      <c r="C409" s="3">
        <v>377515378</v>
      </c>
      <c r="D409" s="3">
        <v>287330486</v>
      </c>
      <c r="E409" s="3">
        <v>315802150</v>
      </c>
      <c r="F409" s="3">
        <v>260215031</v>
      </c>
      <c r="G409" s="3">
        <v>0</v>
      </c>
      <c r="H409" s="3">
        <v>0</v>
      </c>
      <c r="I409" s="3">
        <v>18925</v>
      </c>
      <c r="J409" s="3">
        <v>2938</v>
      </c>
    </row>
    <row r="410" spans="1:10" x14ac:dyDescent="0.2">
      <c r="A410" s="49" t="str">
        <f t="shared" si="6"/>
        <v>MANGOSTOES FRESCOS OU SECOS</v>
      </c>
      <c r="B410" s="3" t="s">
        <v>406</v>
      </c>
      <c r="C410" s="3">
        <v>11486</v>
      </c>
      <c r="D410" s="3">
        <v>3903</v>
      </c>
      <c r="E410" s="3">
        <v>99527</v>
      </c>
      <c r="F410" s="3">
        <v>19867</v>
      </c>
      <c r="G410" s="3" t="s">
        <v>52</v>
      </c>
      <c r="H410" s="3" t="s">
        <v>52</v>
      </c>
      <c r="I410" s="3" t="s">
        <v>52</v>
      </c>
      <c r="J410" s="3" t="s">
        <v>52</v>
      </c>
    </row>
    <row r="411" spans="1:10" x14ac:dyDescent="0.2">
      <c r="A411" s="49" t="str">
        <f t="shared" si="6"/>
        <v>MANTEIGA</v>
      </c>
      <c r="B411" s="3" t="s">
        <v>407</v>
      </c>
      <c r="C411" s="3">
        <v>2084384</v>
      </c>
      <c r="D411" s="3">
        <v>332744</v>
      </c>
      <c r="E411" s="3">
        <v>8447465</v>
      </c>
      <c r="F411" s="3">
        <v>1454885</v>
      </c>
      <c r="G411" s="3">
        <v>20222710</v>
      </c>
      <c r="H411" s="3">
        <v>3721607</v>
      </c>
      <c r="I411" s="3">
        <v>12914070</v>
      </c>
      <c r="J411" s="3">
        <v>2040741</v>
      </c>
    </row>
    <row r="412" spans="1:10" x14ac:dyDescent="0.2">
      <c r="A412" s="49" t="str">
        <f t="shared" si="6"/>
        <v>MANTEIGA, GORDURA E OLEO DE CACAU</v>
      </c>
      <c r="B412" s="3" t="s">
        <v>408</v>
      </c>
      <c r="C412" s="3">
        <v>115183341</v>
      </c>
      <c r="D412" s="3">
        <v>16363732</v>
      </c>
      <c r="E412" s="3">
        <v>324878756</v>
      </c>
      <c r="F412" s="3">
        <v>17717119</v>
      </c>
      <c r="G412" s="3">
        <v>4590222</v>
      </c>
      <c r="H412" s="3">
        <v>721786</v>
      </c>
      <c r="I412" s="3">
        <v>26711841</v>
      </c>
      <c r="J412" s="3">
        <v>1416297</v>
      </c>
    </row>
    <row r="413" spans="1:10" x14ac:dyDescent="0.2">
      <c r="A413" s="49" t="str">
        <f t="shared" si="6"/>
        <v>MARGARINA</v>
      </c>
      <c r="B413" s="3" t="s">
        <v>409</v>
      </c>
      <c r="C413" s="3">
        <v>65368530</v>
      </c>
      <c r="D413" s="3">
        <v>35914577</v>
      </c>
      <c r="E413" s="3">
        <v>45716045</v>
      </c>
      <c r="F413" s="3">
        <v>30292917</v>
      </c>
      <c r="G413" s="3">
        <v>514271</v>
      </c>
      <c r="H413" s="3">
        <v>260808</v>
      </c>
      <c r="I413" s="3">
        <v>556339</v>
      </c>
      <c r="J413" s="3">
        <v>295610</v>
      </c>
    </row>
    <row r="414" spans="1:10" x14ac:dyDescent="0.2">
      <c r="A414" s="49" t="str">
        <f t="shared" si="6"/>
        <v>MARMELOS FRESCOS</v>
      </c>
      <c r="B414" s="3" t="s">
        <v>565</v>
      </c>
      <c r="C414" s="3" t="s">
        <v>52</v>
      </c>
      <c r="D414" s="3" t="s">
        <v>52</v>
      </c>
      <c r="E414" s="3" t="s">
        <v>52</v>
      </c>
      <c r="F414" s="3" t="s">
        <v>52</v>
      </c>
      <c r="G414" s="3">
        <v>0</v>
      </c>
      <c r="H414" s="3">
        <v>0</v>
      </c>
      <c r="I414" s="3">
        <v>24069</v>
      </c>
      <c r="J414" s="3">
        <v>24830</v>
      </c>
    </row>
    <row r="415" spans="1:10" x14ac:dyDescent="0.2">
      <c r="A415" s="49" t="str">
        <f t="shared" si="6"/>
        <v>MASSAS ALIMENTÍCIAS</v>
      </c>
      <c r="B415" s="3" t="s">
        <v>410</v>
      </c>
      <c r="C415" s="3">
        <v>38946777</v>
      </c>
      <c r="D415" s="3">
        <v>24258912</v>
      </c>
      <c r="E415" s="3">
        <v>50891166</v>
      </c>
      <c r="F415" s="3">
        <v>31133512</v>
      </c>
      <c r="G415" s="3">
        <v>58478455</v>
      </c>
      <c r="H415" s="3">
        <v>34518512</v>
      </c>
      <c r="I415" s="3">
        <v>68990099</v>
      </c>
      <c r="J415" s="3">
        <v>42534820</v>
      </c>
    </row>
    <row r="416" spans="1:10" x14ac:dyDescent="0.2">
      <c r="A416" s="49" t="str">
        <f t="shared" si="6"/>
        <v>MATE</v>
      </c>
      <c r="B416" s="3" t="s">
        <v>411</v>
      </c>
      <c r="C416" s="3">
        <v>100625781</v>
      </c>
      <c r="D416" s="3">
        <v>47408636</v>
      </c>
      <c r="E416" s="3">
        <v>94645236</v>
      </c>
      <c r="F416" s="3">
        <v>45433623</v>
      </c>
      <c r="G416" s="3">
        <v>3248522</v>
      </c>
      <c r="H416" s="3">
        <v>2076376</v>
      </c>
      <c r="I416" s="3">
        <v>2635194</v>
      </c>
      <c r="J416" s="3">
        <v>1667618</v>
      </c>
    </row>
    <row r="417" spans="1:10" x14ac:dyDescent="0.2">
      <c r="A417" s="49" t="str">
        <f t="shared" si="6"/>
        <v>MATERIAS CORANTES DE ORIGEM VEGETAL</v>
      </c>
      <c r="B417" s="3" t="s">
        <v>412</v>
      </c>
      <c r="C417" s="3">
        <v>9479731</v>
      </c>
      <c r="D417" s="3">
        <v>814310</v>
      </c>
      <c r="E417" s="3">
        <v>9982311</v>
      </c>
      <c r="F417" s="3">
        <v>956504</v>
      </c>
      <c r="G417" s="3">
        <v>17585602</v>
      </c>
      <c r="H417" s="3">
        <v>700122</v>
      </c>
      <c r="I417" s="3">
        <v>30215510</v>
      </c>
      <c r="J417" s="3">
        <v>677034</v>
      </c>
    </row>
    <row r="418" spans="1:10" x14ac:dyDescent="0.2">
      <c r="A418" s="49" t="str">
        <f t="shared" si="6"/>
        <v>MATÉRIAS PÉCTICAS, PECTINATOS E PECTATOS</v>
      </c>
      <c r="B418" s="3" t="s">
        <v>413</v>
      </c>
      <c r="C418" s="3">
        <v>219687</v>
      </c>
      <c r="D418" s="3">
        <v>17914</v>
      </c>
      <c r="E418" s="3">
        <v>284363</v>
      </c>
      <c r="F418" s="3">
        <v>21484</v>
      </c>
      <c r="G418" s="3">
        <v>989425</v>
      </c>
      <c r="H418" s="3">
        <v>97193</v>
      </c>
      <c r="I418" s="3">
        <v>1104878</v>
      </c>
      <c r="J418" s="3">
        <v>108558</v>
      </c>
    </row>
    <row r="419" spans="1:10" x14ac:dyDescent="0.2">
      <c r="A419" s="49" t="str">
        <f t="shared" si="6"/>
        <v>MEL NATURAL</v>
      </c>
      <c r="B419" s="3" t="s">
        <v>414</v>
      </c>
      <c r="C419" s="3">
        <v>81550105</v>
      </c>
      <c r="D419" s="3">
        <v>30354980</v>
      </c>
      <c r="E419" s="3">
        <v>110250861</v>
      </c>
      <c r="F419" s="3">
        <v>38831871</v>
      </c>
      <c r="G419" s="3" t="s">
        <v>52</v>
      </c>
      <c r="H419" s="3" t="s">
        <v>52</v>
      </c>
      <c r="I419" s="3" t="s">
        <v>52</v>
      </c>
      <c r="J419" s="3" t="s">
        <v>52</v>
      </c>
    </row>
    <row r="420" spans="1:10" x14ac:dyDescent="0.2">
      <c r="A420" s="49" t="str">
        <f t="shared" si="6"/>
        <v>MELAÇOS</v>
      </c>
      <c r="B420" s="3" t="s">
        <v>415</v>
      </c>
      <c r="C420" s="3">
        <v>102675</v>
      </c>
      <c r="D420" s="3">
        <v>46322</v>
      </c>
      <c r="E420" s="3">
        <v>119634</v>
      </c>
      <c r="F420" s="3">
        <v>137587</v>
      </c>
      <c r="G420" s="3">
        <v>2138705</v>
      </c>
      <c r="H420" s="3">
        <v>4607722</v>
      </c>
      <c r="I420" s="3">
        <v>1760652</v>
      </c>
      <c r="J420" s="3">
        <v>5460439</v>
      </c>
    </row>
    <row r="421" spans="1:10" x14ac:dyDescent="0.2">
      <c r="A421" s="49" t="str">
        <f t="shared" si="6"/>
        <v>MELANCIAS FRESCAS</v>
      </c>
      <c r="B421" s="3" t="s">
        <v>416</v>
      </c>
      <c r="C421" s="3">
        <v>71097523</v>
      </c>
      <c r="D421" s="3">
        <v>114064152</v>
      </c>
      <c r="E421" s="3">
        <v>88928776</v>
      </c>
      <c r="F421" s="3">
        <v>156397800</v>
      </c>
      <c r="G421" s="3" t="s">
        <v>52</v>
      </c>
      <c r="H421" s="3" t="s">
        <v>52</v>
      </c>
      <c r="I421" s="3" t="s">
        <v>52</v>
      </c>
      <c r="J421" s="3" t="s">
        <v>52</v>
      </c>
    </row>
    <row r="422" spans="1:10" x14ac:dyDescent="0.2">
      <c r="A422" s="49" t="str">
        <f t="shared" si="6"/>
        <v>MELÕES FRESCOS</v>
      </c>
      <c r="B422" s="3" t="s">
        <v>417</v>
      </c>
      <c r="C422" s="3">
        <v>196597401</v>
      </c>
      <c r="D422" s="3">
        <v>240003730</v>
      </c>
      <c r="E422" s="3">
        <v>193197076</v>
      </c>
      <c r="F422" s="3">
        <v>253944701</v>
      </c>
      <c r="G422" s="3" t="s">
        <v>52</v>
      </c>
      <c r="H422" s="3" t="s">
        <v>52</v>
      </c>
      <c r="I422" s="3" t="s">
        <v>52</v>
      </c>
      <c r="J422" s="3" t="s">
        <v>52</v>
      </c>
    </row>
    <row r="423" spans="1:10" x14ac:dyDescent="0.2">
      <c r="A423" s="49" t="str">
        <f t="shared" si="6"/>
        <v>MILHO</v>
      </c>
      <c r="B423" s="3" t="s">
        <v>418</v>
      </c>
      <c r="C423" s="3">
        <v>12100459759</v>
      </c>
      <c r="D423" s="3">
        <v>52729704648</v>
      </c>
      <c r="E423" s="3">
        <v>7807977970</v>
      </c>
      <c r="F423" s="3">
        <v>38751362211</v>
      </c>
      <c r="G423" s="3">
        <v>273958638</v>
      </c>
      <c r="H423" s="3">
        <v>1441908335</v>
      </c>
      <c r="I423" s="3">
        <v>309819822</v>
      </c>
      <c r="J423" s="3">
        <v>1792622336</v>
      </c>
    </row>
    <row r="424" spans="1:10" x14ac:dyDescent="0.2">
      <c r="A424" s="49" t="str">
        <f t="shared" si="6"/>
        <v>MILHO DOCE PREPARADO</v>
      </c>
      <c r="B424" s="3" t="s">
        <v>419</v>
      </c>
      <c r="C424" s="3">
        <v>23904599</v>
      </c>
      <c r="D424" s="3">
        <v>16934986</v>
      </c>
      <c r="E424" s="3">
        <v>16651006</v>
      </c>
      <c r="F424" s="3">
        <v>12104814</v>
      </c>
      <c r="G424" s="3">
        <v>491964</v>
      </c>
      <c r="H424" s="3">
        <v>205163</v>
      </c>
      <c r="I424" s="3">
        <v>486203</v>
      </c>
      <c r="J424" s="3">
        <v>206621</v>
      </c>
    </row>
    <row r="425" spans="1:10" x14ac:dyDescent="0.2">
      <c r="A425" s="49" t="str">
        <f t="shared" si="6"/>
        <v>MIUDEZAS DE CARNE BOVINA</v>
      </c>
      <c r="B425" s="3" t="s">
        <v>420</v>
      </c>
      <c r="C425" s="3">
        <v>430169258</v>
      </c>
      <c r="D425" s="3">
        <v>202052126</v>
      </c>
      <c r="E425" s="3">
        <v>536636511</v>
      </c>
      <c r="F425" s="3">
        <v>238673261</v>
      </c>
      <c r="G425" s="3">
        <v>16895139</v>
      </c>
      <c r="H425" s="3">
        <v>7974900</v>
      </c>
      <c r="I425" s="3">
        <v>12748972</v>
      </c>
      <c r="J425" s="3">
        <v>5720184</v>
      </c>
    </row>
    <row r="426" spans="1:10" x14ac:dyDescent="0.2">
      <c r="A426" s="49" t="str">
        <f t="shared" si="6"/>
        <v>MIUDEZAS DE CARNE DE OVINO</v>
      </c>
      <c r="B426" s="3" t="s">
        <v>421</v>
      </c>
      <c r="C426" s="3">
        <v>0</v>
      </c>
      <c r="D426" s="3">
        <v>0</v>
      </c>
      <c r="E426" s="3">
        <v>41831</v>
      </c>
      <c r="F426" s="3">
        <v>24698</v>
      </c>
      <c r="G426" s="3">
        <v>16058682</v>
      </c>
      <c r="H426" s="3">
        <v>932064</v>
      </c>
      <c r="I426" s="3">
        <v>15863396</v>
      </c>
      <c r="J426" s="3">
        <v>1153627</v>
      </c>
    </row>
    <row r="427" spans="1:10" x14ac:dyDescent="0.2">
      <c r="A427" s="49" t="str">
        <f t="shared" si="6"/>
        <v>MIUDEZAS DE CARNE SUÍNA</v>
      </c>
      <c r="B427" s="3" t="s">
        <v>422</v>
      </c>
      <c r="C427" s="3">
        <v>134324704</v>
      </c>
      <c r="D427" s="3">
        <v>109576579</v>
      </c>
      <c r="E427" s="3">
        <v>160098356</v>
      </c>
      <c r="F427" s="3">
        <v>122708764</v>
      </c>
      <c r="G427" s="3">
        <v>141127576</v>
      </c>
      <c r="H427" s="3">
        <v>15844626</v>
      </c>
      <c r="I427" s="3">
        <v>144393825</v>
      </c>
      <c r="J427" s="3">
        <v>19898216</v>
      </c>
    </row>
    <row r="428" spans="1:10" x14ac:dyDescent="0.2">
      <c r="A428" s="49" t="str">
        <f t="shared" si="6"/>
        <v>MIUDEZAS DE FRANGO</v>
      </c>
      <c r="B428" s="3" t="s">
        <v>423</v>
      </c>
      <c r="C428" s="3">
        <v>0</v>
      </c>
      <c r="D428" s="3">
        <v>0</v>
      </c>
      <c r="E428" s="3">
        <v>539675196</v>
      </c>
      <c r="F428" s="3">
        <v>344700142</v>
      </c>
      <c r="G428" s="3">
        <v>0</v>
      </c>
      <c r="H428" s="3">
        <v>0</v>
      </c>
      <c r="I428" s="3">
        <v>14146643</v>
      </c>
      <c r="J428" s="3">
        <v>4256430</v>
      </c>
    </row>
    <row r="429" spans="1:10" x14ac:dyDescent="0.2">
      <c r="A429" s="49" t="str">
        <f t="shared" si="6"/>
        <v>MOLHOS E PREPARAÇÕES PARA MOLHOS</v>
      </c>
      <c r="B429" s="3" t="s">
        <v>424</v>
      </c>
      <c r="C429" s="3">
        <v>13392910</v>
      </c>
      <c r="D429" s="3">
        <v>9247863</v>
      </c>
      <c r="E429" s="3">
        <v>16664555</v>
      </c>
      <c r="F429" s="3">
        <v>10441457</v>
      </c>
      <c r="G429" s="3">
        <v>30446321</v>
      </c>
      <c r="H429" s="3">
        <v>10689860</v>
      </c>
      <c r="I429" s="3">
        <v>28584385</v>
      </c>
      <c r="J429" s="3">
        <v>10234028</v>
      </c>
    </row>
    <row r="430" spans="1:10" x14ac:dyDescent="0.2">
      <c r="A430" s="49" t="str">
        <f t="shared" si="6"/>
        <v>MORANGOS CONGELADOS</v>
      </c>
      <c r="B430" s="3" t="s">
        <v>425</v>
      </c>
      <c r="C430" s="3">
        <v>30283</v>
      </c>
      <c r="D430" s="3">
        <v>12641</v>
      </c>
      <c r="E430" s="3">
        <v>22538</v>
      </c>
      <c r="F430" s="3">
        <v>6870</v>
      </c>
      <c r="G430" s="3">
        <v>20233766</v>
      </c>
      <c r="H430" s="3">
        <v>25191010</v>
      </c>
      <c r="I430" s="3">
        <v>33219249</v>
      </c>
      <c r="J430" s="3">
        <v>34644321</v>
      </c>
    </row>
    <row r="431" spans="1:10" x14ac:dyDescent="0.2">
      <c r="A431" s="49" t="str">
        <f t="shared" si="6"/>
        <v>MORANGOS FRESCOS</v>
      </c>
      <c r="B431" s="3" t="s">
        <v>426</v>
      </c>
      <c r="C431" s="3">
        <v>278869</v>
      </c>
      <c r="D431" s="3">
        <v>207245</v>
      </c>
      <c r="E431" s="3">
        <v>103298</v>
      </c>
      <c r="F431" s="3">
        <v>13606</v>
      </c>
      <c r="G431" s="3" t="s">
        <v>52</v>
      </c>
      <c r="H431" s="3" t="s">
        <v>52</v>
      </c>
      <c r="I431" s="3" t="s">
        <v>52</v>
      </c>
      <c r="J431" s="3" t="s">
        <v>52</v>
      </c>
    </row>
    <row r="432" spans="1:10" x14ac:dyDescent="0.2">
      <c r="A432" s="49" t="str">
        <f t="shared" si="6"/>
        <v>MORANGOS PREPARADOS OU CONSERVADOS</v>
      </c>
      <c r="B432" s="3" t="s">
        <v>427</v>
      </c>
      <c r="C432" s="3">
        <v>311023</v>
      </c>
      <c r="D432" s="3">
        <v>41066</v>
      </c>
      <c r="E432" s="3">
        <v>176063</v>
      </c>
      <c r="F432" s="3">
        <v>34498</v>
      </c>
      <c r="G432" s="3">
        <v>197426</v>
      </c>
      <c r="H432" s="3">
        <v>29627</v>
      </c>
      <c r="I432" s="3">
        <v>447768</v>
      </c>
      <c r="J432" s="3">
        <v>63826</v>
      </c>
    </row>
    <row r="433" spans="1:10" x14ac:dyDescent="0.2">
      <c r="A433" s="49" t="str">
        <f t="shared" si="6"/>
        <v>MÓVEIS DE MADEIRA</v>
      </c>
      <c r="B433" s="3" t="s">
        <v>428</v>
      </c>
      <c r="C433" s="3">
        <v>588563276</v>
      </c>
      <c r="D433" s="3">
        <v>305780095</v>
      </c>
      <c r="E433" s="3">
        <v>615821783</v>
      </c>
      <c r="F433" s="3">
        <v>332584859</v>
      </c>
      <c r="G433" s="3">
        <v>19146760</v>
      </c>
      <c r="H433" s="3">
        <v>5694197</v>
      </c>
      <c r="I433" s="3">
        <v>20312960</v>
      </c>
      <c r="J433" s="3">
        <v>5753183</v>
      </c>
    </row>
    <row r="434" spans="1:10" x14ac:dyDescent="0.2">
      <c r="A434" s="49" t="str">
        <f t="shared" si="6"/>
        <v>MUDAS DE PLANTAS NÃO ORNAMENTAIS</v>
      </c>
      <c r="B434" s="3" t="s">
        <v>429</v>
      </c>
      <c r="C434" s="3">
        <v>26781</v>
      </c>
      <c r="D434" s="3">
        <v>504</v>
      </c>
      <c r="E434" s="3">
        <v>55580</v>
      </c>
      <c r="F434" s="3">
        <v>21755</v>
      </c>
      <c r="G434" s="3">
        <v>10445339</v>
      </c>
      <c r="H434" s="3">
        <v>885264</v>
      </c>
      <c r="I434" s="3">
        <v>14160655</v>
      </c>
      <c r="J434" s="3">
        <v>1117993</v>
      </c>
    </row>
    <row r="435" spans="1:10" x14ac:dyDescent="0.2">
      <c r="A435" s="49" t="str">
        <f t="shared" si="6"/>
        <v>MUDAS DE PLANTAS ORNAMENTAIS</v>
      </c>
      <c r="B435" s="3" t="s">
        <v>430</v>
      </c>
      <c r="C435" s="3">
        <v>4921625</v>
      </c>
      <c r="D435" s="3">
        <v>954861</v>
      </c>
      <c r="E435" s="3">
        <v>5532379</v>
      </c>
      <c r="F435" s="3">
        <v>1283181</v>
      </c>
      <c r="G435" s="3">
        <v>28477754</v>
      </c>
      <c r="H435" s="3">
        <v>1044790</v>
      </c>
      <c r="I435" s="3">
        <v>29576221</v>
      </c>
      <c r="J435" s="3">
        <v>936303</v>
      </c>
    </row>
    <row r="436" spans="1:10" x14ac:dyDescent="0.2">
      <c r="A436" s="49" t="str">
        <f t="shared" si="6"/>
        <v>NOZ-MOSCADA</v>
      </c>
      <c r="B436" s="3" t="s">
        <v>431</v>
      </c>
      <c r="C436" s="3">
        <v>20483</v>
      </c>
      <c r="D436" s="3">
        <v>1341</v>
      </c>
      <c r="E436" s="3">
        <v>17298</v>
      </c>
      <c r="F436" s="3">
        <v>999</v>
      </c>
      <c r="G436" s="3">
        <v>2372181</v>
      </c>
      <c r="H436" s="3">
        <v>353351</v>
      </c>
      <c r="I436" s="3">
        <v>1808622</v>
      </c>
      <c r="J436" s="3">
        <v>293927</v>
      </c>
    </row>
    <row r="437" spans="1:10" x14ac:dyDescent="0.2">
      <c r="A437" s="49" t="str">
        <f t="shared" si="6"/>
        <v>NOZES</v>
      </c>
      <c r="B437" s="3" t="s">
        <v>432</v>
      </c>
      <c r="C437" s="3">
        <v>2462147</v>
      </c>
      <c r="D437" s="3">
        <v>314321</v>
      </c>
      <c r="E437" s="3">
        <v>2550610</v>
      </c>
      <c r="F437" s="3">
        <v>329490</v>
      </c>
      <c r="G437" s="3">
        <v>24031147</v>
      </c>
      <c r="H437" s="3">
        <v>5811653</v>
      </c>
      <c r="I437" s="3">
        <v>29552157</v>
      </c>
      <c r="J437" s="3">
        <v>5837924</v>
      </c>
    </row>
    <row r="438" spans="1:10" x14ac:dyDescent="0.2">
      <c r="A438" s="49" t="str">
        <f t="shared" si="6"/>
        <v>OBRAS DE MARCENARIA OU CARPINTARIA</v>
      </c>
      <c r="B438" s="3" t="s">
        <v>433</v>
      </c>
      <c r="C438" s="3">
        <v>440123310</v>
      </c>
      <c r="D438" s="3">
        <v>210953264</v>
      </c>
      <c r="E438" s="3">
        <v>439867854</v>
      </c>
      <c r="F438" s="3">
        <v>214987796</v>
      </c>
      <c r="G438" s="3">
        <v>5886939</v>
      </c>
      <c r="H438" s="3">
        <v>2471541</v>
      </c>
      <c r="I438" s="3">
        <v>4701405</v>
      </c>
      <c r="J438" s="3">
        <v>2752432</v>
      </c>
    </row>
    <row r="439" spans="1:10" x14ac:dyDescent="0.2">
      <c r="A439" s="49" t="str">
        <f t="shared" si="6"/>
        <v>OLEO DE ALGODÃO</v>
      </c>
      <c r="B439" s="3" t="s">
        <v>434</v>
      </c>
      <c r="C439" s="3">
        <v>14130822</v>
      </c>
      <c r="D439" s="3">
        <v>10204556</v>
      </c>
      <c r="E439" s="3">
        <v>2930815</v>
      </c>
      <c r="F439" s="3">
        <v>2120126</v>
      </c>
      <c r="G439" s="3">
        <v>2023094</v>
      </c>
      <c r="H439" s="3">
        <v>1995602</v>
      </c>
      <c r="I439" s="3">
        <v>7225043</v>
      </c>
      <c r="J439" s="3">
        <v>7423623</v>
      </c>
    </row>
    <row r="440" spans="1:10" x14ac:dyDescent="0.2">
      <c r="A440" s="49" t="str">
        <f t="shared" si="6"/>
        <v>ÒLEO DE AMENDOIM</v>
      </c>
      <c r="B440" s="3" t="s">
        <v>435</v>
      </c>
      <c r="C440" s="3">
        <v>140321673</v>
      </c>
      <c r="D440" s="3">
        <v>76479541</v>
      </c>
      <c r="E440" s="3">
        <v>142203170</v>
      </c>
      <c r="F440" s="3">
        <v>85765865</v>
      </c>
      <c r="G440" s="3">
        <v>194988</v>
      </c>
      <c r="H440" s="3">
        <v>32326</v>
      </c>
      <c r="I440" s="3">
        <v>210194</v>
      </c>
      <c r="J440" s="3">
        <v>27800</v>
      </c>
    </row>
    <row r="441" spans="1:10" x14ac:dyDescent="0.2">
      <c r="A441" s="49" t="str">
        <f t="shared" si="6"/>
        <v>OLEO DE BABAÇU</v>
      </c>
      <c r="B441" s="3" t="s">
        <v>436</v>
      </c>
      <c r="C441" s="3">
        <v>987223</v>
      </c>
      <c r="D441" s="3">
        <v>220148</v>
      </c>
      <c r="E441" s="3">
        <v>1163930</v>
      </c>
      <c r="F441" s="3">
        <v>219041</v>
      </c>
      <c r="G441" s="3">
        <v>7223892</v>
      </c>
      <c r="H441" s="3">
        <v>6374935</v>
      </c>
      <c r="I441" s="3">
        <v>3700517</v>
      </c>
      <c r="J441" s="3">
        <v>1911848</v>
      </c>
    </row>
    <row r="442" spans="1:10" x14ac:dyDescent="0.2">
      <c r="A442" s="49" t="str">
        <f t="shared" si="6"/>
        <v>OLEO DE COCO</v>
      </c>
      <c r="B442" s="3" t="s">
        <v>437</v>
      </c>
      <c r="C442" s="3">
        <v>646996</v>
      </c>
      <c r="D442" s="3">
        <v>131436</v>
      </c>
      <c r="E442" s="3">
        <v>1154200</v>
      </c>
      <c r="F442" s="3">
        <v>232484</v>
      </c>
      <c r="G442" s="3">
        <v>5997865</v>
      </c>
      <c r="H442" s="3">
        <v>3485085</v>
      </c>
      <c r="I442" s="3">
        <v>8516602</v>
      </c>
      <c r="J442" s="3">
        <v>3727383</v>
      </c>
    </row>
    <row r="443" spans="1:10" x14ac:dyDescent="0.2">
      <c r="A443" s="49" t="str">
        <f t="shared" si="6"/>
        <v>OLEO DE DENDÊ OU DE PALMA</v>
      </c>
      <c r="B443" s="3" t="s">
        <v>438</v>
      </c>
      <c r="C443" s="3">
        <v>12819132</v>
      </c>
      <c r="D443" s="3">
        <v>8305233</v>
      </c>
      <c r="E443" s="3">
        <v>18031832</v>
      </c>
      <c r="F443" s="3">
        <v>10656786</v>
      </c>
      <c r="G443" s="3">
        <v>476425056</v>
      </c>
      <c r="H443" s="3">
        <v>489185314</v>
      </c>
      <c r="I443" s="3">
        <v>688408887</v>
      </c>
      <c r="J443" s="3">
        <v>570702417</v>
      </c>
    </row>
    <row r="444" spans="1:10" x14ac:dyDescent="0.2">
      <c r="A444" s="49" t="str">
        <f t="shared" si="6"/>
        <v>OLEO DE GIRASSOL</v>
      </c>
      <c r="B444" s="3" t="s">
        <v>439</v>
      </c>
      <c r="C444" s="3">
        <v>661671</v>
      </c>
      <c r="D444" s="3">
        <v>192925</v>
      </c>
      <c r="E444" s="3">
        <v>596099</v>
      </c>
      <c r="F444" s="3">
        <v>202219</v>
      </c>
      <c r="G444" s="3">
        <v>36541722</v>
      </c>
      <c r="H444" s="3">
        <v>36656149</v>
      </c>
      <c r="I444" s="3">
        <v>51553913</v>
      </c>
      <c r="J444" s="3">
        <v>49898142</v>
      </c>
    </row>
    <row r="445" spans="1:10" x14ac:dyDescent="0.2">
      <c r="A445" s="49" t="str">
        <f t="shared" si="6"/>
        <v>OLEO DE MILHO</v>
      </c>
      <c r="B445" s="3" t="s">
        <v>440</v>
      </c>
      <c r="C445" s="3">
        <v>92274674</v>
      </c>
      <c r="D445" s="3">
        <v>94159302</v>
      </c>
      <c r="E445" s="3">
        <v>110176575</v>
      </c>
      <c r="F445" s="3">
        <v>113964839</v>
      </c>
      <c r="G445" s="3">
        <v>4356869</v>
      </c>
      <c r="H445" s="3">
        <v>2488661</v>
      </c>
      <c r="I445" s="3">
        <v>3103707</v>
      </c>
      <c r="J445" s="3">
        <v>1566597</v>
      </c>
    </row>
    <row r="446" spans="1:10" x14ac:dyDescent="0.2">
      <c r="A446" s="49" t="str">
        <f t="shared" si="6"/>
        <v>OLEO DE SOJA EM BRUTO</v>
      </c>
      <c r="B446" s="3" t="s">
        <v>441</v>
      </c>
      <c r="C446" s="3">
        <v>1607858236</v>
      </c>
      <c r="D446" s="3">
        <v>1664378093</v>
      </c>
      <c r="E446" s="3">
        <v>1335235796</v>
      </c>
      <c r="F446" s="3">
        <v>1385829799</v>
      </c>
      <c r="G446" s="3">
        <v>36566169</v>
      </c>
      <c r="H446" s="3">
        <v>45728360</v>
      </c>
      <c r="I446" s="3">
        <v>80034530</v>
      </c>
      <c r="J446" s="3">
        <v>87584461</v>
      </c>
    </row>
    <row r="447" spans="1:10" x14ac:dyDescent="0.2">
      <c r="A447" s="49" t="str">
        <f t="shared" si="6"/>
        <v>OLEO DE SOJA REFINADO</v>
      </c>
      <c r="B447" s="3" t="s">
        <v>442</v>
      </c>
      <c r="C447" s="3">
        <v>234870036</v>
      </c>
      <c r="D447" s="3">
        <v>186458702</v>
      </c>
      <c r="E447" s="3">
        <v>125469994</v>
      </c>
      <c r="F447" s="3">
        <v>97750635</v>
      </c>
      <c r="G447" s="3">
        <v>478588</v>
      </c>
      <c r="H447" s="3">
        <v>146851</v>
      </c>
      <c r="I447" s="3">
        <v>996321</v>
      </c>
      <c r="J447" s="3">
        <v>440123</v>
      </c>
    </row>
    <row r="448" spans="1:10" x14ac:dyDescent="0.2">
      <c r="A448" s="49" t="str">
        <f t="shared" si="6"/>
        <v>OLEO ESSENCIAL DE LARANJA</v>
      </c>
      <c r="B448" s="3" t="s">
        <v>443</v>
      </c>
      <c r="C448" s="3">
        <v>368966297</v>
      </c>
      <c r="D448" s="3">
        <v>28564435</v>
      </c>
      <c r="E448" s="3">
        <v>476619358</v>
      </c>
      <c r="F448" s="3">
        <v>33224028</v>
      </c>
      <c r="G448" s="3">
        <v>9944506</v>
      </c>
      <c r="H448" s="3">
        <v>324063</v>
      </c>
      <c r="I448" s="3">
        <v>10478970</v>
      </c>
      <c r="J448" s="3">
        <v>260305</v>
      </c>
    </row>
    <row r="449" spans="1:10" x14ac:dyDescent="0.2">
      <c r="A449" s="49" t="str">
        <f t="shared" si="6"/>
        <v>OSSOS E OSSEÍNA</v>
      </c>
      <c r="B449" s="3" t="s">
        <v>444</v>
      </c>
      <c r="C449" s="3">
        <v>6683527</v>
      </c>
      <c r="D449" s="3">
        <v>10347051</v>
      </c>
      <c r="E449" s="3">
        <v>3211200</v>
      </c>
      <c r="F449" s="3">
        <v>3853886</v>
      </c>
      <c r="G449" s="3" t="s">
        <v>52</v>
      </c>
      <c r="H449" s="3" t="s">
        <v>52</v>
      </c>
      <c r="I449" s="3" t="s">
        <v>52</v>
      </c>
      <c r="J449" s="3" t="s">
        <v>52</v>
      </c>
    </row>
    <row r="450" spans="1:10" x14ac:dyDescent="0.2">
      <c r="A450" s="49" t="str">
        <f t="shared" ref="A450:A513" si="7">RIGHT(B450,LEN(B450)-11)</f>
        <v>OUTRAS BEBIDAS ALCÓOLICAS</v>
      </c>
      <c r="B450" s="3" t="s">
        <v>445</v>
      </c>
      <c r="C450" s="3">
        <v>43725173</v>
      </c>
      <c r="D450" s="3">
        <v>36302785</v>
      </c>
      <c r="E450" s="3">
        <v>47820166</v>
      </c>
      <c r="F450" s="3">
        <v>37391473</v>
      </c>
      <c r="G450" s="3">
        <v>65787688</v>
      </c>
      <c r="H450" s="3">
        <v>15854592</v>
      </c>
      <c r="I450" s="3">
        <v>70002445</v>
      </c>
      <c r="J450" s="3">
        <v>18700828</v>
      </c>
    </row>
    <row r="451" spans="1:10" x14ac:dyDescent="0.2">
      <c r="A451" s="49" t="str">
        <f t="shared" si="7"/>
        <v>OUTRAS BEBIDAS NÃO ALCOÓLICAS</v>
      </c>
      <c r="B451" s="3" t="s">
        <v>446</v>
      </c>
      <c r="C451" s="3">
        <v>24005658</v>
      </c>
      <c r="D451" s="3">
        <v>34361095</v>
      </c>
      <c r="E451" s="3">
        <v>25166274</v>
      </c>
      <c r="F451" s="3">
        <v>33891097</v>
      </c>
      <c r="G451" s="3">
        <v>182514423</v>
      </c>
      <c r="H451" s="3">
        <v>145699095</v>
      </c>
      <c r="I451" s="3">
        <v>200690135</v>
      </c>
      <c r="J451" s="3">
        <v>199699601</v>
      </c>
    </row>
    <row r="452" spans="1:10" x14ac:dyDescent="0.2">
      <c r="A452" s="49" t="str">
        <f t="shared" si="7"/>
        <v>OUTRAS FRUTAS CONGELADAS</v>
      </c>
      <c r="B452" s="3" t="s">
        <v>447</v>
      </c>
      <c r="C452" s="3">
        <v>15263322</v>
      </c>
      <c r="D452" s="3">
        <v>6144114</v>
      </c>
      <c r="E452" s="3">
        <v>22639123</v>
      </c>
      <c r="F452" s="3">
        <v>8924937</v>
      </c>
      <c r="G452" s="3">
        <v>15456712</v>
      </c>
      <c r="H452" s="3">
        <v>5319284</v>
      </c>
      <c r="I452" s="3">
        <v>18989537</v>
      </c>
      <c r="J452" s="3">
        <v>6457979</v>
      </c>
    </row>
    <row r="453" spans="1:10" x14ac:dyDescent="0.2">
      <c r="A453" s="49" t="str">
        <f t="shared" si="7"/>
        <v>OUTRAS FRUTAS PREPARADAS OU CONSERVADAS</v>
      </c>
      <c r="B453" s="3" t="s">
        <v>448</v>
      </c>
      <c r="C453" s="3">
        <v>122795621</v>
      </c>
      <c r="D453" s="3">
        <v>55102012</v>
      </c>
      <c r="E453" s="3">
        <v>162808309</v>
      </c>
      <c r="F453" s="3">
        <v>60007245</v>
      </c>
      <c r="G453" s="3">
        <v>56951174</v>
      </c>
      <c r="H453" s="3">
        <v>14647966</v>
      </c>
      <c r="I453" s="3">
        <v>63503887</v>
      </c>
      <c r="J453" s="3">
        <v>16496112</v>
      </c>
    </row>
    <row r="454" spans="1:10" x14ac:dyDescent="0.2">
      <c r="A454" s="49" t="str">
        <f t="shared" si="7"/>
        <v>OUTRAS FRUTAS SECAS OU FRESCAS</v>
      </c>
      <c r="B454" s="3" t="s">
        <v>449</v>
      </c>
      <c r="C454" s="3">
        <v>11821258</v>
      </c>
      <c r="D454" s="3">
        <v>2458709</v>
      </c>
      <c r="E454" s="3">
        <v>10288856</v>
      </c>
      <c r="F454" s="3">
        <v>2283099</v>
      </c>
      <c r="G454" s="3">
        <v>75853597</v>
      </c>
      <c r="H454" s="3">
        <v>43401441</v>
      </c>
      <c r="I454" s="3">
        <v>79310762</v>
      </c>
      <c r="J454" s="3">
        <v>43893745</v>
      </c>
    </row>
    <row r="455" spans="1:10" x14ac:dyDescent="0.2">
      <c r="A455" s="49" t="str">
        <f t="shared" si="7"/>
        <v>OUTRAS GORDURAS E OLEOS DE ORIGEM ANIMAL</v>
      </c>
      <c r="B455" s="3" t="s">
        <v>450</v>
      </c>
      <c r="C455" s="3">
        <v>69885822</v>
      </c>
      <c r="D455" s="3">
        <v>59326896</v>
      </c>
      <c r="E455" s="3">
        <v>68455647</v>
      </c>
      <c r="F455" s="3">
        <v>54918544</v>
      </c>
      <c r="G455" s="3">
        <v>50964082</v>
      </c>
      <c r="H455" s="3">
        <v>5980383</v>
      </c>
      <c r="I455" s="3">
        <v>57576540</v>
      </c>
      <c r="J455" s="3">
        <v>6239482</v>
      </c>
    </row>
    <row r="456" spans="1:10" x14ac:dyDescent="0.2">
      <c r="A456" s="49" t="str">
        <f t="shared" si="7"/>
        <v>OUTRAS PLANTAS VIVAS, ESTACAS E ENXERTOS</v>
      </c>
      <c r="B456" s="3" t="s">
        <v>451</v>
      </c>
      <c r="C456" s="3">
        <v>1016379</v>
      </c>
      <c r="D456" s="3">
        <v>331256</v>
      </c>
      <c r="E456" s="3">
        <v>1749710</v>
      </c>
      <c r="F456" s="3">
        <v>582287</v>
      </c>
      <c r="G456" s="3">
        <v>0</v>
      </c>
      <c r="H456" s="3">
        <v>0</v>
      </c>
      <c r="I456" s="3">
        <v>184719</v>
      </c>
      <c r="J456" s="3">
        <v>9574</v>
      </c>
    </row>
    <row r="457" spans="1:10" x14ac:dyDescent="0.2">
      <c r="A457" s="49" t="str">
        <f t="shared" si="7"/>
        <v>OUTRAS PREPARAÇÕES ALIMENTÍCIAS</v>
      </c>
      <c r="B457" s="3" t="s">
        <v>452</v>
      </c>
      <c r="C457" s="3">
        <v>248416472</v>
      </c>
      <c r="D457" s="3">
        <v>53756542</v>
      </c>
      <c r="E457" s="3">
        <v>258850555</v>
      </c>
      <c r="F457" s="3">
        <v>61268693</v>
      </c>
      <c r="G457" s="3">
        <v>244349353</v>
      </c>
      <c r="H457" s="3">
        <v>36485337</v>
      </c>
      <c r="I457" s="3">
        <v>280550966</v>
      </c>
      <c r="J457" s="3">
        <v>39476131</v>
      </c>
    </row>
    <row r="458" spans="1:10" x14ac:dyDescent="0.2">
      <c r="A458" s="49" t="str">
        <f t="shared" si="7"/>
        <v>OUTRAS PREPARAÇÕES ALIMENTÍCIAS A BASE DE CEREAIS</v>
      </c>
      <c r="B458" s="3" t="s">
        <v>453</v>
      </c>
      <c r="C458" s="3">
        <v>201549785</v>
      </c>
      <c r="D458" s="3">
        <v>85025583</v>
      </c>
      <c r="E458" s="3">
        <v>145939632</v>
      </c>
      <c r="F458" s="3">
        <v>46125648</v>
      </c>
      <c r="G458" s="3">
        <v>72765468</v>
      </c>
      <c r="H458" s="3">
        <v>21714855</v>
      </c>
      <c r="I458" s="3">
        <v>80908392</v>
      </c>
      <c r="J458" s="3">
        <v>23472768</v>
      </c>
    </row>
    <row r="459" spans="1:10" x14ac:dyDescent="0.2">
      <c r="A459" s="49" t="str">
        <f t="shared" si="7"/>
        <v>OUTRAS RAÇÕES PARA ANIMAIS DOMÉSTICOS</v>
      </c>
      <c r="B459" s="3" t="s">
        <v>454</v>
      </c>
      <c r="C459" s="3">
        <v>359437136</v>
      </c>
      <c r="D459" s="3">
        <v>288908111</v>
      </c>
      <c r="E459" s="3">
        <v>400106567</v>
      </c>
      <c r="F459" s="3">
        <v>314948178</v>
      </c>
      <c r="G459" s="3">
        <v>338431763</v>
      </c>
      <c r="H459" s="3">
        <v>142557718</v>
      </c>
      <c r="I459" s="3">
        <v>424020204</v>
      </c>
      <c r="J459" s="3">
        <v>193907698</v>
      </c>
    </row>
    <row r="460" spans="1:10" x14ac:dyDescent="0.2">
      <c r="A460" s="49" t="str">
        <f t="shared" si="7"/>
        <v>OUTRAS SUBSTÂNCIAS PROTEICAS</v>
      </c>
      <c r="B460" s="3" t="s">
        <v>455</v>
      </c>
      <c r="C460" s="3">
        <v>257056505</v>
      </c>
      <c r="D460" s="3">
        <v>45758755</v>
      </c>
      <c r="E460" s="3">
        <v>254116783</v>
      </c>
      <c r="F460" s="3">
        <v>49364056</v>
      </c>
      <c r="G460" s="3">
        <v>34256991</v>
      </c>
      <c r="H460" s="3">
        <v>3293694</v>
      </c>
      <c r="I460" s="3">
        <v>37912883</v>
      </c>
      <c r="J460" s="3">
        <v>4224221</v>
      </c>
    </row>
    <row r="461" spans="1:10" x14ac:dyDescent="0.2">
      <c r="A461" s="49" t="str">
        <f t="shared" si="7"/>
        <v>OUTROS ANIMAIS VIVOS</v>
      </c>
      <c r="B461" s="3" t="s">
        <v>456</v>
      </c>
      <c r="C461" s="3">
        <v>41050</v>
      </c>
      <c r="D461" s="3">
        <v>623</v>
      </c>
      <c r="E461" s="3">
        <v>43901</v>
      </c>
      <c r="F461" s="3">
        <v>1724</v>
      </c>
      <c r="G461" s="3">
        <v>296518</v>
      </c>
      <c r="H461" s="3">
        <v>689</v>
      </c>
      <c r="I461" s="3">
        <v>315121</v>
      </c>
      <c r="J461" s="3">
        <v>4893</v>
      </c>
    </row>
    <row r="462" spans="1:10" x14ac:dyDescent="0.2">
      <c r="A462" s="49" t="str">
        <f t="shared" si="7"/>
        <v>OUTROS COUROS/PELES DE BOVINOS, CURTIDO</v>
      </c>
      <c r="B462" s="3" t="s">
        <v>457</v>
      </c>
      <c r="C462" s="3">
        <v>420754729</v>
      </c>
      <c r="D462" s="3">
        <v>375069661</v>
      </c>
      <c r="E462" s="3">
        <v>489679063</v>
      </c>
      <c r="F462" s="3">
        <v>470865167</v>
      </c>
      <c r="G462" s="3">
        <v>29384868</v>
      </c>
      <c r="H462" s="3">
        <v>13415137</v>
      </c>
      <c r="I462" s="3">
        <v>26273252</v>
      </c>
      <c r="J462" s="3">
        <v>12682770</v>
      </c>
    </row>
    <row r="463" spans="1:10" x14ac:dyDescent="0.2">
      <c r="A463" s="49" t="str">
        <f t="shared" si="7"/>
        <v>OUTROS COUROS/PELES DE CAPRINOS, CURTIDOS</v>
      </c>
      <c r="B463" s="3" t="s">
        <v>566</v>
      </c>
      <c r="C463" s="3">
        <v>6199</v>
      </c>
      <c r="D463" s="3">
        <v>34</v>
      </c>
      <c r="E463" s="3">
        <v>5729</v>
      </c>
      <c r="F463" s="3">
        <v>28</v>
      </c>
      <c r="G463" s="3" t="s">
        <v>52</v>
      </c>
      <c r="H463" s="3" t="s">
        <v>52</v>
      </c>
      <c r="I463" s="3" t="s">
        <v>52</v>
      </c>
      <c r="J463" s="3" t="s">
        <v>52</v>
      </c>
    </row>
    <row r="464" spans="1:10" x14ac:dyDescent="0.2">
      <c r="A464" s="49" t="str">
        <f t="shared" si="7"/>
        <v>OUTROS COUROS/PELES DE OVINOS, CURTIDAS</v>
      </c>
      <c r="B464" s="3" t="s">
        <v>567</v>
      </c>
      <c r="C464" s="3">
        <v>0</v>
      </c>
      <c r="D464" s="3">
        <v>0</v>
      </c>
      <c r="E464" s="3">
        <v>3730</v>
      </c>
      <c r="F464" s="3">
        <v>100</v>
      </c>
      <c r="G464" s="3">
        <v>27</v>
      </c>
      <c r="H464" s="3">
        <v>1</v>
      </c>
      <c r="I464" s="3">
        <v>0</v>
      </c>
      <c r="J464" s="3">
        <v>0</v>
      </c>
    </row>
    <row r="465" spans="1:10" x14ac:dyDescent="0.2">
      <c r="A465" s="49" t="str">
        <f t="shared" si="7"/>
        <v>OUTROS COUROS/PELES DE SUÍNOS, CURTIDOS</v>
      </c>
      <c r="B465" s="3" t="s">
        <v>568</v>
      </c>
      <c r="C465" s="3">
        <v>0</v>
      </c>
      <c r="D465" s="3">
        <v>0</v>
      </c>
      <c r="E465" s="3">
        <v>4404</v>
      </c>
      <c r="F465" s="3">
        <v>459</v>
      </c>
      <c r="G465" s="3" t="s">
        <v>52</v>
      </c>
      <c r="H465" s="3" t="s">
        <v>52</v>
      </c>
      <c r="I465" s="3" t="s">
        <v>52</v>
      </c>
      <c r="J465" s="3" t="s">
        <v>52</v>
      </c>
    </row>
    <row r="466" spans="1:10" x14ac:dyDescent="0.2">
      <c r="A466" s="49" t="str">
        <f t="shared" si="7"/>
        <v>OUTROS PRODUTOS CONTENDO NICOTINA</v>
      </c>
      <c r="B466" s="3" t="s">
        <v>458</v>
      </c>
      <c r="C466" s="3">
        <v>276</v>
      </c>
      <c r="D466" s="3">
        <v>16</v>
      </c>
      <c r="E466" s="3">
        <v>0</v>
      </c>
      <c r="F466" s="3">
        <v>0</v>
      </c>
      <c r="G466" s="3">
        <v>1401323</v>
      </c>
      <c r="H466" s="3">
        <v>32126</v>
      </c>
      <c r="I466" s="3">
        <v>4395277</v>
      </c>
      <c r="J466" s="3">
        <v>76668</v>
      </c>
    </row>
    <row r="467" spans="1:10" x14ac:dyDescent="0.2">
      <c r="A467" s="49" t="str">
        <f t="shared" si="7"/>
        <v>OUTROS PRODUTOS DE ORIGEM ANIMAL</v>
      </c>
      <c r="B467" s="3" t="s">
        <v>459</v>
      </c>
      <c r="C467" s="3">
        <v>284294806</v>
      </c>
      <c r="D467" s="3">
        <v>93593420</v>
      </c>
      <c r="E467" s="3">
        <v>251805405</v>
      </c>
      <c r="F467" s="3">
        <v>92170467</v>
      </c>
      <c r="G467" s="3">
        <v>23080173</v>
      </c>
      <c r="H467" s="3">
        <v>9711146</v>
      </c>
      <c r="I467" s="3">
        <v>20764394</v>
      </c>
      <c r="J467" s="3">
        <v>3433694</v>
      </c>
    </row>
    <row r="468" spans="1:10" x14ac:dyDescent="0.2">
      <c r="A468" s="49" t="str">
        <f t="shared" si="7"/>
        <v>OUTROS PRODUTOS DE ORIGEM VEGETAL</v>
      </c>
      <c r="B468" s="3" t="s">
        <v>460</v>
      </c>
      <c r="C468" s="3">
        <v>304644650</v>
      </c>
      <c r="D468" s="3">
        <v>301548612</v>
      </c>
      <c r="E468" s="3">
        <v>311411129</v>
      </c>
      <c r="F468" s="3">
        <v>240721120</v>
      </c>
      <c r="G468" s="3">
        <v>94760753</v>
      </c>
      <c r="H468" s="3">
        <v>44209992</v>
      </c>
      <c r="I468" s="3">
        <v>108010164</v>
      </c>
      <c r="J468" s="3">
        <v>52663488</v>
      </c>
    </row>
    <row r="469" spans="1:10" x14ac:dyDescent="0.2">
      <c r="A469" s="49" t="str">
        <f t="shared" si="7"/>
        <v>OUTROS SUCOS</v>
      </c>
      <c r="B469" s="3" t="s">
        <v>461</v>
      </c>
      <c r="C469" s="3">
        <v>5254842</v>
      </c>
      <c r="D469" s="3">
        <v>2975575</v>
      </c>
      <c r="E469" s="3">
        <v>6861410</v>
      </c>
      <c r="F469" s="3">
        <v>3953122</v>
      </c>
      <c r="G469" s="3">
        <v>1439344</v>
      </c>
      <c r="H469" s="3">
        <v>589946</v>
      </c>
      <c r="I469" s="3">
        <v>2069001</v>
      </c>
      <c r="J469" s="3">
        <v>891370</v>
      </c>
    </row>
    <row r="470" spans="1:10" x14ac:dyDescent="0.2">
      <c r="A470" s="49" t="str">
        <f t="shared" si="7"/>
        <v>OVINOS VIVOS</v>
      </c>
      <c r="B470" s="3" t="s">
        <v>462</v>
      </c>
      <c r="C470" s="3">
        <v>51359</v>
      </c>
      <c r="D470" s="3">
        <v>2351</v>
      </c>
      <c r="E470" s="3">
        <v>0</v>
      </c>
      <c r="F470" s="3">
        <v>0</v>
      </c>
      <c r="G470" s="3">
        <v>0</v>
      </c>
      <c r="H470" s="3">
        <v>0</v>
      </c>
      <c r="I470" s="3">
        <v>3920</v>
      </c>
      <c r="J470" s="3">
        <v>772</v>
      </c>
    </row>
    <row r="471" spans="1:10" x14ac:dyDescent="0.2">
      <c r="A471" s="49" t="str">
        <f t="shared" si="7"/>
        <v>OVOS</v>
      </c>
      <c r="B471" s="3" t="s">
        <v>463</v>
      </c>
      <c r="C471" s="3">
        <v>160145314</v>
      </c>
      <c r="D471" s="3">
        <v>45753530</v>
      </c>
      <c r="E471" s="3">
        <v>167505571</v>
      </c>
      <c r="F471" s="3">
        <v>45987491</v>
      </c>
      <c r="G471" s="3">
        <v>62194584</v>
      </c>
      <c r="H471" s="3">
        <v>364189</v>
      </c>
      <c r="I471" s="3">
        <v>84463672</v>
      </c>
      <c r="J471" s="3">
        <v>905077</v>
      </c>
    </row>
    <row r="472" spans="1:10" x14ac:dyDescent="0.2">
      <c r="A472" s="49" t="str">
        <f t="shared" si="7"/>
        <v>PÃES, BISCOITOS E PRODUTOS DE PASTELARIA</v>
      </c>
      <c r="B472" s="3" t="s">
        <v>464</v>
      </c>
      <c r="C472" s="3">
        <v>120066103</v>
      </c>
      <c r="D472" s="3">
        <v>53057992</v>
      </c>
      <c r="E472" s="3">
        <v>124294636</v>
      </c>
      <c r="F472" s="3">
        <v>53015759</v>
      </c>
      <c r="G472" s="3">
        <v>91244574</v>
      </c>
      <c r="H472" s="3">
        <v>18335552</v>
      </c>
      <c r="I472" s="3">
        <v>85672933</v>
      </c>
      <c r="J472" s="3">
        <v>19248113</v>
      </c>
    </row>
    <row r="473" spans="1:10" x14ac:dyDescent="0.2">
      <c r="A473" s="49" t="str">
        <f t="shared" si="7"/>
        <v>PAINÇO</v>
      </c>
      <c r="B473" s="3" t="s">
        <v>465</v>
      </c>
      <c r="C473" s="3">
        <v>7802</v>
      </c>
      <c r="D473" s="3">
        <v>44010</v>
      </c>
      <c r="E473" s="3">
        <v>2528</v>
      </c>
      <c r="F473" s="3">
        <v>4470</v>
      </c>
      <c r="G473" s="3">
        <v>729155</v>
      </c>
      <c r="H473" s="3">
        <v>1691416</v>
      </c>
      <c r="I473" s="3">
        <v>625733</v>
      </c>
      <c r="J473" s="3">
        <v>1672187</v>
      </c>
    </row>
    <row r="474" spans="1:10" x14ac:dyDescent="0.2">
      <c r="A474" s="49" t="str">
        <f t="shared" si="7"/>
        <v>PAINÇO E MILHETO</v>
      </c>
      <c r="B474" s="3" t="s">
        <v>569</v>
      </c>
      <c r="C474" s="3">
        <v>0</v>
      </c>
      <c r="D474" s="3">
        <v>0</v>
      </c>
      <c r="E474" s="3">
        <v>92290</v>
      </c>
      <c r="F474" s="3">
        <v>161000</v>
      </c>
      <c r="G474" s="3" t="s">
        <v>52</v>
      </c>
      <c r="H474" s="3" t="s">
        <v>52</v>
      </c>
      <c r="I474" s="3" t="s">
        <v>52</v>
      </c>
      <c r="J474" s="3" t="s">
        <v>52</v>
      </c>
    </row>
    <row r="475" spans="1:10" x14ac:dyDescent="0.2">
      <c r="A475" s="49" t="str">
        <f t="shared" si="7"/>
        <v>PAINÉIS DE FIBRAS OU DE PARTÍCULAS DE MADEIRA</v>
      </c>
      <c r="B475" s="3" t="s">
        <v>466</v>
      </c>
      <c r="C475" s="3">
        <v>396300621</v>
      </c>
      <c r="D475" s="3">
        <v>989199141</v>
      </c>
      <c r="E475" s="3">
        <v>464406925</v>
      </c>
      <c r="F475" s="3">
        <v>1124480601</v>
      </c>
      <c r="G475" s="3">
        <v>3810703</v>
      </c>
      <c r="H475" s="3">
        <v>4078567</v>
      </c>
      <c r="I475" s="3">
        <v>5829670</v>
      </c>
      <c r="J475" s="3">
        <v>8327838</v>
      </c>
    </row>
    <row r="476" spans="1:10" x14ac:dyDescent="0.2">
      <c r="A476" s="49" t="str">
        <f t="shared" si="7"/>
        <v>PALMITOS PREPARADOS OU CONSERVADOS</v>
      </c>
      <c r="B476" s="3" t="s">
        <v>467</v>
      </c>
      <c r="C476" s="3">
        <v>1506487</v>
      </c>
      <c r="D476" s="3">
        <v>320044</v>
      </c>
      <c r="E476" s="3">
        <v>1701228</v>
      </c>
      <c r="F476" s="3">
        <v>359503</v>
      </c>
      <c r="G476" s="3">
        <v>26603</v>
      </c>
      <c r="H476" s="3">
        <v>6237</v>
      </c>
      <c r="I476" s="3">
        <v>10900</v>
      </c>
      <c r="J476" s="3">
        <v>2121</v>
      </c>
    </row>
    <row r="477" spans="1:10" x14ac:dyDescent="0.2">
      <c r="A477" s="49" t="str">
        <f t="shared" si="7"/>
        <v>PAPEL</v>
      </c>
      <c r="B477" s="3" t="s">
        <v>468</v>
      </c>
      <c r="C477" s="3">
        <v>2420930793</v>
      </c>
      <c r="D477" s="3">
        <v>2379393266</v>
      </c>
      <c r="E477" s="3">
        <v>2451617405</v>
      </c>
      <c r="F477" s="3">
        <v>2469517044</v>
      </c>
      <c r="G477" s="3">
        <v>899026377</v>
      </c>
      <c r="H477" s="3">
        <v>592338714</v>
      </c>
      <c r="I477" s="3">
        <v>990861498</v>
      </c>
      <c r="J477" s="3">
        <v>703263273</v>
      </c>
    </row>
    <row r="478" spans="1:10" x14ac:dyDescent="0.2">
      <c r="A478" s="49" t="str">
        <f t="shared" si="7"/>
        <v>PARGOS</v>
      </c>
      <c r="B478" s="3" t="s">
        <v>469</v>
      </c>
      <c r="C478" s="3">
        <v>32771229</v>
      </c>
      <c r="D478" s="3">
        <v>3856497</v>
      </c>
      <c r="E478" s="3">
        <v>41353370</v>
      </c>
      <c r="F478" s="3">
        <v>4002343</v>
      </c>
      <c r="G478" s="3" t="s">
        <v>52</v>
      </c>
      <c r="H478" s="3" t="s">
        <v>52</v>
      </c>
      <c r="I478" s="3" t="s">
        <v>52</v>
      </c>
      <c r="J478" s="3" t="s">
        <v>52</v>
      </c>
    </row>
    <row r="479" spans="1:10" x14ac:dyDescent="0.2">
      <c r="A479" s="49" t="str">
        <f t="shared" si="7"/>
        <v>PASTA DE CACAU</v>
      </c>
      <c r="B479" s="3" t="s">
        <v>470</v>
      </c>
      <c r="C479" s="3">
        <v>28535412</v>
      </c>
      <c r="D479" s="3">
        <v>6120209</v>
      </c>
      <c r="E479" s="3">
        <v>74434744</v>
      </c>
      <c r="F479" s="3">
        <v>7202882</v>
      </c>
      <c r="G479" s="3">
        <v>58509517</v>
      </c>
      <c r="H479" s="3">
        <v>21714595</v>
      </c>
      <c r="I479" s="3">
        <v>106630239</v>
      </c>
      <c r="J479" s="3">
        <v>24864479</v>
      </c>
    </row>
    <row r="480" spans="1:10" x14ac:dyDescent="0.2">
      <c r="A480" s="49" t="str">
        <f t="shared" si="7"/>
        <v>PEIXES VIVOS</v>
      </c>
      <c r="B480" s="3" t="s">
        <v>471</v>
      </c>
      <c r="C480" s="3">
        <v>5499043</v>
      </c>
      <c r="D480" s="3">
        <v>45478</v>
      </c>
      <c r="E480" s="3">
        <v>4704305</v>
      </c>
      <c r="F480" s="3">
        <v>38906</v>
      </c>
      <c r="G480" s="3">
        <v>122067</v>
      </c>
      <c r="H480" s="3">
        <v>11895</v>
      </c>
      <c r="I480" s="3">
        <v>114692</v>
      </c>
      <c r="J480" s="3">
        <v>8046</v>
      </c>
    </row>
    <row r="481" spans="1:10" x14ac:dyDescent="0.2">
      <c r="A481" s="49" t="str">
        <f t="shared" si="7"/>
        <v>PELETERIA</v>
      </c>
      <c r="B481" s="3" t="s">
        <v>472</v>
      </c>
      <c r="C481" s="3">
        <v>25969449</v>
      </c>
      <c r="D481" s="3">
        <v>1409344</v>
      </c>
      <c r="E481" s="3">
        <v>25573473</v>
      </c>
      <c r="F481" s="3">
        <v>1406131</v>
      </c>
      <c r="G481" s="3">
        <v>1095600</v>
      </c>
      <c r="H481" s="3">
        <v>40857</v>
      </c>
      <c r="I481" s="3">
        <v>1309311</v>
      </c>
      <c r="J481" s="3">
        <v>46688</v>
      </c>
    </row>
    <row r="482" spans="1:10" x14ac:dyDescent="0.2">
      <c r="A482" s="49" t="str">
        <f t="shared" si="7"/>
        <v>PENAS E PELES DE AVES</v>
      </c>
      <c r="B482" s="3" t="s">
        <v>473</v>
      </c>
      <c r="C482" s="3">
        <v>7134160</v>
      </c>
      <c r="D482" s="3">
        <v>9422644</v>
      </c>
      <c r="E482" s="3">
        <v>568892</v>
      </c>
      <c r="F482" s="3">
        <v>490447</v>
      </c>
      <c r="G482" s="3">
        <v>1280972</v>
      </c>
      <c r="H482" s="3">
        <v>365694</v>
      </c>
      <c r="I482" s="3">
        <v>1134137</v>
      </c>
      <c r="J482" s="3">
        <v>369695</v>
      </c>
    </row>
    <row r="483" spans="1:10" x14ac:dyDescent="0.2">
      <c r="A483" s="49" t="str">
        <f t="shared" si="7"/>
        <v>PEPINOS PREPARADOS OU CONSERVADOS</v>
      </c>
      <c r="B483" s="3" t="s">
        <v>474</v>
      </c>
      <c r="C483" s="3">
        <v>1049275</v>
      </c>
      <c r="D483" s="3">
        <v>387253</v>
      </c>
      <c r="E483" s="3">
        <v>913752</v>
      </c>
      <c r="F483" s="3">
        <v>422620</v>
      </c>
      <c r="G483" s="3">
        <v>4644333</v>
      </c>
      <c r="H483" s="3">
        <v>3801802</v>
      </c>
      <c r="I483" s="3">
        <v>5131085</v>
      </c>
      <c r="J483" s="3">
        <v>3939571</v>
      </c>
    </row>
    <row r="484" spans="1:10" x14ac:dyDescent="0.2">
      <c r="A484" s="49" t="str">
        <f t="shared" si="7"/>
        <v>PEPTONAS E SEUS DERIVADOS</v>
      </c>
      <c r="B484" s="3" t="s">
        <v>475</v>
      </c>
      <c r="C484" s="3">
        <v>41737650</v>
      </c>
      <c r="D484" s="3">
        <v>4360294</v>
      </c>
      <c r="E484" s="3">
        <v>48388880</v>
      </c>
      <c r="F484" s="3">
        <v>6722340</v>
      </c>
      <c r="G484" s="3">
        <v>4589407</v>
      </c>
      <c r="H484" s="3">
        <v>96175</v>
      </c>
      <c r="I484" s="3">
        <v>4987323</v>
      </c>
      <c r="J484" s="3">
        <v>159586</v>
      </c>
    </row>
    <row r="485" spans="1:10" x14ac:dyDescent="0.2">
      <c r="A485" s="49" t="str">
        <f t="shared" si="7"/>
        <v>PÊRAS FRESCAS</v>
      </c>
      <c r="B485" s="3" t="s">
        <v>476</v>
      </c>
      <c r="C485" s="3">
        <v>296426</v>
      </c>
      <c r="D485" s="3">
        <v>112661</v>
      </c>
      <c r="E485" s="3">
        <v>294685</v>
      </c>
      <c r="F485" s="3">
        <v>106808</v>
      </c>
      <c r="G485" s="3">
        <v>153286682</v>
      </c>
      <c r="H485" s="3">
        <v>160143038</v>
      </c>
      <c r="I485" s="3">
        <v>152740558</v>
      </c>
      <c r="J485" s="3">
        <v>168558433</v>
      </c>
    </row>
    <row r="486" spans="1:10" x14ac:dyDescent="0.2">
      <c r="A486" s="49" t="str">
        <f t="shared" si="7"/>
        <v>PÊRAS PREPARADAS OU CONSERVADAS</v>
      </c>
      <c r="B486" s="3" t="s">
        <v>477</v>
      </c>
      <c r="C486" s="3">
        <v>642</v>
      </c>
      <c r="D486" s="3">
        <v>71</v>
      </c>
      <c r="E486" s="3">
        <v>24</v>
      </c>
      <c r="F486" s="3">
        <v>48</v>
      </c>
      <c r="G486" s="3">
        <v>387</v>
      </c>
      <c r="H486" s="3">
        <v>90</v>
      </c>
      <c r="I486" s="3">
        <v>1970</v>
      </c>
      <c r="J486" s="3">
        <v>642</v>
      </c>
    </row>
    <row r="487" spans="1:10" x14ac:dyDescent="0.2">
      <c r="A487" s="49" t="str">
        <f t="shared" si="7"/>
        <v>PÊRAS SECAS</v>
      </c>
      <c r="B487" s="3" t="s">
        <v>478</v>
      </c>
      <c r="C487" s="3">
        <v>4108</v>
      </c>
      <c r="D487" s="3">
        <v>1254</v>
      </c>
      <c r="E487" s="3">
        <v>9227</v>
      </c>
      <c r="F487" s="3">
        <v>2517</v>
      </c>
      <c r="G487" s="3">
        <v>82967</v>
      </c>
      <c r="H487" s="3">
        <v>14250</v>
      </c>
      <c r="I487" s="3">
        <v>32500</v>
      </c>
      <c r="J487" s="3">
        <v>6000</v>
      </c>
    </row>
    <row r="488" spans="1:10" x14ac:dyDescent="0.2">
      <c r="A488" s="49" t="str">
        <f t="shared" si="7"/>
        <v>PERUS VIVOS</v>
      </c>
      <c r="B488" s="3" t="s">
        <v>585</v>
      </c>
      <c r="C488" s="3">
        <v>13</v>
      </c>
      <c r="D488" s="3">
        <v>4</v>
      </c>
      <c r="E488" s="3">
        <v>0</v>
      </c>
      <c r="F488" s="3">
        <v>0</v>
      </c>
      <c r="G488" s="3" t="s">
        <v>52</v>
      </c>
      <c r="H488" s="3" t="s">
        <v>52</v>
      </c>
      <c r="I488" s="3" t="s">
        <v>52</v>
      </c>
      <c r="J488" s="3" t="s">
        <v>52</v>
      </c>
    </row>
    <row r="489" spans="1:10" x14ac:dyDescent="0.2">
      <c r="A489" s="49" t="str">
        <f t="shared" si="7"/>
        <v>PÊSSEGOS FRESCOS</v>
      </c>
      <c r="B489" s="3" t="s">
        <v>479</v>
      </c>
      <c r="C489" s="3">
        <v>167300</v>
      </c>
      <c r="D489" s="3">
        <v>41640</v>
      </c>
      <c r="E489" s="3">
        <v>152564</v>
      </c>
      <c r="F489" s="3">
        <v>40476</v>
      </c>
      <c r="G489" s="3">
        <v>14255043</v>
      </c>
      <c r="H489" s="3">
        <v>9876593</v>
      </c>
      <c r="I489" s="3">
        <v>11866301</v>
      </c>
      <c r="J489" s="3">
        <v>7709206</v>
      </c>
    </row>
    <row r="490" spans="1:10" x14ac:dyDescent="0.2">
      <c r="A490" s="49" t="str">
        <f t="shared" si="7"/>
        <v>PÊSSEGOS PREPARADOS OU CONSERVADOS</v>
      </c>
      <c r="B490" s="3" t="s">
        <v>480</v>
      </c>
      <c r="C490" s="3">
        <v>4244461</v>
      </c>
      <c r="D490" s="3">
        <v>3023503</v>
      </c>
      <c r="E490" s="3">
        <v>3067239</v>
      </c>
      <c r="F490" s="3">
        <v>2262416</v>
      </c>
      <c r="G490" s="3">
        <v>2170593</v>
      </c>
      <c r="H490" s="3">
        <v>1176495</v>
      </c>
      <c r="I490" s="3">
        <v>4537233</v>
      </c>
      <c r="J490" s="3">
        <v>3369362</v>
      </c>
    </row>
    <row r="491" spans="1:10" x14ac:dyDescent="0.2">
      <c r="A491" s="49" t="str">
        <f t="shared" si="7"/>
        <v>PIMENTA PIPER SECA, TRITURADA OU EM PÓ</v>
      </c>
      <c r="B491" s="3" t="s">
        <v>481</v>
      </c>
      <c r="C491" s="3">
        <v>262240212</v>
      </c>
      <c r="D491" s="3">
        <v>77714158</v>
      </c>
      <c r="E491" s="3">
        <v>398129308</v>
      </c>
      <c r="F491" s="3">
        <v>69373802</v>
      </c>
      <c r="G491" s="3">
        <v>2019067</v>
      </c>
      <c r="H491" s="3">
        <v>799535</v>
      </c>
      <c r="I491" s="3">
        <v>1875547</v>
      </c>
      <c r="J491" s="3">
        <v>277170</v>
      </c>
    </row>
    <row r="492" spans="1:10" x14ac:dyDescent="0.2">
      <c r="A492" s="49" t="str">
        <f t="shared" si="7"/>
        <v>PIMENTÕES E PIMENTAS</v>
      </c>
      <c r="B492" s="3" t="s">
        <v>482</v>
      </c>
      <c r="C492" s="3">
        <v>916170</v>
      </c>
      <c r="D492" s="3">
        <v>351751</v>
      </c>
      <c r="E492" s="3">
        <v>1132822</v>
      </c>
      <c r="F492" s="3">
        <v>761818</v>
      </c>
      <c r="G492" s="3">
        <v>76668</v>
      </c>
      <c r="H492" s="3">
        <v>130536</v>
      </c>
      <c r="I492" s="3">
        <v>1260</v>
      </c>
      <c r="J492" s="3">
        <v>72</v>
      </c>
    </row>
    <row r="493" spans="1:10" x14ac:dyDescent="0.2">
      <c r="A493" s="49" t="str">
        <f t="shared" si="7"/>
        <v>PIMENTÕES E PIMENTAS SECOS, PÓ</v>
      </c>
      <c r="B493" s="3" t="s">
        <v>483</v>
      </c>
      <c r="C493" s="3">
        <v>4484732</v>
      </c>
      <c r="D493" s="3">
        <v>1618101</v>
      </c>
      <c r="E493" s="3">
        <v>2967504</v>
      </c>
      <c r="F493" s="3">
        <v>1031680</v>
      </c>
      <c r="G493" s="3">
        <v>12293899</v>
      </c>
      <c r="H493" s="3">
        <v>5510148</v>
      </c>
      <c r="I493" s="3">
        <v>10189197</v>
      </c>
      <c r="J493" s="3">
        <v>4666477</v>
      </c>
    </row>
    <row r="494" spans="1:10" x14ac:dyDescent="0.2">
      <c r="A494" s="49" t="str">
        <f t="shared" si="7"/>
        <v>PLANTAS ORNAMENTAIS</v>
      </c>
      <c r="B494" s="3" t="s">
        <v>484</v>
      </c>
      <c r="C494" s="3">
        <v>104361</v>
      </c>
      <c r="D494" s="3">
        <v>29031</v>
      </c>
      <c r="E494" s="3">
        <v>87980</v>
      </c>
      <c r="F494" s="3">
        <v>39702</v>
      </c>
      <c r="G494" s="3" t="s">
        <v>52</v>
      </c>
      <c r="H494" s="3" t="s">
        <v>52</v>
      </c>
      <c r="I494" s="3" t="s">
        <v>52</v>
      </c>
      <c r="J494" s="3" t="s">
        <v>52</v>
      </c>
    </row>
    <row r="495" spans="1:10" x14ac:dyDescent="0.2">
      <c r="A495" s="49" t="str">
        <f t="shared" si="7"/>
        <v>PLANTAS PARA MEDICINA OU PERFUMARIA</v>
      </c>
      <c r="B495" s="3" t="s">
        <v>485</v>
      </c>
      <c r="C495" s="3">
        <v>12547815</v>
      </c>
      <c r="D495" s="3">
        <v>1410510</v>
      </c>
      <c r="E495" s="3">
        <v>22362398</v>
      </c>
      <c r="F495" s="3">
        <v>1851393</v>
      </c>
      <c r="G495" s="3">
        <v>30527671</v>
      </c>
      <c r="H495" s="3">
        <v>11577543</v>
      </c>
      <c r="I495" s="3">
        <v>32005025</v>
      </c>
      <c r="J495" s="3">
        <v>12581409</v>
      </c>
    </row>
    <row r="496" spans="1:10" x14ac:dyDescent="0.2">
      <c r="A496" s="49" t="str">
        <f t="shared" si="7"/>
        <v>POLVOS</v>
      </c>
      <c r="B496" s="3" t="s">
        <v>486</v>
      </c>
      <c r="C496" s="3">
        <v>27962</v>
      </c>
      <c r="D496" s="3">
        <v>2103</v>
      </c>
      <c r="E496" s="3">
        <v>46277</v>
      </c>
      <c r="F496" s="3">
        <v>3896</v>
      </c>
      <c r="G496" s="3">
        <v>11254455</v>
      </c>
      <c r="H496" s="3">
        <v>1166752</v>
      </c>
      <c r="I496" s="3">
        <v>10084339</v>
      </c>
      <c r="J496" s="3">
        <v>1200215</v>
      </c>
    </row>
    <row r="497" spans="1:10" x14ac:dyDescent="0.2">
      <c r="A497" s="49" t="str">
        <f t="shared" si="7"/>
        <v>POMELOS</v>
      </c>
      <c r="B497" s="3" t="s">
        <v>487</v>
      </c>
      <c r="C497" s="3">
        <v>60148</v>
      </c>
      <c r="D497" s="3">
        <v>16030</v>
      </c>
      <c r="E497" s="3">
        <v>57385</v>
      </c>
      <c r="F497" s="3">
        <v>14037</v>
      </c>
      <c r="G497" s="3">
        <v>395488</v>
      </c>
      <c r="H497" s="3">
        <v>408706</v>
      </c>
      <c r="I497" s="3">
        <v>535464</v>
      </c>
      <c r="J497" s="3">
        <v>537854</v>
      </c>
    </row>
    <row r="498" spans="1:10" x14ac:dyDescent="0.2">
      <c r="A498" s="49" t="str">
        <f t="shared" si="7"/>
        <v>PREPARAÇÕES ALIMENTÍCIAS HOMOGENEIZADAS</v>
      </c>
      <c r="B498" s="3" t="s">
        <v>488</v>
      </c>
      <c r="C498" s="3">
        <v>22523</v>
      </c>
      <c r="D498" s="3">
        <v>1270</v>
      </c>
      <c r="E498" s="3">
        <v>15824</v>
      </c>
      <c r="F498" s="3">
        <v>908</v>
      </c>
      <c r="G498" s="3">
        <v>1015272</v>
      </c>
      <c r="H498" s="3">
        <v>249910</v>
      </c>
      <c r="I498" s="3">
        <v>2555666</v>
      </c>
      <c r="J498" s="3">
        <v>648377</v>
      </c>
    </row>
    <row r="499" spans="1:10" x14ac:dyDescent="0.2">
      <c r="A499" s="49" t="str">
        <f t="shared" si="7"/>
        <v>PREPARAÇÕES DE CRUSTÁCEOS E MOLUSCOS</v>
      </c>
      <c r="B499" s="3" t="s">
        <v>489</v>
      </c>
      <c r="C499" s="3">
        <v>101524</v>
      </c>
      <c r="D499" s="3">
        <v>9377</v>
      </c>
      <c r="E499" s="3">
        <v>73233</v>
      </c>
      <c r="F499" s="3">
        <v>8736</v>
      </c>
      <c r="G499" s="3">
        <v>2414634</v>
      </c>
      <c r="H499" s="3">
        <v>776506</v>
      </c>
      <c r="I499" s="3">
        <v>1889731</v>
      </c>
      <c r="J499" s="3">
        <v>612855</v>
      </c>
    </row>
    <row r="500" spans="1:10" x14ac:dyDescent="0.2">
      <c r="A500" s="49" t="str">
        <f t="shared" si="7"/>
        <v>PREPARAÇÕES E CONSERVAS DE ATUNS</v>
      </c>
      <c r="B500" s="3" t="s">
        <v>490</v>
      </c>
      <c r="C500" s="3">
        <v>27377803</v>
      </c>
      <c r="D500" s="3">
        <v>5739022</v>
      </c>
      <c r="E500" s="3">
        <v>31399434</v>
      </c>
      <c r="F500" s="3">
        <v>6736873</v>
      </c>
      <c r="G500" s="3">
        <v>11001419</v>
      </c>
      <c r="H500" s="3">
        <v>3266181</v>
      </c>
      <c r="I500" s="3">
        <v>8973544</v>
      </c>
      <c r="J500" s="3">
        <v>2354766</v>
      </c>
    </row>
    <row r="501" spans="1:10" x14ac:dyDescent="0.2">
      <c r="A501" s="49" t="str">
        <f t="shared" si="7"/>
        <v>PREPARAÇÕES E CONSERVAS DE DEMAIS PEIXES</v>
      </c>
      <c r="B501" s="3" t="s">
        <v>491</v>
      </c>
      <c r="C501" s="3">
        <v>707403</v>
      </c>
      <c r="D501" s="3">
        <v>101895</v>
      </c>
      <c r="E501" s="3">
        <v>528086</v>
      </c>
      <c r="F501" s="3">
        <v>143104</v>
      </c>
      <c r="G501" s="3">
        <v>25909773</v>
      </c>
      <c r="H501" s="3">
        <v>7945199</v>
      </c>
      <c r="I501" s="3">
        <v>41490815</v>
      </c>
      <c r="J501" s="3">
        <v>12861355</v>
      </c>
    </row>
    <row r="502" spans="1:10" x14ac:dyDescent="0.2">
      <c r="A502" s="49" t="str">
        <f t="shared" si="7"/>
        <v>PREPARAÇÕES E CONSERVAS DE SARDINHAS</v>
      </c>
      <c r="B502" s="3" t="s">
        <v>492</v>
      </c>
      <c r="C502" s="3">
        <v>2747498</v>
      </c>
      <c r="D502" s="3">
        <v>657620</v>
      </c>
      <c r="E502" s="3">
        <v>2530134</v>
      </c>
      <c r="F502" s="3">
        <v>648664</v>
      </c>
      <c r="G502" s="3">
        <v>920114</v>
      </c>
      <c r="H502" s="3">
        <v>118581</v>
      </c>
      <c r="I502" s="3">
        <v>821932</v>
      </c>
      <c r="J502" s="3">
        <v>160544</v>
      </c>
    </row>
    <row r="503" spans="1:10" x14ac:dyDescent="0.2">
      <c r="A503" s="49" t="str">
        <f t="shared" si="7"/>
        <v>PREPARAÇÕES P/ ELABORAÇÃO DE BEBIDAS</v>
      </c>
      <c r="B503" s="3" t="s">
        <v>493</v>
      </c>
      <c r="C503" s="3">
        <v>201301356</v>
      </c>
      <c r="D503" s="3">
        <v>13526153</v>
      </c>
      <c r="E503" s="3">
        <v>207132488</v>
      </c>
      <c r="F503" s="3">
        <v>12264051</v>
      </c>
      <c r="G503" s="3">
        <v>94822412</v>
      </c>
      <c r="H503" s="3">
        <v>7953239</v>
      </c>
      <c r="I503" s="3">
        <v>106366409</v>
      </c>
      <c r="J503" s="3">
        <v>7474680</v>
      </c>
    </row>
    <row r="504" spans="1:10" x14ac:dyDescent="0.2">
      <c r="A504" s="49" t="str">
        <f t="shared" si="7"/>
        <v>PREPARAÇÕES PARA ALIMENTAÇÃO INFANTIL</v>
      </c>
      <c r="B504" s="3" t="s">
        <v>494</v>
      </c>
      <c r="C504" s="3">
        <v>32551244</v>
      </c>
      <c r="D504" s="3">
        <v>12137456</v>
      </c>
      <c r="E504" s="3">
        <v>39782244</v>
      </c>
      <c r="F504" s="3">
        <v>14914316</v>
      </c>
      <c r="G504" s="3">
        <v>1301119</v>
      </c>
      <c r="H504" s="3">
        <v>116271</v>
      </c>
      <c r="I504" s="3">
        <v>2301060</v>
      </c>
      <c r="J504" s="3">
        <v>310989</v>
      </c>
    </row>
    <row r="505" spans="1:10" x14ac:dyDescent="0.2">
      <c r="A505" s="49" t="str">
        <f t="shared" si="7"/>
        <v>PRIMATAS VIVOS</v>
      </c>
      <c r="B505" s="3" t="s">
        <v>695</v>
      </c>
      <c r="C505" s="3" t="s">
        <v>52</v>
      </c>
      <c r="D505" s="3" t="s">
        <v>52</v>
      </c>
      <c r="E505" s="3" t="s">
        <v>52</v>
      </c>
      <c r="F505" s="3" t="s">
        <v>52</v>
      </c>
      <c r="G505" s="3">
        <v>0</v>
      </c>
      <c r="H505" s="3">
        <v>0</v>
      </c>
      <c r="I505" s="3">
        <v>200</v>
      </c>
      <c r="J505" s="3">
        <v>70</v>
      </c>
    </row>
    <row r="506" spans="1:10" x14ac:dyDescent="0.2">
      <c r="A506" s="49" t="str">
        <f t="shared" si="7"/>
        <v>PRODUTOS DE CONFEITARIA</v>
      </c>
      <c r="B506" s="3" t="s">
        <v>495</v>
      </c>
      <c r="C506" s="3">
        <v>214825193</v>
      </c>
      <c r="D506" s="3">
        <v>98687303</v>
      </c>
      <c r="E506" s="3">
        <v>225723005</v>
      </c>
      <c r="F506" s="3">
        <v>99698423</v>
      </c>
      <c r="G506" s="3">
        <v>61985895</v>
      </c>
      <c r="H506" s="3">
        <v>11115610</v>
      </c>
      <c r="I506" s="3">
        <v>75926491</v>
      </c>
      <c r="J506" s="3">
        <v>14818514</v>
      </c>
    </row>
    <row r="507" spans="1:10" x14ac:dyDescent="0.2">
      <c r="A507" s="49" t="str">
        <f t="shared" si="7"/>
        <v>PRODUTOS DE LINHO</v>
      </c>
      <c r="B507" s="3" t="s">
        <v>496</v>
      </c>
      <c r="C507" s="3">
        <v>1820953</v>
      </c>
      <c r="D507" s="3">
        <v>95663</v>
      </c>
      <c r="E507" s="3">
        <v>2440203</v>
      </c>
      <c r="F507" s="3">
        <v>100767</v>
      </c>
      <c r="G507" s="3">
        <v>29654915</v>
      </c>
      <c r="H507" s="3">
        <v>2745823</v>
      </c>
      <c r="I507" s="3">
        <v>43406116</v>
      </c>
      <c r="J507" s="3">
        <v>3344225</v>
      </c>
    </row>
    <row r="508" spans="1:10" x14ac:dyDescent="0.2">
      <c r="A508" s="49" t="str">
        <f t="shared" si="7"/>
        <v>PRODUTOS HORTÍCOLAS HOMOGENEIZADOS PREPARADOS OU CONSERVADOS</v>
      </c>
      <c r="B508" s="3" t="s">
        <v>497</v>
      </c>
      <c r="C508" s="3">
        <v>129106</v>
      </c>
      <c r="D508" s="3">
        <v>9382</v>
      </c>
      <c r="E508" s="3">
        <v>69657</v>
      </c>
      <c r="F508" s="3">
        <v>7742</v>
      </c>
      <c r="G508" s="3">
        <v>1710</v>
      </c>
      <c r="H508" s="3">
        <v>239</v>
      </c>
      <c r="I508" s="3">
        <v>29082</v>
      </c>
      <c r="J508" s="3">
        <v>2128</v>
      </c>
    </row>
    <row r="509" spans="1:10" x14ac:dyDescent="0.2">
      <c r="A509" s="49" t="str">
        <f t="shared" si="7"/>
        <v>PRODUTOS MUCILAGINOSOS E ESPESSANTES</v>
      </c>
      <c r="B509" s="3" t="s">
        <v>498</v>
      </c>
      <c r="C509" s="3">
        <v>4571662</v>
      </c>
      <c r="D509" s="3">
        <v>471952</v>
      </c>
      <c r="E509" s="3">
        <v>6104787</v>
      </c>
      <c r="F509" s="3">
        <v>603038</v>
      </c>
      <c r="G509" s="3">
        <v>56332056</v>
      </c>
      <c r="H509" s="3">
        <v>9147181</v>
      </c>
      <c r="I509" s="3">
        <v>53599053</v>
      </c>
      <c r="J509" s="3">
        <v>11028506</v>
      </c>
    </row>
    <row r="510" spans="1:10" x14ac:dyDescent="0.2">
      <c r="A510" s="49" t="str">
        <f t="shared" si="7"/>
        <v>PSITACIFORMES (INCL.OS PAPAGAIOS,AS ARARAS,ETC) VIVOS</v>
      </c>
      <c r="B510" s="3" t="s">
        <v>499</v>
      </c>
      <c r="C510" s="3">
        <v>511</v>
      </c>
      <c r="D510" s="3">
        <v>6</v>
      </c>
      <c r="E510" s="3">
        <v>1063</v>
      </c>
      <c r="F510" s="3">
        <v>1</v>
      </c>
      <c r="G510" s="3">
        <v>19040</v>
      </c>
      <c r="H510" s="3">
        <v>52</v>
      </c>
      <c r="I510" s="3">
        <v>13140</v>
      </c>
      <c r="J510" s="3">
        <v>42</v>
      </c>
    </row>
    <row r="511" spans="1:10" x14ac:dyDescent="0.2">
      <c r="A511" s="49" t="str">
        <f t="shared" si="7"/>
        <v>QUEIJOS</v>
      </c>
      <c r="B511" s="3" t="s">
        <v>500</v>
      </c>
      <c r="C511" s="3">
        <v>20968385</v>
      </c>
      <c r="D511" s="3">
        <v>3344527</v>
      </c>
      <c r="E511" s="3">
        <v>18001327</v>
      </c>
      <c r="F511" s="3">
        <v>2740544</v>
      </c>
      <c r="G511" s="3">
        <v>232542795</v>
      </c>
      <c r="H511" s="3">
        <v>48443879</v>
      </c>
      <c r="I511" s="3">
        <v>314496398</v>
      </c>
      <c r="J511" s="3">
        <v>63236259</v>
      </c>
    </row>
    <row r="512" spans="1:10" x14ac:dyDescent="0.2">
      <c r="A512" s="49" t="str">
        <f t="shared" si="7"/>
        <v>REFRIGERANTE</v>
      </c>
      <c r="B512" s="3" t="s">
        <v>501</v>
      </c>
      <c r="C512" s="3">
        <v>20343990</v>
      </c>
      <c r="D512" s="3">
        <v>44022225</v>
      </c>
      <c r="E512" s="3">
        <v>20046517</v>
      </c>
      <c r="F512" s="3">
        <v>42808512</v>
      </c>
      <c r="G512" s="3">
        <v>385222</v>
      </c>
      <c r="H512" s="3">
        <v>385246</v>
      </c>
      <c r="I512" s="3">
        <v>27108653</v>
      </c>
      <c r="J512" s="3">
        <v>81804213</v>
      </c>
    </row>
    <row r="513" spans="1:10" x14ac:dyDescent="0.2">
      <c r="A513" s="49" t="str">
        <f t="shared" si="7"/>
        <v>RÉPTEIS VIVOS</v>
      </c>
      <c r="B513" s="3" t="s">
        <v>570</v>
      </c>
      <c r="C513" s="3">
        <v>217715</v>
      </c>
      <c r="D513" s="3">
        <v>387</v>
      </c>
      <c r="E513" s="3">
        <v>185485</v>
      </c>
      <c r="F513" s="3">
        <v>913</v>
      </c>
      <c r="G513" s="3" t="s">
        <v>52</v>
      </c>
      <c r="H513" s="3" t="s">
        <v>52</v>
      </c>
      <c r="I513" s="3" t="s">
        <v>52</v>
      </c>
      <c r="J513" s="3" t="s">
        <v>52</v>
      </c>
    </row>
    <row r="514" spans="1:10" x14ac:dyDescent="0.2">
      <c r="A514" s="49" t="str">
        <f t="shared" ref="A514:A577" si="8">RIGHT(B514,LEN(B514)-11)</f>
        <v>RESÍDUOS DO CAFÉ</v>
      </c>
      <c r="B514" s="3" t="s">
        <v>502</v>
      </c>
      <c r="C514" s="3">
        <v>76647</v>
      </c>
      <c r="D514" s="3">
        <v>7198</v>
      </c>
      <c r="E514" s="3">
        <v>120222</v>
      </c>
      <c r="F514" s="3">
        <v>21133</v>
      </c>
      <c r="G514" s="3">
        <v>512</v>
      </c>
      <c r="H514" s="3">
        <v>96</v>
      </c>
      <c r="I514" s="3">
        <v>1138</v>
      </c>
      <c r="J514" s="3">
        <v>144</v>
      </c>
    </row>
    <row r="515" spans="1:10" x14ac:dyDescent="0.2">
      <c r="A515" s="49" t="str">
        <f t="shared" si="8"/>
        <v>SALMÕES</v>
      </c>
      <c r="B515" s="3" t="s">
        <v>503</v>
      </c>
      <c r="C515" s="3">
        <v>1409995</v>
      </c>
      <c r="D515" s="3">
        <v>236000</v>
      </c>
      <c r="E515" s="3">
        <v>1376280</v>
      </c>
      <c r="F515" s="3">
        <v>119102</v>
      </c>
      <c r="G515" s="3">
        <v>873842686</v>
      </c>
      <c r="H515" s="3">
        <v>119315633</v>
      </c>
      <c r="I515" s="3">
        <v>898439065</v>
      </c>
      <c r="J515" s="3">
        <v>121088207</v>
      </c>
    </row>
    <row r="516" spans="1:10" x14ac:dyDescent="0.2">
      <c r="A516" s="49" t="str">
        <f t="shared" si="8"/>
        <v>SARDINHAS</v>
      </c>
      <c r="B516" s="3" t="s">
        <v>504</v>
      </c>
      <c r="C516" s="3">
        <v>548458</v>
      </c>
      <c r="D516" s="3">
        <v>401610</v>
      </c>
      <c r="E516" s="3">
        <v>561215</v>
      </c>
      <c r="F516" s="3">
        <v>368152</v>
      </c>
      <c r="G516" s="3">
        <v>12647671</v>
      </c>
      <c r="H516" s="3">
        <v>12347746</v>
      </c>
      <c r="I516" s="3">
        <v>10917556</v>
      </c>
      <c r="J516" s="3">
        <v>9700934</v>
      </c>
    </row>
    <row r="517" spans="1:10" x14ac:dyDescent="0.2">
      <c r="A517" s="49" t="str">
        <f t="shared" si="8"/>
        <v>SEBO BOVINO</v>
      </c>
      <c r="B517" s="3" t="s">
        <v>505</v>
      </c>
      <c r="C517" s="3">
        <v>353844657</v>
      </c>
      <c r="D517" s="3">
        <v>303827691</v>
      </c>
      <c r="E517" s="3">
        <v>335980632</v>
      </c>
      <c r="F517" s="3">
        <v>344040743</v>
      </c>
      <c r="G517" s="3">
        <v>32975343</v>
      </c>
      <c r="H517" s="3">
        <v>43253906</v>
      </c>
      <c r="I517" s="3">
        <v>50938596</v>
      </c>
      <c r="J517" s="3">
        <v>63072685</v>
      </c>
    </row>
    <row r="518" spans="1:10" x14ac:dyDescent="0.2">
      <c r="A518" s="49" t="str">
        <f t="shared" si="8"/>
        <v>SEMEAS, FARELOS E OUTROS RESÍDUOS DE MILHO</v>
      </c>
      <c r="B518" s="3" t="s">
        <v>506</v>
      </c>
      <c r="C518" s="3">
        <v>182148163</v>
      </c>
      <c r="D518" s="3">
        <v>655216615</v>
      </c>
      <c r="E518" s="3">
        <v>211175964</v>
      </c>
      <c r="F518" s="3">
        <v>942727055</v>
      </c>
      <c r="G518" s="3">
        <v>2175808</v>
      </c>
      <c r="H518" s="3">
        <v>8629362</v>
      </c>
      <c r="I518" s="3">
        <v>1526425</v>
      </c>
      <c r="J518" s="3">
        <v>9758901</v>
      </c>
    </row>
    <row r="519" spans="1:10" x14ac:dyDescent="0.2">
      <c r="A519" s="49" t="str">
        <f t="shared" si="8"/>
        <v>SÊMEN DE BOVINO</v>
      </c>
      <c r="B519" s="3" t="s">
        <v>507</v>
      </c>
      <c r="C519" s="3">
        <v>4697649</v>
      </c>
      <c r="D519" s="3">
        <v>946</v>
      </c>
      <c r="E519" s="3">
        <v>4102123</v>
      </c>
      <c r="F519" s="3">
        <v>930</v>
      </c>
      <c r="G519" s="3">
        <v>29435434</v>
      </c>
      <c r="H519" s="3">
        <v>8988</v>
      </c>
      <c r="I519" s="3">
        <v>33203448</v>
      </c>
      <c r="J519" s="3">
        <v>9429</v>
      </c>
    </row>
    <row r="520" spans="1:10" x14ac:dyDescent="0.2">
      <c r="A520" s="49" t="str">
        <f t="shared" si="8"/>
        <v>SÊMEN E EMBRIÕES DE OUTROS ANIMAIS</v>
      </c>
      <c r="B520" s="3" t="s">
        <v>508</v>
      </c>
      <c r="C520" s="3">
        <v>893846</v>
      </c>
      <c r="D520" s="3">
        <v>32</v>
      </c>
      <c r="E520" s="3">
        <v>1492905</v>
      </c>
      <c r="F520" s="3">
        <v>455</v>
      </c>
      <c r="G520" s="3">
        <v>2268895</v>
      </c>
      <c r="H520" s="3">
        <v>156</v>
      </c>
      <c r="I520" s="3">
        <v>5715073</v>
      </c>
      <c r="J520" s="3">
        <v>174</v>
      </c>
    </row>
    <row r="521" spans="1:10" x14ac:dyDescent="0.2">
      <c r="A521" s="49" t="str">
        <f t="shared" si="8"/>
        <v>SEMENTES DE ANIS E BADIANA</v>
      </c>
      <c r="B521" s="3" t="s">
        <v>509</v>
      </c>
      <c r="C521" s="3">
        <v>64545</v>
      </c>
      <c r="D521" s="3">
        <v>8472</v>
      </c>
      <c r="E521" s="3">
        <v>54209</v>
      </c>
      <c r="F521" s="3">
        <v>3197</v>
      </c>
      <c r="G521" s="3">
        <v>6163425</v>
      </c>
      <c r="H521" s="3">
        <v>1736894</v>
      </c>
      <c r="I521" s="3">
        <v>4260856</v>
      </c>
      <c r="J521" s="3">
        <v>1745480</v>
      </c>
    </row>
    <row r="522" spans="1:10" x14ac:dyDescent="0.2">
      <c r="A522" s="49" t="str">
        <f t="shared" si="8"/>
        <v>SEMENTES DE CEREAIS</v>
      </c>
      <c r="B522" s="3" t="s">
        <v>510</v>
      </c>
      <c r="C522" s="3">
        <v>157730992</v>
      </c>
      <c r="D522" s="3">
        <v>32945092</v>
      </c>
      <c r="E522" s="3">
        <v>124837472</v>
      </c>
      <c r="F522" s="3">
        <v>29400074</v>
      </c>
      <c r="G522" s="3">
        <v>18999225</v>
      </c>
      <c r="H522" s="3">
        <v>4069660</v>
      </c>
      <c r="I522" s="3">
        <v>18850342</v>
      </c>
      <c r="J522" s="3">
        <v>3624395</v>
      </c>
    </row>
    <row r="523" spans="1:10" x14ac:dyDescent="0.2">
      <c r="A523" s="49" t="str">
        <f t="shared" si="8"/>
        <v>SEMENTES DE COENTRO</v>
      </c>
      <c r="B523" s="3" t="s">
        <v>511</v>
      </c>
      <c r="C523" s="3">
        <v>24986</v>
      </c>
      <c r="D523" s="3">
        <v>19421</v>
      </c>
      <c r="E523" s="3">
        <v>27015</v>
      </c>
      <c r="F523" s="3">
        <v>30797</v>
      </c>
      <c r="G523" s="3">
        <v>2072615</v>
      </c>
      <c r="H523" s="3">
        <v>2292257</v>
      </c>
      <c r="I523" s="3">
        <v>2841650</v>
      </c>
      <c r="J523" s="3">
        <v>2772218</v>
      </c>
    </row>
    <row r="524" spans="1:10" x14ac:dyDescent="0.2">
      <c r="A524" s="49" t="str">
        <f t="shared" si="8"/>
        <v>SEMENTES DE COMINHO</v>
      </c>
      <c r="B524" s="3" t="s">
        <v>512</v>
      </c>
      <c r="C524" s="3">
        <v>37402</v>
      </c>
      <c r="D524" s="3">
        <v>8020</v>
      </c>
      <c r="E524" s="3">
        <v>50425</v>
      </c>
      <c r="F524" s="3">
        <v>12806</v>
      </c>
      <c r="G524" s="3">
        <v>14096648</v>
      </c>
      <c r="H524" s="3">
        <v>4355041</v>
      </c>
      <c r="I524" s="3">
        <v>16592214</v>
      </c>
      <c r="J524" s="3">
        <v>6861671</v>
      </c>
    </row>
    <row r="525" spans="1:10" x14ac:dyDescent="0.2">
      <c r="A525" s="49" t="str">
        <f t="shared" si="8"/>
        <v>SEMENTES DE HORTÍCOLAS, LEGUMINOSAS, RAÍZES E TUBÉRCULOS</v>
      </c>
      <c r="B525" s="3" t="s">
        <v>513</v>
      </c>
      <c r="C525" s="3">
        <v>22732066</v>
      </c>
      <c r="D525" s="3">
        <v>669133</v>
      </c>
      <c r="E525" s="3">
        <v>27001306</v>
      </c>
      <c r="F525" s="3">
        <v>1246191</v>
      </c>
      <c r="G525" s="3">
        <v>94953948</v>
      </c>
      <c r="H525" s="3">
        <v>7064130</v>
      </c>
      <c r="I525" s="3">
        <v>139985750</v>
      </c>
      <c r="J525" s="3">
        <v>10099863</v>
      </c>
    </row>
    <row r="526" spans="1:10" x14ac:dyDescent="0.2">
      <c r="A526" s="49" t="str">
        <f t="shared" si="8"/>
        <v>SEMENTES DE OLEAGINOSAS (EXCLUI SOJA)</v>
      </c>
      <c r="B526" s="3" t="s">
        <v>514</v>
      </c>
      <c r="C526" s="3">
        <v>197337203</v>
      </c>
      <c r="D526" s="3">
        <v>152277251</v>
      </c>
      <c r="E526" s="3">
        <v>508863772</v>
      </c>
      <c r="F526" s="3">
        <v>465513189</v>
      </c>
      <c r="G526" s="3">
        <v>31445958</v>
      </c>
      <c r="H526" s="3">
        <v>26922067</v>
      </c>
      <c r="I526" s="3">
        <v>30259381</v>
      </c>
      <c r="J526" s="3">
        <v>23330048</v>
      </c>
    </row>
    <row r="527" spans="1:10" x14ac:dyDescent="0.2">
      <c r="A527" s="49" t="str">
        <f t="shared" si="8"/>
        <v>SEMENTES DE OLEAGINOSAS PARA SEMEADURA</v>
      </c>
      <c r="B527" s="3" t="s">
        <v>515</v>
      </c>
      <c r="C527" s="3">
        <v>15103313</v>
      </c>
      <c r="D527" s="3">
        <v>5459577</v>
      </c>
      <c r="E527" s="3">
        <v>17081189</v>
      </c>
      <c r="F527" s="3">
        <v>7389744</v>
      </c>
      <c r="G527" s="3">
        <v>10613234</v>
      </c>
      <c r="H527" s="3">
        <v>1355740</v>
      </c>
      <c r="I527" s="3">
        <v>12490381</v>
      </c>
      <c r="J527" s="3">
        <v>1902221</v>
      </c>
    </row>
    <row r="528" spans="1:10" x14ac:dyDescent="0.2">
      <c r="A528" s="49" t="str">
        <f t="shared" si="8"/>
        <v>SOJA EM GRÃOS</v>
      </c>
      <c r="B528" s="3" t="s">
        <v>516</v>
      </c>
      <c r="C528" s="3">
        <v>50831852540</v>
      </c>
      <c r="D528" s="3">
        <v>105181870145</v>
      </c>
      <c r="E528" s="3">
        <v>41512142057</v>
      </c>
      <c r="F528" s="3">
        <v>99483809322</v>
      </c>
      <c r="G528" s="3">
        <v>191327018</v>
      </c>
      <c r="H528" s="3">
        <v>462541838</v>
      </c>
      <c r="I528" s="3">
        <v>226063726</v>
      </c>
      <c r="J528" s="3">
        <v>595547071</v>
      </c>
    </row>
    <row r="529" spans="1:10" x14ac:dyDescent="0.2">
      <c r="A529" s="49" t="str">
        <f t="shared" si="8"/>
        <v>SORGO</v>
      </c>
      <c r="B529" s="3" t="s">
        <v>517</v>
      </c>
      <c r="C529" s="3">
        <v>17617186</v>
      </c>
      <c r="D529" s="3">
        <v>91977348</v>
      </c>
      <c r="E529" s="3">
        <v>23851582</v>
      </c>
      <c r="F529" s="3">
        <v>119464834</v>
      </c>
      <c r="G529" s="3">
        <v>5406516</v>
      </c>
      <c r="H529" s="3">
        <v>38157000</v>
      </c>
      <c r="I529" s="3">
        <v>6895654</v>
      </c>
      <c r="J529" s="3">
        <v>43809000</v>
      </c>
    </row>
    <row r="530" spans="1:10" x14ac:dyDescent="0.2">
      <c r="A530" s="49" t="str">
        <f t="shared" si="8"/>
        <v>SORO DE LEITE</v>
      </c>
      <c r="B530" s="3" t="s">
        <v>518</v>
      </c>
      <c r="C530" s="3">
        <v>2810695</v>
      </c>
      <c r="D530" s="3">
        <v>4035517</v>
      </c>
      <c r="E530" s="3">
        <v>6281261</v>
      </c>
      <c r="F530" s="3">
        <v>9284812</v>
      </c>
      <c r="G530" s="3">
        <v>55474144</v>
      </c>
      <c r="H530" s="3">
        <v>19897955</v>
      </c>
      <c r="I530" s="3">
        <v>43632730</v>
      </c>
      <c r="J530" s="3">
        <v>14964575</v>
      </c>
    </row>
    <row r="531" spans="1:10" x14ac:dyDescent="0.2">
      <c r="A531" s="49" t="str">
        <f t="shared" si="8"/>
        <v>SORVETES E PREPARAÇÕES P/ SORVETES, CREMES, ETC.</v>
      </c>
      <c r="B531" s="3" t="s">
        <v>519</v>
      </c>
      <c r="C531" s="3">
        <v>49476169</v>
      </c>
      <c r="D531" s="3">
        <v>15090950</v>
      </c>
      <c r="E531" s="3">
        <v>49780843</v>
      </c>
      <c r="F531" s="3">
        <v>15300202</v>
      </c>
      <c r="G531" s="3">
        <v>15528754</v>
      </c>
      <c r="H531" s="3">
        <v>2927436</v>
      </c>
      <c r="I531" s="3">
        <v>15539252</v>
      </c>
      <c r="J531" s="3">
        <v>2792156</v>
      </c>
    </row>
    <row r="532" spans="1:10" x14ac:dyDescent="0.2">
      <c r="A532" s="49" t="str">
        <f t="shared" si="8"/>
        <v>SUBSTÂNCIAS ANIMAIS  PARA PREPARAÇÕES FARMACEUT.</v>
      </c>
      <c r="B532" s="3" t="s">
        <v>520</v>
      </c>
      <c r="C532" s="3">
        <v>286909559</v>
      </c>
      <c r="D532" s="3">
        <v>2527025</v>
      </c>
      <c r="E532" s="3">
        <v>245718119</v>
      </c>
      <c r="F532" s="3">
        <v>2263586</v>
      </c>
      <c r="G532" s="3">
        <v>27460887</v>
      </c>
      <c r="H532" s="3">
        <v>5307994</v>
      </c>
      <c r="I532" s="3">
        <v>34567060</v>
      </c>
      <c r="J532" s="3">
        <v>2726834</v>
      </c>
    </row>
    <row r="533" spans="1:10" x14ac:dyDescent="0.2">
      <c r="A533" s="49" t="str">
        <f t="shared" si="8"/>
        <v>SUCO DE TOMATE</v>
      </c>
      <c r="B533" s="3" t="s">
        <v>521</v>
      </c>
      <c r="C533" s="3">
        <v>3192878</v>
      </c>
      <c r="D533" s="3">
        <v>2442880</v>
      </c>
      <c r="E533" s="3">
        <v>3109277</v>
      </c>
      <c r="F533" s="3">
        <v>2579864</v>
      </c>
      <c r="G533" s="3">
        <v>37638763</v>
      </c>
      <c r="H533" s="3">
        <v>27386344</v>
      </c>
      <c r="I533" s="3">
        <v>42863099</v>
      </c>
      <c r="J533" s="3">
        <v>34768525</v>
      </c>
    </row>
    <row r="534" spans="1:10" x14ac:dyDescent="0.2">
      <c r="A534" s="49" t="str">
        <f t="shared" si="8"/>
        <v>SUCOS DE ABACAXI</v>
      </c>
      <c r="B534" s="3" t="s">
        <v>522</v>
      </c>
      <c r="C534" s="3">
        <v>14435676</v>
      </c>
      <c r="D534" s="3">
        <v>6746594</v>
      </c>
      <c r="E534" s="3">
        <v>28284206</v>
      </c>
      <c r="F534" s="3">
        <v>9077898</v>
      </c>
      <c r="G534" s="3">
        <v>0</v>
      </c>
      <c r="H534" s="3">
        <v>0</v>
      </c>
      <c r="I534" s="3">
        <v>1691</v>
      </c>
      <c r="J534" s="3">
        <v>159</v>
      </c>
    </row>
    <row r="535" spans="1:10" x14ac:dyDescent="0.2">
      <c r="A535" s="49" t="str">
        <f t="shared" si="8"/>
        <v>SUCOS DE LARANJA</v>
      </c>
      <c r="B535" s="3" t="s">
        <v>523</v>
      </c>
      <c r="C535" s="3">
        <v>2565699147</v>
      </c>
      <c r="D535" s="3">
        <v>2596423493</v>
      </c>
      <c r="E535" s="3">
        <v>3536086794</v>
      </c>
      <c r="F535" s="3">
        <v>2281207252</v>
      </c>
      <c r="G535" s="3" t="s">
        <v>52</v>
      </c>
      <c r="H535" s="3" t="s">
        <v>52</v>
      </c>
      <c r="I535" s="3" t="s">
        <v>52</v>
      </c>
      <c r="J535" s="3" t="s">
        <v>52</v>
      </c>
    </row>
    <row r="536" spans="1:10" x14ac:dyDescent="0.2">
      <c r="A536" s="49" t="str">
        <f t="shared" si="8"/>
        <v>SUCOS DE MAÇÃ</v>
      </c>
      <c r="B536" s="3" t="s">
        <v>524</v>
      </c>
      <c r="C536" s="3">
        <v>26270374</v>
      </c>
      <c r="D536" s="3">
        <v>18145773</v>
      </c>
      <c r="E536" s="3">
        <v>15349247</v>
      </c>
      <c r="F536" s="3">
        <v>8279100</v>
      </c>
      <c r="G536" s="3">
        <v>120559</v>
      </c>
      <c r="H536" s="3">
        <v>80016</v>
      </c>
      <c r="I536" s="3">
        <v>26195480</v>
      </c>
      <c r="J536" s="3">
        <v>16854092</v>
      </c>
    </row>
    <row r="537" spans="1:10" x14ac:dyDescent="0.2">
      <c r="A537" s="49" t="str">
        <f t="shared" si="8"/>
        <v>SUCOS DE OUTROS CÍTRICOS</v>
      </c>
      <c r="B537" s="3" t="s">
        <v>525</v>
      </c>
      <c r="C537" s="3">
        <v>39906605</v>
      </c>
      <c r="D537" s="3">
        <v>46023575</v>
      </c>
      <c r="E537" s="3">
        <v>43730762</v>
      </c>
      <c r="F537" s="3">
        <v>48834897</v>
      </c>
      <c r="G537" s="3">
        <v>19973</v>
      </c>
      <c r="H537" s="3">
        <v>1905</v>
      </c>
      <c r="I537" s="3">
        <v>134469</v>
      </c>
      <c r="J537" s="3">
        <v>45280</v>
      </c>
    </row>
    <row r="538" spans="1:10" x14ac:dyDescent="0.2">
      <c r="A538" s="49" t="str">
        <f t="shared" si="8"/>
        <v>SUCOS DE UVA</v>
      </c>
      <c r="B538" s="3" t="s">
        <v>526</v>
      </c>
      <c r="C538" s="3">
        <v>12896173</v>
      </c>
      <c r="D538" s="3">
        <v>5577894</v>
      </c>
      <c r="E538" s="3">
        <v>5376983</v>
      </c>
      <c r="F538" s="3">
        <v>2358154</v>
      </c>
      <c r="G538" s="3">
        <v>151283</v>
      </c>
      <c r="H538" s="3">
        <v>76209</v>
      </c>
      <c r="I538" s="3">
        <v>19061</v>
      </c>
      <c r="J538" s="3">
        <v>30759</v>
      </c>
    </row>
    <row r="539" spans="1:10" x14ac:dyDescent="0.2">
      <c r="A539" s="49" t="str">
        <f t="shared" si="8"/>
        <v>SUCOS E EXTRATOS VEGETAIS</v>
      </c>
      <c r="B539" s="3" t="s">
        <v>527</v>
      </c>
      <c r="C539" s="3">
        <v>116364059</v>
      </c>
      <c r="D539" s="3">
        <v>15194470</v>
      </c>
      <c r="E539" s="3">
        <v>148097153</v>
      </c>
      <c r="F539" s="3">
        <v>19137714</v>
      </c>
      <c r="G539" s="3">
        <v>65908574</v>
      </c>
      <c r="H539" s="3">
        <v>2564752</v>
      </c>
      <c r="I539" s="3">
        <v>67352737</v>
      </c>
      <c r="J539" s="3">
        <v>2555491</v>
      </c>
    </row>
    <row r="540" spans="1:10" x14ac:dyDescent="0.2">
      <c r="A540" s="49" t="str">
        <f t="shared" si="8"/>
        <v>SUÍNOS VIVOS</v>
      </c>
      <c r="B540" s="3" t="s">
        <v>528</v>
      </c>
      <c r="C540" s="3">
        <v>5677825</v>
      </c>
      <c r="D540" s="3">
        <v>330618</v>
      </c>
      <c r="E540" s="3">
        <v>6442141</v>
      </c>
      <c r="F540" s="3">
        <v>538514</v>
      </c>
      <c r="G540" s="3">
        <v>4631768</v>
      </c>
      <c r="H540" s="3">
        <v>311450</v>
      </c>
      <c r="I540" s="3">
        <v>2056307</v>
      </c>
      <c r="J540" s="3">
        <v>102064</v>
      </c>
    </row>
    <row r="541" spans="1:10" x14ac:dyDescent="0.2">
      <c r="A541" s="49" t="str">
        <f t="shared" si="8"/>
        <v>SURUBINS</v>
      </c>
      <c r="B541" s="3" t="s">
        <v>571</v>
      </c>
      <c r="C541" s="3">
        <v>39148</v>
      </c>
      <c r="D541" s="3">
        <v>10746</v>
      </c>
      <c r="E541" s="3">
        <v>40662</v>
      </c>
      <c r="F541" s="3">
        <v>7499</v>
      </c>
      <c r="G541" s="3" t="s">
        <v>52</v>
      </c>
      <c r="H541" s="3" t="s">
        <v>52</v>
      </c>
      <c r="I541" s="3" t="s">
        <v>52</v>
      </c>
      <c r="J541" s="3" t="s">
        <v>52</v>
      </c>
    </row>
    <row r="542" spans="1:10" x14ac:dyDescent="0.2">
      <c r="A542" s="49" t="str">
        <f t="shared" si="8"/>
        <v>TAMARAS FRESCAS</v>
      </c>
      <c r="B542" s="3" t="s">
        <v>529</v>
      </c>
      <c r="C542" s="3">
        <v>227</v>
      </c>
      <c r="D542" s="3">
        <v>74</v>
      </c>
      <c r="E542" s="3">
        <v>63920</v>
      </c>
      <c r="F542" s="3">
        <v>44532</v>
      </c>
      <c r="G542" s="3">
        <v>935</v>
      </c>
      <c r="H542" s="3">
        <v>3164</v>
      </c>
      <c r="I542" s="3">
        <v>42</v>
      </c>
      <c r="J542" s="3">
        <v>1400</v>
      </c>
    </row>
    <row r="543" spans="1:10" x14ac:dyDescent="0.2">
      <c r="A543" s="49" t="str">
        <f t="shared" si="8"/>
        <v>TAMARAS SECAS</v>
      </c>
      <c r="B543" s="3" t="s">
        <v>530</v>
      </c>
      <c r="C543" s="3">
        <v>12019</v>
      </c>
      <c r="D543" s="3">
        <v>2045</v>
      </c>
      <c r="E543" s="3">
        <v>96509</v>
      </c>
      <c r="F543" s="3">
        <v>52540</v>
      </c>
      <c r="G543" s="3">
        <v>7649912</v>
      </c>
      <c r="H543" s="3">
        <v>3601248</v>
      </c>
      <c r="I543" s="3">
        <v>10686717</v>
      </c>
      <c r="J543" s="3">
        <v>4611330</v>
      </c>
    </row>
    <row r="544" spans="1:10" x14ac:dyDescent="0.2">
      <c r="A544" s="49" t="str">
        <f t="shared" si="8"/>
        <v>TANGERINAS, MANDARINAS E SATOSUMAS FRESCAS OU SECAS</v>
      </c>
      <c r="B544" s="3" t="s">
        <v>531</v>
      </c>
      <c r="C544" s="3">
        <v>5156</v>
      </c>
      <c r="D544" s="3">
        <v>2486</v>
      </c>
      <c r="E544" s="3">
        <v>5256</v>
      </c>
      <c r="F544" s="3">
        <v>2865</v>
      </c>
      <c r="G544" s="3">
        <v>2185752</v>
      </c>
      <c r="H544" s="3">
        <v>2238947</v>
      </c>
      <c r="I544" s="3">
        <v>4859796</v>
      </c>
      <c r="J544" s="3">
        <v>4752991</v>
      </c>
    </row>
    <row r="545" spans="1:10" x14ac:dyDescent="0.2">
      <c r="A545" s="49" t="str">
        <f t="shared" si="8"/>
        <v>TAPIOCA E SEUS SUCEDÂNEOS</v>
      </c>
      <c r="B545" s="3" t="s">
        <v>532</v>
      </c>
      <c r="C545" s="3">
        <v>6696004</v>
      </c>
      <c r="D545" s="3">
        <v>3950150</v>
      </c>
      <c r="E545" s="3">
        <v>9489798</v>
      </c>
      <c r="F545" s="3">
        <v>6625961</v>
      </c>
      <c r="G545" s="3">
        <v>29994</v>
      </c>
      <c r="H545" s="3">
        <v>25269</v>
      </c>
      <c r="I545" s="3">
        <v>46248</v>
      </c>
      <c r="J545" s="3">
        <v>35349</v>
      </c>
    </row>
    <row r="546" spans="1:10" x14ac:dyDescent="0.2">
      <c r="A546" s="49" t="str">
        <f t="shared" si="8"/>
        <v>TECIDOS E OUTROS PRODUTOS TÊXTEIS DE SEDA</v>
      </c>
      <c r="B546" s="3" t="s">
        <v>533</v>
      </c>
      <c r="C546" s="3">
        <v>386625</v>
      </c>
      <c r="D546" s="3">
        <v>1705</v>
      </c>
      <c r="E546" s="3">
        <v>308638</v>
      </c>
      <c r="F546" s="3">
        <v>1671</v>
      </c>
      <c r="G546" s="3">
        <v>8174127</v>
      </c>
      <c r="H546" s="3">
        <v>33669</v>
      </c>
      <c r="I546" s="3">
        <v>7533460</v>
      </c>
      <c r="J546" s="3">
        <v>30481</v>
      </c>
    </row>
    <row r="547" spans="1:10" x14ac:dyDescent="0.2">
      <c r="A547" s="49" t="str">
        <f t="shared" si="8"/>
        <v>TILÁPIAS</v>
      </c>
      <c r="B547" s="3" t="s">
        <v>534</v>
      </c>
      <c r="C547" s="3">
        <v>26589613</v>
      </c>
      <c r="D547" s="3">
        <v>5642791</v>
      </c>
      <c r="E547" s="3">
        <v>63689730</v>
      </c>
      <c r="F547" s="3">
        <v>12857611</v>
      </c>
      <c r="G547" s="3">
        <v>118100</v>
      </c>
      <c r="H547" s="3">
        <v>25000</v>
      </c>
      <c r="I547" s="3">
        <v>0</v>
      </c>
      <c r="J547" s="3">
        <v>0</v>
      </c>
    </row>
    <row r="548" spans="1:10" x14ac:dyDescent="0.2">
      <c r="A548" s="49" t="str">
        <f t="shared" si="8"/>
        <v>TOMATES</v>
      </c>
      <c r="B548" s="3" t="s">
        <v>535</v>
      </c>
      <c r="C548" s="3">
        <v>1566974</v>
      </c>
      <c r="D548" s="3">
        <v>1475727</v>
      </c>
      <c r="E548" s="3">
        <v>5727710</v>
      </c>
      <c r="F548" s="3">
        <v>10008024</v>
      </c>
      <c r="G548" s="3">
        <v>114805</v>
      </c>
      <c r="H548" s="3">
        <v>227500</v>
      </c>
      <c r="I548" s="3">
        <v>0</v>
      </c>
      <c r="J548" s="3">
        <v>0</v>
      </c>
    </row>
    <row r="549" spans="1:10" x14ac:dyDescent="0.2">
      <c r="A549" s="49" t="str">
        <f t="shared" si="8"/>
        <v>TOMATES PREPARADOS OU CONSERVADOS</v>
      </c>
      <c r="B549" s="3" t="s">
        <v>536</v>
      </c>
      <c r="C549" s="3">
        <v>134017</v>
      </c>
      <c r="D549" s="3">
        <v>45400</v>
      </c>
      <c r="E549" s="3">
        <v>128517</v>
      </c>
      <c r="F549" s="3">
        <v>40498</v>
      </c>
      <c r="G549" s="3">
        <v>20935355</v>
      </c>
      <c r="H549" s="3">
        <v>16754913</v>
      </c>
      <c r="I549" s="3">
        <v>19635495</v>
      </c>
      <c r="J549" s="3">
        <v>17498288</v>
      </c>
    </row>
    <row r="550" spans="1:10" x14ac:dyDescent="0.2">
      <c r="A550" s="49" t="str">
        <f t="shared" si="8"/>
        <v>TRIGO</v>
      </c>
      <c r="B550" s="3" t="s">
        <v>537</v>
      </c>
      <c r="C550" s="3">
        <v>600595330</v>
      </c>
      <c r="D550" s="3">
        <v>2773106704</v>
      </c>
      <c r="E550" s="3">
        <v>447382747</v>
      </c>
      <c r="F550" s="3">
        <v>1977737983</v>
      </c>
      <c r="G550" s="3">
        <v>1292626838</v>
      </c>
      <c r="H550" s="3">
        <v>4815571315</v>
      </c>
      <c r="I550" s="3">
        <v>1694544461</v>
      </c>
      <c r="J550" s="3">
        <v>6993490384</v>
      </c>
    </row>
    <row r="551" spans="1:10" x14ac:dyDescent="0.2">
      <c r="A551" s="49" t="str">
        <f t="shared" si="8"/>
        <v>TRIGO MOURISCO</v>
      </c>
      <c r="B551" s="3" t="s">
        <v>538</v>
      </c>
      <c r="C551" s="3">
        <v>3630036</v>
      </c>
      <c r="D551" s="3">
        <v>4465270</v>
      </c>
      <c r="E551" s="3">
        <v>1708463</v>
      </c>
      <c r="F551" s="3">
        <v>2190776</v>
      </c>
      <c r="G551" s="3" t="s">
        <v>52</v>
      </c>
      <c r="H551" s="3" t="s">
        <v>52</v>
      </c>
      <c r="I551" s="3" t="s">
        <v>52</v>
      </c>
      <c r="J551" s="3" t="s">
        <v>52</v>
      </c>
    </row>
    <row r="552" spans="1:10" x14ac:dyDescent="0.2">
      <c r="A552" s="49" t="str">
        <f t="shared" si="8"/>
        <v>TRUFAS</v>
      </c>
      <c r="B552" s="3" t="s">
        <v>539</v>
      </c>
      <c r="C552" s="3">
        <v>115</v>
      </c>
      <c r="D552" s="3">
        <v>150</v>
      </c>
      <c r="E552" s="3">
        <v>107</v>
      </c>
      <c r="F552" s="3">
        <v>130</v>
      </c>
      <c r="G552" s="3">
        <v>278158</v>
      </c>
      <c r="H552" s="3">
        <v>707</v>
      </c>
      <c r="I552" s="3">
        <v>192589</v>
      </c>
      <c r="J552" s="3">
        <v>580</v>
      </c>
    </row>
    <row r="553" spans="1:10" x14ac:dyDescent="0.2">
      <c r="A553" s="49" t="str">
        <f t="shared" si="8"/>
        <v>TRUTAS</v>
      </c>
      <c r="B553" s="3" t="s">
        <v>540</v>
      </c>
      <c r="C553" s="3">
        <v>2126</v>
      </c>
      <c r="D553" s="3">
        <v>481</v>
      </c>
      <c r="E553" s="3">
        <v>1899</v>
      </c>
      <c r="F553" s="3">
        <v>419</v>
      </c>
      <c r="G553" s="3">
        <v>1390616</v>
      </c>
      <c r="H553" s="3">
        <v>173278</v>
      </c>
      <c r="I553" s="3">
        <v>1582668</v>
      </c>
      <c r="J553" s="3">
        <v>185784</v>
      </c>
    </row>
    <row r="554" spans="1:10" x14ac:dyDescent="0.2">
      <c r="A554" s="49" t="str">
        <f t="shared" si="8"/>
        <v>UÍSQUE</v>
      </c>
      <c r="B554" s="3" t="s">
        <v>541</v>
      </c>
      <c r="C554" s="3">
        <v>2809506</v>
      </c>
      <c r="D554" s="3">
        <v>613289</v>
      </c>
      <c r="E554" s="3">
        <v>4884592</v>
      </c>
      <c r="F554" s="3">
        <v>929712</v>
      </c>
      <c r="G554" s="3">
        <v>184514129</v>
      </c>
      <c r="H554" s="3">
        <v>44036384</v>
      </c>
      <c r="I554" s="3">
        <v>220877262</v>
      </c>
      <c r="J554" s="3">
        <v>58768777</v>
      </c>
    </row>
    <row r="555" spans="1:10" x14ac:dyDescent="0.2">
      <c r="A555" s="49" t="str">
        <f t="shared" si="8"/>
        <v>UVAS FRESCAS</v>
      </c>
      <c r="B555" s="3" t="s">
        <v>542</v>
      </c>
      <c r="C555" s="3">
        <v>180554005</v>
      </c>
      <c r="D555" s="3">
        <v>70958673</v>
      </c>
      <c r="E555" s="3">
        <v>157723910</v>
      </c>
      <c r="F555" s="3">
        <v>59183874</v>
      </c>
      <c r="G555" s="3">
        <v>14307476</v>
      </c>
      <c r="H555" s="3">
        <v>7219157</v>
      </c>
      <c r="I555" s="3">
        <v>21469502</v>
      </c>
      <c r="J555" s="3">
        <v>10479174</v>
      </c>
    </row>
    <row r="556" spans="1:10" x14ac:dyDescent="0.2">
      <c r="A556" s="49" t="str">
        <f t="shared" si="8"/>
        <v>UVAS SECAS</v>
      </c>
      <c r="B556" s="3" t="s">
        <v>543</v>
      </c>
      <c r="C556" s="3">
        <v>500977</v>
      </c>
      <c r="D556" s="3">
        <v>269195</v>
      </c>
      <c r="E556" s="3">
        <v>127728</v>
      </c>
      <c r="F556" s="3">
        <v>54639</v>
      </c>
      <c r="G556" s="3">
        <v>53475974</v>
      </c>
      <c r="H556" s="3">
        <v>30264795</v>
      </c>
      <c r="I556" s="3">
        <v>66030941</v>
      </c>
      <c r="J556" s="3">
        <v>33259515</v>
      </c>
    </row>
    <row r="557" spans="1:10" x14ac:dyDescent="0.2">
      <c r="A557" s="49" t="str">
        <f t="shared" si="8"/>
        <v>VESTUÁRIO E OUTROS PRODUTOS TÊXTEIS DE ALGODÃO</v>
      </c>
      <c r="B557" s="3" t="s">
        <v>544</v>
      </c>
      <c r="C557" s="3">
        <v>114493567</v>
      </c>
      <c r="D557" s="3">
        <v>7359415</v>
      </c>
      <c r="E557" s="3">
        <v>113063908</v>
      </c>
      <c r="F557" s="3">
        <v>7839411</v>
      </c>
      <c r="G557" s="3">
        <v>653346883</v>
      </c>
      <c r="H557" s="3">
        <v>37576048</v>
      </c>
      <c r="I557" s="3">
        <v>760137037</v>
      </c>
      <c r="J557" s="3">
        <v>48520076</v>
      </c>
    </row>
    <row r="558" spans="1:10" x14ac:dyDescent="0.2">
      <c r="A558" s="49" t="str">
        <f t="shared" si="8"/>
        <v>VESTUÁRIOS E PRODUTOS TÊXTEIS DE LÃ</v>
      </c>
      <c r="B558" s="3" t="s">
        <v>545</v>
      </c>
      <c r="C558" s="3">
        <v>2194637</v>
      </c>
      <c r="D558" s="3">
        <v>32751</v>
      </c>
      <c r="E558" s="3">
        <v>1528634</v>
      </c>
      <c r="F558" s="3">
        <v>31427</v>
      </c>
      <c r="G558" s="3">
        <v>25730604</v>
      </c>
      <c r="H558" s="3">
        <v>598753</v>
      </c>
      <c r="I558" s="3">
        <v>26416551</v>
      </c>
      <c r="J558" s="3">
        <v>587674</v>
      </c>
    </row>
    <row r="559" spans="1:10" x14ac:dyDescent="0.2">
      <c r="A559" s="49" t="str">
        <f t="shared" si="8"/>
        <v>VINAGRE</v>
      </c>
      <c r="B559" s="3" t="s">
        <v>546</v>
      </c>
      <c r="C559" s="3">
        <v>1169276</v>
      </c>
      <c r="D559" s="3">
        <v>2784453</v>
      </c>
      <c r="E559" s="3">
        <v>1196121</v>
      </c>
      <c r="F559" s="3">
        <v>2903373</v>
      </c>
      <c r="G559" s="3">
        <v>2446945</v>
      </c>
      <c r="H559" s="3">
        <v>1008143</v>
      </c>
      <c r="I559" s="3">
        <v>2493090</v>
      </c>
      <c r="J559" s="3">
        <v>863161</v>
      </c>
    </row>
    <row r="560" spans="1:10" x14ac:dyDescent="0.2">
      <c r="A560" s="49" t="str">
        <f t="shared" si="8"/>
        <v>VINHO</v>
      </c>
      <c r="B560" s="3" t="s">
        <v>547</v>
      </c>
      <c r="C560" s="3">
        <v>10387072</v>
      </c>
      <c r="D560" s="3">
        <v>5587577</v>
      </c>
      <c r="E560" s="3">
        <v>11555313</v>
      </c>
      <c r="F560" s="3">
        <v>6378542</v>
      </c>
      <c r="G560" s="3">
        <v>479683394</v>
      </c>
      <c r="H560" s="3">
        <v>148155967</v>
      </c>
      <c r="I560" s="3">
        <v>536452574</v>
      </c>
      <c r="J560" s="3">
        <v>164198745</v>
      </c>
    </row>
    <row r="561" spans="1:10" x14ac:dyDescent="0.2">
      <c r="A561" s="49" t="str">
        <f t="shared" si="8"/>
        <v>VODKA</v>
      </c>
      <c r="B561" s="3" t="s">
        <v>548</v>
      </c>
      <c r="C561" s="3">
        <v>2255466</v>
      </c>
      <c r="D561" s="3">
        <v>1295869</v>
      </c>
      <c r="E561" s="3">
        <v>2653570</v>
      </c>
      <c r="F561" s="3">
        <v>1949363</v>
      </c>
      <c r="G561" s="3">
        <v>12011018</v>
      </c>
      <c r="H561" s="3">
        <v>5064465</v>
      </c>
      <c r="I561" s="3">
        <v>18884536</v>
      </c>
      <c r="J561" s="3">
        <v>9397505</v>
      </c>
    </row>
    <row r="562" spans="1:10" x14ac:dyDescent="0.2">
      <c r="A562" s="49" t="str">
        <f t="shared" si="8"/>
        <v>WAFFLES E 'WAFERS'</v>
      </c>
      <c r="B562" s="3" t="s">
        <v>549</v>
      </c>
      <c r="C562" s="3">
        <v>71188379</v>
      </c>
      <c r="D562" s="3">
        <v>24339519</v>
      </c>
      <c r="E562" s="3">
        <v>80588265</v>
      </c>
      <c r="F562" s="3">
        <v>24237139</v>
      </c>
      <c r="G562" s="3">
        <v>48457092</v>
      </c>
      <c r="H562" s="3">
        <v>6366103</v>
      </c>
      <c r="I562" s="3">
        <v>42704390</v>
      </c>
      <c r="J562" s="3">
        <v>6279001</v>
      </c>
    </row>
    <row r="563" spans="1:10" x14ac:dyDescent="0.2">
      <c r="A563" s="49" t="str">
        <f t="shared" si="8"/>
        <v>WAFFLES E 'WAFERS'</v>
      </c>
      <c r="B563" s="3" t="s">
        <v>549</v>
      </c>
    </row>
    <row r="564" spans="1:10" x14ac:dyDescent="0.2">
      <c r="A564" s="49" t="e">
        <f t="shared" si="8"/>
        <v>#VALUE!</v>
      </c>
    </row>
    <row r="565" spans="1:10" x14ac:dyDescent="0.2">
      <c r="A565" s="49" t="e">
        <f t="shared" si="8"/>
        <v>#VALUE!</v>
      </c>
    </row>
    <row r="566" spans="1:10" x14ac:dyDescent="0.2">
      <c r="A566" s="49" t="e">
        <f t="shared" si="8"/>
        <v>#VALUE!</v>
      </c>
    </row>
    <row r="567" spans="1:10" x14ac:dyDescent="0.2">
      <c r="A567" s="49" t="e">
        <f t="shared" si="8"/>
        <v>#VALUE!</v>
      </c>
    </row>
    <row r="568" spans="1:10" x14ac:dyDescent="0.2">
      <c r="A568" s="49" t="e">
        <f t="shared" si="8"/>
        <v>#VALUE!</v>
      </c>
    </row>
    <row r="569" spans="1:10" x14ac:dyDescent="0.2">
      <c r="A569" s="49" t="e">
        <f t="shared" si="8"/>
        <v>#VALUE!</v>
      </c>
    </row>
    <row r="570" spans="1:10" x14ac:dyDescent="0.2">
      <c r="A570" s="49" t="e">
        <f t="shared" si="8"/>
        <v>#VALUE!</v>
      </c>
    </row>
    <row r="571" spans="1:10" x14ac:dyDescent="0.2">
      <c r="A571" s="49" t="e">
        <f t="shared" si="8"/>
        <v>#VALUE!</v>
      </c>
    </row>
    <row r="572" spans="1:10" x14ac:dyDescent="0.2">
      <c r="A572" s="49" t="e">
        <f t="shared" si="8"/>
        <v>#VALUE!</v>
      </c>
    </row>
    <row r="573" spans="1:10" x14ac:dyDescent="0.2">
      <c r="A573" s="49" t="e">
        <f t="shared" si="8"/>
        <v>#VALUE!</v>
      </c>
    </row>
    <row r="574" spans="1:10" x14ac:dyDescent="0.2">
      <c r="A574" s="49" t="e">
        <f t="shared" si="8"/>
        <v>#VALUE!</v>
      </c>
    </row>
    <row r="575" spans="1:10" x14ac:dyDescent="0.2">
      <c r="A575" s="49" t="e">
        <f t="shared" si="8"/>
        <v>#VALUE!</v>
      </c>
    </row>
    <row r="576" spans="1:10" x14ac:dyDescent="0.2">
      <c r="A576" s="49" t="e">
        <f t="shared" si="8"/>
        <v>#VALUE!</v>
      </c>
    </row>
    <row r="577" spans="1:1" x14ac:dyDescent="0.2">
      <c r="A577" s="49" t="e">
        <f t="shared" si="8"/>
        <v>#VALUE!</v>
      </c>
    </row>
    <row r="578" spans="1:1" x14ac:dyDescent="0.2">
      <c r="A578" s="49" t="e">
        <f t="shared" ref="A578:A599" si="9">RIGHT(B578,LEN(B578)-11)</f>
        <v>#VALUE!</v>
      </c>
    </row>
    <row r="579" spans="1:1" x14ac:dyDescent="0.2">
      <c r="A579" s="49" t="e">
        <f t="shared" si="9"/>
        <v>#VALUE!</v>
      </c>
    </row>
    <row r="580" spans="1:1" x14ac:dyDescent="0.2">
      <c r="A580" s="49" t="e">
        <f t="shared" si="9"/>
        <v>#VALUE!</v>
      </c>
    </row>
    <row r="581" spans="1:1" x14ac:dyDescent="0.2">
      <c r="A581" s="49" t="e">
        <f t="shared" si="9"/>
        <v>#VALUE!</v>
      </c>
    </row>
    <row r="582" spans="1:1" x14ac:dyDescent="0.2">
      <c r="A582" s="49" t="e">
        <f t="shared" si="9"/>
        <v>#VALUE!</v>
      </c>
    </row>
    <row r="583" spans="1:1" x14ac:dyDescent="0.2">
      <c r="A583" s="49" t="e">
        <f t="shared" si="9"/>
        <v>#VALUE!</v>
      </c>
    </row>
    <row r="584" spans="1:1" x14ac:dyDescent="0.2">
      <c r="A584" s="49" t="e">
        <f t="shared" si="9"/>
        <v>#VALUE!</v>
      </c>
    </row>
    <row r="585" spans="1:1" x14ac:dyDescent="0.2">
      <c r="A585" s="49" t="e">
        <f t="shared" si="9"/>
        <v>#VALUE!</v>
      </c>
    </row>
    <row r="586" spans="1:1" x14ac:dyDescent="0.2">
      <c r="A586" s="49" t="e">
        <f t="shared" si="9"/>
        <v>#VALUE!</v>
      </c>
    </row>
    <row r="587" spans="1:1" x14ac:dyDescent="0.2">
      <c r="A587" s="49" t="e">
        <f t="shared" si="9"/>
        <v>#VALUE!</v>
      </c>
    </row>
    <row r="588" spans="1:1" x14ac:dyDescent="0.2">
      <c r="A588" s="49" t="e">
        <f t="shared" si="9"/>
        <v>#VALUE!</v>
      </c>
    </row>
    <row r="589" spans="1:1" x14ac:dyDescent="0.2">
      <c r="A589" s="49" t="e">
        <f t="shared" si="9"/>
        <v>#VALUE!</v>
      </c>
    </row>
    <row r="590" spans="1:1" x14ac:dyDescent="0.2">
      <c r="A590" s="49" t="e">
        <f t="shared" si="9"/>
        <v>#VALUE!</v>
      </c>
    </row>
    <row r="591" spans="1:1" x14ac:dyDescent="0.2">
      <c r="A591" s="49" t="e">
        <f t="shared" si="9"/>
        <v>#VALUE!</v>
      </c>
    </row>
    <row r="592" spans="1:1" x14ac:dyDescent="0.2">
      <c r="A592" s="49" t="e">
        <f t="shared" si="9"/>
        <v>#VALUE!</v>
      </c>
    </row>
    <row r="593" spans="1:1" x14ac:dyDescent="0.2">
      <c r="A593" s="49" t="e">
        <f t="shared" si="9"/>
        <v>#VALUE!</v>
      </c>
    </row>
    <row r="594" spans="1:1" x14ac:dyDescent="0.2">
      <c r="A594" s="49" t="e">
        <f t="shared" si="9"/>
        <v>#VALUE!</v>
      </c>
    </row>
    <row r="595" spans="1:1" x14ac:dyDescent="0.2">
      <c r="A595" s="49" t="e">
        <f t="shared" si="9"/>
        <v>#VALUE!</v>
      </c>
    </row>
    <row r="596" spans="1:1" x14ac:dyDescent="0.2">
      <c r="A596" s="49" t="e">
        <f t="shared" si="9"/>
        <v>#VALUE!</v>
      </c>
    </row>
    <row r="597" spans="1:1" x14ac:dyDescent="0.2">
      <c r="A597" s="49" t="e">
        <f t="shared" si="9"/>
        <v>#VALUE!</v>
      </c>
    </row>
    <row r="598" spans="1:1" x14ac:dyDescent="0.2">
      <c r="A598" s="49" t="e">
        <f t="shared" si="9"/>
        <v>#VALUE!</v>
      </c>
    </row>
    <row r="599" spans="1:1" x14ac:dyDescent="0.2">
      <c r="A599" s="49" t="e">
        <f t="shared" si="9"/>
        <v>#VALUE!</v>
      </c>
    </row>
    <row r="600" spans="1:1" x14ac:dyDescent="0.2">
      <c r="A600" s="49" t="e">
        <f>RIGHT(B600,LEN(B600)-11)</f>
        <v>#VALUE!</v>
      </c>
    </row>
  </sheetData>
  <phoneticPr fontId="6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7"/>
  <sheetViews>
    <sheetView workbookViewId="0">
      <selection activeCell="G24" sqref="G24"/>
    </sheetView>
  </sheetViews>
  <sheetFormatPr defaultRowHeight="11.25" x14ac:dyDescent="0.2"/>
  <cols>
    <col min="1" max="1" width="9.140625" style="3"/>
    <col min="2" max="5" width="11.7109375" style="3" bestFit="1" customWidth="1"/>
    <col min="6" max="7" width="9.140625" style="3"/>
    <col min="8" max="9" width="18.5703125" style="3" bestFit="1" customWidth="1"/>
    <col min="10" max="10" width="16.140625" style="3" customWidth="1"/>
    <col min="11" max="11" width="14.5703125" style="3" customWidth="1"/>
    <col min="12" max="13" width="9.140625" style="3"/>
    <col min="14" max="15" width="20.7109375" style="3" bestFit="1" customWidth="1"/>
    <col min="16" max="17" width="12.5703125" style="3" bestFit="1" customWidth="1"/>
    <col min="18" max="16384" width="9.140625" style="3"/>
  </cols>
  <sheetData>
    <row r="1" spans="1:17" x14ac:dyDescent="0.2">
      <c r="A1" s="78" t="s">
        <v>586</v>
      </c>
    </row>
    <row r="2" spans="1:17" x14ac:dyDescent="0.2">
      <c r="B2" s="78" t="str">
        <f>Mês!C1</f>
        <v>Abril/2024</v>
      </c>
      <c r="C2" s="78" t="str">
        <f>Mês!E1</f>
        <v>Abril/2025</v>
      </c>
      <c r="H2" s="78" t="str">
        <f>Ano!C1</f>
        <v>Janeiro - Abril/2024</v>
      </c>
      <c r="I2" s="78" t="str">
        <f>Ano!E1</f>
        <v>Janeiro - Abril/2025</v>
      </c>
      <c r="N2" s="78" t="str">
        <f>'12 meses'!C1</f>
        <v>Maio/23 - Abril/24</v>
      </c>
      <c r="O2" s="78" t="str">
        <f>'12 meses'!E1</f>
        <v>Maio/24 - Abril/25</v>
      </c>
    </row>
    <row r="3" spans="1:17" x14ac:dyDescent="0.2">
      <c r="A3" s="3" t="s">
        <v>2</v>
      </c>
      <c r="B3" s="3" t="s">
        <v>3</v>
      </c>
      <c r="C3" s="3" t="s">
        <v>3</v>
      </c>
      <c r="D3" s="3" t="s">
        <v>4</v>
      </c>
      <c r="E3" s="3" t="s">
        <v>4</v>
      </c>
      <c r="G3" s="3" t="s">
        <v>2</v>
      </c>
      <c r="H3" s="3" t="s">
        <v>3</v>
      </c>
      <c r="I3" s="3" t="s">
        <v>3</v>
      </c>
      <c r="J3" s="3" t="s">
        <v>4</v>
      </c>
      <c r="K3" s="3" t="s">
        <v>4</v>
      </c>
      <c r="M3" s="3" t="s">
        <v>2</v>
      </c>
      <c r="N3" s="3" t="s">
        <v>3</v>
      </c>
      <c r="O3" s="3" t="s">
        <v>3</v>
      </c>
      <c r="P3" s="3" t="s">
        <v>4</v>
      </c>
      <c r="Q3" s="3" t="s">
        <v>4</v>
      </c>
    </row>
    <row r="4" spans="1:17" x14ac:dyDescent="0.2">
      <c r="A4" s="3" t="s">
        <v>5</v>
      </c>
      <c r="B4" s="3" t="s">
        <v>6</v>
      </c>
      <c r="C4" s="3" t="s">
        <v>8</v>
      </c>
      <c r="D4" s="3" t="s">
        <v>6</v>
      </c>
      <c r="E4" s="3" t="s">
        <v>8</v>
      </c>
      <c r="G4" s="3" t="s">
        <v>5</v>
      </c>
      <c r="H4" s="3" t="s">
        <v>6</v>
      </c>
      <c r="I4" s="3" t="s">
        <v>8</v>
      </c>
      <c r="J4" s="3" t="s">
        <v>6</v>
      </c>
      <c r="K4" s="3" t="s">
        <v>8</v>
      </c>
      <c r="M4" s="3" t="s">
        <v>5</v>
      </c>
      <c r="N4" s="3" t="s">
        <v>6</v>
      </c>
      <c r="O4" s="3" t="s">
        <v>8</v>
      </c>
      <c r="P4" s="3" t="s">
        <v>6</v>
      </c>
      <c r="Q4" s="3" t="s">
        <v>8</v>
      </c>
    </row>
    <row r="5" spans="1:17" s="76" customFormat="1" x14ac:dyDescent="0.2">
      <c r="A5" s="76" t="s">
        <v>11</v>
      </c>
      <c r="B5" s="110">
        <f>Mês!$C$4</f>
        <v>14961553705</v>
      </c>
      <c r="C5" s="110">
        <f>Mês!$E$4</f>
        <v>15027715333</v>
      </c>
      <c r="D5" s="110">
        <f>Mês!$G$4</f>
        <v>1726108807</v>
      </c>
      <c r="E5" s="110">
        <f>Mês!$I$4</f>
        <v>1685153414</v>
      </c>
      <c r="G5" s="76" t="s">
        <v>11</v>
      </c>
      <c r="H5" s="110">
        <f>Ano!$C$4</f>
        <v>52007145567</v>
      </c>
      <c r="I5" s="110">
        <f>Ano!$E$4</f>
        <v>52743575738</v>
      </c>
      <c r="J5" s="110">
        <f>Ano!$G$4</f>
        <v>6357418810</v>
      </c>
      <c r="K5" s="110">
        <f>Ano!$I$4</f>
        <v>6869669400</v>
      </c>
      <c r="M5" s="76" t="s">
        <v>11</v>
      </c>
      <c r="N5" s="110">
        <f>'12 meses'!$C$4</f>
        <v>167974666986</v>
      </c>
      <c r="O5" s="110">
        <f>'12 meses'!$E$4</f>
        <v>165040801309</v>
      </c>
      <c r="P5" s="110">
        <f>'12 meses'!$G$4</f>
        <v>17276356326</v>
      </c>
      <c r="Q5" s="110">
        <f>'12 meses'!$I$4</f>
        <v>19815269221</v>
      </c>
    </row>
    <row r="7" spans="1:17" x14ac:dyDescent="0.2">
      <c r="A7" s="78" t="s">
        <v>587</v>
      </c>
    </row>
    <row r="8" spans="1:17" x14ac:dyDescent="0.2">
      <c r="A8" s="3" t="s">
        <v>2</v>
      </c>
      <c r="B8" s="3" t="s">
        <v>3</v>
      </c>
      <c r="C8" s="3" t="s">
        <v>3</v>
      </c>
      <c r="D8" s="3" t="s">
        <v>4</v>
      </c>
      <c r="E8" s="3" t="s">
        <v>4</v>
      </c>
      <c r="G8" s="3" t="s">
        <v>2</v>
      </c>
      <c r="H8" s="3" t="s">
        <v>3</v>
      </c>
      <c r="I8" s="3" t="s">
        <v>3</v>
      </c>
      <c r="J8" s="3" t="s">
        <v>4</v>
      </c>
      <c r="K8" s="3" t="s">
        <v>4</v>
      </c>
      <c r="M8" s="3" t="s">
        <v>2</v>
      </c>
      <c r="N8" s="3" t="s">
        <v>3</v>
      </c>
      <c r="O8" s="3" t="s">
        <v>3</v>
      </c>
      <c r="P8" s="3" t="s">
        <v>4</v>
      </c>
      <c r="Q8" s="3" t="s">
        <v>4</v>
      </c>
    </row>
    <row r="9" spans="1:17" x14ac:dyDescent="0.2">
      <c r="A9" s="3" t="s">
        <v>5</v>
      </c>
      <c r="B9" s="3" t="s">
        <v>6</v>
      </c>
      <c r="C9" s="3" t="s">
        <v>8</v>
      </c>
      <c r="D9" s="3" t="s">
        <v>6</v>
      </c>
      <c r="E9" s="3" t="s">
        <v>8</v>
      </c>
      <c r="G9" s="3" t="s">
        <v>5</v>
      </c>
      <c r="H9" s="3" t="s">
        <v>6</v>
      </c>
      <c r="I9" s="3" t="s">
        <v>8</v>
      </c>
      <c r="J9" s="3" t="s">
        <v>6</v>
      </c>
      <c r="K9" s="3" t="s">
        <v>8</v>
      </c>
      <c r="M9" s="3" t="s">
        <v>5</v>
      </c>
      <c r="N9" s="3" t="s">
        <v>6</v>
      </c>
      <c r="O9" s="3" t="s">
        <v>8</v>
      </c>
      <c r="P9" s="3" t="s">
        <v>6</v>
      </c>
      <c r="Q9" s="3" t="s">
        <v>8</v>
      </c>
    </row>
    <row r="10" spans="1:17" s="76" customFormat="1" ht="12.75" x14ac:dyDescent="0.2">
      <c r="A10" s="76" t="s">
        <v>11</v>
      </c>
      <c r="B10" s="111">
        <v>30327432580</v>
      </c>
      <c r="C10" s="111">
        <v>30408427361</v>
      </c>
      <c r="D10" s="111">
        <v>21896365060</v>
      </c>
      <c r="E10" s="111">
        <v>22255885342</v>
      </c>
      <c r="G10" s="76" t="s">
        <v>11</v>
      </c>
      <c r="H10" s="111">
        <v>108033498923</v>
      </c>
      <c r="I10" s="111">
        <v>107302302711</v>
      </c>
      <c r="J10" s="111">
        <v>81111055941</v>
      </c>
      <c r="K10" s="111">
        <v>89576082578</v>
      </c>
      <c r="M10" s="76" t="s">
        <v>11</v>
      </c>
      <c r="N10" s="97">
        <v>344765093578</v>
      </c>
      <c r="O10" s="97">
        <v>336309815133</v>
      </c>
      <c r="P10" s="97">
        <v>242505274895</v>
      </c>
      <c r="Q10" s="97">
        <v>271334632664</v>
      </c>
    </row>
    <row r="11" spans="1:17" x14ac:dyDescent="0.2">
      <c r="B11" s="96"/>
      <c r="C11" s="96"/>
      <c r="D11" s="96"/>
      <c r="E11" s="96"/>
      <c r="H11" s="96"/>
      <c r="I11" s="96"/>
      <c r="J11" s="96"/>
      <c r="K11" s="96"/>
      <c r="N11" s="96"/>
      <c r="O11" s="96"/>
      <c r="P11" s="96"/>
      <c r="Q11" s="96"/>
    </row>
    <row r="12" spans="1:17" x14ac:dyDescent="0.2">
      <c r="B12" s="96"/>
      <c r="C12" s="96"/>
      <c r="D12" s="96"/>
      <c r="E12" s="96"/>
      <c r="H12" s="96"/>
      <c r="I12" s="96"/>
      <c r="J12" s="96"/>
      <c r="K12" s="96"/>
      <c r="N12" s="96"/>
      <c r="O12" s="96"/>
      <c r="P12" s="96"/>
      <c r="Q12" s="96"/>
    </row>
    <row r="13" spans="1:17" x14ac:dyDescent="0.2">
      <c r="B13" s="96"/>
      <c r="C13" s="96"/>
      <c r="D13" s="96"/>
      <c r="E13" s="96"/>
      <c r="H13" s="96"/>
      <c r="I13" s="96"/>
      <c r="J13" s="96"/>
      <c r="K13" s="96"/>
      <c r="N13" s="96"/>
      <c r="O13" s="96"/>
      <c r="P13" s="96"/>
      <c r="Q13" s="96"/>
    </row>
    <row r="14" spans="1:17" x14ac:dyDescent="0.2">
      <c r="B14" s="96"/>
      <c r="C14" s="96"/>
      <c r="D14" s="96"/>
      <c r="E14" s="96"/>
      <c r="H14" s="96"/>
      <c r="I14" s="96"/>
      <c r="J14" s="96"/>
      <c r="K14" s="96"/>
      <c r="N14" s="96"/>
      <c r="O14" s="96"/>
      <c r="P14" s="96"/>
      <c r="Q14" s="96"/>
    </row>
    <row r="15" spans="1:17" x14ac:dyDescent="0.2">
      <c r="B15" s="96"/>
      <c r="C15" s="96"/>
      <c r="D15" s="96"/>
      <c r="E15" s="96"/>
      <c r="H15" s="96"/>
      <c r="I15" s="96"/>
      <c r="J15" s="96"/>
      <c r="K15" s="96"/>
      <c r="N15" s="96"/>
      <c r="O15" s="96"/>
      <c r="P15" s="96"/>
      <c r="Q15" s="96"/>
    </row>
    <row r="16" spans="1:17" x14ac:dyDescent="0.2">
      <c r="B16" s="96"/>
      <c r="C16" s="96"/>
      <c r="D16" s="96"/>
      <c r="E16" s="96"/>
      <c r="H16" s="96"/>
      <c r="I16" s="96"/>
      <c r="J16" s="96"/>
      <c r="K16" s="96"/>
      <c r="N16" s="96"/>
      <c r="O16" s="96"/>
      <c r="P16" s="96"/>
      <c r="Q16" s="96"/>
    </row>
    <row r="17" spans="2:17" x14ac:dyDescent="0.2">
      <c r="B17" s="96"/>
      <c r="C17" s="96"/>
      <c r="D17" s="96"/>
      <c r="E17" s="96"/>
      <c r="H17" s="96"/>
      <c r="I17" s="96"/>
      <c r="J17" s="96"/>
      <c r="K17" s="96"/>
      <c r="N17" s="96"/>
      <c r="O17" s="96"/>
      <c r="P17" s="96"/>
      <c r="Q17" s="96"/>
    </row>
    <row r="18" spans="2:17" x14ac:dyDescent="0.2">
      <c r="B18" s="96"/>
      <c r="C18" s="96"/>
      <c r="D18" s="96"/>
      <c r="E18" s="96"/>
      <c r="H18" s="96"/>
      <c r="I18" s="96"/>
      <c r="J18" s="96"/>
      <c r="K18" s="96"/>
      <c r="N18" s="96"/>
      <c r="O18" s="96"/>
      <c r="P18" s="96"/>
      <c r="Q18" s="96"/>
    </row>
    <row r="19" spans="2:17" x14ac:dyDescent="0.2">
      <c r="B19" s="96"/>
      <c r="C19" s="96"/>
      <c r="D19" s="96"/>
      <c r="E19" s="96"/>
      <c r="H19" s="96"/>
      <c r="I19" s="96"/>
      <c r="J19" s="96"/>
      <c r="K19" s="96"/>
      <c r="N19" s="96"/>
      <c r="O19" s="96"/>
      <c r="P19" s="96"/>
      <c r="Q19" s="96"/>
    </row>
    <row r="20" spans="2:17" x14ac:dyDescent="0.2">
      <c r="B20" s="96"/>
      <c r="C20" s="96"/>
      <c r="D20" s="96"/>
      <c r="E20" s="96"/>
      <c r="H20" s="96"/>
      <c r="I20" s="96"/>
      <c r="J20" s="96"/>
      <c r="K20" s="96"/>
      <c r="N20" s="96"/>
      <c r="O20" s="96"/>
      <c r="P20" s="96"/>
      <c r="Q20" s="96"/>
    </row>
    <row r="21" spans="2:17" x14ac:dyDescent="0.2">
      <c r="B21" s="96"/>
      <c r="C21" s="96"/>
      <c r="D21" s="96"/>
      <c r="E21" s="96"/>
      <c r="H21" s="96"/>
      <c r="I21" s="96"/>
      <c r="J21" s="96"/>
      <c r="K21" s="96"/>
      <c r="N21" s="96"/>
      <c r="O21" s="96"/>
      <c r="P21" s="96"/>
      <c r="Q21" s="96"/>
    </row>
    <row r="22" spans="2:17" x14ac:dyDescent="0.2">
      <c r="B22" s="96"/>
      <c r="C22" s="96"/>
      <c r="D22" s="96"/>
      <c r="E22" s="96"/>
      <c r="H22" s="96"/>
      <c r="I22" s="96"/>
      <c r="J22" s="96"/>
      <c r="K22" s="96"/>
      <c r="N22" s="96"/>
      <c r="O22" s="96"/>
      <c r="P22" s="96"/>
      <c r="Q22" s="96"/>
    </row>
    <row r="23" spans="2:17" x14ac:dyDescent="0.2">
      <c r="B23" s="96"/>
      <c r="C23" s="96"/>
      <c r="D23" s="96"/>
      <c r="E23" s="96"/>
      <c r="H23" s="96"/>
      <c r="I23" s="96"/>
      <c r="J23" s="96"/>
      <c r="K23" s="96"/>
      <c r="N23" s="96"/>
      <c r="O23" s="96"/>
      <c r="P23" s="96"/>
      <c r="Q23" s="96"/>
    </row>
    <row r="24" spans="2:17" x14ac:dyDescent="0.2">
      <c r="B24" s="96"/>
      <c r="C24" s="96"/>
      <c r="D24" s="96"/>
      <c r="E24" s="96"/>
      <c r="H24" s="96"/>
      <c r="I24" s="96"/>
      <c r="J24" s="96"/>
      <c r="K24" s="96"/>
      <c r="N24" s="96"/>
      <c r="O24" s="96"/>
      <c r="P24" s="96"/>
      <c r="Q24" s="96"/>
    </row>
    <row r="25" spans="2:17" x14ac:dyDescent="0.2">
      <c r="B25" s="96"/>
      <c r="C25" s="96"/>
      <c r="D25" s="96"/>
      <c r="E25" s="96"/>
      <c r="H25" s="96"/>
      <c r="I25" s="96"/>
      <c r="J25" s="96"/>
      <c r="K25" s="96"/>
      <c r="N25" s="96"/>
      <c r="O25" s="96"/>
      <c r="P25" s="96"/>
      <c r="Q25" s="96"/>
    </row>
    <row r="26" spans="2:17" x14ac:dyDescent="0.2">
      <c r="B26" s="96"/>
      <c r="C26" s="96"/>
      <c r="D26" s="96"/>
      <c r="E26" s="96"/>
      <c r="H26" s="96"/>
      <c r="I26" s="96"/>
      <c r="J26" s="96"/>
      <c r="K26" s="96"/>
      <c r="N26" s="96"/>
      <c r="O26" s="96"/>
      <c r="P26" s="96"/>
      <c r="Q26" s="96"/>
    </row>
    <row r="27" spans="2:17" x14ac:dyDescent="0.2">
      <c r="B27" s="96"/>
      <c r="C27" s="96"/>
      <c r="D27" s="96"/>
      <c r="E27" s="96"/>
      <c r="H27" s="96"/>
      <c r="I27" s="96"/>
      <c r="J27" s="96"/>
      <c r="K27" s="96"/>
      <c r="N27" s="96"/>
      <c r="O27" s="96"/>
      <c r="P27" s="96"/>
      <c r="Q27" s="96"/>
    </row>
    <row r="28" spans="2:17" x14ac:dyDescent="0.2">
      <c r="B28" s="96"/>
      <c r="C28" s="96"/>
      <c r="D28" s="96"/>
      <c r="E28" s="96"/>
      <c r="H28" s="96"/>
      <c r="I28" s="96"/>
      <c r="J28" s="96"/>
      <c r="K28" s="96"/>
      <c r="N28" s="96"/>
      <c r="O28" s="96"/>
      <c r="P28" s="96"/>
      <c r="Q28" s="96"/>
    </row>
    <row r="29" spans="2:17" x14ac:dyDescent="0.2">
      <c r="B29" s="96"/>
      <c r="C29" s="96"/>
      <c r="D29" s="96"/>
      <c r="E29" s="96"/>
      <c r="H29" s="96"/>
      <c r="I29" s="96"/>
      <c r="J29" s="96"/>
      <c r="K29" s="96"/>
      <c r="N29" s="96"/>
      <c r="O29" s="96"/>
      <c r="P29" s="96"/>
      <c r="Q29" s="96"/>
    </row>
    <row r="30" spans="2:17" x14ac:dyDescent="0.2">
      <c r="B30" s="96"/>
      <c r="C30" s="96"/>
      <c r="D30" s="96"/>
      <c r="E30" s="96"/>
      <c r="H30" s="96"/>
      <c r="I30" s="96"/>
      <c r="J30" s="96"/>
      <c r="K30" s="96"/>
      <c r="N30" s="96"/>
      <c r="O30" s="96"/>
      <c r="P30" s="96"/>
      <c r="Q30" s="96"/>
    </row>
    <row r="31" spans="2:17" x14ac:dyDescent="0.2">
      <c r="B31" s="96"/>
      <c r="C31" s="96"/>
      <c r="D31" s="96"/>
      <c r="E31" s="96"/>
      <c r="H31" s="96"/>
      <c r="I31" s="96"/>
      <c r="J31" s="96"/>
      <c r="K31" s="96"/>
      <c r="N31" s="96"/>
      <c r="O31" s="96"/>
      <c r="P31" s="96"/>
      <c r="Q31" s="96"/>
    </row>
    <row r="32" spans="2:17" x14ac:dyDescent="0.2">
      <c r="B32" s="96"/>
      <c r="C32" s="96"/>
      <c r="D32" s="96"/>
      <c r="E32" s="96"/>
      <c r="H32" s="96"/>
      <c r="I32" s="96"/>
      <c r="J32" s="96"/>
      <c r="K32" s="96"/>
      <c r="N32" s="96"/>
      <c r="O32" s="96"/>
      <c r="P32" s="96"/>
      <c r="Q32" s="96"/>
    </row>
    <row r="33" spans="2:17" x14ac:dyDescent="0.2">
      <c r="B33" s="96"/>
      <c r="C33" s="96"/>
      <c r="D33" s="96"/>
      <c r="E33" s="96"/>
      <c r="H33" s="96"/>
      <c r="I33" s="96"/>
      <c r="J33" s="96"/>
      <c r="K33" s="96"/>
      <c r="N33" s="96"/>
      <c r="O33" s="96"/>
      <c r="P33" s="96"/>
      <c r="Q33" s="96"/>
    </row>
    <row r="34" spans="2:17" x14ac:dyDescent="0.2">
      <c r="B34" s="96"/>
      <c r="C34" s="96"/>
      <c r="D34" s="96"/>
      <c r="E34" s="96"/>
      <c r="H34" s="96"/>
      <c r="I34" s="96"/>
      <c r="J34" s="96"/>
      <c r="K34" s="96"/>
      <c r="N34" s="96"/>
      <c r="O34" s="96"/>
      <c r="P34" s="96"/>
      <c r="Q34" s="96"/>
    </row>
    <row r="35" spans="2:17" x14ac:dyDescent="0.2">
      <c r="B35" s="96"/>
      <c r="C35" s="96"/>
      <c r="D35" s="96"/>
      <c r="E35" s="96"/>
      <c r="H35" s="96"/>
      <c r="I35" s="96"/>
      <c r="J35" s="96"/>
      <c r="K35" s="96"/>
      <c r="N35" s="96"/>
      <c r="O35" s="96"/>
      <c r="P35" s="96"/>
      <c r="Q35" s="96"/>
    </row>
    <row r="36" spans="2:17" x14ac:dyDescent="0.2">
      <c r="B36" s="96"/>
      <c r="C36" s="96"/>
      <c r="D36" s="96"/>
      <c r="E36" s="96"/>
      <c r="H36" s="96"/>
      <c r="I36" s="96"/>
      <c r="J36" s="96"/>
      <c r="K36" s="96"/>
      <c r="N36" s="96"/>
      <c r="O36" s="96"/>
      <c r="P36" s="96"/>
      <c r="Q36" s="96"/>
    </row>
    <row r="37" spans="2:17" x14ac:dyDescent="0.2">
      <c r="B37" s="96"/>
      <c r="C37" s="96"/>
      <c r="D37" s="96"/>
      <c r="E37" s="96"/>
      <c r="H37" s="96"/>
      <c r="I37" s="96"/>
      <c r="J37" s="96"/>
      <c r="K37" s="96"/>
      <c r="N37" s="96"/>
      <c r="O37" s="96"/>
      <c r="P37" s="96"/>
      <c r="Q37" s="96"/>
    </row>
    <row r="38" spans="2:17" x14ac:dyDescent="0.2">
      <c r="B38" s="96"/>
      <c r="C38" s="96"/>
      <c r="D38" s="96"/>
      <c r="E38" s="96"/>
      <c r="H38" s="96"/>
      <c r="I38" s="96"/>
      <c r="J38" s="96"/>
      <c r="K38" s="96"/>
      <c r="N38" s="96"/>
      <c r="O38" s="96"/>
      <c r="P38" s="96"/>
      <c r="Q38" s="96"/>
    </row>
    <row r="39" spans="2:17" x14ac:dyDescent="0.2">
      <c r="B39" s="96"/>
      <c r="C39" s="96"/>
      <c r="D39" s="96"/>
      <c r="E39" s="96"/>
      <c r="H39" s="96"/>
      <c r="I39" s="96"/>
      <c r="J39" s="96"/>
      <c r="K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H40" s="96"/>
      <c r="I40" s="96"/>
      <c r="J40" s="96"/>
      <c r="K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H41" s="96"/>
      <c r="I41" s="96"/>
      <c r="J41" s="96"/>
      <c r="K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H42" s="96"/>
      <c r="I42" s="96"/>
      <c r="J42" s="96"/>
      <c r="K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H43" s="96"/>
      <c r="I43" s="96"/>
      <c r="J43" s="96"/>
      <c r="K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H44" s="96"/>
      <c r="I44" s="96"/>
      <c r="J44" s="96"/>
      <c r="K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H45" s="96"/>
      <c r="I45" s="96"/>
      <c r="J45" s="96"/>
      <c r="K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H46" s="96"/>
      <c r="I46" s="96"/>
      <c r="J46" s="96"/>
      <c r="K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H47" s="96"/>
      <c r="I47" s="96"/>
      <c r="J47" s="96"/>
      <c r="K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H48" s="96"/>
      <c r="I48" s="96"/>
      <c r="J48" s="96"/>
      <c r="K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H49" s="96"/>
      <c r="I49" s="96"/>
      <c r="J49" s="96"/>
      <c r="K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H50" s="96"/>
      <c r="I50" s="96"/>
      <c r="J50" s="96"/>
      <c r="K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H51" s="96"/>
      <c r="I51" s="96"/>
      <c r="J51" s="96"/>
      <c r="K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H52" s="96"/>
      <c r="I52" s="96"/>
      <c r="J52" s="96"/>
      <c r="K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H53" s="96"/>
      <c r="I53" s="96"/>
      <c r="J53" s="96"/>
      <c r="K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H54" s="96"/>
      <c r="I54" s="96"/>
      <c r="J54" s="96"/>
      <c r="K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H55" s="96"/>
      <c r="I55" s="96"/>
      <c r="J55" s="96"/>
      <c r="K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H56" s="96"/>
      <c r="I56" s="96"/>
      <c r="J56" s="96"/>
      <c r="K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H57" s="96"/>
      <c r="I57" s="96"/>
      <c r="J57" s="96"/>
      <c r="K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H58" s="96"/>
      <c r="I58" s="96"/>
      <c r="J58" s="96"/>
      <c r="K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H59" s="96"/>
      <c r="I59" s="96"/>
      <c r="J59" s="96"/>
      <c r="K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H60" s="96"/>
      <c r="I60" s="96"/>
      <c r="J60" s="96"/>
      <c r="K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H61" s="96"/>
      <c r="I61" s="96"/>
      <c r="J61" s="96"/>
      <c r="K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H62" s="96"/>
      <c r="I62" s="96"/>
      <c r="J62" s="96"/>
      <c r="K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H63" s="96"/>
      <c r="I63" s="96"/>
      <c r="J63" s="96"/>
      <c r="K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H64" s="96"/>
      <c r="I64" s="96"/>
      <c r="J64" s="96"/>
      <c r="K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H65" s="96"/>
      <c r="I65" s="96"/>
      <c r="J65" s="96"/>
      <c r="K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H66" s="96"/>
      <c r="I66" s="96"/>
      <c r="J66" s="96"/>
      <c r="K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H67" s="96"/>
      <c r="I67" s="96"/>
      <c r="J67" s="96"/>
      <c r="K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H68" s="96"/>
      <c r="I68" s="96"/>
      <c r="J68" s="96"/>
      <c r="K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H69" s="96"/>
      <c r="I69" s="96"/>
      <c r="J69" s="96"/>
      <c r="K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H70" s="96"/>
      <c r="I70" s="96"/>
      <c r="J70" s="96"/>
      <c r="K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H71" s="96"/>
      <c r="I71" s="96"/>
      <c r="J71" s="96"/>
      <c r="K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H72" s="96"/>
      <c r="I72" s="96"/>
      <c r="J72" s="96"/>
      <c r="K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H73" s="96"/>
      <c r="I73" s="96"/>
      <c r="J73" s="96"/>
      <c r="K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H74" s="96"/>
      <c r="I74" s="96"/>
      <c r="J74" s="96"/>
      <c r="K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H75" s="96"/>
      <c r="I75" s="96"/>
      <c r="J75" s="96"/>
      <c r="K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H76" s="96"/>
      <c r="I76" s="96"/>
      <c r="J76" s="96"/>
      <c r="K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H77" s="96"/>
      <c r="I77" s="96"/>
      <c r="J77" s="96"/>
      <c r="K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H78" s="96"/>
      <c r="I78" s="96"/>
      <c r="J78" s="96"/>
      <c r="K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H79" s="96"/>
      <c r="I79" s="96"/>
      <c r="J79" s="96"/>
      <c r="K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H80" s="96"/>
      <c r="I80" s="96"/>
      <c r="J80" s="96"/>
      <c r="K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H81" s="96"/>
      <c r="I81" s="96"/>
      <c r="J81" s="96"/>
      <c r="K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H82" s="96"/>
      <c r="I82" s="96"/>
      <c r="J82" s="96"/>
      <c r="K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H83" s="96"/>
      <c r="I83" s="96"/>
      <c r="J83" s="96"/>
      <c r="K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H84" s="96"/>
      <c r="I84" s="96"/>
      <c r="J84" s="96"/>
      <c r="K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H85" s="96"/>
      <c r="I85" s="96"/>
      <c r="J85" s="96"/>
      <c r="K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H86" s="96"/>
      <c r="I86" s="96"/>
      <c r="J86" s="96"/>
      <c r="K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H87" s="96"/>
      <c r="I87" s="96"/>
      <c r="J87" s="96"/>
      <c r="K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H88" s="96"/>
      <c r="I88" s="96"/>
      <c r="J88" s="96"/>
      <c r="K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H89" s="96"/>
      <c r="I89" s="96"/>
      <c r="J89" s="96"/>
      <c r="K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H90" s="96"/>
      <c r="I90" s="96"/>
      <c r="J90" s="96"/>
      <c r="K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H91" s="96"/>
      <c r="I91" s="96"/>
      <c r="J91" s="96"/>
      <c r="K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H92" s="96"/>
      <c r="I92" s="96"/>
      <c r="J92" s="96"/>
      <c r="K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H93" s="96"/>
      <c r="I93" s="96"/>
      <c r="J93" s="96"/>
      <c r="K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H94" s="96"/>
      <c r="I94" s="96"/>
      <c r="J94" s="96"/>
      <c r="K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H95" s="96"/>
      <c r="I95" s="96"/>
      <c r="J95" s="96"/>
      <c r="K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H96" s="96"/>
      <c r="I96" s="96"/>
      <c r="J96" s="96"/>
      <c r="K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H97" s="96"/>
      <c r="I97" s="96"/>
      <c r="J97" s="96"/>
      <c r="K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H98" s="96"/>
      <c r="I98" s="96"/>
      <c r="J98" s="96"/>
      <c r="K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H99" s="96"/>
      <c r="I99" s="96"/>
      <c r="J99" s="96"/>
      <c r="K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H100" s="96"/>
      <c r="I100" s="96"/>
      <c r="J100" s="96"/>
      <c r="K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H101" s="96"/>
      <c r="I101" s="96"/>
      <c r="J101" s="96"/>
      <c r="K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H102" s="96"/>
      <c r="I102" s="96"/>
      <c r="J102" s="96"/>
      <c r="K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H103" s="96"/>
      <c r="I103" s="96"/>
      <c r="J103" s="96"/>
      <c r="K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H104" s="96"/>
      <c r="I104" s="96"/>
      <c r="J104" s="96"/>
      <c r="K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H105" s="96"/>
      <c r="I105" s="96"/>
      <c r="J105" s="96"/>
      <c r="K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H106" s="96"/>
      <c r="I106" s="96"/>
      <c r="J106" s="96"/>
      <c r="K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H107" s="96"/>
      <c r="I107" s="96"/>
      <c r="J107" s="96"/>
      <c r="K107" s="96"/>
      <c r="N107" s="96"/>
      <c r="O107" s="96"/>
      <c r="P107" s="96"/>
      <c r="Q107" s="96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">
    <tabColor rgb="FFFF0000"/>
  </sheetPr>
  <dimension ref="A1:AC71"/>
  <sheetViews>
    <sheetView showGridLines="0" tabSelected="1" topLeftCell="B1" zoomScaleNormal="100" zoomScaleSheetLayoutView="75" workbookViewId="0">
      <selection activeCell="AE28" sqref="AE28"/>
    </sheetView>
  </sheetViews>
  <sheetFormatPr defaultRowHeight="9" x14ac:dyDescent="0.2"/>
  <cols>
    <col min="1" max="1" width="53" style="1" hidden="1" customWidth="1"/>
    <col min="2" max="2" width="34.5703125" style="1" bestFit="1" customWidth="1"/>
    <col min="3" max="4" width="8" style="1" customWidth="1"/>
    <col min="5" max="5" width="5.42578125" style="1" bestFit="1" customWidth="1"/>
    <col min="6" max="7" width="8" style="1" customWidth="1"/>
    <col min="8" max="8" width="5.42578125" style="1" bestFit="1" customWidth="1"/>
    <col min="9" max="10" width="8" style="1" customWidth="1"/>
    <col min="11" max="11" width="5.42578125" style="1" bestFit="1" customWidth="1"/>
    <col min="12" max="13" width="7.85546875" style="1" customWidth="1"/>
    <col min="14" max="14" width="5.42578125" style="1" bestFit="1" customWidth="1"/>
    <col min="15" max="16" width="7.85546875" style="1" customWidth="1"/>
    <col min="17" max="17" width="5.42578125" style="1" bestFit="1" customWidth="1"/>
    <col min="18" max="19" width="7.7109375" style="1" customWidth="1"/>
    <col min="20" max="20" width="5.42578125" style="1" bestFit="1" customWidth="1"/>
    <col min="21" max="22" width="10.28515625" style="1" bestFit="1" customWidth="1"/>
    <col min="23" max="23" width="5.42578125" style="1" bestFit="1" customWidth="1"/>
    <col min="24" max="25" width="10.28515625" style="1" customWidth="1"/>
    <col min="26" max="26" width="5.42578125" style="1" bestFit="1" customWidth="1"/>
    <col min="27" max="28" width="10.28515625" style="1" customWidth="1"/>
    <col min="29" max="29" width="5.42578125" style="1" bestFit="1" customWidth="1"/>
    <col min="30" max="16384" width="9.140625" style="1"/>
  </cols>
  <sheetData>
    <row r="1" spans="1:29" x14ac:dyDescent="0.2">
      <c r="A1" s="19"/>
      <c r="B1" s="119" t="s">
        <v>588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</row>
    <row r="2" spans="1:29" x14ac:dyDescent="0.2">
      <c r="A2" s="120" t="s">
        <v>589</v>
      </c>
      <c r="B2" s="120" t="s">
        <v>590</v>
      </c>
      <c r="C2" s="117" t="str">
        <f>Mês!M1</f>
        <v>Abril</v>
      </c>
      <c r="D2" s="124"/>
      <c r="E2" s="124"/>
      <c r="F2" s="124"/>
      <c r="G2" s="124"/>
      <c r="H2" s="124"/>
      <c r="I2" s="124"/>
      <c r="J2" s="124"/>
      <c r="K2" s="125"/>
      <c r="L2" s="123" t="str">
        <f>"Janeiro"&amp;" - "&amp;C2</f>
        <v>Janeiro - Abril</v>
      </c>
      <c r="M2" s="124"/>
      <c r="N2" s="124"/>
      <c r="O2" s="124"/>
      <c r="P2" s="124"/>
      <c r="Q2" s="124"/>
      <c r="R2" s="124"/>
      <c r="S2" s="124"/>
      <c r="T2" s="124"/>
      <c r="U2" s="123" t="s">
        <v>591</v>
      </c>
      <c r="V2" s="124"/>
      <c r="W2" s="124"/>
      <c r="X2" s="124"/>
      <c r="Y2" s="124"/>
      <c r="Z2" s="124"/>
      <c r="AA2" s="124"/>
      <c r="AB2" s="124"/>
      <c r="AC2" s="124"/>
    </row>
    <row r="3" spans="1:29" x14ac:dyDescent="0.2">
      <c r="A3" s="121"/>
      <c r="B3" s="121"/>
      <c r="C3" s="116" t="s">
        <v>592</v>
      </c>
      <c r="D3" s="116"/>
      <c r="E3" s="116"/>
      <c r="F3" s="116" t="s">
        <v>593</v>
      </c>
      <c r="G3" s="116"/>
      <c r="H3" s="116"/>
      <c r="I3" s="116" t="s">
        <v>594</v>
      </c>
      <c r="J3" s="116"/>
      <c r="K3" s="126"/>
      <c r="L3" s="115" t="s">
        <v>592</v>
      </c>
      <c r="M3" s="116"/>
      <c r="N3" s="116"/>
      <c r="O3" s="116" t="s">
        <v>593</v>
      </c>
      <c r="P3" s="116"/>
      <c r="Q3" s="116"/>
      <c r="R3" s="116" t="s">
        <v>594</v>
      </c>
      <c r="S3" s="116"/>
      <c r="T3" s="126"/>
      <c r="U3" s="115" t="s">
        <v>592</v>
      </c>
      <c r="V3" s="116"/>
      <c r="W3" s="116"/>
      <c r="X3" s="116" t="s">
        <v>593</v>
      </c>
      <c r="Y3" s="116"/>
      <c r="Z3" s="116"/>
      <c r="AA3" s="116" t="s">
        <v>594</v>
      </c>
      <c r="AB3" s="116"/>
      <c r="AC3" s="117"/>
    </row>
    <row r="4" spans="1:29" ht="18" x14ac:dyDescent="0.2">
      <c r="A4" s="122"/>
      <c r="B4" s="122"/>
      <c r="C4" s="4" t="str">
        <f>RIGHT(Mês!C1,4)</f>
        <v>2024</v>
      </c>
      <c r="D4" s="4" t="str">
        <f>RIGHT(Mês!E1,4)</f>
        <v>2025</v>
      </c>
      <c r="E4" s="5" t="s">
        <v>595</v>
      </c>
      <c r="F4" s="4" t="str">
        <f>$C$4</f>
        <v>2024</v>
      </c>
      <c r="G4" s="4" t="str">
        <f>$D$4</f>
        <v>2025</v>
      </c>
      <c r="H4" s="5" t="s">
        <v>595</v>
      </c>
      <c r="I4" s="4" t="str">
        <f>$C$4</f>
        <v>2024</v>
      </c>
      <c r="J4" s="4" t="str">
        <f>$D$4</f>
        <v>2025</v>
      </c>
      <c r="K4" s="6" t="s">
        <v>595</v>
      </c>
      <c r="L4" s="4" t="str">
        <f>$C$4</f>
        <v>2024</v>
      </c>
      <c r="M4" s="4" t="str">
        <f>$D$4</f>
        <v>2025</v>
      </c>
      <c r="N4" s="5" t="s">
        <v>595</v>
      </c>
      <c r="O4" s="4" t="str">
        <f>$C$4</f>
        <v>2024</v>
      </c>
      <c r="P4" s="4" t="str">
        <f>$D$4</f>
        <v>2025</v>
      </c>
      <c r="Q4" s="5" t="s">
        <v>595</v>
      </c>
      <c r="R4" s="4" t="str">
        <f>$C$4</f>
        <v>2024</v>
      </c>
      <c r="S4" s="4" t="str">
        <f>$D$4</f>
        <v>2025</v>
      </c>
      <c r="T4" s="6" t="s">
        <v>595</v>
      </c>
      <c r="U4" s="94" t="str">
        <f>'12 meses'!C1</f>
        <v>Maio/23 - Abril/24</v>
      </c>
      <c r="V4" s="95" t="str">
        <f>'12 meses'!E1</f>
        <v>Maio/24 - Abril/25</v>
      </c>
      <c r="W4" s="5" t="s">
        <v>595</v>
      </c>
      <c r="X4" s="95" t="str">
        <f>$U$4</f>
        <v>Maio/23 - Abril/24</v>
      </c>
      <c r="Y4" s="95" t="str">
        <f>$V$4</f>
        <v>Maio/24 - Abril/25</v>
      </c>
      <c r="Z4" s="5" t="s">
        <v>595</v>
      </c>
      <c r="AA4" s="95" t="str">
        <f>$U$4</f>
        <v>Maio/23 - Abril/24</v>
      </c>
      <c r="AB4" s="95" t="str">
        <f>$V$4</f>
        <v>Maio/24 - Abril/25</v>
      </c>
      <c r="AC4" s="74" t="s">
        <v>595</v>
      </c>
    </row>
    <row r="5" spans="1:29" x14ac:dyDescent="0.2">
      <c r="A5" s="7" t="s">
        <v>596</v>
      </c>
      <c r="B5" s="7" t="s">
        <v>596</v>
      </c>
      <c r="C5" s="8"/>
      <c r="D5" s="9"/>
      <c r="E5" s="10"/>
      <c r="F5" s="8"/>
      <c r="G5" s="9"/>
      <c r="H5" s="10"/>
      <c r="I5" s="8"/>
      <c r="J5" s="9"/>
      <c r="K5" s="11"/>
      <c r="L5" s="12"/>
      <c r="M5" s="12"/>
      <c r="N5" s="12"/>
      <c r="O5" s="13"/>
      <c r="P5" s="12"/>
      <c r="Q5" s="12"/>
      <c r="R5" s="13"/>
      <c r="S5" s="12"/>
      <c r="T5" s="12"/>
      <c r="U5" s="12"/>
      <c r="V5" s="12"/>
      <c r="W5" s="12"/>
      <c r="X5" s="13"/>
      <c r="Y5" s="12"/>
      <c r="Z5" s="12"/>
      <c r="AA5" s="13"/>
      <c r="AB5" s="12"/>
      <c r="AC5" s="12"/>
    </row>
    <row r="6" spans="1:29" s="19" customFormat="1" x14ac:dyDescent="0.2">
      <c r="A6" s="14" t="s">
        <v>597</v>
      </c>
      <c r="B6" s="14" t="s">
        <v>598</v>
      </c>
      <c r="C6" s="15">
        <f>VLOOKUP(A6,Mês!$A$4:$J$560,3,FALSE)/1000000</f>
        <v>7312.9316939999999</v>
      </c>
      <c r="D6" s="16">
        <f>VLOOKUP(A6,Mês!$A$4:$J$560,5,FALSE)/1000000</f>
        <v>6803.8483319999996</v>
      </c>
      <c r="E6" s="17">
        <f>(D6/C6-1)*100</f>
        <v>-6.9614127863068198</v>
      </c>
      <c r="F6" s="15">
        <f>VLOOKUP(A6,Mês!$A$4:$J$560,4,FALSE)/1000000</f>
        <v>16986.613387000001</v>
      </c>
      <c r="G6" s="16">
        <f>VLOOKUP(A6,Mês!$A$4:$J$560,6,FALSE)/1000000</f>
        <v>17591.178014000001</v>
      </c>
      <c r="H6" s="17">
        <f>(G6/F6-1)*100</f>
        <v>3.5590650898234877</v>
      </c>
      <c r="I6" s="15">
        <f>C6/F6*1000</f>
        <v>430.5114578987621</v>
      </c>
      <c r="J6" s="16">
        <f>D6/G6*1000</f>
        <v>386.77616283486714</v>
      </c>
      <c r="K6" s="18">
        <f>(J6/I6-1)*100</f>
        <v>-10.15891546240324</v>
      </c>
      <c r="L6" s="15">
        <f>VLOOKUP(A6,Ano!$A$4:$J$616,3,FALSE)/1000000</f>
        <v>19666.125240000001</v>
      </c>
      <c r="M6" s="16">
        <f>VLOOKUP(A6,Ano!$A$4:$J$616,5,FALSE)/1000000</f>
        <v>17710.481473</v>
      </c>
      <c r="N6" s="17">
        <f>(M6/L6-1)*100</f>
        <v>-9.9442251238302415</v>
      </c>
      <c r="O6" s="15">
        <f>VLOOKUP(A6,Ano!$A$4:$J$616,4,FALSE)/1000000</f>
        <v>44405.525310999998</v>
      </c>
      <c r="P6" s="16">
        <f>VLOOKUP(A6,Ano!$A$4:$J$616,6,FALSE)/1000000</f>
        <v>45304.672258999999</v>
      </c>
      <c r="Q6" s="17">
        <f>(P6/O6-1)*100</f>
        <v>2.0248537579562687</v>
      </c>
      <c r="R6" s="15">
        <f>L6/O6*1000</f>
        <v>442.87563545900383</v>
      </c>
      <c r="S6" s="16">
        <f>M6/P6*1000</f>
        <v>390.91953632843519</v>
      </c>
      <c r="T6" s="17">
        <f>(S6/R6-1)*100</f>
        <v>-11.731532504993291</v>
      </c>
      <c r="U6" s="15">
        <f>VLOOKUP(A6,'12 meses'!$A$4:$J$600,3,FALSE)/1000000</f>
        <v>64136.751959000001</v>
      </c>
      <c r="V6" s="16">
        <f>VLOOKUP(A6,'12 meses'!$A$4:$J$600,5,FALSE)/1000000</f>
        <v>51986.986197999999</v>
      </c>
      <c r="W6" s="17">
        <f>(V6/U6-1)*100</f>
        <v>-18.94353142293026</v>
      </c>
      <c r="X6" s="15">
        <f>VLOOKUP(A6,'12 meses'!$A$4:$J$600,4,FALSE)/1000000</f>
        <v>130663.49400399999</v>
      </c>
      <c r="Y6" s="16">
        <f>VLOOKUP(A6,'12 meses'!$A$4:$J$600,6,FALSE)/1000000</f>
        <v>124208.31304199999</v>
      </c>
      <c r="Z6" s="17">
        <f>(Y6/X6-1)*100</f>
        <v>-4.940309465321957</v>
      </c>
      <c r="AA6" s="15">
        <f>U6/X6*1000</f>
        <v>490.85440771265911</v>
      </c>
      <c r="AB6" s="16">
        <f>V6/Y6*1000</f>
        <v>418.54675363331791</v>
      </c>
      <c r="AC6" s="17">
        <f>(AB6/AA6-1)*100</f>
        <v>-14.730977850700967</v>
      </c>
    </row>
    <row r="7" spans="1:29" x14ac:dyDescent="0.2">
      <c r="A7" s="20" t="s">
        <v>599</v>
      </c>
      <c r="B7" s="53" t="s">
        <v>600</v>
      </c>
      <c r="C7" s="54">
        <f>VLOOKUP(A7,Mês!$A$4:$J$560,3,FALSE)/1000000</f>
        <v>6286.3510889999998</v>
      </c>
      <c r="D7" s="55">
        <f>VLOOKUP(A7,Mês!$A$4:$J$560,5,FALSE)/1000000</f>
        <v>5903.088463</v>
      </c>
      <c r="E7" s="56">
        <f t="shared" ref="E7:E16" si="0">(D7/C7-1)*100</f>
        <v>-6.0967423004840038</v>
      </c>
      <c r="F7" s="54">
        <f>VLOOKUP(A7,Mês!$A$4:$J$560,4,FALSE)/1000000</f>
        <v>14687.841968000001</v>
      </c>
      <c r="G7" s="55">
        <f>VLOOKUP(A7,Mês!$A$4:$J$560,6,FALSE)/1000000</f>
        <v>15271.913705000001</v>
      </c>
      <c r="H7" s="56">
        <f t="shared" ref="H7:H16" si="1">(G7/F7-1)*100</f>
        <v>3.9765660487939725</v>
      </c>
      <c r="I7" s="54">
        <f t="shared" ref="I7:I16" si="2">C7/F7*1000</f>
        <v>427.99691763404735</v>
      </c>
      <c r="J7" s="55">
        <f t="shared" ref="J7:J16" si="3">D7/G7*1000</f>
        <v>386.53233491408071</v>
      </c>
      <c r="K7" s="57">
        <f t="shared" ref="K7:K16" si="4">(J7/I7-1)*100</f>
        <v>-9.6880563881584614</v>
      </c>
      <c r="L7" s="54">
        <f>VLOOKUP(A7,Ano!$A$4:$J$616,3,FALSE)/1000000</f>
        <v>16018.209176</v>
      </c>
      <c r="M7" s="55">
        <f>VLOOKUP(A7,Ano!$A$4:$J$616,5,FALSE)/1000000</f>
        <v>14588.456763</v>
      </c>
      <c r="N7" s="56">
        <f>(M7/L7-1)*100</f>
        <v>-8.9257943712096832</v>
      </c>
      <c r="O7" s="54">
        <f>VLOOKUP(A7,Ano!$A$4:$J$616,4,FALSE)/1000000</f>
        <v>36751.132745000003</v>
      </c>
      <c r="P7" s="55">
        <f>VLOOKUP(A7,Ano!$A$4:$J$616,6,FALSE)/1000000</f>
        <v>37427.098310000001</v>
      </c>
      <c r="Q7" s="56">
        <f t="shared" ref="Q7:Q16" si="5">(P7/O7-1)*100</f>
        <v>1.8393053887351574</v>
      </c>
      <c r="R7" s="54">
        <f t="shared" ref="R7:R16" si="6">L7/O7*1000</f>
        <v>435.85620304939528</v>
      </c>
      <c r="S7" s="55">
        <f t="shared" ref="S7:S16" si="7">M7/P7*1000</f>
        <v>389.78326992296292</v>
      </c>
      <c r="T7" s="56">
        <f t="shared" ref="T7:T16" si="8">(S7/R7-1)*100</f>
        <v>-10.570672805409387</v>
      </c>
      <c r="U7" s="54">
        <f>VLOOKUP(A7,'12 meses'!$A$4:$J$600,3,FALSE)/1000000</f>
        <v>50831.85254</v>
      </c>
      <c r="V7" s="55">
        <f>VLOOKUP(A7,'12 meses'!$A$4:$J$600,5,FALSE)/1000000</f>
        <v>41512.142056999997</v>
      </c>
      <c r="W7" s="56">
        <f t="shared" ref="W7:W38" si="9">(V7/U7-1)*100</f>
        <v>-18.334390775284547</v>
      </c>
      <c r="X7" s="54">
        <f>VLOOKUP(A7,'12 meses'!$A$4:$J$600,4,FALSE)/1000000</f>
        <v>105181.87014499999</v>
      </c>
      <c r="Y7" s="55">
        <f>VLOOKUP(A7,'12 meses'!$A$4:$J$600,6,FALSE)/1000000</f>
        <v>99483.809322000001</v>
      </c>
      <c r="Z7" s="56">
        <f t="shared" ref="Z7:Z38" si="10">(Y7/X7-1)*100</f>
        <v>-5.4173412348961332</v>
      </c>
      <c r="AA7" s="54">
        <f t="shared" ref="AA7:AB38" si="11">U7/X7*1000</f>
        <v>483.2758009524361</v>
      </c>
      <c r="AB7" s="55">
        <f t="shared" si="11"/>
        <v>417.27535706475948</v>
      </c>
      <c r="AC7" s="56">
        <f t="shared" ref="AC7:AC38" si="12">(AB7/AA7-1)*100</f>
        <v>-13.656889866532417</v>
      </c>
    </row>
    <row r="8" spans="1:29" x14ac:dyDescent="0.2">
      <c r="A8" s="21" t="s">
        <v>601</v>
      </c>
      <c r="B8" s="22" t="s">
        <v>602</v>
      </c>
      <c r="C8" s="23">
        <f>VLOOKUP(A8,Mês!$A$4:$J$560,3,FALSE)/1000000</f>
        <v>881.79838299999994</v>
      </c>
      <c r="D8" s="24">
        <f>VLOOKUP(A8,Mês!$A$4:$J$560,5,FALSE)/1000000</f>
        <v>788.00740299999995</v>
      </c>
      <c r="E8" s="25">
        <f t="shared" si="0"/>
        <v>-10.636329325180904</v>
      </c>
      <c r="F8" s="23">
        <f>VLOOKUP(A8,Mês!$A$4:$J$560,4,FALSE)/1000000</f>
        <v>2145.0235619999999</v>
      </c>
      <c r="G8" s="24">
        <f>VLOOKUP(A8,Mês!$A$4:$J$560,6,FALSE)/1000000</f>
        <v>2210.485827</v>
      </c>
      <c r="H8" s="25">
        <f t="shared" si="1"/>
        <v>3.0518203230813779</v>
      </c>
      <c r="I8" s="23">
        <f t="shared" si="2"/>
        <v>411.09030158056601</v>
      </c>
      <c r="J8" s="24">
        <f t="shared" si="3"/>
        <v>356.48606897853682</v>
      </c>
      <c r="K8" s="26">
        <f t="shared" si="4"/>
        <v>-13.282782977872753</v>
      </c>
      <c r="L8" s="23">
        <f>VLOOKUP(A8,Ano!$A$4:$J$616,3,FALSE)/1000000</f>
        <v>3279.86886</v>
      </c>
      <c r="M8" s="24">
        <f>VLOOKUP(A8,Ano!$A$4:$J$616,5,FALSE)/1000000</f>
        <v>2604.8147949999998</v>
      </c>
      <c r="N8" s="25">
        <f>(M8/L8-1)*100</f>
        <v>-20.581739508938789</v>
      </c>
      <c r="O8" s="23">
        <f>VLOOKUP(A8,Ano!$A$4:$J$616,4,FALSE)/1000000</f>
        <v>7268.0964590000003</v>
      </c>
      <c r="P8" s="24">
        <f>VLOOKUP(A8,Ano!$A$4:$J$616,6,FALSE)/1000000</f>
        <v>7374.8351039999998</v>
      </c>
      <c r="Q8" s="25">
        <f t="shared" si="5"/>
        <v>1.4685914751148665</v>
      </c>
      <c r="R8" s="23">
        <f t="shared" si="6"/>
        <v>451.26930806464134</v>
      </c>
      <c r="S8" s="24">
        <f t="shared" si="7"/>
        <v>353.2031236314948</v>
      </c>
      <c r="T8" s="25">
        <f t="shared" si="8"/>
        <v>-21.731188600820861</v>
      </c>
      <c r="U8" s="23">
        <f>VLOOKUP(A8,'12 meses'!$A$4:$J$600,3,FALSE)/1000000</f>
        <v>11461.92981</v>
      </c>
      <c r="V8" s="24">
        <f>VLOOKUP(A8,'12 meses'!$A$4:$J$600,5,FALSE)/1000000</f>
        <v>9014.0498609999995</v>
      </c>
      <c r="W8" s="25">
        <f t="shared" si="9"/>
        <v>-21.356612626124605</v>
      </c>
      <c r="X8" s="23">
        <f>VLOOKUP(A8,'12 meses'!$A$4:$J$600,4,FALSE)/1000000</f>
        <v>23630.596055000002</v>
      </c>
      <c r="Y8" s="24">
        <f>VLOOKUP(A8,'12 meses'!$A$4:$J$600,6,FALSE)/1000000</f>
        <v>23240.843947000001</v>
      </c>
      <c r="Z8" s="25">
        <f t="shared" si="10"/>
        <v>-1.6493536899909622</v>
      </c>
      <c r="AA8" s="23">
        <f t="shared" si="11"/>
        <v>485.04615724979857</v>
      </c>
      <c r="AB8" s="24">
        <f t="shared" si="11"/>
        <v>387.85380950692888</v>
      </c>
      <c r="AC8" s="25">
        <f t="shared" si="12"/>
        <v>-20.03775234380749</v>
      </c>
    </row>
    <row r="9" spans="1:29" x14ac:dyDescent="0.2">
      <c r="A9" s="20" t="s">
        <v>603</v>
      </c>
      <c r="B9" s="53" t="s">
        <v>604</v>
      </c>
      <c r="C9" s="54">
        <f>VLOOKUP(A9,Mês!$A$4:$J$560,3,FALSE)/1000000</f>
        <v>144.78222199999999</v>
      </c>
      <c r="D9" s="55">
        <f>VLOOKUP(A9,Mês!$A$4:$J$560,5,FALSE)/1000000</f>
        <v>112.752466</v>
      </c>
      <c r="E9" s="56">
        <f t="shared" si="0"/>
        <v>-22.122713381205038</v>
      </c>
      <c r="F9" s="54">
        <f>VLOOKUP(A9,Mês!$A$4:$J$560,4,FALSE)/1000000</f>
        <v>153.74785700000001</v>
      </c>
      <c r="G9" s="55">
        <f>VLOOKUP(A9,Mês!$A$4:$J$560,6,FALSE)/1000000</f>
        <v>108.778482</v>
      </c>
      <c r="H9" s="56">
        <f t="shared" si="1"/>
        <v>-29.248781659441281</v>
      </c>
      <c r="I9" s="54">
        <f t="shared" si="2"/>
        <v>941.68611403799912</v>
      </c>
      <c r="J9" s="55">
        <f t="shared" si="3"/>
        <v>1036.5328135393543</v>
      </c>
      <c r="K9" s="57">
        <f t="shared" si="4"/>
        <v>10.072007868380627</v>
      </c>
      <c r="L9" s="54">
        <f>VLOOKUP(A9,Ano!$A$4:$J$616,3,FALSE)/1000000</f>
        <v>368.04720400000002</v>
      </c>
      <c r="M9" s="55">
        <f>VLOOKUP(A9,Ano!$A$4:$J$616,5,FALSE)/1000000</f>
        <v>517.20991500000002</v>
      </c>
      <c r="N9" s="56">
        <f>(M9/L9-1)*100</f>
        <v>40.528146764565555</v>
      </c>
      <c r="O9" s="54">
        <f>VLOOKUP(A9,Ano!$A$4:$J$616,4,FALSE)/1000000</f>
        <v>386.29610700000001</v>
      </c>
      <c r="P9" s="55">
        <f>VLOOKUP(A9,Ano!$A$4:$J$616,6,FALSE)/1000000</f>
        <v>502.73884500000003</v>
      </c>
      <c r="Q9" s="56">
        <f t="shared" si="5"/>
        <v>30.143388941789162</v>
      </c>
      <c r="R9" s="54">
        <f t="shared" si="6"/>
        <v>952.75928835596585</v>
      </c>
      <c r="S9" s="55">
        <f t="shared" si="7"/>
        <v>1028.7844676096195</v>
      </c>
      <c r="T9" s="56">
        <f t="shared" si="8"/>
        <v>7.9794739534724268</v>
      </c>
      <c r="U9" s="54">
        <f>VLOOKUP(A9,'12 meses'!$A$4:$J$600,3,FALSE)/1000000</f>
        <v>1842.969609</v>
      </c>
      <c r="V9" s="55">
        <f>VLOOKUP(A9,'12 meses'!$A$4:$J$600,5,FALSE)/1000000</f>
        <v>1460.7942800000001</v>
      </c>
      <c r="W9" s="56">
        <f t="shared" si="9"/>
        <v>-20.736930610991966</v>
      </c>
      <c r="X9" s="54">
        <f>VLOOKUP(A9,'12 meses'!$A$4:$J$600,4,FALSE)/1000000</f>
        <v>1851.0278040000001</v>
      </c>
      <c r="Y9" s="55">
        <f>VLOOKUP(A9,'12 meses'!$A$4:$J$600,6,FALSE)/1000000</f>
        <v>1483.6597730000001</v>
      </c>
      <c r="Z9" s="56">
        <f t="shared" si="10"/>
        <v>-19.846705176774314</v>
      </c>
      <c r="AA9" s="54">
        <f t="shared" si="11"/>
        <v>995.64663751533783</v>
      </c>
      <c r="AB9" s="55">
        <f t="shared" si="11"/>
        <v>984.5884525440996</v>
      </c>
      <c r="AC9" s="56">
        <f t="shared" si="12"/>
        <v>-1.1106535747295032</v>
      </c>
    </row>
    <row r="10" spans="1:29" s="19" customFormat="1" x14ac:dyDescent="0.2">
      <c r="A10" s="14" t="s">
        <v>605</v>
      </c>
      <c r="B10" s="14" t="s">
        <v>606</v>
      </c>
      <c r="C10" s="15">
        <f>VLOOKUP(A10,Mês!$A$4:$J$560,3,FALSE)/1000000</f>
        <v>2206.808646</v>
      </c>
      <c r="D10" s="16">
        <f>VLOOKUP(A10,Mês!$A$4:$J$560,5,FALSE)/1000000</f>
        <v>2564.4500159999998</v>
      </c>
      <c r="E10" s="17">
        <f t="shared" si="0"/>
        <v>16.206270110834065</v>
      </c>
      <c r="F10" s="15">
        <f>VLOOKUP(A10,Mês!$A$4:$J$560,4,FALSE)/1000000</f>
        <v>844.24731599999996</v>
      </c>
      <c r="G10" s="16">
        <f>VLOOKUP(A10,Mês!$A$4:$J$560,6,FALSE)/1000000</f>
        <v>884.45518400000003</v>
      </c>
      <c r="H10" s="17">
        <f t="shared" si="1"/>
        <v>4.7625698344536005</v>
      </c>
      <c r="I10" s="15">
        <f t="shared" si="2"/>
        <v>2613.9362295585906</v>
      </c>
      <c r="J10" s="16">
        <f t="shared" si="3"/>
        <v>2899.4685795182131</v>
      </c>
      <c r="K10" s="18">
        <f t="shared" si="4"/>
        <v>10.923462735272604</v>
      </c>
      <c r="L10" s="15">
        <f>VLOOKUP(A10,Ano!$A$4:$J$616,3,FALSE)/1000000</f>
        <v>7653.506907</v>
      </c>
      <c r="M10" s="16">
        <f>VLOOKUP(A10,Ano!$A$4:$J$616,5,FALSE)/1000000</f>
        <v>9232.4785300000003</v>
      </c>
      <c r="N10" s="17">
        <f t="shared" ref="N10:N16" si="13">(M10/L10-1)*100</f>
        <v>20.630694427881835</v>
      </c>
      <c r="O10" s="15">
        <f>VLOOKUP(A10,Ano!$A$4:$J$616,4,FALSE)/1000000</f>
        <v>2981.3610739999999</v>
      </c>
      <c r="P10" s="16">
        <f>VLOOKUP(A10,Ano!$A$4:$J$616,6,FALSE)/1000000</f>
        <v>3305.3801119999998</v>
      </c>
      <c r="Q10" s="17">
        <f t="shared" si="5"/>
        <v>10.868158198807954</v>
      </c>
      <c r="R10" s="15">
        <f t="shared" si="6"/>
        <v>2567.1184123738249</v>
      </c>
      <c r="S10" s="16">
        <f t="shared" si="7"/>
        <v>2793.1669633038564</v>
      </c>
      <c r="T10" s="17">
        <f t="shared" si="8"/>
        <v>8.8055365829815102</v>
      </c>
      <c r="U10" s="15">
        <f>VLOOKUP(A10,'12 meses'!$A$4:$J$600,3,FALSE)/1000000</f>
        <v>23908.064247999999</v>
      </c>
      <c r="V10" s="16">
        <f>VLOOKUP(A10,'12 meses'!$A$4:$J$600,5,FALSE)/1000000</f>
        <v>27759.878475000001</v>
      </c>
      <c r="W10" s="17">
        <f t="shared" si="9"/>
        <v>16.110941425641446</v>
      </c>
      <c r="X10" s="15">
        <f>VLOOKUP(A10,'12 meses'!$A$4:$J$600,4,FALSE)/1000000</f>
        <v>9006.7311279999994</v>
      </c>
      <c r="Y10" s="16">
        <f>VLOOKUP(A10,'12 meses'!$A$4:$J$600,6,FALSE)/1000000</f>
        <v>9988.1113079999996</v>
      </c>
      <c r="Z10" s="17">
        <f t="shared" si="10"/>
        <v>10.896075013820482</v>
      </c>
      <c r="AA10" s="15">
        <f t="shared" si="11"/>
        <v>2654.46629950737</v>
      </c>
      <c r="AB10" s="16">
        <f t="shared" si="11"/>
        <v>2779.292062230591</v>
      </c>
      <c r="AC10" s="17">
        <f t="shared" si="12"/>
        <v>4.7024805983179041</v>
      </c>
    </row>
    <row r="11" spans="1:29" x14ac:dyDescent="0.2">
      <c r="A11" s="20" t="s">
        <v>607</v>
      </c>
      <c r="B11" s="53" t="s">
        <v>608</v>
      </c>
      <c r="C11" s="54">
        <f>VLOOKUP(A11,Mês!$A$4:$J$560,3,FALSE)/1000000</f>
        <v>867.93714199999999</v>
      </c>
      <c r="D11" s="55">
        <f>VLOOKUP(A11,Mês!$A$4:$J$560,5,FALSE)/1000000</f>
        <v>887.414132</v>
      </c>
      <c r="E11" s="56">
        <f t="shared" si="0"/>
        <v>2.244055365013975</v>
      </c>
      <c r="F11" s="54">
        <f>VLOOKUP(A11,Mês!$A$4:$J$560,4,FALSE)/1000000</f>
        <v>470.09852799999999</v>
      </c>
      <c r="G11" s="55">
        <f>VLOOKUP(A11,Mês!$A$4:$J$560,6,FALSE)/1000000</f>
        <v>462.990522</v>
      </c>
      <c r="H11" s="56">
        <f t="shared" si="1"/>
        <v>-1.512024730271011</v>
      </c>
      <c r="I11" s="54">
        <f t="shared" si="2"/>
        <v>1846.2877254531629</v>
      </c>
      <c r="J11" s="55">
        <f t="shared" si="3"/>
        <v>1916.7004286968968</v>
      </c>
      <c r="K11" s="57">
        <f t="shared" si="4"/>
        <v>3.8137448607286517</v>
      </c>
      <c r="L11" s="54">
        <f>VLOOKUP(A11,Ano!$A$4:$J$616,3,FALSE)/1000000</f>
        <v>2968.9270000000001</v>
      </c>
      <c r="M11" s="55">
        <f>VLOOKUP(A11,Ano!$A$4:$J$616,5,FALSE)/1000000</f>
        <v>3421.007083</v>
      </c>
      <c r="N11" s="56">
        <f t="shared" si="13"/>
        <v>15.227052837607658</v>
      </c>
      <c r="O11" s="54">
        <f>VLOOKUP(A11,Ano!$A$4:$J$616,4,FALSE)/1000000</f>
        <v>1658.3976620000001</v>
      </c>
      <c r="P11" s="55">
        <f>VLOOKUP(A11,Ano!$A$4:$J$616,6,FALSE)/1000000</f>
        <v>1811.824449</v>
      </c>
      <c r="Q11" s="56">
        <f t="shared" si="5"/>
        <v>9.2515076760883552</v>
      </c>
      <c r="R11" s="54">
        <f t="shared" si="6"/>
        <v>1790.2382932809512</v>
      </c>
      <c r="S11" s="55">
        <f t="shared" si="7"/>
        <v>1888.1559330365344</v>
      </c>
      <c r="T11" s="56">
        <f t="shared" si="8"/>
        <v>5.4695310743314796</v>
      </c>
      <c r="U11" s="54">
        <f>VLOOKUP(A11,'12 meses'!$A$4:$J$600,3,FALSE)/1000000</f>
        <v>9230.9772799999992</v>
      </c>
      <c r="V11" s="55">
        <f>VLOOKUP(A11,'12 meses'!$A$4:$J$600,5,FALSE)/1000000</f>
        <v>10193.811906000001</v>
      </c>
      <c r="W11" s="56">
        <f t="shared" si="9"/>
        <v>10.430473359371128</v>
      </c>
      <c r="X11" s="54">
        <f>VLOOKUP(A11,'12 meses'!$A$4:$J$600,4,FALSE)/1000000</f>
        <v>4958.1944739999999</v>
      </c>
      <c r="Y11" s="55">
        <f>VLOOKUP(A11,'12 meses'!$A$4:$J$600,6,FALSE)/1000000</f>
        <v>5310.0050220000003</v>
      </c>
      <c r="Z11" s="56">
        <f t="shared" si="10"/>
        <v>7.0955374954499995</v>
      </c>
      <c r="AA11" s="54">
        <f t="shared" si="11"/>
        <v>1861.761842623521</v>
      </c>
      <c r="AB11" s="55">
        <f t="shared" si="11"/>
        <v>1919.7367730851086</v>
      </c>
      <c r="AC11" s="56">
        <f t="shared" si="12"/>
        <v>3.113982096651613</v>
      </c>
    </row>
    <row r="12" spans="1:29" x14ac:dyDescent="0.2">
      <c r="A12" s="21" t="s">
        <v>609</v>
      </c>
      <c r="B12" s="22" t="s">
        <v>610</v>
      </c>
      <c r="C12" s="23">
        <f>VLOOKUP(A12,Mês!$A$4:$J$560,3,FALSE)/1000000</f>
        <v>832.85992499999998</v>
      </c>
      <c r="D12" s="24">
        <f>VLOOKUP(A12,Mês!$A$4:$J$560,5,FALSE)/1000000</f>
        <v>777.01412800000003</v>
      </c>
      <c r="E12" s="25">
        <f t="shared" si="0"/>
        <v>-6.7053048566359958</v>
      </c>
      <c r="F12" s="23">
        <f>VLOOKUP(A12,Mês!$A$4:$J$560,4,FALSE)/1000000</f>
        <v>459.39771500000001</v>
      </c>
      <c r="G12" s="24">
        <f>VLOOKUP(A12,Mês!$A$4:$J$560,6,FALSE)/1000000</f>
        <v>407.093771</v>
      </c>
      <c r="H12" s="25">
        <f t="shared" si="1"/>
        <v>-11.385329593988081</v>
      </c>
      <c r="I12" s="23">
        <f t="shared" si="2"/>
        <v>1812.9387626579728</v>
      </c>
      <c r="J12" s="24">
        <f t="shared" si="3"/>
        <v>1908.6858688388038</v>
      </c>
      <c r="K12" s="26">
        <f t="shared" si="4"/>
        <v>5.2813204810324033</v>
      </c>
      <c r="L12" s="23">
        <f>VLOOKUP(A12,Ano!$A$4:$J$616,3,FALSE)/1000000</f>
        <v>2838.141693</v>
      </c>
      <c r="M12" s="24">
        <f>VLOOKUP(A12,Ano!$A$4:$J$616,5,FALSE)/1000000</f>
        <v>3037.2774399999998</v>
      </c>
      <c r="N12" s="25">
        <f t="shared" si="13"/>
        <v>7.0164131512936434</v>
      </c>
      <c r="O12" s="23">
        <f>VLOOKUP(A12,Ano!$A$4:$J$616,4,FALSE)/1000000</f>
        <v>1618.3236460000001</v>
      </c>
      <c r="P12" s="24">
        <f>VLOOKUP(A12,Ano!$A$4:$J$616,6,FALSE)/1000000</f>
        <v>1604.298657</v>
      </c>
      <c r="Q12" s="25">
        <f t="shared" si="5"/>
        <v>-0.86663684576725464</v>
      </c>
      <c r="R12" s="23">
        <f t="shared" si="6"/>
        <v>1753.7540775697225</v>
      </c>
      <c r="S12" s="24">
        <f t="shared" si="7"/>
        <v>1893.2119819134148</v>
      </c>
      <c r="T12" s="25">
        <f t="shared" si="8"/>
        <v>7.9519646527035803</v>
      </c>
      <c r="U12" s="23">
        <f>VLOOKUP(A12,'12 meses'!$A$4:$J$600,3,FALSE)/1000000</f>
        <v>8851.3760450000009</v>
      </c>
      <c r="V12" s="24">
        <f>VLOOKUP(A12,'12 meses'!$A$4:$J$600,5,FALSE)/1000000</f>
        <v>9253.8584069999997</v>
      </c>
      <c r="W12" s="25">
        <f t="shared" si="9"/>
        <v>4.5471162896457695</v>
      </c>
      <c r="X12" s="23">
        <f>VLOOKUP(A12,'12 meses'!$A$4:$J$600,4,FALSE)/1000000</f>
        <v>4841.2246260000002</v>
      </c>
      <c r="Y12" s="24">
        <f>VLOOKUP(A12,'12 meses'!$A$4:$J$600,6,FALSE)/1000000</f>
        <v>4841.491779</v>
      </c>
      <c r="Z12" s="25">
        <f t="shared" si="10"/>
        <v>5.5182938334397136E-3</v>
      </c>
      <c r="AA12" s="23">
        <f t="shared" si="11"/>
        <v>1828.3340949443482</v>
      </c>
      <c r="AB12" s="24">
        <f t="shared" si="11"/>
        <v>1911.3650976623912</v>
      </c>
      <c r="AC12" s="25">
        <f t="shared" si="12"/>
        <v>4.5413473909192925</v>
      </c>
    </row>
    <row r="13" spans="1:29" x14ac:dyDescent="0.2">
      <c r="A13" s="20" t="s">
        <v>611</v>
      </c>
      <c r="B13" s="53" t="s">
        <v>612</v>
      </c>
      <c r="C13" s="54">
        <f>VLOOKUP(A13,Mês!$A$4:$J$560,3,FALSE)/1000000</f>
        <v>1040.779376</v>
      </c>
      <c r="D13" s="55">
        <f>VLOOKUP(A13,Mês!$A$4:$J$560,5,FALSE)/1000000</f>
        <v>1326.431415</v>
      </c>
      <c r="E13" s="56">
        <f t="shared" si="0"/>
        <v>27.445974198474122</v>
      </c>
      <c r="F13" s="54">
        <f>VLOOKUP(A13,Mês!$A$4:$J$560,4,FALSE)/1000000</f>
        <v>236.42629700000001</v>
      </c>
      <c r="G13" s="55">
        <f>VLOOKUP(A13,Mês!$A$4:$J$560,6,FALSE)/1000000</f>
        <v>271.719291</v>
      </c>
      <c r="H13" s="56">
        <f t="shared" si="1"/>
        <v>14.927693935839969</v>
      </c>
      <c r="I13" s="54">
        <f t="shared" si="2"/>
        <v>4402.1303433940766</v>
      </c>
      <c r="J13" s="55">
        <f t="shared" si="3"/>
        <v>4881.6240102731617</v>
      </c>
      <c r="K13" s="57">
        <f t="shared" si="4"/>
        <v>10.892309620014373</v>
      </c>
      <c r="L13" s="54">
        <f>VLOOKUP(A13,Ano!$A$4:$J$616,3,FALSE)/1000000</f>
        <v>3672.8726799999999</v>
      </c>
      <c r="M13" s="55">
        <f>VLOOKUP(A13,Ano!$A$4:$J$616,5,FALSE)/1000000</f>
        <v>4531.7946979999997</v>
      </c>
      <c r="N13" s="56">
        <f t="shared" si="13"/>
        <v>23.385564729131847</v>
      </c>
      <c r="O13" s="54">
        <f>VLOOKUP(A13,Ano!$A$4:$J$616,4,FALSE)/1000000</f>
        <v>834.13715999999999</v>
      </c>
      <c r="P13" s="55">
        <f>VLOOKUP(A13,Ano!$A$4:$J$616,6,FALSE)/1000000</f>
        <v>940.95580900000004</v>
      </c>
      <c r="Q13" s="56">
        <f t="shared" si="5"/>
        <v>12.805885425365782</v>
      </c>
      <c r="R13" s="54">
        <f t="shared" si="6"/>
        <v>4403.1999245783518</v>
      </c>
      <c r="S13" s="55">
        <f t="shared" si="7"/>
        <v>4816.1610297258921</v>
      </c>
      <c r="T13" s="56">
        <f t="shared" si="8"/>
        <v>9.3786589803115827</v>
      </c>
      <c r="U13" s="54">
        <f>VLOOKUP(A13,'12 meses'!$A$4:$J$600,3,FALSE)/1000000</f>
        <v>11374.713399</v>
      </c>
      <c r="V13" s="55">
        <f>VLOOKUP(A13,'12 meses'!$A$4:$J$600,5,FALSE)/1000000</f>
        <v>13686.114066</v>
      </c>
      <c r="W13" s="56">
        <f t="shared" si="9"/>
        <v>20.320517853251619</v>
      </c>
      <c r="X13" s="54">
        <f>VLOOKUP(A13,'12 meses'!$A$4:$J$600,4,FALSE)/1000000</f>
        <v>2515.3843689999999</v>
      </c>
      <c r="Y13" s="55">
        <f>VLOOKUP(A13,'12 meses'!$A$4:$J$600,6,FALSE)/1000000</f>
        <v>2979.4449869999999</v>
      </c>
      <c r="Z13" s="56">
        <f t="shared" si="10"/>
        <v>18.448894877425381</v>
      </c>
      <c r="AA13" s="54">
        <f t="shared" si="11"/>
        <v>4522.0577575275538</v>
      </c>
      <c r="AB13" s="55">
        <f t="shared" si="11"/>
        <v>4593.5112498185554</v>
      </c>
      <c r="AC13" s="56">
        <f t="shared" si="12"/>
        <v>1.580110120709044</v>
      </c>
    </row>
    <row r="14" spans="1:29" x14ac:dyDescent="0.2">
      <c r="A14" s="21" t="s">
        <v>613</v>
      </c>
      <c r="B14" s="22" t="s">
        <v>610</v>
      </c>
      <c r="C14" s="23">
        <f>VLOOKUP(A14,Mês!$A$4:$J$560,3,FALSE)/1000000</f>
        <v>941.14866800000004</v>
      </c>
      <c r="D14" s="24">
        <f>VLOOKUP(A14,Mês!$A$4:$J$560,5,FALSE)/1000000</f>
        <v>1215.239636</v>
      </c>
      <c r="E14" s="25">
        <f t="shared" si="0"/>
        <v>29.123025651458502</v>
      </c>
      <c r="F14" s="23">
        <f>VLOOKUP(A14,Mês!$A$4:$J$560,4,FALSE)/1000000</f>
        <v>207.71721299999999</v>
      </c>
      <c r="G14" s="24">
        <f>VLOOKUP(A14,Mês!$A$4:$J$560,6,FALSE)/1000000</f>
        <v>241.584002</v>
      </c>
      <c r="H14" s="25">
        <f t="shared" si="1"/>
        <v>16.304276622467494</v>
      </c>
      <c r="I14" s="23">
        <f t="shared" si="2"/>
        <v>4530.9132276871069</v>
      </c>
      <c r="J14" s="24">
        <f t="shared" si="3"/>
        <v>5030.2984715022649</v>
      </c>
      <c r="K14" s="26">
        <f t="shared" si="4"/>
        <v>11.021734884781242</v>
      </c>
      <c r="L14" s="23">
        <f>VLOOKUP(A14,Ano!$A$4:$J$616,3,FALSE)/1000000</f>
        <v>3324.0355009999998</v>
      </c>
      <c r="M14" s="24">
        <f>VLOOKUP(A14,Ano!$A$4:$J$616,5,FALSE)/1000000</f>
        <v>4115.9236170000004</v>
      </c>
      <c r="N14" s="25">
        <f t="shared" si="13"/>
        <v>23.82309442127708</v>
      </c>
      <c r="O14" s="23">
        <f>VLOOKUP(A14,Ano!$A$4:$J$616,4,FALSE)/1000000</f>
        <v>734.18087300000002</v>
      </c>
      <c r="P14" s="24">
        <f>VLOOKUP(A14,Ano!$A$4:$J$616,6,FALSE)/1000000</f>
        <v>827.82180600000004</v>
      </c>
      <c r="Q14" s="25">
        <f t="shared" si="5"/>
        <v>12.754477328912927</v>
      </c>
      <c r="R14" s="23">
        <f t="shared" si="6"/>
        <v>4527.5430391115615</v>
      </c>
      <c r="S14" s="24">
        <f t="shared" si="7"/>
        <v>4971.9922659297526</v>
      </c>
      <c r="T14" s="25">
        <f t="shared" si="8"/>
        <v>9.8165654744478239</v>
      </c>
      <c r="U14" s="23">
        <f>VLOOKUP(A14,'12 meses'!$A$4:$J$600,3,FALSE)/1000000</f>
        <v>10305.936839</v>
      </c>
      <c r="V14" s="24">
        <f>VLOOKUP(A14,'12 meses'!$A$4:$J$600,5,FALSE)/1000000</f>
        <v>12450.171179000001</v>
      </c>
      <c r="W14" s="25">
        <f t="shared" si="9"/>
        <v>20.80581681701883</v>
      </c>
      <c r="X14" s="23">
        <f>VLOOKUP(A14,'12 meses'!$A$4:$J$600,4,FALSE)/1000000</f>
        <v>2218.9762569999998</v>
      </c>
      <c r="Y14" s="24">
        <f>VLOOKUP(A14,'12 meses'!$A$4:$J$600,6,FALSE)/1000000</f>
        <v>2639.3998150000002</v>
      </c>
      <c r="Z14" s="25">
        <f t="shared" si="10"/>
        <v>18.946735309750572</v>
      </c>
      <c r="AA14" s="23">
        <f t="shared" si="11"/>
        <v>4644.4556612486558</v>
      </c>
      <c r="AB14" s="24">
        <f t="shared" si="11"/>
        <v>4717.0463179713452</v>
      </c>
      <c r="AC14" s="25">
        <f t="shared" si="12"/>
        <v>1.5629529490044369</v>
      </c>
    </row>
    <row r="15" spans="1:29" x14ac:dyDescent="0.2">
      <c r="A15" s="20" t="s">
        <v>614</v>
      </c>
      <c r="B15" s="53" t="s">
        <v>615</v>
      </c>
      <c r="C15" s="54">
        <f>VLOOKUP(A15,Mês!$A$4:$J$560,3,FALSE)/1000000</f>
        <v>237.57141200000001</v>
      </c>
      <c r="D15" s="55">
        <f>VLOOKUP(A15,Mês!$A$4:$J$560,5,FALSE)/1000000</f>
        <v>294.89945699999998</v>
      </c>
      <c r="E15" s="56">
        <f t="shared" si="0"/>
        <v>24.130868490186842</v>
      </c>
      <c r="F15" s="54">
        <f>VLOOKUP(A15,Mês!$A$4:$J$560,4,FALSE)/1000000</f>
        <v>107.84729</v>
      </c>
      <c r="G15" s="55">
        <f>VLOOKUP(A15,Mês!$A$4:$J$560,6,FALSE)/1000000</f>
        <v>123.004328</v>
      </c>
      <c r="H15" s="56">
        <f t="shared" si="1"/>
        <v>14.054166776003374</v>
      </c>
      <c r="I15" s="54">
        <f t="shared" si="2"/>
        <v>2202.8500855237071</v>
      </c>
      <c r="J15" s="55">
        <f t="shared" si="3"/>
        <v>2397.4722011407598</v>
      </c>
      <c r="K15" s="57">
        <f t="shared" si="4"/>
        <v>8.835014098146555</v>
      </c>
      <c r="L15" s="54">
        <f>VLOOKUP(A15,Ano!$A$4:$J$616,3,FALSE)/1000000</f>
        <v>823.73751500000003</v>
      </c>
      <c r="M15" s="55">
        <f>VLOOKUP(A15,Ano!$A$4:$J$616,5,FALSE)/1000000</f>
        <v>1072.139246</v>
      </c>
      <c r="N15" s="56">
        <f t="shared" si="13"/>
        <v>30.155447151147396</v>
      </c>
      <c r="O15" s="54">
        <f>VLOOKUP(A15,Ano!$A$4:$J$616,4,FALSE)/1000000</f>
        <v>383.73428000000001</v>
      </c>
      <c r="P15" s="55">
        <f>VLOOKUP(A15,Ano!$A$4:$J$616,6,FALSE)/1000000</f>
        <v>448.32754499999999</v>
      </c>
      <c r="Q15" s="56">
        <f t="shared" si="5"/>
        <v>16.832810714747716</v>
      </c>
      <c r="R15" s="54">
        <f t="shared" si="6"/>
        <v>2146.6352054864633</v>
      </c>
      <c r="S15" s="55">
        <f t="shared" si="7"/>
        <v>2391.4195278811167</v>
      </c>
      <c r="T15" s="56">
        <f t="shared" si="8"/>
        <v>11.403163507661795</v>
      </c>
      <c r="U15" s="54">
        <f>VLOOKUP(A15,'12 meses'!$A$4:$J$600,3,FALSE)/1000000</f>
        <v>2719.1450629999999</v>
      </c>
      <c r="V15" s="55">
        <f>VLOOKUP(A15,'12 meses'!$A$4:$J$600,5,FALSE)/1000000</f>
        <v>3240.3940710000002</v>
      </c>
      <c r="W15" s="56">
        <f t="shared" si="9"/>
        <v>19.169591762232518</v>
      </c>
      <c r="X15" s="54">
        <f>VLOOKUP(A15,'12 meses'!$A$4:$J$600,4,FALSE)/1000000</f>
        <v>1211.2585799999999</v>
      </c>
      <c r="Y15" s="55">
        <f>VLOOKUP(A15,'12 meses'!$A$4:$J$600,6,FALSE)/1000000</f>
        <v>1372.0950539999999</v>
      </c>
      <c r="Z15" s="56">
        <f t="shared" si="10"/>
        <v>13.278459005838371</v>
      </c>
      <c r="AA15" s="54">
        <f t="shared" si="11"/>
        <v>2244.892302847506</v>
      </c>
      <c r="AB15" s="55">
        <f t="shared" si="11"/>
        <v>2361.6396411848009</v>
      </c>
      <c r="AC15" s="56">
        <f t="shared" si="12"/>
        <v>5.2005763567903873</v>
      </c>
    </row>
    <row r="16" spans="1:29" x14ac:dyDescent="0.2">
      <c r="A16" s="21" t="s">
        <v>616</v>
      </c>
      <c r="B16" s="22" t="s">
        <v>610</v>
      </c>
      <c r="C16" s="23">
        <f>VLOOKUP(A16,Mês!$A$4:$J$560,3,FALSE)/1000000</f>
        <v>222.57460499999999</v>
      </c>
      <c r="D16" s="24">
        <f>VLOOKUP(A16,Mês!$A$4:$J$560,5,FALSE)/1000000</f>
        <v>276.63012199999997</v>
      </c>
      <c r="E16" s="25">
        <f t="shared" si="0"/>
        <v>24.286471046416104</v>
      </c>
      <c r="F16" s="23">
        <f>VLOOKUP(A16,Mês!$A$4:$J$560,4,FALSE)/1000000</f>
        <v>96.743742999999995</v>
      </c>
      <c r="G16" s="24">
        <f>VLOOKUP(A16,Mês!$A$4:$J$560,6,FALSE)/1000000</f>
        <v>110.676813</v>
      </c>
      <c r="H16" s="25">
        <f t="shared" si="1"/>
        <v>14.402037349330188</v>
      </c>
      <c r="I16" s="23">
        <f t="shared" si="2"/>
        <v>2300.6615011784274</v>
      </c>
      <c r="J16" s="24">
        <f t="shared" si="3"/>
        <v>2499.4406190572181</v>
      </c>
      <c r="K16" s="26">
        <f t="shared" si="4"/>
        <v>8.6400853744444071</v>
      </c>
      <c r="L16" s="23">
        <f>VLOOKUP(A16,Ano!$A$4:$J$616,3,FALSE)/1000000</f>
        <v>775.14226699999995</v>
      </c>
      <c r="M16" s="24">
        <f>VLOOKUP(A16,Ano!$A$4:$J$616,5,FALSE)/1000000</f>
        <v>1004.2612</v>
      </c>
      <c r="N16" s="25">
        <f t="shared" si="13"/>
        <v>29.558307262323513</v>
      </c>
      <c r="O16" s="23">
        <f>VLOOKUP(A16,Ano!$A$4:$J$616,4,FALSE)/1000000</f>
        <v>343.64627000000002</v>
      </c>
      <c r="P16" s="24">
        <f>VLOOKUP(A16,Ano!$A$4:$J$616,6,FALSE)/1000000</f>
        <v>402.401771</v>
      </c>
      <c r="Q16" s="25">
        <f t="shared" si="5"/>
        <v>17.097668774347529</v>
      </c>
      <c r="R16" s="23">
        <f t="shared" si="6"/>
        <v>2255.6399841034208</v>
      </c>
      <c r="S16" s="24">
        <f t="shared" si="7"/>
        <v>2495.6679427735426</v>
      </c>
      <c r="T16" s="25">
        <f t="shared" si="8"/>
        <v>10.641235319541863</v>
      </c>
      <c r="U16" s="23">
        <f>VLOOKUP(A16,'12 meses'!$A$4:$J$600,3,FALSE)/1000000</f>
        <v>2568.8744590000001</v>
      </c>
      <c r="V16" s="24">
        <f>VLOOKUP(A16,'12 meses'!$A$4:$J$600,5,FALSE)/1000000</f>
        <v>3059.5772189999998</v>
      </c>
      <c r="W16" s="25">
        <f t="shared" si="9"/>
        <v>19.101858336472311</v>
      </c>
      <c r="X16" s="23">
        <f>VLOOKUP(A16,'12 meses'!$A$4:$J$600,4,FALSE)/1000000</f>
        <v>1093.73649</v>
      </c>
      <c r="Y16" s="24">
        <f>VLOOKUP(A16,'12 meses'!$A$4:$J$600,6,FALSE)/1000000</f>
        <v>1239.091752</v>
      </c>
      <c r="Z16" s="25">
        <f t="shared" si="10"/>
        <v>13.289788109748457</v>
      </c>
      <c r="AA16" s="23">
        <f t="shared" si="11"/>
        <v>2348.714230975324</v>
      </c>
      <c r="AB16" s="24">
        <f t="shared" si="11"/>
        <v>2469.2095755310943</v>
      </c>
      <c r="AC16" s="25">
        <f t="shared" si="12"/>
        <v>5.1302684237466201</v>
      </c>
    </row>
    <row r="17" spans="1:29" s="19" customFormat="1" x14ac:dyDescent="0.2">
      <c r="A17" s="14" t="s">
        <v>617</v>
      </c>
      <c r="B17" s="59" t="s">
        <v>618</v>
      </c>
      <c r="C17" s="60">
        <f>VLOOKUP(A17,Mês!$A$4:$J$560,3,FALSE)/1000000</f>
        <v>1037.4390989999999</v>
      </c>
      <c r="D17" s="61">
        <f>VLOOKUP(A17,Mês!$A$4:$J$560,5,FALSE)/1000000</f>
        <v>764.274629</v>
      </c>
      <c r="E17" s="62">
        <f>(D17/C17-1)*100</f>
        <v>-26.330651145046147</v>
      </c>
      <c r="F17" s="60">
        <f>VLOOKUP(A17,Mês!$A$4:$J$560,4,FALSE)/1000000</f>
        <v>2016.2849409999999</v>
      </c>
      <c r="G17" s="61">
        <f>VLOOKUP(A17,Mês!$A$4:$J$560,6,FALSE)/1000000</f>
        <v>1616.4264000000001</v>
      </c>
      <c r="H17" s="62">
        <f>(G17/F17-1)*100</f>
        <v>-19.831450052971444</v>
      </c>
      <c r="I17" s="60">
        <f t="shared" ref="I17:J19" si="14">C17/F17*1000</f>
        <v>514.53000412008737</v>
      </c>
      <c r="J17" s="61">
        <f t="shared" si="14"/>
        <v>472.8174626447576</v>
      </c>
      <c r="K17" s="63">
        <f>(J17/I17-1)*100</f>
        <v>-8.1069211010665114</v>
      </c>
      <c r="L17" s="60">
        <f>VLOOKUP(A17,Ano!$A$4:$J$616,3,FALSE)/1000000</f>
        <v>6049.2912100000003</v>
      </c>
      <c r="M17" s="61">
        <f>VLOOKUP(A17,Ano!$A$4:$J$616,5,FALSE)/1000000</f>
        <v>3759.8607750000001</v>
      </c>
      <c r="N17" s="62">
        <f>(M17/L17-1)*100</f>
        <v>-37.846259264480011</v>
      </c>
      <c r="O17" s="60">
        <f>VLOOKUP(A17,Ano!$A$4:$J$616,4,FALSE)/1000000</f>
        <v>11352.77023</v>
      </c>
      <c r="P17" s="61">
        <f>VLOOKUP(A17,Ano!$A$4:$J$616,6,FALSE)/1000000</f>
        <v>7699.7449120000001</v>
      </c>
      <c r="Q17" s="62">
        <f>(P17/O17-1)*100</f>
        <v>-32.177391455935421</v>
      </c>
      <c r="R17" s="60">
        <f t="shared" ref="R17:S19" si="15">L17/O17*1000</f>
        <v>532.84714544953852</v>
      </c>
      <c r="S17" s="61">
        <f t="shared" si="15"/>
        <v>488.30978402158263</v>
      </c>
      <c r="T17" s="62">
        <f>(S17/R17-1)*100</f>
        <v>-8.3583747812671092</v>
      </c>
      <c r="U17" s="60">
        <f>VLOOKUP(A17,'12 meses'!$A$4:$J$600,3,FALSE)/1000000</f>
        <v>20166.793958999999</v>
      </c>
      <c r="V17" s="61">
        <f>VLOOKUP(A17,'12 meses'!$A$4:$J$600,5,FALSE)/1000000</f>
        <v>17386.182314000001</v>
      </c>
      <c r="W17" s="62">
        <f>(V17/U17-1)*100</f>
        <v>-13.788069886830334</v>
      </c>
      <c r="X17" s="60">
        <f>VLOOKUP(A17,'12 meses'!$A$4:$J$600,4,FALSE)/1000000</f>
        <v>38093.170811999997</v>
      </c>
      <c r="Y17" s="61">
        <f>VLOOKUP(A17,'12 meses'!$A$4:$J$600,6,FALSE)/1000000</f>
        <v>36133.890355000003</v>
      </c>
      <c r="Z17" s="62">
        <f>(Y17/X17-1)*100</f>
        <v>-5.1433903117951711</v>
      </c>
      <c r="AA17" s="60">
        <f t="shared" ref="AA17:AB19" si="16">U17/X17*1000</f>
        <v>529.40707032576859</v>
      </c>
      <c r="AB17" s="61">
        <f t="shared" si="16"/>
        <v>481.15998978211877</v>
      </c>
      <c r="AC17" s="62">
        <f>(AB17/AA17-1)*100</f>
        <v>-9.1134182461826914</v>
      </c>
    </row>
    <row r="18" spans="1:29" x14ac:dyDescent="0.2">
      <c r="A18" s="20" t="s">
        <v>619</v>
      </c>
      <c r="B18" s="22" t="s">
        <v>620</v>
      </c>
      <c r="C18" s="23">
        <f>VLOOKUP(A18,Mês!$A$4:$J$560,3,FALSE)/1000000</f>
        <v>948.08457499999997</v>
      </c>
      <c r="D18" s="24">
        <f>VLOOKUP(A18,Mês!$A$4:$J$560,5,FALSE)/1000000</f>
        <v>717.89845100000002</v>
      </c>
      <c r="E18" s="25">
        <f>(D18/C18-1)*100</f>
        <v>-24.279070672571589</v>
      </c>
      <c r="F18" s="23">
        <f>VLOOKUP(A18,Mês!$A$4:$J$560,4,FALSE)/1000000</f>
        <v>1887.5673529999999</v>
      </c>
      <c r="G18" s="24">
        <f>VLOOKUP(A18,Mês!$A$4:$J$560,6,FALSE)/1000000</f>
        <v>1552.60833</v>
      </c>
      <c r="H18" s="25">
        <f>(G18/F18-1)*100</f>
        <v>-17.745540177288699</v>
      </c>
      <c r="I18" s="23">
        <f t="shared" si="14"/>
        <v>502.27854041508215</v>
      </c>
      <c r="J18" s="24">
        <f t="shared" si="14"/>
        <v>462.38219718942253</v>
      </c>
      <c r="K18" s="26">
        <f>(J18/I18-1)*100</f>
        <v>-7.9430714266011337</v>
      </c>
      <c r="L18" s="23">
        <f>VLOOKUP(A18,Ano!$A$4:$J$616,3,FALSE)/1000000</f>
        <v>5623.7184859999998</v>
      </c>
      <c r="M18" s="24">
        <f>VLOOKUP(A18,Ano!$A$4:$J$616,5,FALSE)/1000000</f>
        <v>3449.1603019999998</v>
      </c>
      <c r="N18" s="25">
        <f>(M18/L18-1)*100</f>
        <v>-38.667621599720313</v>
      </c>
      <c r="O18" s="23">
        <f>VLOOKUP(A18,Ano!$A$4:$J$616,4,FALSE)/1000000</f>
        <v>10730.188456</v>
      </c>
      <c r="P18" s="24">
        <f>VLOOKUP(A18,Ano!$A$4:$J$616,6,FALSE)/1000000</f>
        <v>7268.7189429999999</v>
      </c>
      <c r="Q18" s="25">
        <f>(P18/O18-1)*100</f>
        <v>-32.259167927888996</v>
      </c>
      <c r="R18" s="23">
        <f t="shared" si="15"/>
        <v>524.10248981744439</v>
      </c>
      <c r="S18" s="24">
        <f t="shared" si="15"/>
        <v>474.5210716011585</v>
      </c>
      <c r="T18" s="25">
        <f>(S18/R18-1)*100</f>
        <v>-9.4602523704010899</v>
      </c>
      <c r="U18" s="23">
        <f>VLOOKUP(A18,'12 meses'!$A$4:$J$600,3,FALSE)/1000000</f>
        <v>18662.030822000001</v>
      </c>
      <c r="V18" s="24">
        <f>VLOOKUP(A18,'12 meses'!$A$4:$J$600,5,FALSE)/1000000</f>
        <v>16427.129410000001</v>
      </c>
      <c r="W18" s="25">
        <f>(V18/U18-1)*100</f>
        <v>-11.975660276829858</v>
      </c>
      <c r="X18" s="23">
        <f>VLOOKUP(A18,'12 meses'!$A$4:$J$600,4,FALSE)/1000000</f>
        <v>36051.825965000004</v>
      </c>
      <c r="Y18" s="24">
        <f>VLOOKUP(A18,'12 meses'!$A$4:$J$600,6,FALSE)/1000000</f>
        <v>34775.733130000001</v>
      </c>
      <c r="Z18" s="25">
        <f>(Y18/X18-1)*100</f>
        <v>-3.5396066658006875</v>
      </c>
      <c r="AA18" s="23">
        <f t="shared" si="16"/>
        <v>517.64453872926038</v>
      </c>
      <c r="AB18" s="24">
        <f t="shared" si="16"/>
        <v>472.37334576359513</v>
      </c>
      <c r="AC18" s="25">
        <f>(AB18/AA18-1)*100</f>
        <v>-8.7456139451986168</v>
      </c>
    </row>
    <row r="19" spans="1:29" x14ac:dyDescent="0.2">
      <c r="A19" s="21" t="s">
        <v>621</v>
      </c>
      <c r="B19" s="53" t="s">
        <v>622</v>
      </c>
      <c r="C19" s="54">
        <f>VLOOKUP(A19,Mês!$A$4:$J$560,3,FALSE)/1000000</f>
        <v>88.317100999999994</v>
      </c>
      <c r="D19" s="55">
        <f>VLOOKUP(A19,Mês!$A$4:$J$560,5,FALSE)/1000000</f>
        <v>44.512895</v>
      </c>
      <c r="E19" s="56">
        <f>(D19/C19-1)*100</f>
        <v>-49.598781554208848</v>
      </c>
      <c r="F19" s="54">
        <f>VLOOKUP(A19,Mês!$A$4:$J$560,4,FALSE)/1000000</f>
        <v>127.03122</v>
      </c>
      <c r="G19" s="55">
        <f>VLOOKUP(A19,Mês!$A$4:$J$560,6,FALSE)/1000000</f>
        <v>60.64931</v>
      </c>
      <c r="H19" s="56">
        <f>(G19/F19-1)*100</f>
        <v>-52.256374456609954</v>
      </c>
      <c r="I19" s="54">
        <f t="shared" si="14"/>
        <v>695.23933565307789</v>
      </c>
      <c r="J19" s="55">
        <f t="shared" si="14"/>
        <v>733.93901760794961</v>
      </c>
      <c r="K19" s="57">
        <f>(J19/I19-1)*100</f>
        <v>5.5663826786381376</v>
      </c>
      <c r="L19" s="54">
        <f>VLOOKUP(A19,Ano!$A$4:$J$616,3,FALSE)/1000000</f>
        <v>420.21956499999999</v>
      </c>
      <c r="M19" s="55">
        <f>VLOOKUP(A19,Ano!$A$4:$J$616,5,FALSE)/1000000</f>
        <v>304.92548299999999</v>
      </c>
      <c r="N19" s="56">
        <f>(M19/L19-1)*100</f>
        <v>-27.436628753827776</v>
      </c>
      <c r="O19" s="54">
        <f>VLOOKUP(A19,Ano!$A$4:$J$616,4,FALSE)/1000000</f>
        <v>613.66351899999995</v>
      </c>
      <c r="P19" s="55">
        <f>VLOOKUP(A19,Ano!$A$4:$J$616,6,FALSE)/1000000</f>
        <v>421.985027</v>
      </c>
      <c r="Q19" s="56">
        <f>(P19/O19-1)*100</f>
        <v>-31.235112739364258</v>
      </c>
      <c r="R19" s="54">
        <f t="shared" si="15"/>
        <v>684.77195073412861</v>
      </c>
      <c r="S19" s="55">
        <f t="shared" si="15"/>
        <v>722.59787312311425</v>
      </c>
      <c r="T19" s="56">
        <f>(S19/R19-1)*100</f>
        <v>5.5238714653007115</v>
      </c>
      <c r="U19" s="54">
        <f>VLOOKUP(A19,'12 meses'!$A$4:$J$600,3,FALSE)/1000000</f>
        <v>1481.1971100000001</v>
      </c>
      <c r="V19" s="55">
        <f>VLOOKUP(A19,'12 meses'!$A$4:$J$600,5,FALSE)/1000000</f>
        <v>936.12326800000005</v>
      </c>
      <c r="W19" s="56">
        <f>(V19/U19-1)*100</f>
        <v>-36.799548035845142</v>
      </c>
      <c r="X19" s="54">
        <f>VLOOKUP(A19,'12 meses'!$A$4:$J$600,4,FALSE)/1000000</f>
        <v>2002.058068</v>
      </c>
      <c r="Y19" s="55">
        <f>VLOOKUP(A19,'12 meses'!$A$4:$J$600,6,FALSE)/1000000</f>
        <v>1318.2226909999999</v>
      </c>
      <c r="Z19" s="56">
        <f>(Y19/X19-1)*100</f>
        <v>-34.156620526153489</v>
      </c>
      <c r="AA19" s="54">
        <f t="shared" si="16"/>
        <v>739.83723732832311</v>
      </c>
      <c r="AB19" s="55">
        <f t="shared" si="16"/>
        <v>710.14045987166219</v>
      </c>
      <c r="AC19" s="56">
        <f>(AB19/AA19-1)*100</f>
        <v>-4.013960903603742</v>
      </c>
    </row>
    <row r="20" spans="1:29" s="19" customFormat="1" x14ac:dyDescent="0.2">
      <c r="A20" s="14" t="s">
        <v>623</v>
      </c>
      <c r="B20" s="68" t="s">
        <v>624</v>
      </c>
      <c r="C20" s="15">
        <f>VLOOKUP(A20,Mês!$A$4:$J$560,3,FALSE)/1000000</f>
        <v>1391.315687</v>
      </c>
      <c r="D20" s="16">
        <f>VLOOKUP(A20,Mês!$A$4:$J$560,5,FALSE)/1000000</f>
        <v>1325.231988</v>
      </c>
      <c r="E20" s="17">
        <f t="shared" ref="E20:E25" si="17">(D20/C20-1)*100</f>
        <v>-4.7497271552002562</v>
      </c>
      <c r="F20" s="15">
        <f>VLOOKUP(A20,Mês!$A$4:$J$560,4,FALSE)/1000000</f>
        <v>2575.483898</v>
      </c>
      <c r="G20" s="16">
        <f>VLOOKUP(A20,Mês!$A$4:$J$560,6,FALSE)/1000000</f>
        <v>2385.158312</v>
      </c>
      <c r="H20" s="17">
        <f t="shared" ref="H20:H25" si="18">(G20/F20-1)*100</f>
        <v>-7.389896172435706</v>
      </c>
      <c r="I20" s="15">
        <f t="shared" ref="I20:J23" si="19">C20/F20*1000</f>
        <v>540.21525356086693</v>
      </c>
      <c r="J20" s="16">
        <f t="shared" si="19"/>
        <v>555.61594437258464</v>
      </c>
      <c r="K20" s="18">
        <f t="shared" ref="K20:K25" si="20">(J20/I20-1)*100</f>
        <v>2.8508433833000835</v>
      </c>
      <c r="L20" s="15">
        <f>VLOOKUP(A20,Ano!$A$4:$J$616,3,FALSE)/1000000</f>
        <v>5229.0608549999997</v>
      </c>
      <c r="M20" s="16">
        <f>VLOOKUP(A20,Ano!$A$4:$J$616,5,FALSE)/1000000</f>
        <v>5706.3162249999996</v>
      </c>
      <c r="N20" s="17">
        <f t="shared" ref="N20:N25" si="21">(M20/L20-1)*100</f>
        <v>9.1269806038621901</v>
      </c>
      <c r="O20" s="15">
        <f>VLOOKUP(A20,Ano!$A$4:$J$616,4,FALSE)/1000000</f>
        <v>10265.414341</v>
      </c>
      <c r="P20" s="16">
        <f>VLOOKUP(A20,Ano!$A$4:$J$616,6,FALSE)/1000000</f>
        <v>10778.498141</v>
      </c>
      <c r="Q20" s="17">
        <f t="shared" ref="Q20:Q25" si="22">(P20/O20-1)*100</f>
        <v>4.9981791572771384</v>
      </c>
      <c r="R20" s="15">
        <f t="shared" ref="R20:S23" si="23">L20/O20*1000</f>
        <v>509.38624407152901</v>
      </c>
      <c r="S20" s="16">
        <f t="shared" si="23"/>
        <v>529.41663581996795</v>
      </c>
      <c r="T20" s="17">
        <f t="shared" ref="T20:T25" si="24">(S20/R20-1)*100</f>
        <v>3.9322600446246581</v>
      </c>
      <c r="U20" s="15">
        <f>VLOOKUP(A20,'12 meses'!$A$4:$J$600,3,FALSE)/1000000</f>
        <v>14460.556028000001</v>
      </c>
      <c r="V20" s="16">
        <f>VLOOKUP(A20,'12 meses'!$A$4:$J$600,5,FALSE)/1000000</f>
        <v>17753.948994999999</v>
      </c>
      <c r="W20" s="17">
        <f t="shared" ref="W20:W25" si="25">(V20/U20-1)*100</f>
        <v>22.775009208656961</v>
      </c>
      <c r="X20" s="15">
        <f>VLOOKUP(A20,'12 meses'!$A$4:$J$600,4,FALSE)/1000000</f>
        <v>29129.989450000001</v>
      </c>
      <c r="Y20" s="16">
        <f>VLOOKUP(A20,'12 meses'!$A$4:$J$600,6,FALSE)/1000000</f>
        <v>30881.967111999998</v>
      </c>
      <c r="Z20" s="17">
        <f t="shared" ref="Z20:Z25" si="26">(Y20/X20-1)*100</f>
        <v>6.0143436200248868</v>
      </c>
      <c r="AA20" s="15">
        <f t="shared" ref="AA20:AB25" si="27">U20/X20*1000</f>
        <v>496.41473618865319</v>
      </c>
      <c r="AB20" s="16">
        <f t="shared" si="27"/>
        <v>574.89695946542327</v>
      </c>
      <c r="AC20" s="17">
        <f t="shared" ref="AC20:AC25" si="28">(AB20/AA20-1)*100</f>
        <v>15.809809329863311</v>
      </c>
    </row>
    <row r="21" spans="1:29" x14ac:dyDescent="0.2">
      <c r="A21" s="21" t="s">
        <v>625</v>
      </c>
      <c r="B21" s="53" t="s">
        <v>626</v>
      </c>
      <c r="C21" s="54">
        <f>VLOOKUP(A21,Mês!$A$4:$J$560,3,FALSE)/1000000</f>
        <v>817.02973599999996</v>
      </c>
      <c r="D21" s="55">
        <f>VLOOKUP(A21,Mês!$A$4:$J$560,5,FALSE)/1000000</f>
        <v>765.24589800000001</v>
      </c>
      <c r="E21" s="56">
        <f t="shared" si="17"/>
        <v>-6.3380603811952207</v>
      </c>
      <c r="F21" s="54">
        <f>VLOOKUP(A21,Mês!$A$4:$J$560,4,FALSE)/1000000</f>
        <v>1670.659958</v>
      </c>
      <c r="G21" s="55">
        <f>VLOOKUP(A21,Mês!$A$4:$J$560,6,FALSE)/1000000</f>
        <v>1526.2622160000001</v>
      </c>
      <c r="H21" s="56">
        <f t="shared" si="18"/>
        <v>-8.6431557366624787</v>
      </c>
      <c r="I21" s="54">
        <f>C21/F21*1000</f>
        <v>489.04609946963245</v>
      </c>
      <c r="J21" s="55">
        <f>D21/G21*1000</f>
        <v>501.38560070335905</v>
      </c>
      <c r="K21" s="57">
        <f t="shared" si="20"/>
        <v>2.5231775178472304</v>
      </c>
      <c r="L21" s="54">
        <f>VLOOKUP(A21,Ano!$A$4:$J$616,3,FALSE)/1000000</f>
        <v>3048.213851</v>
      </c>
      <c r="M21" s="55">
        <f>VLOOKUP(A21,Ano!$A$4:$J$616,5,FALSE)/1000000</f>
        <v>3540.2827769999999</v>
      </c>
      <c r="N21" s="56">
        <f t="shared" si="21"/>
        <v>16.142861034456992</v>
      </c>
      <c r="O21" s="54">
        <f>VLOOKUP(A21,Ano!$A$4:$J$616,4,FALSE)/1000000</f>
        <v>6600.767433</v>
      </c>
      <c r="P21" s="55">
        <f>VLOOKUP(A21,Ano!$A$4:$J$616,6,FALSE)/1000000</f>
        <v>7307.5217510000002</v>
      </c>
      <c r="Q21" s="56">
        <f t="shared" si="22"/>
        <v>10.707153754071674</v>
      </c>
      <c r="R21" s="54">
        <f>L21/O21*1000</f>
        <v>461.79688679239064</v>
      </c>
      <c r="S21" s="55">
        <f>M21/P21*1000</f>
        <v>484.47105566473732</v>
      </c>
      <c r="T21" s="56">
        <f t="shared" si="24"/>
        <v>4.9099873820804385</v>
      </c>
      <c r="U21" s="54">
        <f>VLOOKUP(A21,'12 meses'!$A$4:$J$600,3,FALSE)/1000000</f>
        <v>8085.5747629999996</v>
      </c>
      <c r="V21" s="55">
        <f>VLOOKUP(A21,'12 meses'!$A$4:$J$600,5,FALSE)/1000000</f>
        <v>11068.241747</v>
      </c>
      <c r="W21" s="56">
        <f t="shared" si="25"/>
        <v>36.88874410819669</v>
      </c>
      <c r="X21" s="54">
        <f>VLOOKUP(A21,'12 meses'!$A$4:$J$600,4,FALSE)/1000000</f>
        <v>19093.214027999999</v>
      </c>
      <c r="Y21" s="55">
        <f>VLOOKUP(A21,'12 meses'!$A$4:$J$600,6,FALSE)/1000000</f>
        <v>20394.597624999999</v>
      </c>
      <c r="Z21" s="56">
        <f t="shared" si="26"/>
        <v>6.8159483002261156</v>
      </c>
      <c r="AA21" s="54">
        <f t="shared" si="27"/>
        <v>423.47897798362226</v>
      </c>
      <c r="AB21" s="55">
        <f t="shared" si="27"/>
        <v>542.70459023091416</v>
      </c>
      <c r="AC21" s="56">
        <f t="shared" si="28"/>
        <v>28.153844333662036</v>
      </c>
    </row>
    <row r="22" spans="1:29" x14ac:dyDescent="0.2">
      <c r="A22" s="58" t="s">
        <v>627</v>
      </c>
      <c r="B22" s="22" t="s">
        <v>628</v>
      </c>
      <c r="C22" s="23">
        <f>VLOOKUP(A22,Mês!$A$4:$J$560,3,FALSE)/1000000</f>
        <v>350.72643099999999</v>
      </c>
      <c r="D22" s="24">
        <f>VLOOKUP(A22,Mês!$A$4:$J$560,5,FALSE)/1000000</f>
        <v>363.34523799999999</v>
      </c>
      <c r="E22" s="25">
        <f t="shared" si="17"/>
        <v>3.5979059131702629</v>
      </c>
      <c r="F22" s="23">
        <f>VLOOKUP(A22,Mês!$A$4:$J$560,4,FALSE)/1000000</f>
        <v>684.83399799999995</v>
      </c>
      <c r="G22" s="24">
        <f>VLOOKUP(A22,Mês!$A$4:$J$560,6,FALSE)/1000000</f>
        <v>652.58529799999997</v>
      </c>
      <c r="H22" s="25">
        <f t="shared" si="18"/>
        <v>-4.7089805842261967</v>
      </c>
      <c r="I22" s="23">
        <f>C22/F22*1000</f>
        <v>512.13349808021655</v>
      </c>
      <c r="J22" s="24">
        <f>D22/G22*1000</f>
        <v>556.77815469266056</v>
      </c>
      <c r="K22" s="26">
        <f t="shared" si="20"/>
        <v>8.7173865368695758</v>
      </c>
      <c r="L22" s="23">
        <f>VLOOKUP(A22,Ano!$A$4:$J$616,3,FALSE)/1000000</f>
        <v>1357.1076909999999</v>
      </c>
      <c r="M22" s="24">
        <f>VLOOKUP(A22,Ano!$A$4:$J$616,5,FALSE)/1000000</f>
        <v>1370.2244559999999</v>
      </c>
      <c r="N22" s="25">
        <f t="shared" si="21"/>
        <v>0.96652351813986126</v>
      </c>
      <c r="O22" s="23">
        <f>VLOOKUP(A22,Ano!$A$4:$J$616,4,FALSE)/1000000</f>
        <v>2829.0150899999999</v>
      </c>
      <c r="P22" s="24">
        <f>VLOOKUP(A22,Ano!$A$4:$J$616,6,FALSE)/1000000</f>
        <v>2637.112318</v>
      </c>
      <c r="Q22" s="25">
        <f t="shared" si="22"/>
        <v>-6.7833774615885805</v>
      </c>
      <c r="R22" s="23">
        <f>L22/O22*1000</f>
        <v>479.71030476193044</v>
      </c>
      <c r="S22" s="24">
        <f>M22/P22*1000</f>
        <v>519.59275554830572</v>
      </c>
      <c r="T22" s="25">
        <f t="shared" si="24"/>
        <v>8.3138615932313762</v>
      </c>
      <c r="U22" s="23">
        <f>VLOOKUP(A22,'12 meses'!$A$4:$J$600,3,FALSE)/1000000</f>
        <v>3939.5510370000002</v>
      </c>
      <c r="V22" s="24">
        <f>VLOOKUP(A22,'12 meses'!$A$4:$J$600,5,FALSE)/1000000</f>
        <v>4208.9345560000002</v>
      </c>
      <c r="W22" s="25">
        <f t="shared" si="25"/>
        <v>6.837924333762091</v>
      </c>
      <c r="X22" s="23">
        <f>VLOOKUP(A22,'12 meses'!$A$4:$J$600,4,FALSE)/1000000</f>
        <v>7651.2251900000001</v>
      </c>
      <c r="Y22" s="24">
        <f>VLOOKUP(A22,'12 meses'!$A$4:$J$600,6,FALSE)/1000000</f>
        <v>8007.5890609999997</v>
      </c>
      <c r="Z22" s="25">
        <f t="shared" si="26"/>
        <v>4.6576053135354067</v>
      </c>
      <c r="AA22" s="23">
        <f t="shared" si="27"/>
        <v>514.89152902582396</v>
      </c>
      <c r="AB22" s="24">
        <f t="shared" si="27"/>
        <v>525.61820092630751</v>
      </c>
      <c r="AC22" s="25">
        <f t="shared" si="28"/>
        <v>2.0832877015433571</v>
      </c>
    </row>
    <row r="23" spans="1:29" x14ac:dyDescent="0.2">
      <c r="A23" s="21" t="s">
        <v>629</v>
      </c>
      <c r="B23" s="53" t="s">
        <v>630</v>
      </c>
      <c r="C23" s="54">
        <f>VLOOKUP(A23,Mês!$A$4:$J$560,3,FALSE)/1000000</f>
        <v>221.22247100000001</v>
      </c>
      <c r="D23" s="55">
        <f>VLOOKUP(A23,Mês!$A$4:$J$560,5,FALSE)/1000000</f>
        <v>196.45160100000001</v>
      </c>
      <c r="E23" s="56">
        <f t="shared" si="17"/>
        <v>-11.197266664650895</v>
      </c>
      <c r="F23" s="54">
        <f>VLOOKUP(A23,Mês!$A$4:$J$560,4,FALSE)/1000000</f>
        <v>218.82720499999999</v>
      </c>
      <c r="G23" s="55">
        <f>VLOOKUP(A23,Mês!$A$4:$J$560,6,FALSE)/1000000</f>
        <v>206.26300900000001</v>
      </c>
      <c r="H23" s="56">
        <f t="shared" si="18"/>
        <v>-5.7416060311148209</v>
      </c>
      <c r="I23" s="54">
        <f t="shared" si="19"/>
        <v>1010.9459242053565</v>
      </c>
      <c r="J23" s="55">
        <f t="shared" si="19"/>
        <v>952.43253723696046</v>
      </c>
      <c r="K23" s="57">
        <f t="shared" si="20"/>
        <v>-5.7879838641606725</v>
      </c>
      <c r="L23" s="54">
        <f>VLOOKUP(A23,Ano!$A$4:$J$616,3,FALSE)/1000000</f>
        <v>818.95074999999997</v>
      </c>
      <c r="M23" s="55">
        <f>VLOOKUP(A23,Ano!$A$4:$J$616,5,FALSE)/1000000</f>
        <v>788.42461600000001</v>
      </c>
      <c r="N23" s="56">
        <f t="shared" si="21"/>
        <v>-3.7274688374117737</v>
      </c>
      <c r="O23" s="54">
        <f>VLOOKUP(A23,Ano!$A$4:$J$616,4,FALSE)/1000000</f>
        <v>833.26761399999998</v>
      </c>
      <c r="P23" s="55">
        <f>VLOOKUP(A23,Ano!$A$4:$J$616,6,FALSE)/1000000</f>
        <v>831.53704500000003</v>
      </c>
      <c r="Q23" s="56">
        <f t="shared" si="22"/>
        <v>-0.20768465867676555</v>
      </c>
      <c r="R23" s="54">
        <f t="shared" si="23"/>
        <v>982.81840820468994</v>
      </c>
      <c r="S23" s="55">
        <f t="shared" si="23"/>
        <v>948.15332731207423</v>
      </c>
      <c r="T23" s="56">
        <f t="shared" si="24"/>
        <v>-3.5271094439448203</v>
      </c>
      <c r="U23" s="54">
        <f>VLOOKUP(A23,'12 meses'!$A$4:$J$600,3,FALSE)/1000000</f>
        <v>2420.930793</v>
      </c>
      <c r="V23" s="55">
        <f>VLOOKUP(A23,'12 meses'!$A$4:$J$600,5,FALSE)/1000000</f>
        <v>2451.617405</v>
      </c>
      <c r="W23" s="56">
        <f t="shared" si="25"/>
        <v>1.2675542848531229</v>
      </c>
      <c r="X23" s="54">
        <f>VLOOKUP(A23,'12 meses'!$A$4:$J$600,4,FALSE)/1000000</f>
        <v>2379.393266</v>
      </c>
      <c r="Y23" s="55">
        <f>VLOOKUP(A23,'12 meses'!$A$4:$J$600,6,FALSE)/1000000</f>
        <v>2469.5170440000002</v>
      </c>
      <c r="Z23" s="56">
        <f t="shared" si="26"/>
        <v>3.7876789552955037</v>
      </c>
      <c r="AA23" s="54">
        <f t="shared" si="27"/>
        <v>1017.4571928035372</v>
      </c>
      <c r="AB23" s="55">
        <f t="shared" si="27"/>
        <v>992.75176535286948</v>
      </c>
      <c r="AC23" s="56">
        <f t="shared" si="28"/>
        <v>-2.4281539926602203</v>
      </c>
    </row>
    <row r="24" spans="1:29" s="19" customFormat="1" x14ac:dyDescent="0.2">
      <c r="A24" s="68" t="s">
        <v>631</v>
      </c>
      <c r="B24" s="68" t="s">
        <v>632</v>
      </c>
      <c r="C24" s="15">
        <f>VLOOKUP(A24,Mês!$A$4:$J$560,3,FALSE)/1000000</f>
        <v>192.94847300000001</v>
      </c>
      <c r="D24" s="16">
        <f>VLOOKUP(A24,Mês!$A$4:$J$560,5,FALSE)/1000000</f>
        <v>157.55087</v>
      </c>
      <c r="E24" s="17">
        <f t="shared" si="17"/>
        <v>-18.345624844618492</v>
      </c>
      <c r="F24" s="15">
        <f>VLOOKUP(A24,Mês!$A$4:$J$560,4,FALSE)/1000000</f>
        <v>587.52253099999996</v>
      </c>
      <c r="G24" s="16">
        <f>VLOOKUP(A24,Mês!$A$4:$J$560,6,FALSE)/1000000</f>
        <v>491.46498500000001</v>
      </c>
      <c r="H24" s="17">
        <f t="shared" si="18"/>
        <v>-16.349593578395027</v>
      </c>
      <c r="I24" s="15">
        <f>C24/F24*1000</f>
        <v>328.41033801987078</v>
      </c>
      <c r="J24" s="16">
        <f>D24/G24*1000</f>
        <v>320.57394689064165</v>
      </c>
      <c r="K24" s="18">
        <f t="shared" si="20"/>
        <v>-2.3861584798085644</v>
      </c>
      <c r="L24" s="15">
        <f>VLOOKUP(A24,Ano!$A$4:$J$616,3,FALSE)/1000000</f>
        <v>2511.6992930000001</v>
      </c>
      <c r="M24" s="16">
        <f>VLOOKUP(A24,Ano!$A$4:$J$616,5,FALSE)/1000000</f>
        <v>2078.7797500000001</v>
      </c>
      <c r="N24" s="17">
        <f t="shared" si="21"/>
        <v>-17.236121545542037</v>
      </c>
      <c r="O24" s="15">
        <f>VLOOKUP(A24,Ano!$A$4:$J$616,4,FALSE)/1000000</f>
        <v>10154.822801</v>
      </c>
      <c r="P24" s="16">
        <f>VLOOKUP(A24,Ano!$A$4:$J$616,6,FALSE)/1000000</f>
        <v>8402.2868539999999</v>
      </c>
      <c r="Q24" s="17">
        <f t="shared" si="22"/>
        <v>-17.258163744889956</v>
      </c>
      <c r="R24" s="15">
        <f>L24/O24*1000</f>
        <v>247.34053387447187</v>
      </c>
      <c r="S24" s="16">
        <f>M24/P24*1000</f>
        <v>247.40642471762013</v>
      </c>
      <c r="T24" s="17">
        <f t="shared" si="24"/>
        <v>2.6639727066202212E-2</v>
      </c>
      <c r="U24" s="15">
        <f>VLOOKUP(A24,'12 meses'!$A$4:$J$600,3,FALSE)/1000000</f>
        <v>14045.433805999999</v>
      </c>
      <c r="V24" s="16">
        <f>VLOOKUP(A24,'12 meses'!$A$4:$J$600,5,FALSE)/1000000</f>
        <v>9544.7585949999993</v>
      </c>
      <c r="W24" s="17">
        <f t="shared" si="25"/>
        <v>-32.04368959453128</v>
      </c>
      <c r="X24" s="15">
        <f>VLOOKUP(A24,'12 meses'!$A$4:$J$600,4,FALSE)/1000000</f>
        <v>57910.196493000003</v>
      </c>
      <c r="Y24" s="16">
        <f>VLOOKUP(A24,'12 meses'!$A$4:$J$600,6,FALSE)/1000000</f>
        <v>43207.953912999998</v>
      </c>
      <c r="Z24" s="17">
        <f t="shared" si="26"/>
        <v>-25.388003271197956</v>
      </c>
      <c r="AA24" s="15">
        <f t="shared" si="27"/>
        <v>242.53818250638756</v>
      </c>
      <c r="AB24" s="16">
        <f t="shared" si="27"/>
        <v>220.90281373236385</v>
      </c>
      <c r="AC24" s="17">
        <f t="shared" si="28"/>
        <v>-8.9203970073676526</v>
      </c>
    </row>
    <row r="25" spans="1:29" x14ac:dyDescent="0.2">
      <c r="A25" s="20" t="s">
        <v>633</v>
      </c>
      <c r="B25" s="53" t="s">
        <v>634</v>
      </c>
      <c r="C25" s="54">
        <f>VLOOKUP(A25,Mês!$A$4:$J$560,3,FALSE)/1000000</f>
        <v>14.768404</v>
      </c>
      <c r="D25" s="55">
        <f>VLOOKUP(A25,Mês!$A$4:$J$560,5,FALSE)/1000000</f>
        <v>45.383937000000003</v>
      </c>
      <c r="E25" s="56">
        <f t="shared" si="17"/>
        <v>207.30427607478777</v>
      </c>
      <c r="F25" s="54">
        <f>VLOOKUP(A25,Mês!$A$4:$J$560,4,FALSE)/1000000</f>
        <v>64.113606000000004</v>
      </c>
      <c r="G25" s="55">
        <f>VLOOKUP(A25,Mês!$A$4:$J$560,6,FALSE)/1000000</f>
        <v>177.28738799999999</v>
      </c>
      <c r="H25" s="56">
        <f t="shared" si="18"/>
        <v>176.5206935950537</v>
      </c>
      <c r="I25" s="54">
        <f>C25/F25*1000</f>
        <v>230.34742422692617</v>
      </c>
      <c r="J25" s="55">
        <f>D25/G25*1000</f>
        <v>255.99078147623229</v>
      </c>
      <c r="K25" s="57">
        <f t="shared" si="20"/>
        <v>11.132469718456072</v>
      </c>
      <c r="L25" s="54">
        <f>VLOOKUP(A25,Ano!$A$4:$J$616,3,FALSE)/1000000</f>
        <v>1602.103492</v>
      </c>
      <c r="M25" s="55">
        <f>VLOOKUP(A25,Ano!$A$4:$J$616,5,FALSE)/1000000</f>
        <v>1356.4524919999999</v>
      </c>
      <c r="N25" s="56">
        <f t="shared" si="21"/>
        <v>-15.333029434530443</v>
      </c>
      <c r="O25" s="54">
        <f>VLOOKUP(A25,Ano!$A$4:$J$616,4,FALSE)/1000000</f>
        <v>7076.6623609999997</v>
      </c>
      <c r="P25" s="55">
        <f>VLOOKUP(A25,Ano!$A$4:$J$616,6,FALSE)/1000000</f>
        <v>6071.6475339999997</v>
      </c>
      <c r="Q25" s="56">
        <f t="shared" si="22"/>
        <v>-14.201819667682747</v>
      </c>
      <c r="R25" s="54">
        <f>L25/O25*1000</f>
        <v>226.39252945418289</v>
      </c>
      <c r="S25" s="55">
        <f>M25/P25*1000</f>
        <v>223.40764749668685</v>
      </c>
      <c r="T25" s="56">
        <f t="shared" si="24"/>
        <v>-1.3184542637923569</v>
      </c>
      <c r="U25" s="54">
        <f>VLOOKUP(A25,'12 meses'!$A$4:$J$600,3,FALSE)/1000000</f>
        <v>12100.459758999999</v>
      </c>
      <c r="V25" s="55">
        <f>VLOOKUP(A25,'12 meses'!$A$4:$J$600,5,FALSE)/1000000</f>
        <v>7807.9779699999999</v>
      </c>
      <c r="W25" s="56">
        <f t="shared" si="25"/>
        <v>-35.473708226725563</v>
      </c>
      <c r="X25" s="54">
        <f>VLOOKUP(A25,'12 meses'!$A$4:$J$600,4,FALSE)/1000000</f>
        <v>52729.704647999999</v>
      </c>
      <c r="Y25" s="55">
        <f>VLOOKUP(A25,'12 meses'!$A$4:$J$600,6,FALSE)/1000000</f>
        <v>38751.362211</v>
      </c>
      <c r="Z25" s="56">
        <f t="shared" si="26"/>
        <v>-26.509426764881738</v>
      </c>
      <c r="AA25" s="54">
        <f t="shared" si="27"/>
        <v>229.48089392453977</v>
      </c>
      <c r="AB25" s="55">
        <f t="shared" si="27"/>
        <v>201.48912256260294</v>
      </c>
      <c r="AC25" s="56">
        <f t="shared" si="28"/>
        <v>-12.197865749617209</v>
      </c>
    </row>
    <row r="26" spans="1:29" s="19" customFormat="1" x14ac:dyDescent="0.2">
      <c r="A26" s="68" t="s">
        <v>635</v>
      </c>
      <c r="B26" s="68" t="s">
        <v>636</v>
      </c>
      <c r="C26" s="15">
        <f>VLOOKUP(A26,Mês!$A$4:$J$560,3,FALSE)/1000000</f>
        <v>998.16904699999998</v>
      </c>
      <c r="D26" s="16">
        <f>VLOOKUP(A26,Mês!$A$4:$J$560,5,FALSE)/1000000</f>
        <v>1355.1288689999999</v>
      </c>
      <c r="E26" s="17">
        <f t="shared" ref="E26:E39" si="29">(D26/C26-1)*100</f>
        <v>35.761459752017323</v>
      </c>
      <c r="F26" s="15">
        <f>VLOOKUP(A26,Mês!$A$4:$J$560,4,FALSE)/1000000</f>
        <v>263.10396400000002</v>
      </c>
      <c r="G26" s="16">
        <f>VLOOKUP(A26,Mês!$A$4:$J$560,6,FALSE)/1000000</f>
        <v>180.919162</v>
      </c>
      <c r="H26" s="17">
        <f t="shared" ref="H26:H33" si="30">(G26/F26-1)*100</f>
        <v>-31.236626294235535</v>
      </c>
      <c r="I26" s="15">
        <f t="shared" ref="I26:I33" si="31">C26/F26*1000</f>
        <v>3793.8198719043239</v>
      </c>
      <c r="J26" s="16">
        <f t="shared" ref="J26:J38" si="32">D26/G26*1000</f>
        <v>7490.245112897438</v>
      </c>
      <c r="K26" s="18">
        <f t="shared" ref="K26:K33" si="33">(J26/I26-1)*100</f>
        <v>97.432808246050911</v>
      </c>
      <c r="L26" s="15">
        <f>VLOOKUP(A26,Ano!$A$4:$J$616,3,FALSE)/1000000</f>
        <v>3421.7323820000001</v>
      </c>
      <c r="M26" s="16">
        <f>VLOOKUP(A26,Ano!$A$4:$J$616,5,FALSE)/1000000</f>
        <v>5448.1566599999996</v>
      </c>
      <c r="N26" s="17">
        <f t="shared" ref="N26:N39" si="34">(M26/L26-1)*100</f>
        <v>59.222173208518299</v>
      </c>
      <c r="O26" s="15">
        <f>VLOOKUP(A26,Ano!$A$4:$J$616,4,FALSE)/1000000</f>
        <v>934.91641300000003</v>
      </c>
      <c r="P26" s="16">
        <f>VLOOKUP(A26,Ano!$A$4:$J$616,6,FALSE)/1000000</f>
        <v>842.86258099999998</v>
      </c>
      <c r="Q26" s="17">
        <f t="shared" ref="Q26:Q33" si="35">(P26/O26-1)*100</f>
        <v>-9.8462098557681514</v>
      </c>
      <c r="R26" s="15">
        <f t="shared" ref="R26:R33" si="36">L26/O26*1000</f>
        <v>3659.9340159407384</v>
      </c>
      <c r="S26" s="16">
        <f t="shared" ref="S26:S38" si="37">M26/P26*1000</f>
        <v>6463.8729762283747</v>
      </c>
      <c r="T26" s="17">
        <f t="shared" ref="T26:T33" si="38">(S26/R26-1)*100</f>
        <v>76.611735295640841</v>
      </c>
      <c r="U26" s="15">
        <f>VLOOKUP(A26,'12 meses'!$A$4:$J$600,3,FALSE)/1000000</f>
        <v>9071.2803409999997</v>
      </c>
      <c r="V26" s="16">
        <f>VLOOKUP(A26,'12 meses'!$A$4:$J$600,5,FALSE)/1000000</f>
        <v>14367.005066</v>
      </c>
      <c r="W26" s="17">
        <f t="shared" si="9"/>
        <v>58.379021769006535</v>
      </c>
      <c r="X26" s="15">
        <f>VLOOKUP(A26,'12 meses'!$A$4:$J$600,4,FALSE)/1000000</f>
        <v>2520.6408270000002</v>
      </c>
      <c r="Y26" s="16">
        <f>VLOOKUP(A26,'12 meses'!$A$4:$J$600,6,FALSE)/1000000</f>
        <v>2780.0596380000002</v>
      </c>
      <c r="Z26" s="17">
        <f t="shared" si="10"/>
        <v>10.291780098981951</v>
      </c>
      <c r="AA26" s="15">
        <f t="shared" si="11"/>
        <v>3598.7992592329774</v>
      </c>
      <c r="AB26" s="16">
        <f t="shared" si="11"/>
        <v>5167.8765698478865</v>
      </c>
      <c r="AC26" s="17">
        <f t="shared" si="12"/>
        <v>43.600023162984947</v>
      </c>
    </row>
    <row r="27" spans="1:29" x14ac:dyDescent="0.2">
      <c r="A27" s="58" t="s">
        <v>637</v>
      </c>
      <c r="B27" s="53" t="s">
        <v>638</v>
      </c>
      <c r="C27" s="54">
        <f>VLOOKUP(A27,Mês!$A$4:$J$560,3,FALSE)/1000000</f>
        <v>917.57542899999999</v>
      </c>
      <c r="D27" s="55">
        <f>VLOOKUP(A27,Mês!$A$4:$J$560,5,FALSE)/1000000</f>
        <v>1250.9198980000001</v>
      </c>
      <c r="E27" s="56">
        <f t="shared" si="29"/>
        <v>36.328835588294737</v>
      </c>
      <c r="F27" s="54">
        <f>VLOOKUP(A27,Mês!$A$4:$J$560,4,FALSE)/1000000</f>
        <v>254.10894400000001</v>
      </c>
      <c r="G27" s="55">
        <f>VLOOKUP(A27,Mês!$A$4:$J$560,6,FALSE)/1000000</f>
        <v>173.05514299999999</v>
      </c>
      <c r="H27" s="56">
        <f t="shared" si="30"/>
        <v>-31.897264112041658</v>
      </c>
      <c r="I27" s="54">
        <f t="shared" si="31"/>
        <v>3610.9529029407167</v>
      </c>
      <c r="J27" s="55">
        <f t="shared" si="32"/>
        <v>7228.4468194048422</v>
      </c>
      <c r="K27" s="57">
        <f t="shared" si="33"/>
        <v>100.18114369528557</v>
      </c>
      <c r="L27" s="54">
        <f>VLOOKUP(A27,Ano!$A$4:$J$616,3,FALSE)/1000000</f>
        <v>3146.871243</v>
      </c>
      <c r="M27" s="55">
        <f>VLOOKUP(A27,Ano!$A$4:$J$616,5,FALSE)/1000000</f>
        <v>5035.9738209999996</v>
      </c>
      <c r="N27" s="56">
        <f t="shared" si="34"/>
        <v>60.03113671085778</v>
      </c>
      <c r="O27" s="54">
        <f>VLOOKUP(A27,Ano!$A$4:$J$616,4,FALSE)/1000000</f>
        <v>902.89777600000002</v>
      </c>
      <c r="P27" s="55">
        <f>VLOOKUP(A27,Ano!$A$4:$J$616,6,FALSE)/1000000</f>
        <v>809.71433100000002</v>
      </c>
      <c r="Q27" s="56">
        <f t="shared" si="35"/>
        <v>-10.320486712551169</v>
      </c>
      <c r="R27" s="54">
        <f t="shared" si="36"/>
        <v>3485.3017989934665</v>
      </c>
      <c r="S27" s="55">
        <f t="shared" si="37"/>
        <v>6219.4450909378802</v>
      </c>
      <c r="T27" s="56">
        <f t="shared" si="38"/>
        <v>78.447820293037964</v>
      </c>
      <c r="U27" s="54">
        <f>VLOOKUP(A27,'12 meses'!$A$4:$J$600,3,FALSE)/1000000</f>
        <v>8274.0679089999994</v>
      </c>
      <c r="V27" s="55">
        <f>VLOOKUP(A27,'12 meses'!$A$4:$J$600,5,FALSE)/1000000</f>
        <v>13227.178465999999</v>
      </c>
      <c r="W27" s="56">
        <f t="shared" si="9"/>
        <v>59.863063869856873</v>
      </c>
      <c r="X27" s="54">
        <f>VLOOKUP(A27,'12 meses'!$A$4:$J$600,4,FALSE)/1000000</f>
        <v>2425.9230729999999</v>
      </c>
      <c r="Y27" s="55">
        <f>VLOOKUP(A27,'12 meses'!$A$4:$J$600,6,FALSE)/1000000</f>
        <v>2675.5225190000001</v>
      </c>
      <c r="Z27" s="56">
        <f t="shared" si="10"/>
        <v>10.288844225028736</v>
      </c>
      <c r="AA27" s="54">
        <f t="shared" si="11"/>
        <v>3410.6884925942577</v>
      </c>
      <c r="AB27" s="55">
        <f t="shared" si="11"/>
        <v>4943.7739253055406</v>
      </c>
      <c r="AC27" s="56">
        <f t="shared" si="12"/>
        <v>44.949441616850173</v>
      </c>
    </row>
    <row r="28" spans="1:29" x14ac:dyDescent="0.2">
      <c r="A28" s="58" t="s">
        <v>639</v>
      </c>
      <c r="B28" s="22" t="s">
        <v>640</v>
      </c>
      <c r="C28" s="23">
        <f>VLOOKUP(A28,Mês!$A$4:$J$560,3,FALSE)/1000000</f>
        <v>70.249662000000001</v>
      </c>
      <c r="D28" s="24">
        <f>VLOOKUP(A28,Mês!$A$4:$J$560,5,FALSE)/1000000</f>
        <v>94.483219000000005</v>
      </c>
      <c r="E28" s="25">
        <f t="shared" si="29"/>
        <v>34.496332523279619</v>
      </c>
      <c r="F28" s="23">
        <f>VLOOKUP(A28,Mês!$A$4:$J$560,4,FALSE)/1000000</f>
        <v>7.6939640000000002</v>
      </c>
      <c r="G28" s="24">
        <f>VLOOKUP(A28,Mês!$A$4:$J$560,6,FALSE)/1000000</f>
        <v>6.9040480000000004</v>
      </c>
      <c r="H28" s="25">
        <f t="shared" si="30"/>
        <v>-10.266697374721268</v>
      </c>
      <c r="I28" s="23">
        <f t="shared" si="31"/>
        <v>9130.4900828753543</v>
      </c>
      <c r="J28" s="24">
        <f t="shared" si="32"/>
        <v>13685.191499247978</v>
      </c>
      <c r="K28" s="26">
        <f t="shared" si="33"/>
        <v>49.884522901078121</v>
      </c>
      <c r="L28" s="23">
        <f>VLOOKUP(A28,Ano!$A$4:$J$616,3,FALSE)/1000000</f>
        <v>249.73325</v>
      </c>
      <c r="M28" s="24">
        <f>VLOOKUP(A28,Ano!$A$4:$J$616,5,FALSE)/1000000</f>
        <v>372.62248</v>
      </c>
      <c r="N28" s="25">
        <f t="shared" si="34"/>
        <v>49.208197146355161</v>
      </c>
      <c r="O28" s="23">
        <f>VLOOKUP(A28,Ano!$A$4:$J$616,4,FALSE)/1000000</f>
        <v>28.548292</v>
      </c>
      <c r="P28" s="24">
        <f>VLOOKUP(A28,Ano!$A$4:$J$616,6,FALSE)/1000000</f>
        <v>29.367619000000001</v>
      </c>
      <c r="Q28" s="25">
        <f t="shared" si="35"/>
        <v>2.8699685431268662</v>
      </c>
      <c r="R28" s="23">
        <f t="shared" si="36"/>
        <v>8747.7475009713362</v>
      </c>
      <c r="S28" s="24">
        <f t="shared" si="37"/>
        <v>12688.208737657622</v>
      </c>
      <c r="T28" s="25">
        <f t="shared" si="38"/>
        <v>45.045438682915147</v>
      </c>
      <c r="U28" s="23">
        <f>VLOOKUP(A28,'12 meses'!$A$4:$J$600,3,FALSE)/1000000</f>
        <v>706.14244900000006</v>
      </c>
      <c r="V28" s="24">
        <f>VLOOKUP(A28,'12 meses'!$A$4:$J$600,5,FALSE)/1000000</f>
        <v>1021.971355</v>
      </c>
      <c r="W28" s="25">
        <f t="shared" si="9"/>
        <v>44.72594820595468</v>
      </c>
      <c r="X28" s="23">
        <f>VLOOKUP(A28,'12 meses'!$A$4:$J$600,4,FALSE)/1000000</f>
        <v>81.756122000000005</v>
      </c>
      <c r="Y28" s="24">
        <f>VLOOKUP(A28,'12 meses'!$A$4:$J$600,6,FALSE)/1000000</f>
        <v>91.730765000000005</v>
      </c>
      <c r="Z28" s="25">
        <f t="shared" si="10"/>
        <v>12.200484509282372</v>
      </c>
      <c r="AA28" s="23">
        <f t="shared" si="11"/>
        <v>8637.1813110215771</v>
      </c>
      <c r="AB28" s="24">
        <f t="shared" si="11"/>
        <v>11140.988031659825</v>
      </c>
      <c r="AC28" s="25">
        <f t="shared" si="12"/>
        <v>28.988701643245985</v>
      </c>
    </row>
    <row r="29" spans="1:29" s="19" customFormat="1" x14ac:dyDescent="0.2">
      <c r="A29" s="68" t="s">
        <v>641</v>
      </c>
      <c r="B29" s="59" t="s">
        <v>642</v>
      </c>
      <c r="C29" s="60">
        <f>VLOOKUP(A29,Mês!$A$4:$J$560,3,FALSE)/1000000</f>
        <v>507.68190399999997</v>
      </c>
      <c r="D29" s="61">
        <f>VLOOKUP(A29,Mês!$A$4:$J$560,5,FALSE)/1000000</f>
        <v>427.63825600000001</v>
      </c>
      <c r="E29" s="62">
        <f t="shared" si="29"/>
        <v>-15.766496179859891</v>
      </c>
      <c r="F29" s="60">
        <f>VLOOKUP(A29,Mês!$A$4:$J$560,4,FALSE)/1000000</f>
        <v>255.32656499999999</v>
      </c>
      <c r="G29" s="61">
        <f>VLOOKUP(A29,Mês!$A$4:$J$560,6,FALSE)/1000000</f>
        <v>255.216295</v>
      </c>
      <c r="H29" s="62">
        <f>(G29/F29-1)*100</f>
        <v>-4.3187828888857638E-2</v>
      </c>
      <c r="I29" s="60">
        <f t="shared" ref="I29:J32" si="39">C29/F29*1000</f>
        <v>1988.3630361768271</v>
      </c>
      <c r="J29" s="61">
        <f t="shared" si="39"/>
        <v>1675.5915056285885</v>
      </c>
      <c r="K29" s="63">
        <f>(J29/I29-1)*100</f>
        <v>-15.730101840437927</v>
      </c>
      <c r="L29" s="60">
        <f>VLOOKUP(A29,Ano!$A$4:$J$616,3,FALSE)/1000000</f>
        <v>2046.0275119999999</v>
      </c>
      <c r="M29" s="61">
        <f>VLOOKUP(A29,Ano!$A$4:$J$616,5,FALSE)/1000000</f>
        <v>2089.6248519999999</v>
      </c>
      <c r="N29" s="62">
        <f t="shared" si="34"/>
        <v>2.1308286298351575</v>
      </c>
      <c r="O29" s="60">
        <f>VLOOKUP(A29,Ano!$A$4:$J$616,4,FALSE)/1000000</f>
        <v>1051.185536</v>
      </c>
      <c r="P29" s="61">
        <f>VLOOKUP(A29,Ano!$A$4:$J$616,6,FALSE)/1000000</f>
        <v>1224.8195900000001</v>
      </c>
      <c r="Q29" s="62">
        <f>(P29/O29-1)*100</f>
        <v>16.51792647953636</v>
      </c>
      <c r="R29" s="60">
        <f t="shared" ref="R29:S32" si="40">L29/O29*1000</f>
        <v>1946.399985473164</v>
      </c>
      <c r="S29" s="61">
        <f t="shared" si="40"/>
        <v>1706.067464188746</v>
      </c>
      <c r="T29" s="62">
        <f>(S29/R29-1)*100</f>
        <v>-12.347540232127251</v>
      </c>
      <c r="U29" s="60">
        <f>VLOOKUP(A29,'12 meses'!$A$4:$J$600,3,FALSE)/1000000</f>
        <v>4786.8191029999998</v>
      </c>
      <c r="V29" s="61">
        <f>VLOOKUP(A29,'12 meses'!$A$4:$J$600,5,FALSE)/1000000</f>
        <v>5564.022046</v>
      </c>
      <c r="W29" s="62">
        <f>(V29/U29-1)*100</f>
        <v>16.236313223386922</v>
      </c>
      <c r="X29" s="60">
        <f>VLOOKUP(A29,'12 meses'!$A$4:$J$600,4,FALSE)/1000000</f>
        <v>2448.8826610000001</v>
      </c>
      <c r="Y29" s="61">
        <f>VLOOKUP(A29,'12 meses'!$A$4:$J$600,6,FALSE)/1000000</f>
        <v>3091.8775909999999</v>
      </c>
      <c r="Z29" s="62">
        <f>(Y29/X29-1)*100</f>
        <v>26.25666554956263</v>
      </c>
      <c r="AA29" s="60">
        <f t="shared" ref="AA29:AB32" si="41">U29/X29*1000</f>
        <v>1954.6951674055729</v>
      </c>
      <c r="AB29" s="61">
        <f t="shared" si="41"/>
        <v>1799.5609082959973</v>
      </c>
      <c r="AC29" s="62">
        <f>(AB29/AA29-1)*100</f>
        <v>-7.9364937150523618</v>
      </c>
    </row>
    <row r="30" spans="1:29" x14ac:dyDescent="0.2">
      <c r="A30" s="58"/>
      <c r="B30" s="22" t="s">
        <v>643</v>
      </c>
      <c r="C30" s="23">
        <f>Mês!M8/1000000</f>
        <v>473.61491699999999</v>
      </c>
      <c r="D30" s="24">
        <f>Mês!O8/1000000</f>
        <v>389.126352</v>
      </c>
      <c r="E30" s="25">
        <f t="shared" si="29"/>
        <v>-17.839084447587194</v>
      </c>
      <c r="F30" s="23">
        <f>Mês!N8/1000000</f>
        <v>241.41569000000001</v>
      </c>
      <c r="G30" s="24">
        <f>Mês!P8/1000000</f>
        <v>239.14525699999999</v>
      </c>
      <c r="H30" s="25">
        <f>(G30/F30-1)*100</f>
        <v>-0.94046621410565079</v>
      </c>
      <c r="I30" s="23">
        <f t="shared" si="39"/>
        <v>1961.8232642625671</v>
      </c>
      <c r="J30" s="24">
        <f t="shared" si="39"/>
        <v>1627.1547965511188</v>
      </c>
      <c r="K30" s="26">
        <f>(J30/I30-1)*100</f>
        <v>-17.059052862095982</v>
      </c>
      <c r="L30" s="23">
        <f>Ano!M8/1000000</f>
        <v>1929.4329009999999</v>
      </c>
      <c r="M30" s="24">
        <f>Ano!O8/1000000</f>
        <v>1957.6339009999999</v>
      </c>
      <c r="N30" s="25">
        <f t="shared" si="34"/>
        <v>1.4616211833738291</v>
      </c>
      <c r="O30" s="23">
        <f>Ano!N8/1000000</f>
        <v>1002.664043</v>
      </c>
      <c r="P30" s="24">
        <f>Ano!P8/1000000</f>
        <v>1168.514958</v>
      </c>
      <c r="Q30" s="25">
        <f>(P30/O30-1)*100</f>
        <v>16.541025496812402</v>
      </c>
      <c r="R30" s="23">
        <f t="shared" si="40"/>
        <v>1924.3064658298513</v>
      </c>
      <c r="S30" s="24">
        <f t="shared" si="40"/>
        <v>1675.3177934073137</v>
      </c>
      <c r="T30" s="25">
        <f>(S30/R30-1)*100</f>
        <v>-12.939138169717779</v>
      </c>
      <c r="U30" s="23">
        <f>'12 meses'!M8/1000000</f>
        <v>4431.6954189999997</v>
      </c>
      <c r="V30" s="24">
        <f>'12 meses'!O8/1000000</f>
        <v>5183.2660100000003</v>
      </c>
      <c r="W30" s="25">
        <f>(V30/U30-1)*100</f>
        <v>16.958985668956259</v>
      </c>
      <c r="X30" s="23">
        <f>'12 meses'!N8/1000000</f>
        <v>2316.9525859999999</v>
      </c>
      <c r="Y30" s="24">
        <f>'12 meses'!P8/1000000</f>
        <v>2940.2204959999999</v>
      </c>
      <c r="Z30" s="25">
        <f>(Y30/X30-1)*100</f>
        <v>26.900330795116247</v>
      </c>
      <c r="AA30" s="23">
        <f t="shared" si="41"/>
        <v>1912.725985753081</v>
      </c>
      <c r="AB30" s="24">
        <f t="shared" si="41"/>
        <v>1762.88343580066</v>
      </c>
      <c r="AC30" s="25">
        <f>(AB30/AA30-1)*100</f>
        <v>-7.833978890260374</v>
      </c>
    </row>
    <row r="31" spans="1:29" s="19" customFormat="1" x14ac:dyDescent="0.2">
      <c r="A31" s="68" t="s">
        <v>644</v>
      </c>
      <c r="B31" s="59" t="s">
        <v>645</v>
      </c>
      <c r="C31" s="60">
        <f>VLOOKUP(A31,Mês!$A$4:$J$560,3,FALSE)/1000000</f>
        <v>117.39211899999999</v>
      </c>
      <c r="D31" s="61">
        <f>VLOOKUP(A31,Mês!$A$4:$J$560,5,FALSE)/1000000</f>
        <v>163.62387699999999</v>
      </c>
      <c r="E31" s="62">
        <f t="shared" si="29"/>
        <v>39.382335367845258</v>
      </c>
      <c r="F31" s="60">
        <f>VLOOKUP(A31,Mês!$A$4:$J$560,4,FALSE)/1000000</f>
        <v>21.826008999999999</v>
      </c>
      <c r="G31" s="61">
        <f>VLOOKUP(A31,Mês!$A$4:$J$560,6,FALSE)/1000000</f>
        <v>28.956624999999999</v>
      </c>
      <c r="H31" s="62">
        <f>(G31/F31-1)*100</f>
        <v>32.670269676879535</v>
      </c>
      <c r="I31" s="60">
        <f t="shared" si="39"/>
        <v>5378.5425910893746</v>
      </c>
      <c r="J31" s="61">
        <f t="shared" si="39"/>
        <v>5650.6542803244511</v>
      </c>
      <c r="K31" s="63">
        <f>(J31/I31-1)*100</f>
        <v>5.0592085983642399</v>
      </c>
      <c r="L31" s="60">
        <f>VLOOKUP(A31,Ano!$A$4:$J$616,3,FALSE)/1000000</f>
        <v>776.61732099999995</v>
      </c>
      <c r="M31" s="61">
        <f>VLOOKUP(A31,Ano!$A$4:$J$616,5,FALSE)/1000000</f>
        <v>907.62340300000005</v>
      </c>
      <c r="N31" s="62">
        <f t="shared" si="34"/>
        <v>16.868807642779849</v>
      </c>
      <c r="O31" s="60">
        <f>VLOOKUP(A31,Ano!$A$4:$J$616,4,FALSE)/1000000</f>
        <v>128.23757900000001</v>
      </c>
      <c r="P31" s="61">
        <f>VLOOKUP(A31,Ano!$A$4:$J$616,6,FALSE)/1000000</f>
        <v>133.48481200000001</v>
      </c>
      <c r="Q31" s="62">
        <f>(P31/O31-1)*100</f>
        <v>4.0918060376046173</v>
      </c>
      <c r="R31" s="60">
        <f t="shared" si="40"/>
        <v>6056.0822112837914</v>
      </c>
      <c r="S31" s="61">
        <f t="shared" si="40"/>
        <v>6799.450734515025</v>
      </c>
      <c r="T31" s="62">
        <f>(S31/R31-1)*100</f>
        <v>12.274742932752414</v>
      </c>
      <c r="U31" s="60">
        <f>VLOOKUP(A31,'12 meses'!$A$4:$J$600,3,FALSE)/1000000</f>
        <v>2738.5088780000001</v>
      </c>
      <c r="V31" s="61">
        <f>VLOOKUP(A31,'12 meses'!$A$4:$J$600,5,FALSE)/1000000</f>
        <v>3106.329033</v>
      </c>
      <c r="W31" s="62">
        <f>(V31/U31-1)*100</f>
        <v>13.431402686144578</v>
      </c>
      <c r="X31" s="60">
        <f>VLOOKUP(A31,'12 meses'!$A$4:$J$600,4,FALSE)/1000000</f>
        <v>500.28402</v>
      </c>
      <c r="Y31" s="61">
        <f>VLOOKUP(A31,'12 meses'!$A$4:$J$600,6,FALSE)/1000000</f>
        <v>460.05339300000003</v>
      </c>
      <c r="Z31" s="62">
        <f>(Y31/X31-1)*100</f>
        <v>-8.0415574736926398</v>
      </c>
      <c r="AA31" s="60">
        <f t="shared" si="41"/>
        <v>5473.9083570968342</v>
      </c>
      <c r="AB31" s="61">
        <f t="shared" si="41"/>
        <v>6752.105473548806</v>
      </c>
      <c r="AC31" s="62">
        <f>(AB31/AA31-1)*100</f>
        <v>23.350721880369264</v>
      </c>
    </row>
    <row r="32" spans="1:29" s="19" customFormat="1" x14ac:dyDescent="0.2">
      <c r="A32" s="27" t="s">
        <v>646</v>
      </c>
      <c r="B32" s="68" t="s">
        <v>647</v>
      </c>
      <c r="C32" s="15">
        <f>VLOOKUP(A32,Mês!$A$4:$J$560,3,FALSE)/1000000</f>
        <v>185.65702400000001</v>
      </c>
      <c r="D32" s="16">
        <f>VLOOKUP(A32,Mês!$A$4:$J$560,5,FALSE)/1000000</f>
        <v>222.61413300000001</v>
      </c>
      <c r="E32" s="17">
        <f t="shared" si="29"/>
        <v>19.906119468983839</v>
      </c>
      <c r="F32" s="15">
        <f>VLOOKUP(A32,Mês!$A$4:$J$560,4,FALSE)/1000000</f>
        <v>150.385516</v>
      </c>
      <c r="G32" s="16">
        <f>VLOOKUP(A32,Mês!$A$4:$J$560,6,FALSE)/1000000</f>
        <v>166.957258</v>
      </c>
      <c r="H32" s="17">
        <f>(G32/F32-1)*100</f>
        <v>11.019506692386516</v>
      </c>
      <c r="I32" s="15">
        <f t="shared" si="39"/>
        <v>1234.5405923267238</v>
      </c>
      <c r="J32" s="16">
        <f t="shared" si="39"/>
        <v>1333.36002080245</v>
      </c>
      <c r="K32" s="18">
        <f>(J32/I32-1)*100</f>
        <v>8.0045507689206374</v>
      </c>
      <c r="L32" s="15">
        <f>VLOOKUP(A32,Ano!$A$4:$J$616,3,FALSE)/1000000</f>
        <v>918.613066</v>
      </c>
      <c r="M32" s="16">
        <f>VLOOKUP(A32,Ano!$A$4:$J$616,5,FALSE)/1000000</f>
        <v>1212.725428</v>
      </c>
      <c r="N32" s="17">
        <f t="shared" si="34"/>
        <v>32.017001813470827</v>
      </c>
      <c r="O32" s="15">
        <f>VLOOKUP(A32,Ano!$A$4:$J$616,4,FALSE)/1000000</f>
        <v>877.51761599999998</v>
      </c>
      <c r="P32" s="16">
        <f>VLOOKUP(A32,Ano!$A$4:$J$616,6,FALSE)/1000000</f>
        <v>739.37014599999998</v>
      </c>
      <c r="Q32" s="17">
        <f>(P32/O32-1)*100</f>
        <v>-15.74298538070602</v>
      </c>
      <c r="R32" s="15">
        <f t="shared" si="40"/>
        <v>1046.8314815004239</v>
      </c>
      <c r="S32" s="16">
        <f t="shared" si="40"/>
        <v>1640.2142209296073</v>
      </c>
      <c r="T32" s="17">
        <f>(S32/R32-1)*100</f>
        <v>56.683692639687109</v>
      </c>
      <c r="U32" s="15">
        <f>VLOOKUP(A32,'12 meses'!$A$4:$J$600,3,FALSE)/1000000</f>
        <v>2815.5201280000001</v>
      </c>
      <c r="V32" s="16">
        <f>VLOOKUP(A32,'12 meses'!$A$4:$J$600,5,FALSE)/1000000</f>
        <v>3802.8798750000001</v>
      </c>
      <c r="W32" s="17">
        <f>(V32/U32-1)*100</f>
        <v>35.068467001206251</v>
      </c>
      <c r="X32" s="15">
        <f>VLOOKUP(A32,'12 meses'!$A$4:$J$600,4,FALSE)/1000000</f>
        <v>2762.1005740000001</v>
      </c>
      <c r="Y32" s="16">
        <f>VLOOKUP(A32,'12 meses'!$A$4:$J$600,6,FALSE)/1000000</f>
        <v>2443.2421509999999</v>
      </c>
      <c r="Z32" s="17">
        <f>(Y32/X32-1)*100</f>
        <v>-11.544055491731708</v>
      </c>
      <c r="AA32" s="15">
        <f t="shared" si="41"/>
        <v>1019.3401914842801</v>
      </c>
      <c r="AB32" s="16">
        <f t="shared" si="41"/>
        <v>1556.4891402366775</v>
      </c>
      <c r="AC32" s="17">
        <f>(AB32/AA32-1)*100</f>
        <v>52.695748999187877</v>
      </c>
    </row>
    <row r="33" spans="1:29" s="19" customFormat="1" x14ac:dyDescent="0.2">
      <c r="A33" s="68" t="s">
        <v>648</v>
      </c>
      <c r="B33" s="59" t="s">
        <v>649</v>
      </c>
      <c r="C33" s="60">
        <f>VLOOKUP(A33,Mês!$A$4:$J$560,3,FALSE)/1000000</f>
        <v>152.42699099999999</v>
      </c>
      <c r="D33" s="61">
        <f>VLOOKUP(A33,Mês!$A$4:$J$560,5,FALSE)/1000000</f>
        <v>124.485536</v>
      </c>
      <c r="E33" s="62">
        <f t="shared" si="29"/>
        <v>-18.331041514819379</v>
      </c>
      <c r="F33" s="60">
        <f>VLOOKUP(A33,Mês!$A$4:$J$560,4,FALSE)/1000000</f>
        <v>58.549202999999999</v>
      </c>
      <c r="G33" s="61">
        <f>VLOOKUP(A33,Mês!$A$4:$J$560,6,FALSE)/1000000</f>
        <v>48.646703000000002</v>
      </c>
      <c r="H33" s="62">
        <f t="shared" si="30"/>
        <v>-16.913125188057631</v>
      </c>
      <c r="I33" s="60">
        <f t="shared" si="31"/>
        <v>2603.399930140808</v>
      </c>
      <c r="J33" s="61">
        <f t="shared" si="32"/>
        <v>2558.9716943407243</v>
      </c>
      <c r="K33" s="63">
        <f t="shared" si="33"/>
        <v>-1.7065467078537067</v>
      </c>
      <c r="L33" s="60">
        <f>VLOOKUP(A33,Ano!$A$4:$J$616,3,FALSE)/1000000</f>
        <v>556.53938200000005</v>
      </c>
      <c r="M33" s="61">
        <f>VLOOKUP(A33,Ano!$A$4:$J$616,5,FALSE)/1000000</f>
        <v>516.35846100000003</v>
      </c>
      <c r="N33" s="62">
        <f t="shared" si="34"/>
        <v>-7.2197803604848954</v>
      </c>
      <c r="O33" s="60">
        <f>VLOOKUP(A33,Ano!$A$4:$J$616,4,FALSE)/1000000</f>
        <v>199.46476999999999</v>
      </c>
      <c r="P33" s="61">
        <f>VLOOKUP(A33,Ano!$A$4:$J$616,6,FALSE)/1000000</f>
        <v>224.55860999999999</v>
      </c>
      <c r="Q33" s="62">
        <f t="shared" si="35"/>
        <v>12.580587539343412</v>
      </c>
      <c r="R33" s="60">
        <f t="shared" si="36"/>
        <v>2790.1638068717602</v>
      </c>
      <c r="S33" s="61">
        <f t="shared" si="37"/>
        <v>2299.4373762822993</v>
      </c>
      <c r="T33" s="62">
        <f t="shared" si="38"/>
        <v>-17.587728339851395</v>
      </c>
      <c r="U33" s="60">
        <f>VLOOKUP(A33,'12 meses'!$A$4:$J$600,3,FALSE)/1000000</f>
        <v>1560.93218</v>
      </c>
      <c r="V33" s="61">
        <f>VLOOKUP(A33,'12 meses'!$A$4:$J$600,5,FALSE)/1000000</f>
        <v>1578.488169</v>
      </c>
      <c r="W33" s="62">
        <f t="shared" si="9"/>
        <v>1.1247118372561093</v>
      </c>
      <c r="X33" s="60">
        <f>VLOOKUP(A33,'12 meses'!$A$4:$J$600,4,FALSE)/1000000</f>
        <v>495.03449999999998</v>
      </c>
      <c r="Y33" s="61">
        <f>VLOOKUP(A33,'12 meses'!$A$4:$J$600,6,FALSE)/1000000</f>
        <v>633.53609500000005</v>
      </c>
      <c r="Z33" s="62">
        <f t="shared" si="10"/>
        <v>27.978170208339037</v>
      </c>
      <c r="AA33" s="60">
        <f t="shared" si="11"/>
        <v>3153.1785764426522</v>
      </c>
      <c r="AB33" s="61">
        <f t="shared" si="11"/>
        <v>2491.5520701310634</v>
      </c>
      <c r="AC33" s="62">
        <f t="shared" si="12"/>
        <v>-20.982842876537035</v>
      </c>
    </row>
    <row r="34" spans="1:29" s="19" customFormat="1" x14ac:dyDescent="0.2">
      <c r="A34" s="27" t="s">
        <v>650</v>
      </c>
      <c r="B34" s="68" t="s">
        <v>651</v>
      </c>
      <c r="C34" s="15">
        <f>VLOOKUP(A34,Mês!$A$4:$J$560,3,FALSE)/1000000</f>
        <v>110.90140700000001</v>
      </c>
      <c r="D34" s="16">
        <f>VLOOKUP(A34,Mês!$A$4:$J$560,5,FALSE)/1000000</f>
        <v>134.15610899999999</v>
      </c>
      <c r="E34" s="17">
        <f t="shared" si="29"/>
        <v>20.968807005306967</v>
      </c>
      <c r="F34" s="15">
        <f>VLOOKUP(A34,Mês!$A$4:$J$560,4,FALSE)/1000000</f>
        <v>89.134606000000005</v>
      </c>
      <c r="G34" s="16">
        <f>VLOOKUP(A34,Mês!$A$4:$J$560,6,FALSE)/1000000</f>
        <v>105.250452</v>
      </c>
      <c r="H34" s="17">
        <f>(G34/F34-1)*100</f>
        <v>18.080346930573743</v>
      </c>
      <c r="I34" s="15">
        <f>C34/F34*1000</f>
        <v>1244.2014608781687</v>
      </c>
      <c r="J34" s="16">
        <f t="shared" si="32"/>
        <v>1274.636891820664</v>
      </c>
      <c r="K34" s="18">
        <f>(J34/I34-1)*100</f>
        <v>2.44618190055923</v>
      </c>
      <c r="L34" s="15">
        <f>VLOOKUP(A34,Ano!$A$4:$J$616,3,FALSE)/1000000</f>
        <v>401.86377599999997</v>
      </c>
      <c r="M34" s="16">
        <f>VLOOKUP(A34,Ano!$A$4:$J$616,5,FALSE)/1000000</f>
        <v>445.289762</v>
      </c>
      <c r="N34" s="17">
        <f t="shared" si="34"/>
        <v>10.806145911494159</v>
      </c>
      <c r="O34" s="15">
        <f>VLOOKUP(A34,Ano!$A$4:$J$616,4,FALSE)/1000000</f>
        <v>328.54991999999999</v>
      </c>
      <c r="P34" s="16">
        <f>VLOOKUP(A34,Ano!$A$4:$J$616,6,FALSE)/1000000</f>
        <v>406.79891300000003</v>
      </c>
      <c r="Q34" s="17">
        <f>(P34/O34-1)*100</f>
        <v>23.816469959877029</v>
      </c>
      <c r="R34" s="15">
        <f>L34/O34*1000</f>
        <v>1223.1437341393964</v>
      </c>
      <c r="S34" s="16">
        <f t="shared" si="37"/>
        <v>1094.6188590233523</v>
      </c>
      <c r="T34" s="17">
        <f>(S34/R34-1)*100</f>
        <v>-10.507749132727573</v>
      </c>
      <c r="U34" s="15">
        <f>VLOOKUP(A34,'12 meses'!$A$4:$J$600,3,FALSE)/1000000</f>
        <v>1404.586149</v>
      </c>
      <c r="V34" s="16">
        <f>VLOOKUP(A34,'12 meses'!$A$4:$J$600,5,FALSE)/1000000</f>
        <v>1428.822471</v>
      </c>
      <c r="W34" s="17">
        <f t="shared" si="9"/>
        <v>1.7255133846546311</v>
      </c>
      <c r="X34" s="15">
        <f>VLOOKUP(A34,'12 meses'!$A$4:$J$600,4,FALSE)/1000000</f>
        <v>1106.837994</v>
      </c>
      <c r="Y34" s="16">
        <f>VLOOKUP(A34,'12 meses'!$A$4:$J$600,6,FALSE)/1000000</f>
        <v>1172.4096520000001</v>
      </c>
      <c r="Z34" s="17">
        <f t="shared" si="10"/>
        <v>5.9242326659776801</v>
      </c>
      <c r="AA34" s="15">
        <f t="shared" si="11"/>
        <v>1269.0078915017803</v>
      </c>
      <c r="AB34" s="16">
        <f t="shared" si="11"/>
        <v>1218.7058239947005</v>
      </c>
      <c r="AC34" s="17">
        <f t="shared" si="12"/>
        <v>-3.9638892589982877</v>
      </c>
    </row>
    <row r="35" spans="1:29" s="19" customFormat="1" x14ac:dyDescent="0.2">
      <c r="A35" s="68" t="s">
        <v>652</v>
      </c>
      <c r="B35" s="59" t="s">
        <v>653</v>
      </c>
      <c r="C35" s="60">
        <f>VLOOKUP(A35,Mês!$A$4:$J$560,3,FALSE)/1000000</f>
        <v>63.194175000000001</v>
      </c>
      <c r="D35" s="61">
        <f>VLOOKUP(A35,Mês!$A$4:$J$560,5,FALSE)/1000000</f>
        <v>74.800066999999999</v>
      </c>
      <c r="E35" s="62">
        <f t="shared" si="29"/>
        <v>18.36544586585709</v>
      </c>
      <c r="F35" s="60">
        <f>VLOOKUP(A35,Mês!$A$4:$J$560,4,FALSE)/1000000</f>
        <v>23.362795999999999</v>
      </c>
      <c r="G35" s="61">
        <f>VLOOKUP(A35,Mês!$A$4:$J$560,6,FALSE)/1000000</f>
        <v>25.165212</v>
      </c>
      <c r="H35" s="62">
        <f>(G35/F35-1)*100</f>
        <v>7.7148985078669519</v>
      </c>
      <c r="I35" s="60">
        <f>C35/F35*1000</f>
        <v>2704.9063391213967</v>
      </c>
      <c r="J35" s="61">
        <f t="shared" si="32"/>
        <v>2972.3598990542978</v>
      </c>
      <c r="K35" s="63">
        <f>(J35/I35-1)*100</f>
        <v>9.8877198099130759</v>
      </c>
      <c r="L35" s="60">
        <f>VLOOKUP(A35,Ano!$A$4:$J$616,3,FALSE)/1000000</f>
        <v>166.904627</v>
      </c>
      <c r="M35" s="61">
        <f>VLOOKUP(A35,Ano!$A$4:$J$616,5,FALSE)/1000000</f>
        <v>335.86428999999998</v>
      </c>
      <c r="N35" s="62">
        <f t="shared" si="34"/>
        <v>101.23126364855062</v>
      </c>
      <c r="O35" s="60">
        <f>VLOOKUP(A35,Ano!$A$4:$J$616,4,FALSE)/1000000</f>
        <v>57.873189000000004</v>
      </c>
      <c r="P35" s="61">
        <f>VLOOKUP(A35,Ano!$A$4:$J$616,6,FALSE)/1000000</f>
        <v>119.025335</v>
      </c>
      <c r="Q35" s="62">
        <f>(P35/O35-1)*100</f>
        <v>105.66576173986194</v>
      </c>
      <c r="R35" s="60">
        <f>L35/O35*1000</f>
        <v>2883.9714880754195</v>
      </c>
      <c r="S35" s="61">
        <f t="shared" si="37"/>
        <v>2821.788235252604</v>
      </c>
      <c r="T35" s="62">
        <f>(S35/R35-1)*100</f>
        <v>-2.1561673920816982</v>
      </c>
      <c r="U35" s="60">
        <f>VLOOKUP(A35,'12 meses'!$A$4:$J$600,3,FALSE)/1000000</f>
        <v>657.60752600000001</v>
      </c>
      <c r="V35" s="61">
        <f>VLOOKUP(A35,'12 meses'!$A$4:$J$600,5,FALSE)/1000000</f>
        <v>1126.1871080000001</v>
      </c>
      <c r="W35" s="62">
        <f t="shared" si="9"/>
        <v>71.255203669916639</v>
      </c>
      <c r="X35" s="60">
        <f>VLOOKUP(A35,'12 meses'!$A$4:$J$600,4,FALSE)/1000000</f>
        <v>221.73835800000001</v>
      </c>
      <c r="Y35" s="61">
        <f>VLOOKUP(A35,'12 meses'!$A$4:$J$600,6,FALSE)/1000000</f>
        <v>428.72663899999998</v>
      </c>
      <c r="Z35" s="62">
        <f t="shared" si="10"/>
        <v>93.347981317693325</v>
      </c>
      <c r="AA35" s="60">
        <f t="shared" si="11"/>
        <v>2965.6913306808196</v>
      </c>
      <c r="AB35" s="61">
        <f t="shared" si="11"/>
        <v>2626.8185961731201</v>
      </c>
      <c r="AC35" s="62">
        <f t="shared" si="12"/>
        <v>-11.426433054646523</v>
      </c>
    </row>
    <row r="36" spans="1:29" s="19" customFormat="1" x14ac:dyDescent="0.2">
      <c r="A36" s="27" t="s">
        <v>654</v>
      </c>
      <c r="B36" s="68" t="s">
        <v>655</v>
      </c>
      <c r="C36" s="15">
        <f>VLOOKUP(A36,Mês!$A$4:$J$560,3,FALSE)/1000000</f>
        <v>44.769213000000001</v>
      </c>
      <c r="D36" s="16">
        <f>VLOOKUP(A36,Mês!$A$4:$J$560,5,FALSE)/1000000</f>
        <v>68.488394999999997</v>
      </c>
      <c r="E36" s="17">
        <f t="shared" si="29"/>
        <v>52.981011750195385</v>
      </c>
      <c r="F36" s="15">
        <f>VLOOKUP(A36,Mês!$A$4:$J$560,4,FALSE)/1000000</f>
        <v>8.2125020000000006</v>
      </c>
      <c r="G36" s="16">
        <f>VLOOKUP(A36,Mês!$A$4:$J$560,6,FALSE)/1000000</f>
        <v>8.2597819999999995</v>
      </c>
      <c r="H36" s="17">
        <f>(G36/F36-1)*100</f>
        <v>0.5757076223543045</v>
      </c>
      <c r="I36" s="15">
        <f>C36/F36*1000</f>
        <v>5451.3488094127706</v>
      </c>
      <c r="J36" s="16">
        <f t="shared" si="32"/>
        <v>8291.7920836167341</v>
      </c>
      <c r="K36" s="18">
        <f>(J36/I36-1)*100</f>
        <v>52.105329772686872</v>
      </c>
      <c r="L36" s="15">
        <f>VLOOKUP(A36,Ano!$A$4:$J$616,3,FALSE)/1000000</f>
        <v>145.23758100000001</v>
      </c>
      <c r="M36" s="16">
        <f>VLOOKUP(A36,Ano!$A$4:$J$616,5,FALSE)/1000000</f>
        <v>271.02538399999997</v>
      </c>
      <c r="N36" s="17">
        <f t="shared" si="34"/>
        <v>86.608302158378663</v>
      </c>
      <c r="O36" s="15">
        <f>VLOOKUP(A36,Ano!$A$4:$J$616,4,FALSE)/1000000</f>
        <v>27.886391</v>
      </c>
      <c r="P36" s="16">
        <f>VLOOKUP(A36,Ano!$A$4:$J$616,6,FALSE)/1000000</f>
        <v>31.923041999999999</v>
      </c>
      <c r="Q36" s="17">
        <f>(P36/O36-1)*100</f>
        <v>14.475343905204507</v>
      </c>
      <c r="R36" s="15">
        <f>L36/O36*1000</f>
        <v>5208.1885031304337</v>
      </c>
      <c r="S36" s="16">
        <f t="shared" si="37"/>
        <v>8489.9610757646478</v>
      </c>
      <c r="T36" s="17">
        <f>(S36/R36-1)*100</f>
        <v>63.011785588437739</v>
      </c>
      <c r="U36" s="15">
        <f>VLOOKUP(A36,'12 meses'!$A$4:$J$600,3,FALSE)/1000000</f>
        <v>402.96656100000001</v>
      </c>
      <c r="V36" s="16">
        <f>VLOOKUP(A36,'12 meses'!$A$4:$J$600,5,FALSE)/1000000</f>
        <v>761.42075899999998</v>
      </c>
      <c r="W36" s="17">
        <f t="shared" si="9"/>
        <v>88.953832077396598</v>
      </c>
      <c r="X36" s="15">
        <f>VLOOKUP(A36,'12 meses'!$A$4:$J$600,4,FALSE)/1000000</f>
        <v>89.040278999999998</v>
      </c>
      <c r="Y36" s="16">
        <f>VLOOKUP(A36,'12 meses'!$A$4:$J$600,6,FALSE)/1000000</f>
        <v>94.665110999999996</v>
      </c>
      <c r="Z36" s="17">
        <f t="shared" si="10"/>
        <v>6.3171769711098946</v>
      </c>
      <c r="AA36" s="15">
        <f t="shared" si="11"/>
        <v>4525.6659741598523</v>
      </c>
      <c r="AB36" s="16">
        <f t="shared" si="11"/>
        <v>8043.3092081833611</v>
      </c>
      <c r="AC36" s="17">
        <f t="shared" si="12"/>
        <v>77.726532495066138</v>
      </c>
    </row>
    <row r="37" spans="1:29" s="19" customFormat="1" x14ac:dyDescent="0.2">
      <c r="A37" s="68" t="s">
        <v>656</v>
      </c>
      <c r="B37" s="59" t="s">
        <v>657</v>
      </c>
      <c r="C37" s="60">
        <f>VLOOKUP(A37,Mês!$A$4:$J$560,3,FALSE)/1000000</f>
        <v>20.464728999999998</v>
      </c>
      <c r="D37" s="61">
        <f>VLOOKUP(A37,Mês!$A$4:$J$560,5,FALSE)/1000000</f>
        <v>29.469653000000001</v>
      </c>
      <c r="E37" s="62">
        <f t="shared" si="29"/>
        <v>44.002165872804881</v>
      </c>
      <c r="F37" s="60">
        <f>VLOOKUP(A37,Mês!$A$4:$J$560,4,FALSE)/1000000</f>
        <v>3.976362</v>
      </c>
      <c r="G37" s="61">
        <f>VLOOKUP(A37,Mês!$A$4:$J$560,6,FALSE)/1000000</f>
        <v>6.0709569999999999</v>
      </c>
      <c r="H37" s="62">
        <f>(G37/F37-1)*100</f>
        <v>52.676164795861148</v>
      </c>
      <c r="I37" s="60">
        <f>C37/F37*1000</f>
        <v>5146.596059413102</v>
      </c>
      <c r="J37" s="61">
        <f>D37/G37*1000</f>
        <v>4854.2022287425198</v>
      </c>
      <c r="K37" s="63">
        <f>(J37/I37-1)*100</f>
        <v>-5.681305221842603</v>
      </c>
      <c r="L37" s="60">
        <f>VLOOKUP(A37,Ano!$A$4:$J$616,3,FALSE)/1000000</f>
        <v>95.072490000000002</v>
      </c>
      <c r="M37" s="61">
        <f>VLOOKUP(A37,Ano!$A$4:$J$616,5,FALSE)/1000000</f>
        <v>133.37203099999999</v>
      </c>
      <c r="N37" s="62">
        <f t="shared" si="34"/>
        <v>40.284567070874019</v>
      </c>
      <c r="O37" s="60">
        <f>VLOOKUP(A37,Ano!$A$4:$J$616,4,FALSE)/1000000</f>
        <v>16.728480000000001</v>
      </c>
      <c r="P37" s="61">
        <f>VLOOKUP(A37,Ano!$A$4:$J$616,6,FALSE)/1000000</f>
        <v>24.610399999999998</v>
      </c>
      <c r="Q37" s="62">
        <f>(P37/O37-1)*100</f>
        <v>47.116773311143611</v>
      </c>
      <c r="R37" s="60">
        <f>L37/O37*1000</f>
        <v>5683.2712834638896</v>
      </c>
      <c r="S37" s="61">
        <f>M37/P37*1000</f>
        <v>5419.3361749504274</v>
      </c>
      <c r="T37" s="62">
        <f>(S37/R37-1)*100</f>
        <v>-4.6440702079700298</v>
      </c>
      <c r="U37" s="60">
        <f>VLOOKUP(A37,'12 meses'!$A$4:$J$600,3,FALSE)/1000000</f>
        <v>338.80059</v>
      </c>
      <c r="V37" s="61">
        <f>VLOOKUP(A37,'12 meses'!$A$4:$J$600,5,FALSE)/1000000</f>
        <v>438.72046599999999</v>
      </c>
      <c r="W37" s="62">
        <f>(V37/U37-1)*100</f>
        <v>29.492237897224438</v>
      </c>
      <c r="X37" s="60">
        <f>VLOOKUP(A37,'12 meses'!$A$4:$J$600,4,FALSE)/1000000</f>
        <v>56.631183</v>
      </c>
      <c r="Y37" s="61">
        <f>VLOOKUP(A37,'12 meses'!$A$4:$J$600,6,FALSE)/1000000</f>
        <v>72.531675000000007</v>
      </c>
      <c r="Z37" s="62">
        <f>(Y37/X37-1)*100</f>
        <v>28.07727325773859</v>
      </c>
      <c r="AA37" s="60">
        <f>U37/X37*1000</f>
        <v>5982.5801272772287</v>
      </c>
      <c r="AB37" s="61">
        <f>V37/Y37*1000</f>
        <v>6048.6741275449649</v>
      </c>
      <c r="AC37" s="62">
        <f>(AB37/AA37-1)*100</f>
        <v>1.1047741753827056</v>
      </c>
    </row>
    <row r="38" spans="1:29" s="19" customFormat="1" x14ac:dyDescent="0.2">
      <c r="A38" s="27" t="s">
        <v>658</v>
      </c>
      <c r="B38" s="68" t="s">
        <v>659</v>
      </c>
      <c r="C38" s="15">
        <f>VLOOKUP(A38,Mês!$A$4:$J$560,3,FALSE)/1000000</f>
        <v>6.3845179999999999</v>
      </c>
      <c r="D38" s="16">
        <f>VLOOKUP(A38,Mês!$A$4:$J$560,5,FALSE)/1000000</f>
        <v>6.5302509999999998</v>
      </c>
      <c r="E38" s="17">
        <f t="shared" si="29"/>
        <v>2.2825998767643796</v>
      </c>
      <c r="F38" s="15">
        <f>VLOOKUP(A38,Mês!$A$4:$J$560,4,FALSE)/1000000</f>
        <v>2.7766470000000001</v>
      </c>
      <c r="G38" s="16">
        <f>VLOOKUP(A38,Mês!$A$4:$J$560,6,FALSE)/1000000</f>
        <v>2.7268150000000002</v>
      </c>
      <c r="H38" s="17">
        <f>(G38/F38-1)*100</f>
        <v>-1.7946825793844101</v>
      </c>
      <c r="I38" s="15">
        <f>C38/F38*1000</f>
        <v>2299.362504488327</v>
      </c>
      <c r="J38" s="16">
        <f t="shared" si="32"/>
        <v>2394.8272985149338</v>
      </c>
      <c r="K38" s="18">
        <f>(J38/I38-1)*100</f>
        <v>4.1517939794295522</v>
      </c>
      <c r="L38" s="15">
        <f>VLOOKUP(A38,Ano!$A$4:$J$616,3,FALSE)/1000000</f>
        <v>41.290613999999998</v>
      </c>
      <c r="M38" s="16">
        <f>VLOOKUP(A38,Ano!$A$4:$J$616,5,FALSE)/1000000</f>
        <v>30.043686000000001</v>
      </c>
      <c r="N38" s="17">
        <f t="shared" si="34"/>
        <v>-27.238461506045898</v>
      </c>
      <c r="O38" s="15">
        <f>VLOOKUP(A38,Ano!$A$4:$J$616,4,FALSE)/1000000</f>
        <v>13.404463</v>
      </c>
      <c r="P38" s="16">
        <f>VLOOKUP(A38,Ano!$A$4:$J$616,6,FALSE)/1000000</f>
        <v>12.230214999999999</v>
      </c>
      <c r="Q38" s="17">
        <f>(P38/O38-1)*100</f>
        <v>-8.7601271307921831</v>
      </c>
      <c r="R38" s="15">
        <f>L38/O38*1000</f>
        <v>3080.3631596431728</v>
      </c>
      <c r="S38" s="16">
        <f t="shared" si="37"/>
        <v>2456.5133155876656</v>
      </c>
      <c r="T38" s="17">
        <f>(S38/R38-1)*100</f>
        <v>-20.252477117917923</v>
      </c>
      <c r="U38" s="15">
        <f>VLOOKUP(A38,'12 meses'!$A$4:$J$600,3,FALSE)/1000000</f>
        <v>97.246239000000003</v>
      </c>
      <c r="V38" s="16">
        <f>VLOOKUP(A38,'12 meses'!$A$4:$J$600,5,FALSE)/1000000</f>
        <v>85.340022000000005</v>
      </c>
      <c r="W38" s="17">
        <f t="shared" si="9"/>
        <v>-12.243370152340805</v>
      </c>
      <c r="X38" s="15">
        <f>VLOOKUP(A38,'12 meses'!$A$4:$J$600,4,FALSE)/1000000</f>
        <v>34.677987999999999</v>
      </c>
      <c r="Y38" s="16">
        <f>VLOOKUP(A38,'12 meses'!$A$4:$J$600,6,FALSE)/1000000</f>
        <v>34.875892999999998</v>
      </c>
      <c r="Z38" s="17">
        <f t="shared" si="10"/>
        <v>0.5706934323871371</v>
      </c>
      <c r="AA38" s="15">
        <f t="shared" si="11"/>
        <v>2804.2641631919364</v>
      </c>
      <c r="AB38" s="16">
        <f t="shared" si="11"/>
        <v>2446.9630641429026</v>
      </c>
      <c r="AC38" s="17">
        <f t="shared" si="12"/>
        <v>-12.741349539707347</v>
      </c>
    </row>
    <row r="39" spans="1:29" s="19" customFormat="1" ht="9.75" thickBot="1" x14ac:dyDescent="0.25">
      <c r="A39" s="68" t="s">
        <v>660</v>
      </c>
      <c r="B39" s="98" t="s">
        <v>660</v>
      </c>
      <c r="C39" s="70">
        <f>C66-SUM(C6,C10,C17,C20,C26,C31,C33,C24,C32,C29,C34,C35,C36,C37,C38)</f>
        <v>613.06897900000149</v>
      </c>
      <c r="D39" s="71">
        <f>D66-SUM(D6,D10,D17,D20,D26,D31,D33,D24,D32,D29,D34,D35,D36,D37,D38)</f>
        <v>805.42435200000182</v>
      </c>
      <c r="E39" s="72">
        <f t="shared" si="29"/>
        <v>31.375812443447714</v>
      </c>
      <c r="F39" s="99" t="s">
        <v>52</v>
      </c>
      <c r="G39" s="100" t="s">
        <v>52</v>
      </c>
      <c r="H39" s="101" t="s">
        <v>52</v>
      </c>
      <c r="I39" s="99" t="s">
        <v>52</v>
      </c>
      <c r="J39" s="100" t="s">
        <v>52</v>
      </c>
      <c r="K39" s="102" t="s">
        <v>52</v>
      </c>
      <c r="L39" s="70">
        <f>L66-SUM(L6,L10,L17,L20,L26,L31,L33,L24,L32,L29,L34,L35,L36,L37,L38)</f>
        <v>2327.5633110000053</v>
      </c>
      <c r="M39" s="71">
        <f>M66-SUM(M6,M10,M17,M20,M26,M31,M33,M24,M32,M29,M34,M35,M36,M37,M38)</f>
        <v>2865.5750279999993</v>
      </c>
      <c r="N39" s="72">
        <f t="shared" si="34"/>
        <v>23.114804845795778</v>
      </c>
      <c r="O39" s="99" t="s">
        <v>52</v>
      </c>
      <c r="P39" s="100" t="s">
        <v>52</v>
      </c>
      <c r="Q39" s="101" t="s">
        <v>52</v>
      </c>
      <c r="R39" s="99" t="s">
        <v>52</v>
      </c>
      <c r="S39" s="100" t="s">
        <v>52</v>
      </c>
      <c r="T39" s="101" t="s">
        <v>52</v>
      </c>
      <c r="U39" s="70">
        <f>U66-SUM(U6,U10,U17,U20,U26,U31,U33,U24,U32,U29,U34,U35,U36,U37,U38)</f>
        <v>7382.799291000003</v>
      </c>
      <c r="V39" s="71">
        <f>V66-SUM(V6,V10,V17,V20,V26,V31,V33,V24,V32,V29,V34,V35,V36,V37,V38)</f>
        <v>8349.8317170000228</v>
      </c>
      <c r="W39" s="72">
        <f>(V39/U39-1)*100</f>
        <v>13.098452062470134</v>
      </c>
      <c r="X39" s="99" t="s">
        <v>52</v>
      </c>
      <c r="Y39" s="100" t="s">
        <v>52</v>
      </c>
      <c r="Z39" s="101" t="s">
        <v>52</v>
      </c>
      <c r="AA39" s="99" t="s">
        <v>52</v>
      </c>
      <c r="AB39" s="100" t="s">
        <v>52</v>
      </c>
      <c r="AC39" s="101" t="s">
        <v>52</v>
      </c>
    </row>
    <row r="40" spans="1:29" s="19" customFormat="1" x14ac:dyDescent="0.2">
      <c r="A40" s="68" t="s">
        <v>661</v>
      </c>
      <c r="B40" s="7" t="s">
        <v>661</v>
      </c>
      <c r="C40" s="8"/>
      <c r="D40" s="9"/>
      <c r="E40" s="10"/>
      <c r="F40" s="8"/>
      <c r="G40" s="9"/>
      <c r="H40" s="10"/>
      <c r="I40" s="8"/>
      <c r="J40" s="9"/>
      <c r="K40" s="11"/>
      <c r="L40" s="12"/>
      <c r="M40" s="12"/>
      <c r="N40" s="12"/>
      <c r="O40" s="13"/>
      <c r="P40" s="12"/>
      <c r="Q40" s="12"/>
      <c r="R40" s="13"/>
      <c r="S40" s="12"/>
      <c r="T40" s="12"/>
      <c r="U40" s="12"/>
      <c r="V40" s="12"/>
      <c r="W40" s="12"/>
      <c r="X40" s="13"/>
      <c r="Y40" s="12"/>
      <c r="Z40" s="12"/>
      <c r="AA40" s="13"/>
      <c r="AB40" s="12"/>
      <c r="AC40" s="12"/>
    </row>
    <row r="41" spans="1:29" s="19" customFormat="1" x14ac:dyDescent="0.2">
      <c r="A41" s="27" t="s">
        <v>631</v>
      </c>
      <c r="B41" s="59" t="s">
        <v>632</v>
      </c>
      <c r="C41" s="60">
        <f>VLOOKUP(A41,Mês!$A$4:$J$560,7,FALSE)/1000000</f>
        <v>313.97888399999999</v>
      </c>
      <c r="D41" s="61">
        <f>VLOOKUP(A41,Mês!$A$4:$J$560,9,FALSE)/1000000</f>
        <v>256.136573</v>
      </c>
      <c r="E41" s="62">
        <f t="shared" ref="E41:E50" si="42">(D41/C41-1)*100</f>
        <v>-18.422357027041347</v>
      </c>
      <c r="F41" s="60">
        <f>VLOOKUP(A41,Mês!$A$4:$J$560,8,FALSE)/1000000</f>
        <v>861.65582600000005</v>
      </c>
      <c r="G41" s="61">
        <f>VLOOKUP(A41,Mês!$A$4:$J$560,10,FALSE)/1000000</f>
        <v>835.76506600000005</v>
      </c>
      <c r="H41" s="62">
        <f t="shared" ref="H41:H50" si="43">(G41/F41-1)*100</f>
        <v>-3.0047681706268592</v>
      </c>
      <c r="I41" s="60">
        <f t="shared" ref="I41:J50" si="44">C41/F41*1000</f>
        <v>364.39013643946504</v>
      </c>
      <c r="J41" s="61">
        <f t="shared" si="44"/>
        <v>306.46958507835018</v>
      </c>
      <c r="K41" s="63">
        <f t="shared" ref="K41:K50" si="45">(J41/I41-1)*100</f>
        <v>-15.895202852379352</v>
      </c>
      <c r="L41" s="60">
        <f>VLOOKUP(A41,Ano!$A$4:$J$616,7,FALSE)/1000000</f>
        <v>1330.395043</v>
      </c>
      <c r="M41" s="61">
        <f>VLOOKUP(A41,Ano!$A$4:$J$616,9,FALSE)/1000000</f>
        <v>1238.898821</v>
      </c>
      <c r="N41" s="62">
        <f t="shared" ref="N41:N59" si="46">(M41/L41-1)*100</f>
        <v>-6.8773724377143459</v>
      </c>
      <c r="O41" s="60">
        <f>VLOOKUP(A41,Ano!$A$4:$J$616,8,FALSE)/1000000</f>
        <v>3725.5219739999998</v>
      </c>
      <c r="P41" s="61">
        <f>VLOOKUP(A41,Ano!$A$4:$J$616,10,FALSE)/1000000</f>
        <v>4113.2682249999998</v>
      </c>
      <c r="Q41" s="62">
        <f t="shared" ref="Q41:Q53" si="47">(P41/O41-1)*100</f>
        <v>10.407836907312262</v>
      </c>
      <c r="R41" s="60">
        <f t="shared" ref="R41:S50" si="48">L41/O41*1000</f>
        <v>357.10299181824126</v>
      </c>
      <c r="S41" s="61">
        <f t="shared" si="48"/>
        <v>301.19572885378756</v>
      </c>
      <c r="T41" s="62">
        <f t="shared" ref="T41:T53" si="49">(S41/R41-1)*100</f>
        <v>-15.655781173883154</v>
      </c>
      <c r="U41" s="60">
        <f>VLOOKUP(A41,'12 meses'!$A$4:$J$600,7,FALSE)/1000000</f>
        <v>3752.9433680000002</v>
      </c>
      <c r="V41" s="61">
        <f>VLOOKUP(A41,'12 meses'!$A$4:$J$600,9,FALSE)/1000000</f>
        <v>3953.5526709999999</v>
      </c>
      <c r="W41" s="62">
        <f>(V41/U41-1)*100</f>
        <v>5.3453858299734369</v>
      </c>
      <c r="X41" s="60">
        <f>VLOOKUP(A41,'12 meses'!$A$4:$J$600,8,FALSE)/1000000</f>
        <v>9802.6303750000006</v>
      </c>
      <c r="Y41" s="61">
        <f>VLOOKUP(A41,'12 meses'!$A$4:$J$600,10,FALSE)/1000000</f>
        <v>12346.46211</v>
      </c>
      <c r="Z41" s="62">
        <f>(Y41/X41-1)*100</f>
        <v>25.950501423450834</v>
      </c>
      <c r="AA41" s="60">
        <f>U41/X41*1000</f>
        <v>382.8506456360189</v>
      </c>
      <c r="AB41" s="61">
        <f>V41/Y41*1000</f>
        <v>320.21745466645262</v>
      </c>
      <c r="AC41" s="62">
        <f>(AB41/AA41-1)*100</f>
        <v>-16.35969318153181</v>
      </c>
    </row>
    <row r="42" spans="1:29" x14ac:dyDescent="0.2">
      <c r="A42" s="58" t="s">
        <v>662</v>
      </c>
      <c r="B42" s="22" t="s">
        <v>663</v>
      </c>
      <c r="C42" s="23">
        <f>VLOOKUP(A42,Mês!$A$4:$J$560,7,FALSE)/1000000</f>
        <v>108.13082199999999</v>
      </c>
      <c r="D42" s="24">
        <f>VLOOKUP(A42,Mês!$A$4:$J$560,9,FALSE)/1000000</f>
        <v>119.090439</v>
      </c>
      <c r="E42" s="25">
        <f t="shared" si="42"/>
        <v>10.135516217568385</v>
      </c>
      <c r="F42" s="23">
        <f>VLOOKUP(A42,Mês!$A$4:$J$560,8,FALSE)/1000000</f>
        <v>454.52822800000001</v>
      </c>
      <c r="G42" s="24">
        <f>VLOOKUP(A42,Mês!$A$4:$J$560,10,FALSE)/1000000</f>
        <v>505.00044800000001</v>
      </c>
      <c r="H42" s="25">
        <f t="shared" si="43"/>
        <v>11.104309235553123</v>
      </c>
      <c r="I42" s="23">
        <f t="shared" si="44"/>
        <v>237.89682430900638</v>
      </c>
      <c r="J42" s="24">
        <f t="shared" si="44"/>
        <v>235.82244228028884</v>
      </c>
      <c r="K42" s="26">
        <f t="shared" si="45"/>
        <v>-0.871967095291315</v>
      </c>
      <c r="L42" s="23">
        <f>VLOOKUP(A42,Ano!$A$4:$J$616,7,FALSE)/1000000</f>
        <v>514.59350700000005</v>
      </c>
      <c r="M42" s="24">
        <f>VLOOKUP(A42,Ano!$A$4:$J$616,9,FALSE)/1000000</f>
        <v>570.67888400000004</v>
      </c>
      <c r="N42" s="25">
        <f t="shared" si="46"/>
        <v>10.898967094818012</v>
      </c>
      <c r="O42" s="23">
        <f>VLOOKUP(A42,Ano!$A$4:$J$616,8,FALSE)/1000000</f>
        <v>2108.2971440000001</v>
      </c>
      <c r="P42" s="24">
        <f>VLOOKUP(A42,Ano!$A$4:$J$616,10,FALSE)/1000000</f>
        <v>2454.090166</v>
      </c>
      <c r="Q42" s="25">
        <f t="shared" si="47"/>
        <v>16.401531586004925</v>
      </c>
      <c r="R42" s="23">
        <f t="shared" si="48"/>
        <v>244.08016131145507</v>
      </c>
      <c r="S42" s="24">
        <f t="shared" si="48"/>
        <v>232.54193831442134</v>
      </c>
      <c r="T42" s="25">
        <f t="shared" si="49"/>
        <v>-4.7272268811353939</v>
      </c>
      <c r="U42" s="23">
        <f>VLOOKUP(A42,'12 meses'!$A$4:$J$600,7,FALSE)/1000000</f>
        <v>1292.6268379999999</v>
      </c>
      <c r="V42" s="24">
        <f>VLOOKUP(A42,'12 meses'!$A$4:$J$600,9,FALSE)/1000000</f>
        <v>1694.544461</v>
      </c>
      <c r="W42" s="25">
        <f t="shared" ref="W42:W53" si="50">(V42/U42-1)*100</f>
        <v>31.093089759907965</v>
      </c>
      <c r="X42" s="23">
        <f>VLOOKUP(A42,'12 meses'!$A$4:$J$600,8,FALSE)/1000000</f>
        <v>4815.5713150000001</v>
      </c>
      <c r="Y42" s="24">
        <f>VLOOKUP(A42,'12 meses'!$A$4:$J$600,10,FALSE)/1000000</f>
        <v>6993.4903839999997</v>
      </c>
      <c r="Z42" s="25">
        <f t="shared" ref="Z42:Z53" si="51">(Y42/X42-1)*100</f>
        <v>45.226597770777687</v>
      </c>
      <c r="AA42" s="23">
        <f t="shared" ref="AA42:AB53" si="52">U42/X42*1000</f>
        <v>268.42647599747983</v>
      </c>
      <c r="AB42" s="24">
        <f t="shared" si="52"/>
        <v>242.30310874193088</v>
      </c>
      <c r="AC42" s="25">
        <f t="shared" ref="AC42:AC53" si="53">(AB42/AA42-1)*100</f>
        <v>-9.7320382270317474</v>
      </c>
    </row>
    <row r="43" spans="1:29" x14ac:dyDescent="0.2">
      <c r="A43" s="20" t="s">
        <v>664</v>
      </c>
      <c r="B43" s="53" t="s">
        <v>665</v>
      </c>
      <c r="C43" s="54">
        <f>VLOOKUP(A43,Mês!$A$4:$J$560,7,FALSE)/1000000</f>
        <v>76.267848000000001</v>
      </c>
      <c r="D43" s="55">
        <f>VLOOKUP(A43,Mês!$A$4:$J$560,9,FALSE)/1000000</f>
        <v>34.379714999999997</v>
      </c>
      <c r="E43" s="56">
        <f t="shared" si="42"/>
        <v>-54.92240059008877</v>
      </c>
      <c r="F43" s="54">
        <f>VLOOKUP(A43,Mês!$A$4:$J$560,8,FALSE)/1000000</f>
        <v>123.426659</v>
      </c>
      <c r="G43" s="55">
        <f>VLOOKUP(A43,Mês!$A$4:$J$560,10,FALSE)/1000000</f>
        <v>63.107162000000002</v>
      </c>
      <c r="H43" s="56">
        <f t="shared" si="43"/>
        <v>-48.870720060566498</v>
      </c>
      <c r="I43" s="54">
        <f t="shared" si="44"/>
        <v>617.92037974551351</v>
      </c>
      <c r="J43" s="55">
        <f t="shared" si="44"/>
        <v>544.78309450835377</v>
      </c>
      <c r="K43" s="57">
        <f t="shared" si="45"/>
        <v>-11.83603707443358</v>
      </c>
      <c r="L43" s="54">
        <f>VLOOKUP(A43,Ano!$A$4:$J$616,7,FALSE)/1000000</f>
        <v>254.380697</v>
      </c>
      <c r="M43" s="55">
        <f>VLOOKUP(A43,Ano!$A$4:$J$616,9,FALSE)/1000000</f>
        <v>175.12665699999999</v>
      </c>
      <c r="N43" s="56">
        <f t="shared" si="46"/>
        <v>-31.155681596390938</v>
      </c>
      <c r="O43" s="54">
        <f>VLOOKUP(A43,Ano!$A$4:$J$616,8,FALSE)/1000000</f>
        <v>401.29332599999998</v>
      </c>
      <c r="P43" s="55">
        <f>VLOOKUP(A43,Ano!$A$4:$J$616,10,FALSE)/1000000</f>
        <v>319.09540099999998</v>
      </c>
      <c r="Q43" s="56">
        <f t="shared" si="47"/>
        <v>-20.483252442628462</v>
      </c>
      <c r="R43" s="54">
        <f t="shared" si="48"/>
        <v>633.90213721122291</v>
      </c>
      <c r="S43" s="55">
        <f t="shared" si="48"/>
        <v>548.8222533172767</v>
      </c>
      <c r="T43" s="56">
        <f t="shared" si="49"/>
        <v>-13.421611775635434</v>
      </c>
      <c r="U43" s="54">
        <f>VLOOKUP(A43,'12 meses'!$A$4:$J$600,7,FALSE)/1000000</f>
        <v>862.887022</v>
      </c>
      <c r="V43" s="55">
        <f>VLOOKUP(A43,'12 meses'!$A$4:$J$600,9,FALSE)/1000000</f>
        <v>638.58086900000001</v>
      </c>
      <c r="W43" s="56">
        <f t="shared" si="50"/>
        <v>-25.99484605529274</v>
      </c>
      <c r="X43" s="54">
        <f>VLOOKUP(A43,'12 meses'!$A$4:$J$600,8,FALSE)/1000000</f>
        <v>1297.157097</v>
      </c>
      <c r="Y43" s="55">
        <f>VLOOKUP(A43,'12 meses'!$A$4:$J$600,10,FALSE)/1000000</f>
        <v>1099.0439389999999</v>
      </c>
      <c r="Z43" s="56">
        <f t="shared" si="51"/>
        <v>-15.272873151462251</v>
      </c>
      <c r="AA43" s="54">
        <f t="shared" si="52"/>
        <v>665.21396983884358</v>
      </c>
      <c r="AB43" s="55">
        <f t="shared" si="52"/>
        <v>581.03306550330751</v>
      </c>
      <c r="AC43" s="56">
        <f t="shared" si="53"/>
        <v>-12.65471083776697</v>
      </c>
    </row>
    <row r="44" spans="1:29" x14ac:dyDescent="0.2">
      <c r="A44" s="58" t="s">
        <v>666</v>
      </c>
      <c r="B44" s="22" t="s">
        <v>667</v>
      </c>
      <c r="C44" s="23">
        <f>VLOOKUP(A44,Mês!$A$4:$J$560,7,FALSE)/1000000</f>
        <v>44.601588999999997</v>
      </c>
      <c r="D44" s="24">
        <f>VLOOKUP(A44,Mês!$A$4:$J$560,9,FALSE)/1000000</f>
        <v>27.857098000000001</v>
      </c>
      <c r="E44" s="25">
        <f t="shared" si="42"/>
        <v>-37.542364241776227</v>
      </c>
      <c r="F44" s="23">
        <f>VLOOKUP(A44,Mês!$A$4:$J$560,8,FALSE)/1000000</f>
        <v>78.199473999999995</v>
      </c>
      <c r="G44" s="24">
        <f>VLOOKUP(A44,Mês!$A$4:$J$560,10,FALSE)/1000000</f>
        <v>75.055905999999993</v>
      </c>
      <c r="H44" s="25">
        <f t="shared" si="43"/>
        <v>-4.0199349678490144</v>
      </c>
      <c r="I44" s="23">
        <f t="shared" si="44"/>
        <v>570.35663692571632</v>
      </c>
      <c r="J44" s="24">
        <f t="shared" si="44"/>
        <v>371.1513121965379</v>
      </c>
      <c r="K44" s="26">
        <f t="shared" si="45"/>
        <v>-34.926449844244225</v>
      </c>
      <c r="L44" s="23">
        <f>VLOOKUP(A44,Ano!$A$4:$J$616,7,FALSE)/1000000</f>
        <v>238.46969100000001</v>
      </c>
      <c r="M44" s="24">
        <f>VLOOKUP(A44,Ano!$A$4:$J$616,9,FALSE)/1000000</f>
        <v>146.93334300000001</v>
      </c>
      <c r="N44" s="25">
        <f t="shared" si="46"/>
        <v>-38.384898146238633</v>
      </c>
      <c r="O44" s="23">
        <f>VLOOKUP(A44,Ano!$A$4:$J$616,8,FALSE)/1000000</f>
        <v>403.35801500000002</v>
      </c>
      <c r="P44" s="24">
        <f>VLOOKUP(A44,Ano!$A$4:$J$616,10,FALSE)/1000000</f>
        <v>338.80803100000003</v>
      </c>
      <c r="Q44" s="25">
        <f t="shared" si="47"/>
        <v>-16.003148964326396</v>
      </c>
      <c r="R44" s="23">
        <f t="shared" si="48"/>
        <v>591.21098907629244</v>
      </c>
      <c r="S44" s="24">
        <f t="shared" si="48"/>
        <v>433.67727313405982</v>
      </c>
      <c r="T44" s="25">
        <f t="shared" si="49"/>
        <v>-26.645938396436641</v>
      </c>
      <c r="U44" s="23">
        <f>VLOOKUP(A44,'12 meses'!$A$4:$J$600,7,FALSE)/1000000</f>
        <v>607.98666100000003</v>
      </c>
      <c r="V44" s="24">
        <f>VLOOKUP(A44,'12 meses'!$A$4:$J$600,9,FALSE)/1000000</f>
        <v>580.65562899999998</v>
      </c>
      <c r="W44" s="25">
        <f t="shared" si="50"/>
        <v>-4.4953341501023587</v>
      </c>
      <c r="X44" s="23">
        <f>VLOOKUP(A44,'12 meses'!$A$4:$J$600,8,FALSE)/1000000</f>
        <v>1090.4873110000001</v>
      </c>
      <c r="Y44" s="24">
        <f>VLOOKUP(A44,'12 meses'!$A$4:$J$600,10,FALSE)/1000000</f>
        <v>1003.638244</v>
      </c>
      <c r="Z44" s="25">
        <f t="shared" si="51"/>
        <v>-7.9642437031530067</v>
      </c>
      <c r="AA44" s="23">
        <f t="shared" si="52"/>
        <v>557.53666720107299</v>
      </c>
      <c r="AB44" s="24">
        <f t="shared" si="52"/>
        <v>578.550720313125</v>
      </c>
      <c r="AC44" s="25">
        <f t="shared" si="53"/>
        <v>3.7690889852224574</v>
      </c>
    </row>
    <row r="45" spans="1:29" s="19" customFormat="1" x14ac:dyDescent="0.2">
      <c r="A45" s="27" t="s">
        <v>668</v>
      </c>
      <c r="B45" s="59" t="s">
        <v>669</v>
      </c>
      <c r="C45" s="60">
        <f>VLOOKUP(A45,Mês!$A$4:$J$560,7,FALSE)/1000000</f>
        <v>157.80448699999999</v>
      </c>
      <c r="D45" s="61">
        <f>VLOOKUP(A45,Mês!$A$4:$J$560,9,FALSE)/1000000</f>
        <v>159.542846</v>
      </c>
      <c r="E45" s="62">
        <f>(D45/C45-1)*100</f>
        <v>1.1015903495823931</v>
      </c>
      <c r="F45" s="60">
        <f>VLOOKUP(A45,Mês!$A$4:$J$560,8,FALSE)/1000000</f>
        <v>75.556246999999999</v>
      </c>
      <c r="G45" s="61">
        <f>VLOOKUP(A45,Mês!$A$4:$J$560,10,FALSE)/1000000</f>
        <v>73.157627000000005</v>
      </c>
      <c r="H45" s="62">
        <f>(G45/F45-1)*100</f>
        <v>-3.1746150652506522</v>
      </c>
      <c r="I45" s="60">
        <f t="shared" ref="I45:J48" si="54">C45/F45*1000</f>
        <v>2088.5696850453678</v>
      </c>
      <c r="J45" s="61">
        <f t="shared" si="54"/>
        <v>2180.8094732214317</v>
      </c>
      <c r="K45" s="63">
        <f>(J45/I45-1)*100</f>
        <v>4.4164094134144349</v>
      </c>
      <c r="L45" s="60">
        <f>VLOOKUP(A45,Ano!$A$4:$J$616,7,FALSE)/1000000</f>
        <v>570.38059799999996</v>
      </c>
      <c r="M45" s="61">
        <f>VLOOKUP(A45,Ano!$A$4:$J$616,9,FALSE)/1000000</f>
        <v>546.63036999999997</v>
      </c>
      <c r="N45" s="62">
        <f>(M45/L45-1)*100</f>
        <v>-4.163926347298375</v>
      </c>
      <c r="O45" s="60">
        <f>VLOOKUP(A45,Ano!$A$4:$J$616,8,FALSE)/1000000</f>
        <v>275.11358999999999</v>
      </c>
      <c r="P45" s="61">
        <f>VLOOKUP(A45,Ano!$A$4:$J$616,10,FALSE)/1000000</f>
        <v>247.14326600000001</v>
      </c>
      <c r="Q45" s="62">
        <f>(P45/O45-1)*100</f>
        <v>-10.166827454797843</v>
      </c>
      <c r="R45" s="60">
        <f t="shared" ref="R45:S48" si="55">L45/O45*1000</f>
        <v>2073.2548980950014</v>
      </c>
      <c r="S45" s="61">
        <f t="shared" si="55"/>
        <v>2211.7955259197711</v>
      </c>
      <c r="T45" s="62">
        <f>(S45/R45-1)*100</f>
        <v>6.6822766439412318</v>
      </c>
      <c r="U45" s="60">
        <f>VLOOKUP(A45,'12 meses'!$A$4:$J$600,7,FALSE)/1000000</f>
        <v>1447.4968980000001</v>
      </c>
      <c r="V45" s="61">
        <f>VLOOKUP(A45,'12 meses'!$A$4:$J$600,9,FALSE)/1000000</f>
        <v>1698.153096</v>
      </c>
      <c r="W45" s="62">
        <f>(V45/U45-1)*100</f>
        <v>17.316527472102393</v>
      </c>
      <c r="X45" s="60">
        <f>VLOOKUP(A45,'12 meses'!$A$4:$J$600,8,FALSE)/1000000</f>
        <v>715.98590200000001</v>
      </c>
      <c r="Y45" s="61">
        <f>VLOOKUP(A45,'12 meses'!$A$4:$J$600,10,FALSE)/1000000</f>
        <v>817.13915599999996</v>
      </c>
      <c r="Z45" s="62">
        <f>(Y45/X45-1)*100</f>
        <v>14.127827617477307</v>
      </c>
      <c r="AA45" s="60">
        <f t="shared" ref="AA45:AB48" si="56">U45/X45*1000</f>
        <v>2021.6835191260514</v>
      </c>
      <c r="AB45" s="61">
        <f t="shared" si="56"/>
        <v>2078.1687960134909</v>
      </c>
      <c r="AC45" s="62">
        <f>(AB45/AA45-1)*100</f>
        <v>2.7939722688077984</v>
      </c>
    </row>
    <row r="46" spans="1:29" x14ac:dyDescent="0.2">
      <c r="A46" s="58" t="s">
        <v>670</v>
      </c>
      <c r="B46" s="22" t="s">
        <v>671</v>
      </c>
      <c r="C46" s="23">
        <f>VLOOKUP(A46,Mês!$A$4:$J$560,7,FALSE)/1000000</f>
        <v>52.123398999999999</v>
      </c>
      <c r="D46" s="24">
        <f>VLOOKUP(A46,Mês!$A$4:$J$560,9,FALSE)/1000000</f>
        <v>80.101650000000006</v>
      </c>
      <c r="E46" s="25">
        <f>(D46/C46-1)*100</f>
        <v>53.676950346235117</v>
      </c>
      <c r="F46" s="23">
        <f>VLOOKUP(A46,Mês!$A$4:$J$560,8,FALSE)/1000000</f>
        <v>55.284706</v>
      </c>
      <c r="G46" s="24">
        <f>VLOOKUP(A46,Mês!$A$4:$J$560,10,FALSE)/1000000</f>
        <v>52.522579</v>
      </c>
      <c r="H46" s="25">
        <f>(G46/F46-1)*100</f>
        <v>-4.996186467917541</v>
      </c>
      <c r="I46" s="23">
        <f t="shared" si="54"/>
        <v>942.81769355886604</v>
      </c>
      <c r="J46" s="24">
        <f t="shared" si="54"/>
        <v>1525.0898094703234</v>
      </c>
      <c r="K46" s="26">
        <f>(J46/I46-1)*100</f>
        <v>61.758717500681115</v>
      </c>
      <c r="L46" s="23">
        <f>VLOOKUP(A46,Ano!$A$4:$J$616,7,FALSE)/1000000</f>
        <v>184.784997</v>
      </c>
      <c r="M46" s="24">
        <f>VLOOKUP(A46,Ano!$A$4:$J$616,9,FALSE)/1000000</f>
        <v>252.26214300000001</v>
      </c>
      <c r="N46" s="25">
        <f>(M46/L46-1)*100</f>
        <v>36.516571743105317</v>
      </c>
      <c r="O46" s="23">
        <f>VLOOKUP(A46,Ano!$A$4:$J$616,8,FALSE)/1000000</f>
        <v>195.26665</v>
      </c>
      <c r="P46" s="24">
        <f>VLOOKUP(A46,Ano!$A$4:$J$616,10,FALSE)/1000000</f>
        <v>169.64416199999999</v>
      </c>
      <c r="Q46" s="25">
        <f>(P46/O46-1)*100</f>
        <v>-13.121794223437544</v>
      </c>
      <c r="R46" s="23">
        <f t="shared" si="55"/>
        <v>946.32133546614341</v>
      </c>
      <c r="S46" s="24">
        <f t="shared" si="55"/>
        <v>1487.0075104618102</v>
      </c>
      <c r="T46" s="25">
        <f>(S46/R46-1)*100</f>
        <v>57.135579082060218</v>
      </c>
      <c r="U46" s="23">
        <f>VLOOKUP(A46,'12 meses'!$A$4:$J$600,7,FALSE)/1000000</f>
        <v>476.42505599999998</v>
      </c>
      <c r="V46" s="24">
        <f>VLOOKUP(A46,'12 meses'!$A$4:$J$600,9,FALSE)/1000000</f>
        <v>688.40888700000005</v>
      </c>
      <c r="W46" s="25">
        <f>(V46/U46-1)*100</f>
        <v>44.494685644744948</v>
      </c>
      <c r="X46" s="23">
        <f>VLOOKUP(A46,'12 meses'!$A$4:$J$600,8,FALSE)/1000000</f>
        <v>489.18531400000001</v>
      </c>
      <c r="Y46" s="24">
        <f>VLOOKUP(A46,'12 meses'!$A$4:$J$600,10,FALSE)/1000000</f>
        <v>570.70241699999997</v>
      </c>
      <c r="Z46" s="25">
        <f>(Y46/X46-1)*100</f>
        <v>16.663849193150536</v>
      </c>
      <c r="AA46" s="23">
        <f t="shared" si="56"/>
        <v>973.91528806197971</v>
      </c>
      <c r="AB46" s="24">
        <f t="shared" si="56"/>
        <v>1206.2484168522456</v>
      </c>
      <c r="AC46" s="25">
        <f>(AB46/AA46-1)*100</f>
        <v>23.855578779607399</v>
      </c>
    </row>
    <row r="47" spans="1:29" s="19" customFormat="1" x14ac:dyDescent="0.2">
      <c r="A47" s="68" t="s">
        <v>656</v>
      </c>
      <c r="B47" s="59" t="s">
        <v>657</v>
      </c>
      <c r="C47" s="60">
        <f>VLOOKUP(A47,Mês!$A$4:$J$560,7,FALSE)/1000000</f>
        <v>140.235131</v>
      </c>
      <c r="D47" s="61">
        <f>VLOOKUP(A47,Mês!$A$4:$J$560,9,FALSE)/1000000</f>
        <v>124.89406</v>
      </c>
      <c r="E47" s="62">
        <f>(D47/C47-1)*100</f>
        <v>-10.939534830255903</v>
      </c>
      <c r="F47" s="60">
        <f>VLOOKUP(A47,Mês!$A$4:$J$560,8,FALSE)/1000000</f>
        <v>22.289300999999998</v>
      </c>
      <c r="G47" s="61">
        <f>VLOOKUP(A47,Mês!$A$4:$J$560,10,FALSE)/1000000</f>
        <v>24.019559000000001</v>
      </c>
      <c r="H47" s="62">
        <f>(G47/F47-1)*100</f>
        <v>7.7627288536325167</v>
      </c>
      <c r="I47" s="60">
        <f t="shared" si="54"/>
        <v>6291.589449126287</v>
      </c>
      <c r="J47" s="61">
        <f t="shared" si="54"/>
        <v>5199.6816427812018</v>
      </c>
      <c r="K47" s="63">
        <f>(J47/I47-1)*100</f>
        <v>-17.35503905927489</v>
      </c>
      <c r="L47" s="60">
        <f>VLOOKUP(A47,Ano!$A$4:$J$616,7,FALSE)/1000000</f>
        <v>625.43455500000005</v>
      </c>
      <c r="M47" s="61">
        <f>VLOOKUP(A47,Ano!$A$4:$J$616,9,FALSE)/1000000</f>
        <v>591.36804400000005</v>
      </c>
      <c r="N47" s="62">
        <f>(M47/L47-1)*100</f>
        <v>-5.4468546273398584</v>
      </c>
      <c r="O47" s="60">
        <f>VLOOKUP(A47,Ano!$A$4:$J$616,8,FALSE)/1000000</f>
        <v>112.963646</v>
      </c>
      <c r="P47" s="61">
        <f>VLOOKUP(A47,Ano!$A$4:$J$616,10,FALSE)/1000000</f>
        <v>112.036896</v>
      </c>
      <c r="Q47" s="62">
        <f>(P47/O47-1)*100</f>
        <v>-0.82039667876867561</v>
      </c>
      <c r="R47" s="60">
        <f t="shared" si="55"/>
        <v>5536.600288202455</v>
      </c>
      <c r="S47" s="61">
        <f t="shared" si="55"/>
        <v>5278.3329877328988</v>
      </c>
      <c r="T47" s="62">
        <f>(S47/R47-1)*100</f>
        <v>-4.6647272157226087</v>
      </c>
      <c r="U47" s="60">
        <f>VLOOKUP(A47,'12 meses'!$A$4:$J$600,7,FALSE)/1000000</f>
        <v>1502.976551</v>
      </c>
      <c r="V47" s="61">
        <f>VLOOKUP(A47,'12 meses'!$A$4:$J$600,9,FALSE)/1000000</f>
        <v>1537.5247420000001</v>
      </c>
      <c r="W47" s="62">
        <f>(V47/U47-1)*100</f>
        <v>2.2986513646545914</v>
      </c>
      <c r="X47" s="60">
        <f>VLOOKUP(A47,'12 meses'!$A$4:$J$600,8,FALSE)/1000000</f>
        <v>276.71537499999999</v>
      </c>
      <c r="Y47" s="61">
        <f>VLOOKUP(A47,'12 meses'!$A$4:$J$600,10,FALSE)/1000000</f>
        <v>290.70750900000002</v>
      </c>
      <c r="Z47" s="62">
        <f>(Y47/X47-1)*100</f>
        <v>5.056507611837624</v>
      </c>
      <c r="AA47" s="60">
        <f t="shared" si="56"/>
        <v>5431.4891284953001</v>
      </c>
      <c r="AB47" s="61">
        <f t="shared" si="56"/>
        <v>5288.9061837064555</v>
      </c>
      <c r="AC47" s="62">
        <f>(AB47/AA47-1)*100</f>
        <v>-2.625117005957156</v>
      </c>
    </row>
    <row r="48" spans="1:29" x14ac:dyDescent="0.2">
      <c r="A48" s="58" t="s">
        <v>672</v>
      </c>
      <c r="B48" s="22" t="s">
        <v>673</v>
      </c>
      <c r="C48" s="23">
        <f>VLOOKUP(A48,Mês!$A$4:$J$560,7,FALSE)/1000000</f>
        <v>91.163938000000002</v>
      </c>
      <c r="D48" s="24">
        <f>VLOOKUP(A48,Mês!$A$4:$J$560,9,FALSE)/1000000</f>
        <v>73.700005000000004</v>
      </c>
      <c r="E48" s="25">
        <f>(D48/C48-1)*100</f>
        <v>-19.156624190587291</v>
      </c>
      <c r="F48" s="23">
        <f>VLOOKUP(A48,Mês!$A$4:$J$560,8,FALSE)/1000000</f>
        <v>10.035130000000001</v>
      </c>
      <c r="G48" s="24">
        <f>VLOOKUP(A48,Mês!$A$4:$J$560,10,FALSE)/1000000</f>
        <v>9.9384429999999995</v>
      </c>
      <c r="H48" s="25">
        <f>(G48/F48-1)*100</f>
        <v>-0.96348527622462932</v>
      </c>
      <c r="I48" s="23">
        <f t="shared" si="54"/>
        <v>9084.480021683823</v>
      </c>
      <c r="J48" s="24">
        <f t="shared" si="54"/>
        <v>7415.6490106146421</v>
      </c>
      <c r="K48" s="26">
        <f>(J48/I48-1)*100</f>
        <v>-18.370132435602628</v>
      </c>
      <c r="L48" s="23">
        <f>VLOOKUP(A48,Ano!$A$4:$J$616,7,FALSE)/1000000</f>
        <v>336.691709</v>
      </c>
      <c r="M48" s="24">
        <f>VLOOKUP(A48,Ano!$A$4:$J$616,9,FALSE)/1000000</f>
        <v>325.87007399999999</v>
      </c>
      <c r="N48" s="25">
        <f>(M48/L48-1)*100</f>
        <v>-3.2141079541700313</v>
      </c>
      <c r="O48" s="23">
        <f>VLOOKUP(A48,Ano!$A$4:$J$616,8,FALSE)/1000000</f>
        <v>40.687922</v>
      </c>
      <c r="P48" s="24">
        <f>VLOOKUP(A48,Ano!$A$4:$J$616,10,FALSE)/1000000</f>
        <v>41.212105999999999</v>
      </c>
      <c r="Q48" s="25">
        <f>(P48/O48-1)*100</f>
        <v>1.2883036887457511</v>
      </c>
      <c r="R48" s="23">
        <f t="shared" si="55"/>
        <v>8274.9792186487193</v>
      </c>
      <c r="S48" s="24">
        <f t="shared" si="55"/>
        <v>7907.1444201371323</v>
      </c>
      <c r="T48" s="25">
        <f>(S48/R48-1)*100</f>
        <v>-4.4451446800328416</v>
      </c>
      <c r="U48" s="23">
        <f>VLOOKUP(A48,'12 meses'!$A$4:$J$600,7,FALSE)/1000000</f>
        <v>873.84268599999996</v>
      </c>
      <c r="V48" s="24">
        <f>VLOOKUP(A48,'12 meses'!$A$4:$J$600,9,FALSE)/1000000</f>
        <v>898.43906500000003</v>
      </c>
      <c r="W48" s="25">
        <f>(V48/U48-1)*100</f>
        <v>2.814737640317122</v>
      </c>
      <c r="X48" s="23">
        <f>VLOOKUP(A48,'12 meses'!$A$4:$J$600,8,FALSE)/1000000</f>
        <v>119.31563300000001</v>
      </c>
      <c r="Y48" s="24">
        <f>VLOOKUP(A48,'12 meses'!$A$4:$J$600,10,FALSE)/1000000</f>
        <v>121.088207</v>
      </c>
      <c r="Z48" s="25">
        <f>(Y48/X48-1)*100</f>
        <v>1.4856175636263735</v>
      </c>
      <c r="AA48" s="23">
        <f t="shared" si="56"/>
        <v>7323.7903871322542</v>
      </c>
      <c r="AB48" s="24">
        <f t="shared" si="56"/>
        <v>7419.7073956178083</v>
      </c>
      <c r="AC48" s="25">
        <f>(AB48/AA48-1)*100</f>
        <v>1.3096634859194989</v>
      </c>
    </row>
    <row r="49" spans="1:29" s="19" customFormat="1" x14ac:dyDescent="0.2">
      <c r="A49" s="27" t="s">
        <v>623</v>
      </c>
      <c r="B49" s="59" t="s">
        <v>674</v>
      </c>
      <c r="C49" s="60">
        <f>VLOOKUP(A49,Mês!$A$4:$J$560,7,FALSE)/1000000</f>
        <v>143.42200399999999</v>
      </c>
      <c r="D49" s="61">
        <f>VLOOKUP(A49,Mês!$A$4:$J$560,9,FALSE)/1000000</f>
        <v>158.80184700000001</v>
      </c>
      <c r="E49" s="62">
        <f t="shared" si="42"/>
        <v>10.723489123747033</v>
      </c>
      <c r="F49" s="60">
        <f>VLOOKUP(A49,Mês!$A$4:$J$560,8,FALSE)/1000000</f>
        <v>107.242059</v>
      </c>
      <c r="G49" s="61">
        <f>VLOOKUP(A49,Mês!$A$4:$J$560,10,FALSE)/1000000</f>
        <v>114.410197</v>
      </c>
      <c r="H49" s="62">
        <f t="shared" si="43"/>
        <v>6.684073456664974</v>
      </c>
      <c r="I49" s="60">
        <f t="shared" si="44"/>
        <v>1337.3671238445727</v>
      </c>
      <c r="J49" s="61">
        <f t="shared" si="44"/>
        <v>1388.0043139861041</v>
      </c>
      <c r="K49" s="63">
        <f t="shared" si="45"/>
        <v>3.7863343010827943</v>
      </c>
      <c r="L49" s="60">
        <f>VLOOKUP(A49,Ano!$A$4:$J$616,7,FALSE)/1000000</f>
        <v>501.68697800000001</v>
      </c>
      <c r="M49" s="61">
        <f>VLOOKUP(A49,Ano!$A$4:$J$616,9,FALSE)/1000000</f>
        <v>631.34003099999995</v>
      </c>
      <c r="N49" s="62">
        <f t="shared" si="46"/>
        <v>25.843416051353032</v>
      </c>
      <c r="O49" s="60">
        <f>VLOOKUP(A49,Ano!$A$4:$J$616,8,FALSE)/1000000</f>
        <v>373.51259399999998</v>
      </c>
      <c r="P49" s="61">
        <f>VLOOKUP(A49,Ano!$A$4:$J$616,10,FALSE)/1000000</f>
        <v>457.98402399999998</v>
      </c>
      <c r="Q49" s="62">
        <f t="shared" si="47"/>
        <v>22.615416817779366</v>
      </c>
      <c r="R49" s="60">
        <f t="shared" si="48"/>
        <v>1343.159470547866</v>
      </c>
      <c r="S49" s="61">
        <f t="shared" si="48"/>
        <v>1378.5197690651323</v>
      </c>
      <c r="T49" s="62">
        <f t="shared" si="49"/>
        <v>2.6326210172827214</v>
      </c>
      <c r="U49" s="60">
        <f>VLOOKUP(A49,'12 meses'!$A$4:$J$600,7,FALSE)/1000000</f>
        <v>1488.21947</v>
      </c>
      <c r="V49" s="61">
        <f>VLOOKUP(A49,'12 meses'!$A$4:$J$600,9,FALSE)/1000000</f>
        <v>1736.5163339999999</v>
      </c>
      <c r="W49" s="62">
        <f t="shared" si="50"/>
        <v>16.684156403356276</v>
      </c>
      <c r="X49" s="60">
        <f>VLOOKUP(A49,'12 meses'!$A$4:$J$600,8,FALSE)/1000000</f>
        <v>1095.5627050000001</v>
      </c>
      <c r="Y49" s="61">
        <f>VLOOKUP(A49,'12 meses'!$A$4:$J$600,10,FALSE)/1000000</f>
        <v>1307.6440540000001</v>
      </c>
      <c r="Z49" s="62">
        <f t="shared" si="51"/>
        <v>19.358211814996018</v>
      </c>
      <c r="AA49" s="60">
        <f t="shared" si="52"/>
        <v>1358.4064729549186</v>
      </c>
      <c r="AB49" s="61">
        <f t="shared" si="52"/>
        <v>1327.973257468733</v>
      </c>
      <c r="AC49" s="62">
        <f t="shared" si="53"/>
        <v>-2.2403614891487345</v>
      </c>
    </row>
    <row r="50" spans="1:29" x14ac:dyDescent="0.2">
      <c r="A50" s="58" t="s">
        <v>629</v>
      </c>
      <c r="B50" s="22" t="s">
        <v>630</v>
      </c>
      <c r="C50" s="23">
        <f>VLOOKUP(A50,Mês!$A$4:$J$560,7,FALSE)/1000000</f>
        <v>86.437325000000001</v>
      </c>
      <c r="D50" s="24">
        <f>VLOOKUP(A50,Mês!$A$4:$J$560,9,FALSE)/1000000</f>
        <v>86.531904999999995</v>
      </c>
      <c r="E50" s="25">
        <f t="shared" si="42"/>
        <v>0.10942032275986779</v>
      </c>
      <c r="F50" s="23">
        <f>VLOOKUP(A50,Mês!$A$4:$J$560,8,FALSE)/1000000</f>
        <v>59.989699999999999</v>
      </c>
      <c r="G50" s="24">
        <f>VLOOKUP(A50,Mês!$A$4:$J$560,10,FALSE)/1000000</f>
        <v>58.314478999999999</v>
      </c>
      <c r="H50" s="25">
        <f t="shared" si="43"/>
        <v>-2.7925143816355136</v>
      </c>
      <c r="I50" s="23">
        <f t="shared" si="44"/>
        <v>1440.8694325859274</v>
      </c>
      <c r="J50" s="24">
        <f t="shared" si="44"/>
        <v>1483.8837023648964</v>
      </c>
      <c r="K50" s="26">
        <f t="shared" si="45"/>
        <v>2.9852996257802022</v>
      </c>
      <c r="L50" s="23">
        <f>VLOOKUP(A50,Ano!$A$4:$J$616,7,FALSE)/1000000</f>
        <v>309.77709599999997</v>
      </c>
      <c r="M50" s="24">
        <f>VLOOKUP(A50,Ano!$A$4:$J$616,9,FALSE)/1000000</f>
        <v>334.41132299999998</v>
      </c>
      <c r="N50" s="25">
        <f>(M50/L50-1)*100</f>
        <v>7.9522428604599016</v>
      </c>
      <c r="O50" s="23">
        <f>VLOOKUP(A50,Ano!$A$4:$J$616,8,FALSE)/1000000</f>
        <v>208.24682100000001</v>
      </c>
      <c r="P50" s="24">
        <f>VLOOKUP(A50,Ano!$A$4:$J$616,10,FALSE)/1000000</f>
        <v>231.38954200000001</v>
      </c>
      <c r="Q50" s="25">
        <f>(P50/O50-1)*100</f>
        <v>11.113120905696805</v>
      </c>
      <c r="R50" s="23">
        <f t="shared" si="48"/>
        <v>1487.5477787005448</v>
      </c>
      <c r="S50" s="24">
        <f t="shared" si="48"/>
        <v>1445.2309300996844</v>
      </c>
      <c r="T50" s="25">
        <f>(S50/R50-1)*100</f>
        <v>-2.8447387846477379</v>
      </c>
      <c r="U50" s="23">
        <f>VLOOKUP(A50,'12 meses'!$A$4:$J$600,7,FALSE)/1000000</f>
        <v>899.02637700000002</v>
      </c>
      <c r="V50" s="24">
        <f>VLOOKUP(A50,'12 meses'!$A$4:$J$600,9,FALSE)/1000000</f>
        <v>990.86149799999998</v>
      </c>
      <c r="W50" s="25">
        <f t="shared" si="50"/>
        <v>10.214952903434105</v>
      </c>
      <c r="X50" s="23">
        <f>VLOOKUP(A50,'12 meses'!$A$4:$J$600,8,FALSE)/1000000</f>
        <v>592.33871399999998</v>
      </c>
      <c r="Y50" s="24">
        <f>VLOOKUP(A50,'12 meses'!$A$4:$J$600,10,FALSE)/1000000</f>
        <v>703.26327300000003</v>
      </c>
      <c r="Z50" s="25">
        <f t="shared" si="51"/>
        <v>18.72654215878249</v>
      </c>
      <c r="AA50" s="23">
        <f t="shared" si="52"/>
        <v>1517.7572489378097</v>
      </c>
      <c r="AB50" s="24">
        <f t="shared" si="52"/>
        <v>1408.9481649925433</v>
      </c>
      <c r="AC50" s="25">
        <f t="shared" si="53"/>
        <v>-7.1690702858718369</v>
      </c>
    </row>
    <row r="51" spans="1:29" x14ac:dyDescent="0.2">
      <c r="A51" s="20" t="s">
        <v>675</v>
      </c>
      <c r="B51" s="53" t="s">
        <v>676</v>
      </c>
      <c r="C51" s="54">
        <f>VLOOKUP(A51,Mês!$A$4:$J$560,7,FALSE)/1000000</f>
        <v>25.578703999999998</v>
      </c>
      <c r="D51" s="55">
        <f>VLOOKUP(A51,Mês!$A$4:$J$560,9,FALSE)/1000000</f>
        <v>39.686917000000001</v>
      </c>
      <c r="E51" s="56">
        <f t="shared" ref="E51:E53" si="57">(D51/C51-1)*100</f>
        <v>55.156090003621784</v>
      </c>
      <c r="F51" s="54">
        <f>VLOOKUP(A51,Mês!$A$4:$J$560,8,FALSE)/1000000</f>
        <v>15.207364999999999</v>
      </c>
      <c r="G51" s="55">
        <f>VLOOKUP(A51,Mês!$A$4:$J$560,10,FALSE)/1000000</f>
        <v>18.161842</v>
      </c>
      <c r="H51" s="56">
        <f t="shared" ref="H51:H53" si="58">(G51/F51-1)*100</f>
        <v>19.427935082770766</v>
      </c>
      <c r="I51" s="54">
        <f t="shared" ref="I51:I58" si="59">C51/F51*1000</f>
        <v>1681.9944809636647</v>
      </c>
      <c r="J51" s="55">
        <f t="shared" ref="J51:J58" si="60">D51/G51*1000</f>
        <v>2185.1812718115266</v>
      </c>
      <c r="K51" s="57">
        <f t="shared" ref="K51:K53" si="61">(J51/I51-1)*100</f>
        <v>29.91607859257488</v>
      </c>
      <c r="L51" s="54">
        <f>VLOOKUP(A51,Ano!$A$4:$J$616,7,FALSE)/1000000</f>
        <v>73.430332000000007</v>
      </c>
      <c r="M51" s="55">
        <f>VLOOKUP(A51,Ano!$A$4:$J$616,9,FALSE)/1000000</f>
        <v>153.37974700000001</v>
      </c>
      <c r="N51" s="56">
        <f t="shared" si="46"/>
        <v>108.8779157365106</v>
      </c>
      <c r="O51" s="54">
        <f>VLOOKUP(A51,Ano!$A$4:$J$616,8,FALSE)/1000000</f>
        <v>45.265872000000002</v>
      </c>
      <c r="P51" s="55">
        <f>VLOOKUP(A51,Ano!$A$4:$J$616,10,FALSE)/1000000</f>
        <v>71.175499000000002</v>
      </c>
      <c r="Q51" s="56">
        <f t="shared" si="47"/>
        <v>57.238766989841714</v>
      </c>
      <c r="R51" s="54">
        <f t="shared" ref="R51:R58" si="62">L51/O51*1000</f>
        <v>1622.2007608734457</v>
      </c>
      <c r="S51" s="55">
        <f t="shared" ref="S51:S58" si="63">M51/P51*1000</f>
        <v>2154.9514812674511</v>
      </c>
      <c r="T51" s="56">
        <f t="shared" si="49"/>
        <v>32.841232308826875</v>
      </c>
      <c r="U51" s="54">
        <f>VLOOKUP(A51,'12 meses'!$A$4:$J$600,7,FALSE)/1000000</f>
        <v>231.138158</v>
      </c>
      <c r="V51" s="55">
        <f>VLOOKUP(A51,'12 meses'!$A$4:$J$600,9,FALSE)/1000000</f>
        <v>360.18499800000001</v>
      </c>
      <c r="W51" s="56">
        <f t="shared" si="50"/>
        <v>55.831041103996348</v>
      </c>
      <c r="X51" s="54">
        <f>VLOOKUP(A51,'12 meses'!$A$4:$J$600,8,FALSE)/1000000</f>
        <v>150.728725</v>
      </c>
      <c r="Y51" s="55">
        <f>VLOOKUP(A51,'12 meses'!$A$4:$J$600,10,FALSE)/1000000</f>
        <v>177.329668</v>
      </c>
      <c r="Z51" s="56">
        <f t="shared" si="51"/>
        <v>17.648223986502899</v>
      </c>
      <c r="AA51" s="54">
        <f t="shared" ref="AA51:AB52" si="64">U51/X51*1000</f>
        <v>1533.471194690992</v>
      </c>
      <c r="AB51" s="55">
        <f t="shared" si="64"/>
        <v>2031.1603921798355</v>
      </c>
      <c r="AC51" s="56">
        <f>(AB51/AA51-1)*100</f>
        <v>32.455073118548697</v>
      </c>
    </row>
    <row r="52" spans="1:29" s="19" customFormat="1" x14ac:dyDescent="0.2">
      <c r="A52" s="68" t="s">
        <v>677</v>
      </c>
      <c r="B52" s="68" t="s">
        <v>678</v>
      </c>
      <c r="C52" s="15">
        <f>VLOOKUP(A52,Mês!$A$4:$J$560,7,FALSE)/1000000</f>
        <v>140.882214</v>
      </c>
      <c r="D52" s="16">
        <f>VLOOKUP(A52,Mês!$A$4:$J$560,9,FALSE)/1000000</f>
        <v>114.49325899999999</v>
      </c>
      <c r="E52" s="17">
        <f>(D52/C52-1)*100</f>
        <v>-18.731218264358063</v>
      </c>
      <c r="F52" s="15">
        <f>VLOOKUP(A52,Mês!$A$4:$J$560,8,FALSE)/1000000</f>
        <v>170.688005</v>
      </c>
      <c r="G52" s="16">
        <f>VLOOKUP(A52,Mês!$A$4:$J$560,10,FALSE)/1000000</f>
        <v>109.775323</v>
      </c>
      <c r="H52" s="17">
        <f>(G52/F52-1)*100</f>
        <v>-35.686562743527297</v>
      </c>
      <c r="I52" s="15">
        <f t="shared" si="59"/>
        <v>825.37852615946861</v>
      </c>
      <c r="J52" s="16">
        <f t="shared" si="60"/>
        <v>1042.9781108455493</v>
      </c>
      <c r="K52" s="18">
        <f>(J52/I52-1)*100</f>
        <v>26.363611093516504</v>
      </c>
      <c r="L52" s="15">
        <f>VLOOKUP(A52,Ano!$A$4:$J$616,7,FALSE)/1000000</f>
        <v>438.35416500000002</v>
      </c>
      <c r="M52" s="16">
        <f>VLOOKUP(A52,Ano!$A$4:$J$616,9,FALSE)/1000000</f>
        <v>402.87736999999998</v>
      </c>
      <c r="N52" s="17">
        <f>(M52/L52-1)*100</f>
        <v>-8.0931807731312482</v>
      </c>
      <c r="O52" s="15">
        <f>VLOOKUP(A52,Ano!$A$4:$J$616,8,FALSE)/1000000</f>
        <v>464.17959200000001</v>
      </c>
      <c r="P52" s="16">
        <f>VLOOKUP(A52,Ano!$A$4:$J$616,10,FALSE)/1000000</f>
        <v>337.863066</v>
      </c>
      <c r="Q52" s="17">
        <f>(P52/O52-1)*100</f>
        <v>-27.21285644113367</v>
      </c>
      <c r="R52" s="15">
        <f t="shared" si="62"/>
        <v>944.36328644108085</v>
      </c>
      <c r="S52" s="16">
        <f t="shared" si="63"/>
        <v>1192.4279702120505</v>
      </c>
      <c r="T52" s="17">
        <f>(S52/R52-1)*100</f>
        <v>26.267929655103806</v>
      </c>
      <c r="U52" s="15">
        <f>VLOOKUP(A52,'12 meses'!$A$4:$J$600,7,FALSE)/1000000</f>
        <v>1041.0830060000001</v>
      </c>
      <c r="V52" s="16">
        <f>VLOOKUP(A52,'12 meses'!$A$4:$J$600,9,FALSE)/1000000</f>
        <v>1159.7036619999999</v>
      </c>
      <c r="W52" s="17">
        <f>(V52/U52-1)*100</f>
        <v>11.393967178059938</v>
      </c>
      <c r="X52" s="15">
        <f>VLOOKUP(A52,'12 meses'!$A$4:$J$600,8,FALSE)/1000000</f>
        <v>1043.8173079999999</v>
      </c>
      <c r="Y52" s="16">
        <f>VLOOKUP(A52,'12 meses'!$A$4:$J$600,10,FALSE)/1000000</f>
        <v>980.04757800000004</v>
      </c>
      <c r="Z52" s="17">
        <f>(Y52/X52-1)*100</f>
        <v>-6.1092807631428769</v>
      </c>
      <c r="AA52" s="15">
        <f t="shared" si="64"/>
        <v>997.38047838539978</v>
      </c>
      <c r="AB52" s="16">
        <f t="shared" si="64"/>
        <v>1183.3136350039526</v>
      </c>
      <c r="AC52" s="17">
        <f>(AB52/AA52-1)*100</f>
        <v>18.64214917456064</v>
      </c>
    </row>
    <row r="53" spans="1:29" x14ac:dyDescent="0.2">
      <c r="A53" s="20" t="s">
        <v>679</v>
      </c>
      <c r="B53" s="53" t="s">
        <v>680</v>
      </c>
      <c r="C53" s="54">
        <f>VLOOKUP(A53,Mês!$A$4:$J$560,7,FALSE)/1000000</f>
        <v>80.376165</v>
      </c>
      <c r="D53" s="55">
        <f>VLOOKUP(A53,Mês!$A$4:$J$560,9,FALSE)/1000000</f>
        <v>45.432938999999998</v>
      </c>
      <c r="E53" s="56">
        <f t="shared" si="57"/>
        <v>-43.474612156476987</v>
      </c>
      <c r="F53" s="54">
        <f>VLOOKUP(A53,Mês!$A$4:$J$560,8,FALSE)/1000000</f>
        <v>7.6917309999999999</v>
      </c>
      <c r="G53" s="55">
        <f>VLOOKUP(A53,Mês!$A$4:$J$560,10,FALSE)/1000000</f>
        <v>6.5667739999999997</v>
      </c>
      <c r="H53" s="56">
        <f t="shared" si="58"/>
        <v>-14.625537476544615</v>
      </c>
      <c r="I53" s="54">
        <f t="shared" si="59"/>
        <v>10449.68486287417</v>
      </c>
      <c r="J53" s="55">
        <f t="shared" si="60"/>
        <v>6918.608589240318</v>
      </c>
      <c r="K53" s="57">
        <f t="shared" si="61"/>
        <v>-33.791222605947901</v>
      </c>
      <c r="L53" s="54">
        <f>VLOOKUP(A53,Ano!$A$4:$J$616,7,FALSE)/1000000</f>
        <v>286.34419600000001</v>
      </c>
      <c r="M53" s="55">
        <f>VLOOKUP(A53,Ano!$A$4:$J$616,9,FALSE)/1000000</f>
        <v>170.506135</v>
      </c>
      <c r="N53" s="56">
        <f t="shared" si="46"/>
        <v>-40.454132690016174</v>
      </c>
      <c r="O53" s="54">
        <f>VLOOKUP(A53,Ano!$A$4:$J$616,8,FALSE)/1000000</f>
        <v>28.381353000000001</v>
      </c>
      <c r="P53" s="55">
        <f>VLOOKUP(A53,Ano!$A$4:$J$616,10,FALSE)/1000000</f>
        <v>22.867792999999999</v>
      </c>
      <c r="Q53" s="56">
        <f t="shared" si="47"/>
        <v>-19.426698931513243</v>
      </c>
      <c r="R53" s="54">
        <f t="shared" si="62"/>
        <v>10089.166503090955</v>
      </c>
      <c r="S53" s="55">
        <f t="shared" si="63"/>
        <v>7456.1692507886528</v>
      </c>
      <c r="T53" s="56">
        <f t="shared" si="49"/>
        <v>-26.097272272150995</v>
      </c>
      <c r="U53" s="54">
        <f>VLOOKUP(A53,'12 meses'!$A$4:$J$600,7,FALSE)/1000000</f>
        <v>677.78658900000005</v>
      </c>
      <c r="V53" s="55">
        <f>VLOOKUP(A53,'12 meses'!$A$4:$J$600,9,FALSE)/1000000</f>
        <v>667.93354899999997</v>
      </c>
      <c r="W53" s="56">
        <f t="shared" si="50"/>
        <v>-1.4537083146683671</v>
      </c>
      <c r="X53" s="54">
        <f>VLOOKUP(A53,'12 meses'!$A$4:$J$600,8,FALSE)/1000000</f>
        <v>77.386751000000004</v>
      </c>
      <c r="Y53" s="55">
        <f>VLOOKUP(A53,'12 meses'!$A$4:$J$600,10,FALSE)/1000000</f>
        <v>72.592714000000001</v>
      </c>
      <c r="Z53" s="56">
        <f t="shared" si="51"/>
        <v>-6.1949066707814193</v>
      </c>
      <c r="AA53" s="54">
        <f t="shared" si="52"/>
        <v>8758.4319052236733</v>
      </c>
      <c r="AB53" s="55">
        <f t="shared" si="52"/>
        <v>9201.1100315108761</v>
      </c>
      <c r="AC53" s="56">
        <f t="shared" si="53"/>
        <v>5.0543080208591107</v>
      </c>
    </row>
    <row r="54" spans="1:29" s="19" customFormat="1" x14ac:dyDescent="0.2">
      <c r="A54" s="68" t="s">
        <v>658</v>
      </c>
      <c r="B54" s="68" t="s">
        <v>681</v>
      </c>
      <c r="C54" s="15">
        <f>VLOOKUP(A54,Mês!$A$4:$J$560,7,FALSE)/1000000</f>
        <v>91.149788999999998</v>
      </c>
      <c r="D54" s="16">
        <f>VLOOKUP(A54,Mês!$A$4:$J$560,9,FALSE)/1000000</f>
        <v>79.467895999999996</v>
      </c>
      <c r="E54" s="17">
        <f t="shared" ref="E54:E59" si="65">(D54/C54-1)*100</f>
        <v>-12.816149250767882</v>
      </c>
      <c r="F54" s="15">
        <f>VLOOKUP(A54,Mês!$A$4:$J$560,8,FALSE)/1000000</f>
        <v>23.694500999999999</v>
      </c>
      <c r="G54" s="16">
        <f>VLOOKUP(A54,Mês!$A$4:$J$560,10,FALSE)/1000000</f>
        <v>19.584765999999998</v>
      </c>
      <c r="H54" s="17">
        <f>(G54/F54-1)*100</f>
        <v>-17.34467841293641</v>
      </c>
      <c r="I54" s="15">
        <f>C54/F54*1000</f>
        <v>3846.8752306706101</v>
      </c>
      <c r="J54" s="16">
        <f>D54/G54*1000</f>
        <v>4057.6382684378254</v>
      </c>
      <c r="K54" s="18">
        <f>(J54/I54-1)*100</f>
        <v>5.4788113762263668</v>
      </c>
      <c r="L54" s="15">
        <f>VLOOKUP(A54,Ano!$A$4:$J$616,7,FALSE)/1000000</f>
        <v>336.02616699999999</v>
      </c>
      <c r="M54" s="16">
        <f>VLOOKUP(A54,Ano!$A$4:$J$616,9,FALSE)/1000000</f>
        <v>359.338097</v>
      </c>
      <c r="N54" s="17">
        <f>(M54/L54-1)*100</f>
        <v>6.9375341236446175</v>
      </c>
      <c r="O54" s="15">
        <f>VLOOKUP(A54,Ano!$A$4:$J$616,8,FALSE)/1000000</f>
        <v>91.987074000000007</v>
      </c>
      <c r="P54" s="16">
        <f>VLOOKUP(A54,Ano!$A$4:$J$616,10,FALSE)/1000000</f>
        <v>90.975116</v>
      </c>
      <c r="Q54" s="17">
        <f>(P54/O54-1)*100</f>
        <v>-1.1001089131283837</v>
      </c>
      <c r="R54" s="15">
        <f>L54/O54*1000</f>
        <v>3652.9715794634358</v>
      </c>
      <c r="S54" s="16">
        <f>M54/P54*1000</f>
        <v>3949.8503854614487</v>
      </c>
      <c r="T54" s="17">
        <f>(S54/R54-1)*100</f>
        <v>8.1270494319482189</v>
      </c>
      <c r="U54" s="15">
        <f>VLOOKUP(A54,'12 meses'!$A$4:$J$600,7,FALSE)/1000000</f>
        <v>1096.3058820000001</v>
      </c>
      <c r="V54" s="16">
        <f>VLOOKUP(A54,'12 meses'!$A$4:$J$600,9,FALSE)/1000000</f>
        <v>1074.227421</v>
      </c>
      <c r="W54" s="17">
        <f t="shared" ref="W54:W59" si="66">(V54/U54-1)*100</f>
        <v>-2.013896063361631</v>
      </c>
      <c r="X54" s="15">
        <f>VLOOKUP(A54,'12 meses'!$A$4:$J$600,8,FALSE)/1000000</f>
        <v>287.22428600000001</v>
      </c>
      <c r="Y54" s="16">
        <f>VLOOKUP(A54,'12 meses'!$A$4:$J$600,10,FALSE)/1000000</f>
        <v>274.97752800000001</v>
      </c>
      <c r="Z54" s="17">
        <f>(Y54/X54-1)*100</f>
        <v>-4.2638309491698116</v>
      </c>
      <c r="AA54" s="15">
        <f>U54/X54*1000</f>
        <v>3816.8982757955227</v>
      </c>
      <c r="AB54" s="16">
        <f>V54/Y54*1000</f>
        <v>3906.6007641177134</v>
      </c>
      <c r="AC54" s="17">
        <f>(AB54/AA54-1)*100</f>
        <v>2.3501409217801195</v>
      </c>
    </row>
    <row r="55" spans="1:29" s="19" customFormat="1" x14ac:dyDescent="0.2">
      <c r="A55" s="58" t="s">
        <v>682</v>
      </c>
      <c r="B55" s="53" t="s">
        <v>683</v>
      </c>
      <c r="C55" s="54">
        <f>VLOOKUP(A55,Mês!$A$4:$J$560,7,FALSE)/1000000</f>
        <v>54.229688000000003</v>
      </c>
      <c r="D55" s="55">
        <f>VLOOKUP(A55,Mês!$A$4:$J$560,9,FALSE)/1000000</f>
        <v>48.119396000000002</v>
      </c>
      <c r="E55" s="56">
        <f t="shared" si="65"/>
        <v>-11.267429751762537</v>
      </c>
      <c r="F55" s="54">
        <f>VLOOKUP(A55,Mês!$A$4:$J$560,8,FALSE)/1000000</f>
        <v>15.778712000000001</v>
      </c>
      <c r="G55" s="55">
        <f>VLOOKUP(A55,Mês!$A$4:$J$560,10,FALSE)/1000000</f>
        <v>12.647698</v>
      </c>
      <c r="H55" s="56">
        <f>(G55/F55-1)*100</f>
        <v>-19.843279983816174</v>
      </c>
      <c r="I55" s="54">
        <f>C55/F55*1000</f>
        <v>3436.8893988305258</v>
      </c>
      <c r="J55" s="55">
        <f>D55/G55*1000</f>
        <v>3804.5971685914706</v>
      </c>
      <c r="K55" s="57">
        <f>(J55/I55-1)*100</f>
        <v>10.698853733438884</v>
      </c>
      <c r="L55" s="54">
        <f>VLOOKUP(A55,Ano!$A$4:$J$616,7,FALSE)/1000000</f>
        <v>216.44625300000001</v>
      </c>
      <c r="M55" s="55">
        <f>VLOOKUP(A55,Ano!$A$4:$J$616,9,FALSE)/1000000</f>
        <v>236.19108700000001</v>
      </c>
      <c r="N55" s="56">
        <f>(M55/L55-1)*100</f>
        <v>9.1222803473525627</v>
      </c>
      <c r="O55" s="54">
        <f>VLOOKUP(A55,Ano!$A$4:$J$616,8,FALSE)/1000000</f>
        <v>64.232516000000004</v>
      </c>
      <c r="P55" s="55">
        <f>VLOOKUP(A55,Ano!$A$4:$J$616,10,FALSE)/1000000</f>
        <v>63.467697000000001</v>
      </c>
      <c r="Q55" s="56">
        <f>(P55/O55-1)*100</f>
        <v>-1.1907037862256553</v>
      </c>
      <c r="R55" s="54">
        <f>L55/O55*1000</f>
        <v>3369.7302624732929</v>
      </c>
      <c r="S55" s="55">
        <f>M55/P55*1000</f>
        <v>3721.4378048095869</v>
      </c>
      <c r="T55" s="56">
        <f>(S55/R55-1)*100</f>
        <v>10.437260995429053</v>
      </c>
      <c r="U55" s="54">
        <f>VLOOKUP(A55,'12 meses'!$A$4:$J$600,7,FALSE)/1000000</f>
        <v>728.87487299999998</v>
      </c>
      <c r="V55" s="55">
        <f>VLOOKUP(A55,'12 meses'!$A$4:$J$600,9,FALSE)/1000000</f>
        <v>670.86092199999996</v>
      </c>
      <c r="W55" s="56">
        <f t="shared" si="66"/>
        <v>-7.9593841342367133</v>
      </c>
      <c r="X55" s="54">
        <f>VLOOKUP(A55,'12 meses'!$A$4:$J$600,8,FALSE)/1000000</f>
        <v>204.36422200000001</v>
      </c>
      <c r="Y55" s="55">
        <f>VLOOKUP(A55,'12 meses'!$A$4:$J$600,10,FALSE)/1000000</f>
        <v>185.30971299999999</v>
      </c>
      <c r="Z55" s="56">
        <f>(Y55/X55-1)*100</f>
        <v>-9.3237988594696457</v>
      </c>
      <c r="AA55" s="54">
        <f>U55/X55*1000</f>
        <v>3566.5483217507608</v>
      </c>
      <c r="AB55" s="55">
        <f>V55/Y55*1000</f>
        <v>3620.2145647918628</v>
      </c>
      <c r="AC55" s="56">
        <f>(AB55/AA55-1)*100</f>
        <v>1.5047109473833808</v>
      </c>
    </row>
    <row r="56" spans="1:29" s="19" customFormat="1" x14ac:dyDescent="0.2">
      <c r="A56" s="68" t="s">
        <v>641</v>
      </c>
      <c r="B56" s="68" t="s">
        <v>642</v>
      </c>
      <c r="C56" s="15">
        <f>VLOOKUP(A56,Mês!$A$4:$J$560,7,FALSE)/1000000</f>
        <v>81.661209999999997</v>
      </c>
      <c r="D56" s="16">
        <f>VLOOKUP(A56,Mês!$A$4:$J$560,9,FALSE)/1000000</f>
        <v>76.346254000000002</v>
      </c>
      <c r="E56" s="17">
        <f t="shared" si="65"/>
        <v>-6.5085442647739296</v>
      </c>
      <c r="F56" s="15">
        <f>VLOOKUP(A56,Mês!$A$4:$J$560,8,FALSE)/1000000</f>
        <v>9.8806860000000007</v>
      </c>
      <c r="G56" s="16">
        <f>VLOOKUP(A56,Mês!$A$4:$J$560,10,FALSE)/1000000</f>
        <v>9.5680300000000003</v>
      </c>
      <c r="H56" s="17">
        <f>(G56/F56-1)*100</f>
        <v>-3.1643147044648545</v>
      </c>
      <c r="I56" s="15">
        <f t="shared" si="59"/>
        <v>8264.7308091766081</v>
      </c>
      <c r="J56" s="16">
        <f t="shared" si="60"/>
        <v>7979.3075481577707</v>
      </c>
      <c r="K56" s="18">
        <f>(J56/I56-1)*100</f>
        <v>-3.4535094682324408</v>
      </c>
      <c r="L56" s="15">
        <f>VLOOKUP(A56,Ano!$A$4:$J$616,7,FALSE)/1000000</f>
        <v>324.694028</v>
      </c>
      <c r="M56" s="16">
        <f>VLOOKUP(A56,Ano!$A$4:$J$616,9,FALSE)/1000000</f>
        <v>348.98967299999998</v>
      </c>
      <c r="N56" s="17">
        <f>(M56/L56-1)*100</f>
        <v>7.4826276139578374</v>
      </c>
      <c r="O56" s="15">
        <f>VLOOKUP(A56,Ano!$A$4:$J$616,8,FALSE)/1000000</f>
        <v>34.984046999999997</v>
      </c>
      <c r="P56" s="16">
        <f>VLOOKUP(A56,Ano!$A$4:$J$616,10,FALSE)/1000000</f>
        <v>38.499141000000002</v>
      </c>
      <c r="Q56" s="17">
        <f>(P56/O56-1)*100</f>
        <v>10.047705458433676</v>
      </c>
      <c r="R56" s="15">
        <f t="shared" si="62"/>
        <v>9281.202600716837</v>
      </c>
      <c r="S56" s="16">
        <f t="shared" si="63"/>
        <v>9064.8690837024114</v>
      </c>
      <c r="T56" s="17">
        <f>(S56/R56-1)*100</f>
        <v>-2.3308780803655393</v>
      </c>
      <c r="U56" s="15">
        <f>VLOOKUP(A56,'12 meses'!$A$4:$J$600,7,FALSE)/1000000</f>
        <v>899.71404700000005</v>
      </c>
      <c r="V56" s="16">
        <f>VLOOKUP(A56,'12 meses'!$A$4:$J$600,9,FALSE)/1000000</f>
        <v>1060.247271</v>
      </c>
      <c r="W56" s="17">
        <f t="shared" si="66"/>
        <v>17.842693968742694</v>
      </c>
      <c r="X56" s="15">
        <f>VLOOKUP(A56,'12 meses'!$A$4:$J$600,8,FALSE)/1000000</f>
        <v>96.738781000000003</v>
      </c>
      <c r="Y56" s="16">
        <f>VLOOKUP(A56,'12 meses'!$A$4:$J$600,10,FALSE)/1000000</f>
        <v>122.503669</v>
      </c>
      <c r="Z56" s="17">
        <f>(Y56/X56-1)*100</f>
        <v>26.63346357444798</v>
      </c>
      <c r="AA56" s="15">
        <f t="shared" ref="AA56:AB58" si="67">U56/X56*1000</f>
        <v>9300.4484623390072</v>
      </c>
      <c r="AB56" s="16">
        <f t="shared" si="67"/>
        <v>8654.8205425586075</v>
      </c>
      <c r="AC56" s="17">
        <f>(AB56/AA56-1)*100</f>
        <v>-6.9419009459037229</v>
      </c>
    </row>
    <row r="57" spans="1:29" s="19" customFormat="1" x14ac:dyDescent="0.2">
      <c r="A57" s="27" t="s">
        <v>617</v>
      </c>
      <c r="B57" s="59" t="s">
        <v>684</v>
      </c>
      <c r="C57" s="60">
        <f>VLOOKUP(A57,Mês!$A$4:$J$560,7,FALSE)/1000000</f>
        <v>30.077114000000002</v>
      </c>
      <c r="D57" s="61">
        <f>VLOOKUP(A57,Mês!$A$4:$J$560,9,FALSE)/1000000</f>
        <v>29.988630000000001</v>
      </c>
      <c r="E57" s="62">
        <f t="shared" si="65"/>
        <v>-0.29419045989586001</v>
      </c>
      <c r="F57" s="60">
        <f>VLOOKUP(A57,Mês!$A$4:$J$560,8,FALSE)/1000000</f>
        <v>43.019520999999997</v>
      </c>
      <c r="G57" s="61">
        <f>VLOOKUP(A57,Mês!$A$4:$J$560,10,FALSE)/1000000</f>
        <v>40.125459999999997</v>
      </c>
      <c r="H57" s="62">
        <f>(G57/F57-1)*100</f>
        <v>-6.7273203716052503</v>
      </c>
      <c r="I57" s="60">
        <f t="shared" si="59"/>
        <v>699.15036943344865</v>
      </c>
      <c r="J57" s="61">
        <f t="shared" si="60"/>
        <v>747.37161891726612</v>
      </c>
      <c r="K57" s="63">
        <f>(J57/I57-1)*100</f>
        <v>6.8971213621603633</v>
      </c>
      <c r="L57" s="60">
        <f>VLOOKUP(A57,Ano!$A$4:$J$616,7,FALSE)/1000000</f>
        <v>51.687949000000003</v>
      </c>
      <c r="M57" s="61">
        <f>VLOOKUP(A57,Ano!$A$4:$J$616,9,FALSE)/1000000</f>
        <v>85.634585000000001</v>
      </c>
      <c r="N57" s="62">
        <f>(M57/L57-1)*100</f>
        <v>65.676113401210785</v>
      </c>
      <c r="O57" s="60">
        <f>VLOOKUP(A57,Ano!$A$4:$J$616,8,FALSE)/1000000</f>
        <v>62.009419000000001</v>
      </c>
      <c r="P57" s="61">
        <f>VLOOKUP(A57,Ano!$A$4:$J$616,10,FALSE)/1000000</f>
        <v>109.123848</v>
      </c>
      <c r="Q57" s="62">
        <f>(P57/O57-1)*100</f>
        <v>75.97947176379769</v>
      </c>
      <c r="R57" s="60">
        <f t="shared" si="62"/>
        <v>833.54996440137586</v>
      </c>
      <c r="S57" s="61">
        <f t="shared" si="63"/>
        <v>784.74674939981958</v>
      </c>
      <c r="T57" s="62">
        <f>(S57/R57-1)*100</f>
        <v>-5.8548637857125829</v>
      </c>
      <c r="U57" s="60">
        <f>VLOOKUP(A57,'12 meses'!$A$4:$J$600,7,FALSE)/1000000</f>
        <v>113.335069</v>
      </c>
      <c r="V57" s="61">
        <f>VLOOKUP(A57,'12 meses'!$A$4:$J$600,9,FALSE)/1000000</f>
        <v>209.921559</v>
      </c>
      <c r="W57" s="62">
        <f t="shared" si="66"/>
        <v>85.222068378499856</v>
      </c>
      <c r="X57" s="60">
        <f>VLOOKUP(A57,'12 meses'!$A$4:$J$600,8,FALSE)/1000000</f>
        <v>106.27349700000001</v>
      </c>
      <c r="Y57" s="61">
        <f>VLOOKUP(A57,'12 meses'!$A$4:$J$600,10,FALSE)/1000000</f>
        <v>267.60773</v>
      </c>
      <c r="Z57" s="62">
        <f>(Y57/X57-1)*100</f>
        <v>151.81041139542063</v>
      </c>
      <c r="AA57" s="60">
        <f t="shared" si="67"/>
        <v>1066.4471594455954</v>
      </c>
      <c r="AB57" s="61">
        <f t="shared" si="67"/>
        <v>784.43757585029402</v>
      </c>
      <c r="AC57" s="62">
        <f>(AB57/AA57-1)*100</f>
        <v>-26.443840287586983</v>
      </c>
    </row>
    <row r="58" spans="1:29" x14ac:dyDescent="0.2">
      <c r="A58" s="58" t="s">
        <v>621</v>
      </c>
      <c r="B58" s="22" t="s">
        <v>622</v>
      </c>
      <c r="C58" s="23">
        <f>VLOOKUP(A58,Mês!$A$4:$J$560,7,FALSE)/1000000</f>
        <v>21.860589000000001</v>
      </c>
      <c r="D58" s="24">
        <f>VLOOKUP(A58,Mês!$A$4:$J$560,9,FALSE)/1000000</f>
        <v>21.416096</v>
      </c>
      <c r="E58" s="25">
        <f t="shared" si="65"/>
        <v>-2.0333075197562223</v>
      </c>
      <c r="F58" s="23">
        <f>VLOOKUP(A58,Mês!$A$4:$J$560,8,FALSE)/1000000</f>
        <v>36.643360999999999</v>
      </c>
      <c r="G58" s="24">
        <f>VLOOKUP(A58,Mês!$A$4:$J$560,10,FALSE)/1000000</f>
        <v>33.513722000000001</v>
      </c>
      <c r="H58" s="25">
        <f>(G58/F58-1)*100</f>
        <v>-8.5408077059306748</v>
      </c>
      <c r="I58" s="23">
        <f t="shared" si="59"/>
        <v>596.57707162833674</v>
      </c>
      <c r="J58" s="24">
        <f t="shared" si="60"/>
        <v>639.02469561572411</v>
      </c>
      <c r="K58" s="26">
        <f>(J58/I58-1)*100</f>
        <v>7.1151953378845167</v>
      </c>
      <c r="L58" s="23">
        <f>VLOOKUP(A58,Ano!$A$4:$J$616,7,FALSE)/1000000</f>
        <v>25.778061000000001</v>
      </c>
      <c r="M58" s="24">
        <f>VLOOKUP(A58,Ano!$A$4:$J$616,9,FALSE)/1000000</f>
        <v>51.556764000000001</v>
      </c>
      <c r="N58" s="25">
        <f>(M58/L58-1)*100</f>
        <v>100.0024904898782</v>
      </c>
      <c r="O58" s="23">
        <f>VLOOKUP(A58,Ano!$A$4:$J$616,8,FALSE)/1000000</f>
        <v>41.518813000000002</v>
      </c>
      <c r="P58" s="24">
        <f>VLOOKUP(A58,Ano!$A$4:$J$616,10,FALSE)/1000000</f>
        <v>84.873619000000005</v>
      </c>
      <c r="Q58" s="25">
        <f>(P58/O58-1)*100</f>
        <v>104.42207487964552</v>
      </c>
      <c r="R58" s="23">
        <f t="shared" si="62"/>
        <v>620.87663729692849</v>
      </c>
      <c r="S58" s="24">
        <f t="shared" si="63"/>
        <v>607.45334778289589</v>
      </c>
      <c r="T58" s="25">
        <f>(S58/R58-1)*100</f>
        <v>-2.1619897911560604</v>
      </c>
      <c r="U58" s="23">
        <f>VLOOKUP(A58,'12 meses'!$A$4:$J$600,7,FALSE)/1000000</f>
        <v>35.054951000000003</v>
      </c>
      <c r="V58" s="24">
        <f>VLOOKUP(A58,'12 meses'!$A$4:$J$600,9,FALSE)/1000000</f>
        <v>119.984899</v>
      </c>
      <c r="W58" s="25">
        <f t="shared" si="66"/>
        <v>242.27661308098817</v>
      </c>
      <c r="X58" s="23">
        <f>VLOOKUP(A58,'12 meses'!$A$4:$J$600,8,FALSE)/1000000</f>
        <v>52.906246000000003</v>
      </c>
      <c r="Y58" s="24">
        <f>VLOOKUP(A58,'12 meses'!$A$4:$J$600,10,FALSE)/1000000</f>
        <v>197.011099</v>
      </c>
      <c r="Z58" s="25">
        <f>(Y58/X58-1)*100</f>
        <v>272.37776991397197</v>
      </c>
      <c r="AA58" s="23">
        <f t="shared" si="67"/>
        <v>662.58624737805064</v>
      </c>
      <c r="AB58" s="24">
        <f t="shared" si="67"/>
        <v>609.02608842357654</v>
      </c>
      <c r="AC58" s="25">
        <f>(AB58/AA58-1)*100</f>
        <v>-8.0834999468249453</v>
      </c>
    </row>
    <row r="59" spans="1:29" s="19" customFormat="1" ht="9.75" thickBot="1" x14ac:dyDescent="0.25">
      <c r="A59" s="42" t="s">
        <v>660</v>
      </c>
      <c r="B59" s="69" t="s">
        <v>660</v>
      </c>
      <c r="C59" s="70">
        <f>F66-SUM(C41,C49,C47,C45,C54)</f>
        <v>879.5185120000001</v>
      </c>
      <c r="D59" s="71">
        <f>G66-SUM(D41,D49,D47,D45,D54)</f>
        <v>906.31019200000003</v>
      </c>
      <c r="E59" s="72">
        <f t="shared" si="65"/>
        <v>3.0461757921474986</v>
      </c>
      <c r="F59" s="70" t="s">
        <v>52</v>
      </c>
      <c r="G59" s="71" t="s">
        <v>52</v>
      </c>
      <c r="H59" s="72" t="s">
        <v>52</v>
      </c>
      <c r="I59" s="70" t="s">
        <v>52</v>
      </c>
      <c r="J59" s="71" t="s">
        <v>52</v>
      </c>
      <c r="K59" s="73" t="s">
        <v>52</v>
      </c>
      <c r="L59" s="70">
        <f>O66-SUM(L41,L49,L47,L45,L54)</f>
        <v>2993.4954690000004</v>
      </c>
      <c r="M59" s="71">
        <f>P66-SUM(M41,M49,M47,M45,M54)</f>
        <v>3502.0940369999998</v>
      </c>
      <c r="N59" s="72">
        <f t="shared" si="46"/>
        <v>16.990123194337102</v>
      </c>
      <c r="O59" s="70" t="s">
        <v>52</v>
      </c>
      <c r="P59" s="71" t="s">
        <v>52</v>
      </c>
      <c r="Q59" s="72" t="s">
        <v>52</v>
      </c>
      <c r="R59" s="70" t="s">
        <v>52</v>
      </c>
      <c r="S59" s="71" t="s">
        <v>52</v>
      </c>
      <c r="T59" s="72" t="s">
        <v>52</v>
      </c>
      <c r="U59" s="70">
        <f>X66-SUM(U41,U49,U47,U45,U54)</f>
        <v>7988.4141570000011</v>
      </c>
      <c r="V59" s="71">
        <f>Y66-SUM(V41,V49,V47,V45,V54)</f>
        <v>9815.2949570000001</v>
      </c>
      <c r="W59" s="72">
        <f t="shared" si="66"/>
        <v>22.869129768380382</v>
      </c>
      <c r="X59" s="70" t="s">
        <v>52</v>
      </c>
      <c r="Y59" s="71" t="s">
        <v>52</v>
      </c>
      <c r="Z59" s="72" t="s">
        <v>52</v>
      </c>
      <c r="AA59" s="70" t="s">
        <v>52</v>
      </c>
      <c r="AB59" s="71" t="s">
        <v>52</v>
      </c>
      <c r="AC59" s="72" t="s">
        <v>52</v>
      </c>
    </row>
    <row r="60" spans="1:29" s="19" customFormat="1" ht="2.1" customHeight="1" x14ac:dyDescent="0.2">
      <c r="A60" s="40"/>
      <c r="B60" s="40"/>
      <c r="C60" s="43"/>
      <c r="D60" s="43"/>
      <c r="E60" s="48"/>
      <c r="F60" s="44"/>
      <c r="G60" s="44"/>
      <c r="H60" s="45"/>
      <c r="I60" s="44"/>
      <c r="J60" s="44"/>
      <c r="K60" s="41"/>
      <c r="L60" s="43"/>
      <c r="M60" s="43"/>
      <c r="N60" s="48"/>
      <c r="O60" s="44"/>
      <c r="P60" s="44"/>
      <c r="Q60" s="45"/>
      <c r="R60" s="44"/>
      <c r="S60" s="44"/>
      <c r="T60" s="41"/>
      <c r="U60" s="16"/>
      <c r="V60" s="16"/>
      <c r="W60" s="17"/>
      <c r="X60" s="75"/>
      <c r="Y60" s="75"/>
      <c r="Z60" s="41"/>
      <c r="AA60" s="75"/>
      <c r="AB60" s="75"/>
      <c r="AC60" s="41"/>
    </row>
    <row r="61" spans="1:29" s="28" customFormat="1" ht="9" customHeight="1" x14ac:dyDescent="0.2">
      <c r="C61" s="127" t="str">
        <f>C2</f>
        <v>Abril</v>
      </c>
      <c r="D61" s="127"/>
      <c r="E61" s="127"/>
      <c r="F61" s="127"/>
      <c r="G61" s="127"/>
      <c r="H61" s="127"/>
      <c r="I61" s="127"/>
      <c r="J61" s="127"/>
      <c r="K61" s="29"/>
      <c r="L61" s="127" t="str">
        <f>L2</f>
        <v>Janeiro - Abril</v>
      </c>
      <c r="M61" s="127"/>
      <c r="N61" s="127"/>
      <c r="O61" s="127"/>
      <c r="P61" s="127"/>
      <c r="Q61" s="127"/>
      <c r="R61" s="127"/>
      <c r="S61" s="127"/>
      <c r="T61" s="29"/>
      <c r="U61" s="127" t="str">
        <f>U2</f>
        <v>Acumulado 12 meses</v>
      </c>
      <c r="V61" s="127"/>
      <c r="W61" s="127"/>
      <c r="X61" s="127"/>
      <c r="Y61" s="127"/>
      <c r="Z61" s="127"/>
      <c r="AA61" s="127"/>
      <c r="AB61" s="127"/>
      <c r="AC61" s="29"/>
    </row>
    <row r="62" spans="1:29" x14ac:dyDescent="0.2">
      <c r="C62" s="124" t="s">
        <v>685</v>
      </c>
      <c r="D62" s="124"/>
      <c r="E62" s="115"/>
      <c r="F62" s="118" t="s">
        <v>686</v>
      </c>
      <c r="G62" s="118"/>
      <c r="H62" s="118"/>
      <c r="I62" s="118" t="s">
        <v>687</v>
      </c>
      <c r="J62" s="128"/>
      <c r="L62" s="115" t="s">
        <v>685</v>
      </c>
      <c r="M62" s="116"/>
      <c r="N62" s="116"/>
      <c r="O62" s="116" t="s">
        <v>686</v>
      </c>
      <c r="P62" s="116"/>
      <c r="Q62" s="116"/>
      <c r="R62" s="116" t="s">
        <v>687</v>
      </c>
      <c r="S62" s="117"/>
      <c r="U62" s="115" t="s">
        <v>685</v>
      </c>
      <c r="V62" s="116"/>
      <c r="W62" s="116"/>
      <c r="X62" s="116" t="s">
        <v>686</v>
      </c>
      <c r="Y62" s="116"/>
      <c r="Z62" s="116"/>
      <c r="AA62" s="116" t="s">
        <v>687</v>
      </c>
      <c r="AB62" s="117"/>
    </row>
    <row r="63" spans="1:29" ht="18" x14ac:dyDescent="0.2">
      <c r="A63" s="30"/>
      <c r="B63" s="31"/>
      <c r="C63" s="32" t="str">
        <f>$C$4</f>
        <v>2024</v>
      </c>
      <c r="D63" s="4" t="str">
        <f>$D$4</f>
        <v>2025</v>
      </c>
      <c r="E63" s="5" t="s">
        <v>595</v>
      </c>
      <c r="F63" s="32" t="str">
        <f>$C$4</f>
        <v>2024</v>
      </c>
      <c r="G63" s="4" t="str">
        <f>$D$4</f>
        <v>2025</v>
      </c>
      <c r="H63" s="5" t="s">
        <v>595</v>
      </c>
      <c r="I63" s="32" t="str">
        <f>$C$4</f>
        <v>2024</v>
      </c>
      <c r="J63" s="33" t="str">
        <f>$D$4</f>
        <v>2025</v>
      </c>
      <c r="K63" s="34"/>
      <c r="L63" s="32" t="str">
        <f>$C$4</f>
        <v>2024</v>
      </c>
      <c r="M63" s="4" t="str">
        <f>$D$4</f>
        <v>2025</v>
      </c>
      <c r="N63" s="5" t="s">
        <v>595</v>
      </c>
      <c r="O63" s="32" t="str">
        <f>$C$4</f>
        <v>2024</v>
      </c>
      <c r="P63" s="4" t="str">
        <f>$D$4</f>
        <v>2025</v>
      </c>
      <c r="Q63" s="5" t="s">
        <v>595</v>
      </c>
      <c r="R63" s="32" t="str">
        <f>$C$4</f>
        <v>2024</v>
      </c>
      <c r="S63" s="4" t="str">
        <f>$D$4</f>
        <v>2025</v>
      </c>
      <c r="U63" s="32" t="str">
        <f>$U$4</f>
        <v>Maio/23 - Abril/24</v>
      </c>
      <c r="V63" s="4" t="str">
        <f>$V$4</f>
        <v>Maio/24 - Abril/25</v>
      </c>
      <c r="W63" s="5" t="s">
        <v>595</v>
      </c>
      <c r="X63" s="32" t="str">
        <f>$U$4</f>
        <v>Maio/23 - Abril/24</v>
      </c>
      <c r="Y63" s="4" t="str">
        <f>$V$4</f>
        <v>Maio/24 - Abril/25</v>
      </c>
      <c r="Z63" s="5" t="s">
        <v>595</v>
      </c>
      <c r="AA63" s="32" t="str">
        <f>$U$4</f>
        <v>Maio/23 - Abril/24</v>
      </c>
      <c r="AB63" s="4" t="str">
        <f>$V$4</f>
        <v>Maio/24 - Abril/25</v>
      </c>
    </row>
    <row r="64" spans="1:29" x14ac:dyDescent="0.2">
      <c r="A64" s="35"/>
      <c r="B64" s="65" t="s">
        <v>688</v>
      </c>
      <c r="C64" s="64">
        <f>TOTAIS!B10/1000000</f>
        <v>30327.432580000001</v>
      </c>
      <c r="D64" s="64">
        <f>TOTAIS!C10/1000000</f>
        <v>30408.427360999998</v>
      </c>
      <c r="E64" s="56">
        <f>(D64/C64-1)*100</f>
        <v>0.26706771430895504</v>
      </c>
      <c r="F64" s="64">
        <f>TOTAIS!D10/1000000</f>
        <v>21896.36506</v>
      </c>
      <c r="G64" s="64">
        <f>TOTAIS!E10/1000000</f>
        <v>22255.885342000001</v>
      </c>
      <c r="H64" s="56">
        <f>(G64/F64-1)*100</f>
        <v>1.6419176471293317</v>
      </c>
      <c r="I64" s="66">
        <f t="shared" ref="I64:J66" si="68">C64-F64</f>
        <v>8431.0675200000005</v>
      </c>
      <c r="J64" s="66">
        <f t="shared" si="68"/>
        <v>8152.5420189999968</v>
      </c>
      <c r="K64" s="34"/>
      <c r="L64" s="64">
        <f>TOTAIS!H10/1000000</f>
        <v>108033.49892300001</v>
      </c>
      <c r="M64" s="64">
        <f>TOTAIS!I10/1000000</f>
        <v>107302.302711</v>
      </c>
      <c r="N64" s="56">
        <f>(M64/L64-1)*100</f>
        <v>-0.67682359572669437</v>
      </c>
      <c r="O64" s="64">
        <f>TOTAIS!J10/1000000</f>
        <v>81111.055940999999</v>
      </c>
      <c r="P64" s="64">
        <f>TOTAIS!K10/1000000</f>
        <v>89576.082578000001</v>
      </c>
      <c r="Q64" s="56">
        <f>(P64/O64-1)*100</f>
        <v>10.436341308584907</v>
      </c>
      <c r="R64" s="66">
        <f t="shared" ref="R64:S66" si="69">L64-O64</f>
        <v>26922.442982000008</v>
      </c>
      <c r="S64" s="66">
        <f t="shared" si="69"/>
        <v>17726.220132999995</v>
      </c>
      <c r="U64" s="64">
        <f>TOTAIS!N10/1000000</f>
        <v>344765.09357800003</v>
      </c>
      <c r="V64" s="64">
        <f>TOTAIS!O10/1000000</f>
        <v>336309.81513300003</v>
      </c>
      <c r="W64" s="56">
        <f>(V64/U64-1)*100</f>
        <v>-2.4524752077568102</v>
      </c>
      <c r="X64" s="64">
        <f>TOTAIS!P10/1000000</f>
        <v>242505.27489500001</v>
      </c>
      <c r="Y64" s="64">
        <f>TOTAIS!Q10/1000000</f>
        <v>271334.63266399998</v>
      </c>
      <c r="Z64" s="56">
        <f>(Y64/X64-1)*100</f>
        <v>11.888136363830636</v>
      </c>
      <c r="AA64" s="66">
        <f t="shared" ref="AA64:AB66" si="70">U64-X64</f>
        <v>102259.81868300002</v>
      </c>
      <c r="AB64" s="66">
        <f t="shared" si="70"/>
        <v>64975.18246900005</v>
      </c>
    </row>
    <row r="65" spans="1:29" x14ac:dyDescent="0.2">
      <c r="A65" s="36"/>
      <c r="B65" s="46" t="s">
        <v>660</v>
      </c>
      <c r="C65" s="34">
        <f>C64-C66</f>
        <v>15365.878875</v>
      </c>
      <c r="D65" s="34">
        <f>D64-D66</f>
        <v>15380.712027999998</v>
      </c>
      <c r="E65" s="25">
        <f>(D65/C65-1)*100</f>
        <v>9.6533059518844055E-2</v>
      </c>
      <c r="F65" s="34">
        <f>F64-F66</f>
        <v>20170.256253</v>
      </c>
      <c r="G65" s="34">
        <f>G64-G66</f>
        <v>20570.731928000001</v>
      </c>
      <c r="H65" s="25">
        <f>(G65/F65-1)*100</f>
        <v>1.9854763865007286</v>
      </c>
      <c r="I65" s="37">
        <f t="shared" si="68"/>
        <v>-4804.3773779999992</v>
      </c>
      <c r="J65" s="37">
        <f t="shared" si="68"/>
        <v>-5190.019900000003</v>
      </c>
      <c r="K65" s="34"/>
      <c r="L65" s="34">
        <f>L64-L66</f>
        <v>56026.353356000007</v>
      </c>
      <c r="M65" s="34">
        <f>M64-M66</f>
        <v>54558.726972999997</v>
      </c>
      <c r="N65" s="25">
        <f>(M65/L65-1)*100</f>
        <v>-2.6195286594408285</v>
      </c>
      <c r="O65" s="34">
        <f>O64-O66</f>
        <v>74753.637130999996</v>
      </c>
      <c r="P65" s="34">
        <f>P64-P66</f>
        <v>82706.413178000003</v>
      </c>
      <c r="Q65" s="25">
        <f>(P65/O65-1)*100</f>
        <v>10.638647632707654</v>
      </c>
      <c r="R65" s="37">
        <f t="shared" si="69"/>
        <v>-18727.283774999989</v>
      </c>
      <c r="S65" s="37">
        <f t="shared" si="69"/>
        <v>-28147.686205000005</v>
      </c>
      <c r="U65" s="34">
        <f>U64-U66</f>
        <v>176790.42659200003</v>
      </c>
      <c r="V65" s="34">
        <f>V64-V66</f>
        <v>171269.01382400002</v>
      </c>
      <c r="W65" s="25">
        <f>(V65/U65-1)*100</f>
        <v>-3.1231401351513366</v>
      </c>
      <c r="X65" s="34">
        <f>X64-X66</f>
        <v>225228.918569</v>
      </c>
      <c r="Y65" s="34">
        <f>Y64-Y66</f>
        <v>251519.36344299998</v>
      </c>
      <c r="Z65" s="25">
        <f>(Y65/X65-1)*100</f>
        <v>11.672766108827082</v>
      </c>
      <c r="AA65" s="37">
        <f t="shared" si="70"/>
        <v>-48438.491976999969</v>
      </c>
      <c r="AB65" s="37">
        <f t="shared" si="70"/>
        <v>-80250.349618999957</v>
      </c>
    </row>
    <row r="66" spans="1:29" x14ac:dyDescent="0.2">
      <c r="A66" s="36"/>
      <c r="B66" s="65" t="s">
        <v>586</v>
      </c>
      <c r="C66" s="64">
        <f>TOTAIS!B5/1000000</f>
        <v>14961.553705</v>
      </c>
      <c r="D66" s="64">
        <f>TOTAIS!C5/1000000</f>
        <v>15027.715333</v>
      </c>
      <c r="E66" s="56">
        <f>(D66/C66-1)*100</f>
        <v>0.44221094482914669</v>
      </c>
      <c r="F66" s="64">
        <f>TOTAIS!D5/1000000</f>
        <v>1726.1088070000001</v>
      </c>
      <c r="G66" s="64">
        <f>TOTAIS!E5/1000000</f>
        <v>1685.1534140000001</v>
      </c>
      <c r="H66" s="56">
        <f>(G66/F66-1)*100</f>
        <v>-2.37270054088774</v>
      </c>
      <c r="I66" s="66">
        <f t="shared" si="68"/>
        <v>13235.444898</v>
      </c>
      <c r="J66" s="66">
        <f t="shared" si="68"/>
        <v>13342.561919</v>
      </c>
      <c r="K66" s="34"/>
      <c r="L66" s="64">
        <f>TOTAIS!H5/1000000</f>
        <v>52007.145567</v>
      </c>
      <c r="M66" s="64">
        <f>TOTAIS!I5/1000000</f>
        <v>52743.575738</v>
      </c>
      <c r="N66" s="56">
        <f>(M66/L66-1)*100</f>
        <v>1.4160172856463982</v>
      </c>
      <c r="O66" s="64">
        <f>TOTAIS!J5/1000000</f>
        <v>6357.4188100000001</v>
      </c>
      <c r="P66" s="64">
        <f>TOTAIS!K5/1000000</f>
        <v>6869.6693999999998</v>
      </c>
      <c r="Q66" s="56">
        <f>(P66/O66-1)*100</f>
        <v>8.0575246858716874</v>
      </c>
      <c r="R66" s="66">
        <f t="shared" si="69"/>
        <v>45649.726756999997</v>
      </c>
      <c r="S66" s="66">
        <f t="shared" si="69"/>
        <v>45873.906338000001</v>
      </c>
      <c r="U66" s="64">
        <f>TOTAIS!N5/1000000</f>
        <v>167974.666986</v>
      </c>
      <c r="V66" s="64">
        <f>TOTAIS!O5/1000000</f>
        <v>165040.801309</v>
      </c>
      <c r="W66" s="56">
        <f>(V66/U66-1)*100</f>
        <v>-1.7466119919407386</v>
      </c>
      <c r="X66" s="64">
        <f>TOTAIS!P5/1000000</f>
        <v>17276.356326000001</v>
      </c>
      <c r="Y66" s="64">
        <f>TOTAIS!Q5/1000000</f>
        <v>19815.269220999999</v>
      </c>
      <c r="Z66" s="56">
        <f>(Y66/X66-1)*100</f>
        <v>14.695881742026051</v>
      </c>
      <c r="AA66" s="66">
        <f t="shared" si="70"/>
        <v>150698.31065999999</v>
      </c>
      <c r="AB66" s="66">
        <f t="shared" si="70"/>
        <v>145225.53208800001</v>
      </c>
    </row>
    <row r="67" spans="1:29" x14ac:dyDescent="0.2">
      <c r="B67" s="47" t="s">
        <v>689</v>
      </c>
      <c r="C67" s="38">
        <f>C66/C64*100</f>
        <v>49.333400265694365</v>
      </c>
      <c r="D67" s="38">
        <f>D66/D64*100</f>
        <v>49.419574233798208</v>
      </c>
      <c r="E67" s="103" t="s">
        <v>52</v>
      </c>
      <c r="F67" s="38">
        <f>F66/F64*100</f>
        <v>7.883083800759394</v>
      </c>
      <c r="G67" s="38">
        <f>G66/G64*100</f>
        <v>7.571720415093429</v>
      </c>
      <c r="H67" s="103" t="s">
        <v>52</v>
      </c>
      <c r="I67" s="103" t="s">
        <v>52</v>
      </c>
      <c r="J67" s="103" t="s">
        <v>52</v>
      </c>
      <c r="L67" s="38">
        <f>L66/L64*100</f>
        <v>48.139832631050552</v>
      </c>
      <c r="M67" s="38">
        <f>M66/M64*100</f>
        <v>49.154188125911524</v>
      </c>
      <c r="N67" s="104" t="s">
        <v>52</v>
      </c>
      <c r="O67" s="38">
        <f>O66/O64*100</f>
        <v>7.8379189325612675</v>
      </c>
      <c r="P67" s="38">
        <f>P66/P64*100</f>
        <v>7.6690888932524039</v>
      </c>
      <c r="Q67" s="103" t="s">
        <v>52</v>
      </c>
      <c r="R67" s="103" t="s">
        <v>52</v>
      </c>
      <c r="S67" s="103" t="s">
        <v>52</v>
      </c>
      <c r="T67" s="2"/>
      <c r="U67" s="38">
        <f>U66/U64*100</f>
        <v>48.721483153281362</v>
      </c>
      <c r="V67" s="38">
        <f>V66/V64*100</f>
        <v>49.074036463589835</v>
      </c>
      <c r="W67" s="104" t="s">
        <v>52</v>
      </c>
      <c r="X67" s="38">
        <f>X66/X64*100</f>
        <v>7.1241156851043028</v>
      </c>
      <c r="Y67" s="38">
        <f>Y66/Y64*100</f>
        <v>7.3028898030638461</v>
      </c>
      <c r="Z67" s="103" t="s">
        <v>52</v>
      </c>
      <c r="AA67" s="103" t="s">
        <v>52</v>
      </c>
      <c r="AB67" s="103" t="s">
        <v>52</v>
      </c>
      <c r="AC67" s="2"/>
    </row>
    <row r="68" spans="1:29" x14ac:dyDescent="0.15">
      <c r="B68" s="129" t="s">
        <v>690</v>
      </c>
      <c r="C68" s="129"/>
      <c r="D68" s="129"/>
      <c r="E68" s="129"/>
      <c r="F68" s="129"/>
      <c r="J68" s="2" t="s">
        <v>691</v>
      </c>
      <c r="P68" s="114" t="s">
        <v>692</v>
      </c>
      <c r="Q68" s="114"/>
      <c r="R68" s="114"/>
      <c r="S68" s="114"/>
      <c r="Y68" s="114" t="s">
        <v>693</v>
      </c>
      <c r="Z68" s="114"/>
      <c r="AA68" s="114"/>
      <c r="AB68" s="114"/>
    </row>
    <row r="69" spans="1:29" ht="11.45" customHeight="1" x14ac:dyDescent="0.2">
      <c r="B69" s="1" t="str">
        <f>"Dados extraídos em "&amp;LEFT('12 meses'!M1,3)&amp;"/"&amp;Mês!M3&amp;". Sujeitos a alteração."</f>
        <v>Dados extraídos em Mai/2025. Sujeitos a alteração.</v>
      </c>
    </row>
    <row r="71" spans="1:29" x14ac:dyDescent="0.2">
      <c r="L71" s="39"/>
      <c r="U71" s="39"/>
    </row>
  </sheetData>
  <mergeCells count="30">
    <mergeCell ref="A2:A4"/>
    <mergeCell ref="U62:W62"/>
    <mergeCell ref="X62:Z62"/>
    <mergeCell ref="AA62:AB62"/>
    <mergeCell ref="Y68:AB68"/>
    <mergeCell ref="R3:T3"/>
    <mergeCell ref="U2:AC2"/>
    <mergeCell ref="U3:W3"/>
    <mergeCell ref="X3:Z3"/>
    <mergeCell ref="AA3:AC3"/>
    <mergeCell ref="U61:AB61"/>
    <mergeCell ref="C62:E62"/>
    <mergeCell ref="I62:J62"/>
    <mergeCell ref="C61:J61"/>
    <mergeCell ref="L61:S61"/>
    <mergeCell ref="B68:F68"/>
    <mergeCell ref="B1:T1"/>
    <mergeCell ref="B2:B4"/>
    <mergeCell ref="L3:N3"/>
    <mergeCell ref="L2:T2"/>
    <mergeCell ref="C2:K2"/>
    <mergeCell ref="C3:E3"/>
    <mergeCell ref="F3:H3"/>
    <mergeCell ref="O3:Q3"/>
    <mergeCell ref="I3:K3"/>
    <mergeCell ref="P68:S68"/>
    <mergeCell ref="L62:N62"/>
    <mergeCell ref="O62:Q62"/>
    <mergeCell ref="R62:S62"/>
    <mergeCell ref="F62:H62"/>
  </mergeCells>
  <phoneticPr fontId="0" type="noConversion"/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Mês</vt:lpstr>
      <vt:lpstr>Ano</vt:lpstr>
      <vt:lpstr>12 meses</vt:lpstr>
      <vt:lpstr>TOTAIS</vt:lpstr>
      <vt:lpstr>BAL RESUM.</vt:lpstr>
      <vt:lpstr>'BAL RESUM.'!Titulos_de_impressao</vt:lpstr>
    </vt:vector>
  </TitlesOfParts>
  <Manager/>
  <Company>Ministério da Agricultura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CGEA</dc:creator>
  <cp:keywords/>
  <dc:description/>
  <cp:lastModifiedBy>Gastao Giometti</cp:lastModifiedBy>
  <cp:revision/>
  <dcterms:created xsi:type="dcterms:W3CDTF">2005-12-08T13:18:36Z</dcterms:created>
  <dcterms:modified xsi:type="dcterms:W3CDTF">2025-05-09T12:55:58Z</dcterms:modified>
  <cp:category/>
  <cp:contentStatus/>
</cp:coreProperties>
</file>