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F:\SLI\SLI\SERVIÇO_LIMPEZA_E_CONSERVAÇÃO_EQC_2019\Minutas_e_Anexos_PE_Nº_001_2020\"/>
    </mc:Choice>
  </mc:AlternateContent>
  <xr:revisionPtr revIDLastSave="0" documentId="13_ncr:1_{9B543E06-58B3-4631-9189-89BAC91915A5}" xr6:coauthVersionLast="45" xr6:coauthVersionMax="45" xr10:uidLastSave="{00000000-0000-0000-0000-000000000000}"/>
  <workbookProtection workbookAlgorithmName="SHA-512" workbookHashValue="fkJXUU1Qt/1YyoOZAFqu6k0MWWr7aGOaJU02Hn7DD3545mM3tfZAormOc/XXFxce34Mc/UN6YWRQ6JSQeCQEAQ==" workbookSaltValue="jpZe1Kaidh/XVzpxbV80bA==" workbookSpinCount="100000" lockStructure="1"/>
  <bookViews>
    <workbookView xWindow="-25320" yWindow="-360" windowWidth="25440" windowHeight="15390" activeTab="6" xr2:uid="{1468B537-5041-4E33-9C2C-2F813E525A4D}"/>
  </bookViews>
  <sheets>
    <sheet name="ORIENTAÇÕES" sheetId="125" r:id="rId1"/>
    <sheet name="RESUMO" sheetId="78" r:id="rId2"/>
    <sheet name="Areas indivualizadas" sheetId="130" r:id="rId3"/>
    <sheet name="Areas e Produtividade" sheetId="115" r:id="rId4"/>
    <sheet name="CUSTO m²" sheetId="116" r:id="rId5"/>
    <sheet name="VALOR CONTRATO" sheetId="126" r:id="rId6"/>
    <sheet name="TABELA APOIO" sheetId="99" r:id="rId7"/>
    <sheet name="BENEFÍCIOS" sheetId="98" r:id="rId8"/>
    <sheet name="UNIFORME" sheetId="110" r:id="rId9"/>
    <sheet name="MATERIAL" sheetId="88" r:id="rId10"/>
    <sheet name="MAT LAVANDERIA" sheetId="129" r:id="rId11"/>
    <sheet name="EQUIPAMENTO" sheetId="107" r:id="rId12"/>
    <sheet name="TRANSPORTE" sheetId="132" r:id="rId13"/>
    <sheet name="Aux Limpeza" sheetId="91" r:id="rId14"/>
    <sheet name="Servente" sheetId="117" r:id="rId15"/>
    <sheet name="Tratorista" sheetId="118" r:id="rId16"/>
    <sheet name="Lavanderia" sheetId="121" r:id="rId17"/>
  </sheets>
  <externalReferences>
    <externalReference r:id="rId18"/>
  </externalReferences>
  <definedNames>
    <definedName name="__shared_7_0_0">"SUM([.A1:.A8])"</definedName>
    <definedName name="__shared_7_11_0">"[.A1]*[.$J$28]"</definedName>
    <definedName name="__shared_7_12_0">"[.A1]*[.$K$28]"</definedName>
    <definedName name="__shared_7_13_0">"[.A1]*[.$L$28]"</definedName>
    <definedName name="__shared_7_15_0">"[.A1]*[.$J$28]"</definedName>
    <definedName name="__shared_7_16_0">"[.A1]*[.$K$28]"</definedName>
    <definedName name="__shared_7_17_0">"[.A1]*[.$L$28]"</definedName>
    <definedName name="__shared_7_26_0">"SUM([.A1:.A4])"</definedName>
    <definedName name="__shared_7_3_0">"[.A1]*[.$J$28]"</definedName>
    <definedName name="__shared_7_4_0">"[.A1]*[.$K$28]"</definedName>
    <definedName name="__shared_7_5_0">"[.A1]*[.$L$28]"</definedName>
    <definedName name="__shared_7_7_0">"SUM([.A1:.A9])"</definedName>
    <definedName name="__shared_7_9_0">"[.A1]+[.A2]+[.A3]"</definedName>
    <definedName name="_xlnm._FilterDatabase" localSheetId="0" hidden="1">ORIENTAÇÕES!#REF!</definedName>
    <definedName name="_xlnm._FilterDatabase" localSheetId="1" hidden="1">RESUMO!#REF!</definedName>
    <definedName name="_xlnm.Print_Area" localSheetId="3">'Areas e Produtividade'!$A$1:$K$47</definedName>
    <definedName name="_xlnm.Print_Area" localSheetId="2">'Areas indivualizadas'!$A$1:$E$19</definedName>
    <definedName name="_xlnm.Print_Area" localSheetId="13">'Aux Limpeza'!$A$1:$H$141</definedName>
    <definedName name="_xlnm.Print_Area" localSheetId="4">'CUSTO m²'!$A$1:$J$38</definedName>
    <definedName name="_xlnm.Print_Area" localSheetId="11">EQUIPAMENTO!$A$1:$J$29</definedName>
    <definedName name="_xlnm.Print_Area" localSheetId="16">Lavanderia!$A$1:$H$141</definedName>
    <definedName name="_xlnm.Print_Area" localSheetId="10">'MAT LAVANDERIA'!$A$1:$I$41</definedName>
    <definedName name="_xlnm.Print_Area" localSheetId="9">MATERIAL!$A$1:$I$81</definedName>
    <definedName name="_xlnm.Print_Area" localSheetId="0">ORIENTAÇÕES!$A$1:$I$40</definedName>
    <definedName name="_xlnm.Print_Area" localSheetId="1">RESUMO!$A$1:$J$31</definedName>
    <definedName name="_xlnm.Print_Area" localSheetId="14">Servente!$A$1:$H$141</definedName>
    <definedName name="_xlnm.Print_Area" localSheetId="12">TRANSPORTE!$A$1:$H$18</definedName>
    <definedName name="_xlnm.Print_Area" localSheetId="15">Tratorista!$A$1:$H$141</definedName>
    <definedName name="_xlnm.Print_Area" localSheetId="8">UNIFORME!$A$1:$O$41</definedName>
    <definedName name="_xlnm.Print_Area" localSheetId="5">'VALOR CONTRATO'!$A$1:$G$33</definedName>
    <definedName name="Despesas" localSheetId="3">[1]Efetivo!#REF!</definedName>
    <definedName name="Despesas" localSheetId="2">[1]Efetivo!#REF!</definedName>
    <definedName name="Despesas" localSheetId="13">[1]Efetivo!#REF!</definedName>
    <definedName name="Despesas" localSheetId="7">[1]Efetivo!#REF!</definedName>
    <definedName name="Despesas" localSheetId="4">[1]Efetivo!#REF!</definedName>
    <definedName name="Despesas" localSheetId="11">[1]Efetivo!#REF!</definedName>
    <definedName name="Despesas" localSheetId="16">[1]Efetivo!#REF!</definedName>
    <definedName name="Despesas" localSheetId="10">[1]Efetivo!#REF!</definedName>
    <definedName name="Despesas" localSheetId="9">[1]Efetivo!#REF!</definedName>
    <definedName name="Despesas" localSheetId="14">[1]Efetivo!#REF!</definedName>
    <definedName name="Despesas" localSheetId="6">[1]Efetivo!#REF!</definedName>
    <definedName name="Despesas" localSheetId="12">[1]Efetivo!#REF!</definedName>
    <definedName name="Despesas" localSheetId="15">[1]Efetivo!#REF!</definedName>
    <definedName name="Despesas" localSheetId="8">[1]Efetivo!#REF!</definedName>
    <definedName name="Despesas" localSheetId="5">[1]Efetivo!#REF!</definedName>
    <definedName name="Despesas">[1]Efetivo!#REF!</definedName>
    <definedName name="EQUIPAMENTO" localSheetId="3">[1]Efetivo!#REF!</definedName>
    <definedName name="EQUIPAMENTO" localSheetId="2">[1]Efetivo!#REF!</definedName>
    <definedName name="EQUIPAMENTO" localSheetId="4">[1]Efetivo!#REF!</definedName>
    <definedName name="EQUIPAMENTO" localSheetId="16">[1]Efetivo!#REF!</definedName>
    <definedName name="EQUIPAMENTO" localSheetId="10">[1]Efetivo!#REF!</definedName>
    <definedName name="EQUIPAMENTO" localSheetId="14">[1]Efetivo!#REF!</definedName>
    <definedName name="EQUIPAMENTO" localSheetId="15">[1]Efetivo!#REF!</definedName>
    <definedName name="EQUIPAMENTO" localSheetId="8">[1]Efetivo!#REF!</definedName>
    <definedName name="EQUIPAMENTO" localSheetId="5">[1]Efetivo!#REF!</definedName>
    <definedName name="EQUIPAMENTO">[1]Efetivo!#REF!</definedName>
    <definedName name="Excel_BuiltIn_Print_Area_2">"$#REF!.$A$1:$J$73"</definedName>
    <definedName name="LAVAND" localSheetId="3">[1]Efetivo!#REF!</definedName>
    <definedName name="LAVAND" localSheetId="2">[1]Efetivo!#REF!</definedName>
    <definedName name="LAVAND" localSheetId="4">[1]Efetivo!#REF!</definedName>
    <definedName name="LAVAND" localSheetId="16">[1]Efetivo!#REF!</definedName>
    <definedName name="LAVAND" localSheetId="10">[1]Efetivo!#REF!</definedName>
    <definedName name="LAVAND" localSheetId="14">[1]Efetivo!#REF!</definedName>
    <definedName name="LAVAND" localSheetId="15">[1]Efetivo!#REF!</definedName>
    <definedName name="LAVAND" localSheetId="8">[1]Efetivo!#REF!</definedName>
    <definedName name="LAVAND" localSheetId="5">[1]Efetivo!#REF!</definedName>
    <definedName name="LAVAND">[1]Efetivo!#REF!</definedName>
    <definedName name="MAT_LAVAND" localSheetId="3">[1]Efetivo!#REF!</definedName>
    <definedName name="MAT_LAVAND" localSheetId="2">[1]Efetivo!#REF!</definedName>
    <definedName name="MAT_LAVAND" localSheetId="4">[1]Efetivo!#REF!</definedName>
    <definedName name="MAT_LAVAND" localSheetId="16">[1]Efetivo!#REF!</definedName>
    <definedName name="MAT_LAVAND" localSheetId="10">[1]Efetivo!#REF!</definedName>
    <definedName name="MAT_LAVAND" localSheetId="14">[1]Efetivo!#REF!</definedName>
    <definedName name="MAT_LAVAND" localSheetId="15">[1]Efetivo!#REF!</definedName>
    <definedName name="MAT_LAVAND" localSheetId="8">[1]Efetivo!#REF!</definedName>
    <definedName name="MAT_LAVAND" localSheetId="5">[1]Efetivo!#REF!</definedName>
    <definedName name="MAT_LAVAND">[1]Efetivo!#REF!</definedName>
    <definedName name="Não" localSheetId="3">[1]Efetivo!#REF!</definedName>
    <definedName name="Não" localSheetId="2">[1]Efetivo!#REF!</definedName>
    <definedName name="Não" localSheetId="13">[1]Efetivo!#REF!</definedName>
    <definedName name="Não" localSheetId="7">[1]Efetivo!#REF!</definedName>
    <definedName name="Não" localSheetId="4">[1]Efetivo!#REF!</definedName>
    <definedName name="Não" localSheetId="11">[1]Efetivo!#REF!</definedName>
    <definedName name="Não" localSheetId="16">[1]Efetivo!#REF!</definedName>
    <definedName name="Não" localSheetId="10">[1]Efetivo!#REF!</definedName>
    <definedName name="Não" localSheetId="9">[1]Efetivo!#REF!</definedName>
    <definedName name="Não" localSheetId="0">[1]Efetivo!#REF!</definedName>
    <definedName name="Não" localSheetId="14">[1]Efetivo!#REF!</definedName>
    <definedName name="Não" localSheetId="6">[1]Efetivo!#REF!</definedName>
    <definedName name="Não" localSheetId="12">[1]Efetivo!#REF!</definedName>
    <definedName name="Não" localSheetId="15">[1]Efetivo!#REF!</definedName>
    <definedName name="Não" localSheetId="8">[1]Efetivo!#REF!</definedName>
    <definedName name="Não" localSheetId="5">[1]Efetivo!#REF!</definedName>
    <definedName name="Não">[1]Efetivo!#REF!</definedName>
    <definedName name="Servente" localSheetId="2">[1]Efetivo!#REF!</definedName>
    <definedName name="Servente" localSheetId="16">[1]Efetivo!#REF!</definedName>
    <definedName name="Servente" localSheetId="10">[1]Efetivo!#REF!</definedName>
    <definedName name="Servente" localSheetId="15">[1]Efetivo!#REF!</definedName>
    <definedName name="Servente" localSheetId="5">[1]Efetivo!#REF!</definedName>
    <definedName name="Servente">[1]Efetivo!#REF!</definedName>
    <definedName name="Sim" localSheetId="3">[1]Efetivo!#REF!</definedName>
    <definedName name="Sim" localSheetId="2">[1]Efetivo!#REF!</definedName>
    <definedName name="Sim" localSheetId="13">[1]Efetivo!#REF!</definedName>
    <definedName name="Sim" localSheetId="7">[1]Efetivo!#REF!</definedName>
    <definedName name="Sim" localSheetId="4">[1]Efetivo!#REF!</definedName>
    <definedName name="Sim" localSheetId="11">[1]Efetivo!#REF!</definedName>
    <definedName name="Sim" localSheetId="16">[1]Efetivo!#REF!</definedName>
    <definedName name="Sim" localSheetId="10">[1]Efetivo!#REF!</definedName>
    <definedName name="Sim" localSheetId="9">[1]Efetivo!#REF!</definedName>
    <definedName name="Sim" localSheetId="0">[1]Efetivo!#REF!</definedName>
    <definedName name="Sim" localSheetId="14">[1]Efetivo!#REF!</definedName>
    <definedName name="Sim" localSheetId="6">[1]Efetivo!#REF!</definedName>
    <definedName name="Sim" localSheetId="12">[1]Efetivo!#REF!</definedName>
    <definedName name="Sim" localSheetId="15">[1]Efetivo!#REF!</definedName>
    <definedName name="Sim" localSheetId="8">[1]Efetivo!#REF!</definedName>
    <definedName name="Sim" localSheetId="5">[1]Efetivo!#REF!</definedName>
    <definedName name="Sim">[1]Efetivo!#REF!</definedName>
    <definedName name="TESTE" localSheetId="3">[1]Efetivo!#REF!</definedName>
    <definedName name="TESTE" localSheetId="2">[1]Efetivo!#REF!</definedName>
    <definedName name="TESTE" localSheetId="13">[1]Efetivo!#REF!</definedName>
    <definedName name="TESTE" localSheetId="7">[1]Efetivo!#REF!</definedName>
    <definedName name="TESTE" localSheetId="4">[1]Efetivo!#REF!</definedName>
    <definedName name="TESTE" localSheetId="11">[1]Efetivo!#REF!</definedName>
    <definedName name="TESTE" localSheetId="16">[1]Efetivo!#REF!</definedName>
    <definedName name="TESTE" localSheetId="10">[1]Efetivo!#REF!</definedName>
    <definedName name="TESTE" localSheetId="9">[1]Efetivo!#REF!</definedName>
    <definedName name="TESTE" localSheetId="0">[1]Efetivo!#REF!</definedName>
    <definedName name="TESTE" localSheetId="14">[1]Efetivo!#REF!</definedName>
    <definedName name="TESTE" localSheetId="6">[1]Efetivo!#REF!</definedName>
    <definedName name="TESTE" localSheetId="12">[1]Efetivo!#REF!</definedName>
    <definedName name="TESTE" localSheetId="15">[1]Efetivo!#REF!</definedName>
    <definedName name="TESTE" localSheetId="8">[1]Efetivo!#REF!</definedName>
    <definedName name="TESTE" localSheetId="5">[1]Efetivo!#REF!</definedName>
    <definedName name="TESTE">[1]Efetivo!#REF!</definedName>
    <definedName name="Tratorista" localSheetId="2">[1]Efetivo!#REF!</definedName>
    <definedName name="Tratorista" localSheetId="16">[1]Efetivo!#REF!</definedName>
    <definedName name="Tratorista" localSheetId="10">[1]Efetivo!#REF!</definedName>
    <definedName name="Tratorista" localSheetId="5">[1]Efetivo!#REF!</definedName>
    <definedName name="Tratorista">[1]Efetivo!#REF!</definedName>
    <definedName name="Veiculos" localSheetId="3">[1]Efetivo!#REF!</definedName>
    <definedName name="Veiculos" localSheetId="2">[1]Efetivo!#REF!</definedName>
    <definedName name="Veiculos" localSheetId="13">[1]Efetivo!#REF!</definedName>
    <definedName name="Veiculos" localSheetId="7">[1]Efetivo!#REF!</definedName>
    <definedName name="Veiculos" localSheetId="4">[1]Efetivo!#REF!</definedName>
    <definedName name="Veiculos" localSheetId="11">[1]Efetivo!#REF!</definedName>
    <definedName name="Veiculos" localSheetId="16">[1]Efetivo!#REF!</definedName>
    <definedName name="Veiculos" localSheetId="10">[1]Efetivo!#REF!</definedName>
    <definedName name="Veiculos" localSheetId="9">[1]Efetivo!#REF!</definedName>
    <definedName name="Veiculos" localSheetId="0">[1]Efetivo!#REF!</definedName>
    <definedName name="Veiculos" localSheetId="14">[1]Efetivo!#REF!</definedName>
    <definedName name="Veiculos" localSheetId="6">[1]Efetivo!#REF!</definedName>
    <definedName name="Veiculos" localSheetId="12">[1]Efetivo!#REF!</definedName>
    <definedName name="Veiculos" localSheetId="15">[1]Efetivo!#REF!</definedName>
    <definedName name="Veiculos" localSheetId="8">[1]Efetivo!#REF!</definedName>
    <definedName name="Veiculos" localSheetId="5">[1]Efetivo!#REF!</definedName>
    <definedName name="Veiculos">[1]Efetivo!#REF!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99" l="1"/>
  <c r="E7" i="126"/>
  <c r="C7" i="126"/>
  <c r="I35" i="115"/>
  <c r="G34" i="117" l="1"/>
  <c r="E5" i="98"/>
  <c r="B31" i="126" l="1"/>
  <c r="B30" i="126"/>
  <c r="A4" i="130"/>
  <c r="H15" i="88" l="1"/>
  <c r="H27" i="88"/>
  <c r="G12" i="132"/>
  <c r="H91" i="117" l="1"/>
  <c r="H91" i="121" l="1"/>
  <c r="H91" i="118"/>
  <c r="H91" i="91"/>
  <c r="H81" i="99"/>
  <c r="H80" i="99"/>
  <c r="H79" i="99"/>
  <c r="H78" i="99"/>
  <c r="H77" i="99"/>
  <c r="F86" i="99"/>
  <c r="G86" i="99"/>
  <c r="H86" i="99"/>
  <c r="A1" i="115" l="1"/>
  <c r="A2" i="115"/>
  <c r="B8" i="115"/>
  <c r="C14" i="116" l="1"/>
  <c r="C15" i="116"/>
  <c r="C28" i="116"/>
  <c r="B28" i="116"/>
  <c r="D65" i="98" l="1"/>
  <c r="D64" i="98"/>
  <c r="D63" i="98"/>
  <c r="D62" i="98"/>
  <c r="E55" i="98"/>
  <c r="G63" i="98" s="1"/>
  <c r="E56" i="98"/>
  <c r="G64" i="98" s="1"/>
  <c r="E57" i="98"/>
  <c r="G65" i="98" s="1"/>
  <c r="C47" i="98"/>
  <c r="E47" i="98"/>
  <c r="F63" i="98" s="1"/>
  <c r="C48" i="98"/>
  <c r="E48" i="98" s="1"/>
  <c r="F64" i="98" s="1"/>
  <c r="C49" i="98"/>
  <c r="E49" i="98" s="1"/>
  <c r="F65" i="98" s="1"/>
  <c r="D39" i="98"/>
  <c r="E63" i="98" s="1"/>
  <c r="D40" i="98"/>
  <c r="E64" i="98" s="1"/>
  <c r="D41" i="98"/>
  <c r="E65" i="98" s="1"/>
  <c r="D23" i="98"/>
  <c r="F23" i="98" s="1"/>
  <c r="C63" i="98" s="1"/>
  <c r="D24" i="98"/>
  <c r="F24" i="98" s="1"/>
  <c r="C64" i="98" s="1"/>
  <c r="D25" i="98"/>
  <c r="F25" i="98" s="1"/>
  <c r="C65" i="98" s="1"/>
  <c r="K22" i="115"/>
  <c r="J31" i="99"/>
  <c r="J30" i="99"/>
  <c r="C46" i="98" l="1"/>
  <c r="A6" i="132" l="1"/>
  <c r="H112" i="91" l="1"/>
  <c r="H112" i="118"/>
  <c r="H112" i="117"/>
  <c r="H112" i="121"/>
  <c r="N25" i="110"/>
  <c r="M25" i="110"/>
  <c r="N24" i="110"/>
  <c r="M24" i="110"/>
  <c r="L16" i="110"/>
  <c r="E19" i="130" l="1"/>
  <c r="D19" i="130"/>
  <c r="C19" i="130"/>
  <c r="B19" i="130"/>
  <c r="D13" i="98"/>
  <c r="D14" i="98"/>
  <c r="D15" i="98"/>
  <c r="D16" i="98"/>
  <c r="D17" i="126"/>
  <c r="C17" i="126"/>
  <c r="B17" i="126"/>
  <c r="C15" i="126"/>
  <c r="C14" i="126"/>
  <c r="C12" i="126"/>
  <c r="C11" i="126"/>
  <c r="C10" i="126"/>
  <c r="C13" i="116"/>
  <c r="A22" i="116" l="1"/>
  <c r="A21" i="116"/>
  <c r="A14" i="116"/>
  <c r="A13" i="116"/>
  <c r="A15" i="116"/>
  <c r="D11" i="126" l="1"/>
  <c r="C59" i="121" l="1"/>
  <c r="C59" i="118"/>
  <c r="H23" i="121"/>
  <c r="H23" i="117"/>
  <c r="G130" i="91"/>
  <c r="H15" i="129"/>
  <c r="F16" i="107"/>
  <c r="H16" i="107" s="1"/>
  <c r="F15" i="107"/>
  <c r="H15" i="107" s="1"/>
  <c r="F14" i="107"/>
  <c r="H14" i="107" s="1"/>
  <c r="F13" i="107"/>
  <c r="H13" i="107" s="1"/>
  <c r="F12" i="107"/>
  <c r="H12" i="107" s="1"/>
  <c r="O25" i="110"/>
  <c r="G25" i="129"/>
  <c r="G24" i="129"/>
  <c r="G23" i="129"/>
  <c r="G22" i="129"/>
  <c r="G21" i="129"/>
  <c r="G20" i="129"/>
  <c r="G19" i="129"/>
  <c r="G18" i="129"/>
  <c r="H17" i="129"/>
  <c r="H16" i="129"/>
  <c r="G64" i="88"/>
  <c r="G63" i="88"/>
  <c r="G62" i="88"/>
  <c r="G61" i="88"/>
  <c r="G60" i="88"/>
  <c r="G59" i="88"/>
  <c r="G58" i="88"/>
  <c r="G57" i="88"/>
  <c r="G56" i="88"/>
  <c r="G55" i="88"/>
  <c r="G54" i="88"/>
  <c r="G53" i="88"/>
  <c r="G52" i="88"/>
  <c r="G51" i="88"/>
  <c r="G50" i="88"/>
  <c r="G49" i="88"/>
  <c r="G48" i="88"/>
  <c r="G47" i="88"/>
  <c r="G46" i="88"/>
  <c r="G45" i="88"/>
  <c r="G44" i="88"/>
  <c r="G43" i="88"/>
  <c r="G42" i="88"/>
  <c r="G41" i="88"/>
  <c r="G40" i="88"/>
  <c r="G39" i="88"/>
  <c r="G38" i="88"/>
  <c r="G37" i="88"/>
  <c r="H36" i="88"/>
  <c r="H35" i="88"/>
  <c r="H34" i="88"/>
  <c r="H33" i="88"/>
  <c r="H32" i="88"/>
  <c r="H31" i="88"/>
  <c r="H30" i="88"/>
  <c r="H29" i="88"/>
  <c r="H28" i="88"/>
  <c r="H26" i="88"/>
  <c r="H25" i="88"/>
  <c r="H24" i="88"/>
  <c r="H23" i="88"/>
  <c r="H22" i="88"/>
  <c r="H21" i="88"/>
  <c r="H20" i="88"/>
  <c r="H19" i="88"/>
  <c r="H18" i="88"/>
  <c r="H17" i="88"/>
  <c r="H16" i="88"/>
  <c r="H17" i="107" l="1"/>
  <c r="H21" i="107" s="1"/>
  <c r="G26" i="129"/>
  <c r="H26" i="129"/>
  <c r="H28" i="129" s="1"/>
  <c r="G65" i="88"/>
  <c r="H65" i="88"/>
  <c r="H67" i="88" s="1"/>
  <c r="H111" i="91" l="1"/>
  <c r="H23" i="91"/>
  <c r="C59" i="117"/>
  <c r="C59" i="91"/>
  <c r="E54" i="98" l="1"/>
  <c r="E46" i="98"/>
  <c r="F62" i="98" s="1"/>
  <c r="H58" i="91" l="1"/>
  <c r="G62" i="98"/>
  <c r="H59" i="91" s="1"/>
  <c r="K14" i="115" l="1"/>
  <c r="K15" i="115"/>
  <c r="K13" i="115"/>
  <c r="A2" i="130" l="1"/>
  <c r="A1" i="130"/>
  <c r="B14" i="116"/>
  <c r="K28" i="115"/>
  <c r="K29" i="115" l="1"/>
  <c r="A6" i="107"/>
  <c r="A6" i="129"/>
  <c r="A6" i="88"/>
  <c r="A5" i="99"/>
  <c r="A6" i="110"/>
  <c r="A2" i="126"/>
  <c r="A1" i="126"/>
  <c r="A3" i="126"/>
  <c r="A1" i="78"/>
  <c r="A8" i="78"/>
  <c r="A3" i="110" s="1"/>
  <c r="A4" i="78"/>
  <c r="A3" i="78"/>
  <c r="H9" i="129"/>
  <c r="C9" i="129"/>
  <c r="A7" i="129"/>
  <c r="A1" i="129" l="1"/>
  <c r="A1" i="132"/>
  <c r="A2" i="129"/>
  <c r="A2" i="132"/>
  <c r="A3" i="129"/>
  <c r="A3" i="132"/>
  <c r="A1" i="110"/>
  <c r="A2" i="110"/>
  <c r="G28" i="129"/>
  <c r="I66" i="99"/>
  <c r="I67" i="99" s="1"/>
  <c r="I68" i="99"/>
  <c r="G55" i="99"/>
  <c r="H30" i="129" l="1"/>
  <c r="H34" i="129" s="1"/>
  <c r="H110" i="121" s="1"/>
  <c r="B8" i="116"/>
  <c r="C35" i="116" l="1"/>
  <c r="C34" i="116"/>
  <c r="C22" i="116"/>
  <c r="C21" i="116"/>
  <c r="E14" i="98" l="1"/>
  <c r="B63" i="98" s="1"/>
  <c r="E16" i="98"/>
  <c r="B65" i="98" s="1"/>
  <c r="K21" i="115" l="1"/>
  <c r="G24" i="121" l="1"/>
  <c r="G24" i="118"/>
  <c r="G24" i="91"/>
  <c r="G24" i="117"/>
  <c r="D20" i="126" l="1"/>
  <c r="D19" i="126"/>
  <c r="D15" i="126"/>
  <c r="D14" i="126"/>
  <c r="D12" i="126"/>
  <c r="D10" i="126"/>
  <c r="A1" i="99" l="1"/>
  <c r="A1" i="116"/>
  <c r="A1" i="121" l="1"/>
  <c r="A1" i="118"/>
  <c r="A1" i="117"/>
  <c r="A1" i="91"/>
  <c r="A4" i="121"/>
  <c r="A4" i="118"/>
  <c r="A4" i="117"/>
  <c r="A4" i="91"/>
  <c r="A3" i="107"/>
  <c r="A2" i="107"/>
  <c r="A1" i="107"/>
  <c r="A1" i="88"/>
  <c r="A2" i="88"/>
  <c r="A3" i="88"/>
  <c r="A1" i="98"/>
  <c r="A3" i="98"/>
  <c r="A2" i="98"/>
  <c r="A3" i="99"/>
  <c r="A2" i="99"/>
  <c r="A2" i="116"/>
  <c r="B35" i="116" l="1"/>
  <c r="B34" i="116"/>
  <c r="B22" i="116"/>
  <c r="B21" i="116"/>
  <c r="B13" i="116"/>
  <c r="B15" i="116"/>
  <c r="G35" i="116"/>
  <c r="E35" i="116"/>
  <c r="G34" i="116"/>
  <c r="E34" i="116"/>
  <c r="H34" i="116" l="1"/>
  <c r="H35" i="116"/>
  <c r="G16" i="121" l="1"/>
  <c r="G16" i="118"/>
  <c r="G16" i="117"/>
  <c r="G16" i="91"/>
  <c r="G138" i="121" l="1"/>
  <c r="G137" i="121"/>
  <c r="G136" i="121"/>
  <c r="G135" i="121"/>
  <c r="G134" i="121"/>
  <c r="G131" i="121"/>
  <c r="G130" i="121"/>
  <c r="G96" i="121"/>
  <c r="G97" i="121" s="1"/>
  <c r="G77" i="121"/>
  <c r="G49" i="121"/>
  <c r="G48" i="121"/>
  <c r="G47" i="121"/>
  <c r="G46" i="121"/>
  <c r="G45" i="121"/>
  <c r="G43" i="121"/>
  <c r="G42" i="121"/>
  <c r="G17" i="121"/>
  <c r="G15" i="121"/>
  <c r="G14" i="121"/>
  <c r="G9" i="121"/>
  <c r="G8" i="121"/>
  <c r="G132" i="121" l="1"/>
  <c r="G138" i="118"/>
  <c r="G137" i="118"/>
  <c r="G136" i="118"/>
  <c r="G135" i="118"/>
  <c r="G134" i="118"/>
  <c r="G131" i="118"/>
  <c r="G130" i="118"/>
  <c r="G96" i="118"/>
  <c r="G97" i="118" s="1"/>
  <c r="G77" i="118"/>
  <c r="G49" i="118"/>
  <c r="G48" i="118"/>
  <c r="G47" i="118"/>
  <c r="G46" i="118"/>
  <c r="G45" i="118"/>
  <c r="G43" i="118"/>
  <c r="G42" i="118"/>
  <c r="G17" i="118"/>
  <c r="G15" i="118"/>
  <c r="G14" i="118"/>
  <c r="G9" i="118"/>
  <c r="G8" i="118"/>
  <c r="G138" i="117"/>
  <c r="G137" i="117"/>
  <c r="G136" i="117"/>
  <c r="G135" i="117"/>
  <c r="G134" i="117"/>
  <c r="G131" i="117"/>
  <c r="G130" i="117"/>
  <c r="G96" i="117"/>
  <c r="G97" i="117" s="1"/>
  <c r="G77" i="117"/>
  <c r="G49" i="117"/>
  <c r="G48" i="117"/>
  <c r="G47" i="117"/>
  <c r="G46" i="117"/>
  <c r="G45" i="117"/>
  <c r="G43" i="117"/>
  <c r="G42" i="117"/>
  <c r="G17" i="117"/>
  <c r="G15" i="117"/>
  <c r="G14" i="117"/>
  <c r="G9" i="117"/>
  <c r="G8" i="117"/>
  <c r="G132" i="118" l="1"/>
  <c r="G132" i="117"/>
  <c r="K23" i="115" l="1"/>
  <c r="K16" i="115"/>
  <c r="I36" i="115" l="1"/>
  <c r="K36" i="115" s="1"/>
  <c r="F8" i="116"/>
  <c r="K35" i="115"/>
  <c r="K38" i="115" l="1"/>
  <c r="H71" i="88" s="1"/>
  <c r="H8" i="115"/>
  <c r="J29" i="99" l="1"/>
  <c r="N9" i="110" l="1"/>
  <c r="K18" i="110"/>
  <c r="M18" i="110" l="1"/>
  <c r="N18" i="110"/>
  <c r="C9" i="110"/>
  <c r="K26" i="110"/>
  <c r="K23" i="110"/>
  <c r="K21" i="110"/>
  <c r="K20" i="110"/>
  <c r="K19" i="110"/>
  <c r="K17" i="110"/>
  <c r="A7" i="110"/>
  <c r="L17" i="110" l="1"/>
  <c r="O17" i="110"/>
  <c r="O19" i="110"/>
  <c r="N19" i="110"/>
  <c r="M19" i="110"/>
  <c r="L19" i="110"/>
  <c r="O26" i="110"/>
  <c r="O22" i="110"/>
  <c r="N22" i="110"/>
  <c r="M22" i="110"/>
  <c r="L22" i="110"/>
  <c r="N23" i="110"/>
  <c r="M23" i="110"/>
  <c r="O20" i="110"/>
  <c r="N20" i="110"/>
  <c r="M20" i="110"/>
  <c r="L20" i="110"/>
  <c r="O21" i="110"/>
  <c r="N21" i="110"/>
  <c r="M21" i="110"/>
  <c r="L21" i="110"/>
  <c r="L27" i="110" l="1"/>
  <c r="L29" i="110" s="1"/>
  <c r="H109" i="91" s="1"/>
  <c r="N27" i="110"/>
  <c r="N29" i="110" s="1"/>
  <c r="H109" i="118" s="1"/>
  <c r="O27" i="110"/>
  <c r="O29" i="110" s="1"/>
  <c r="H109" i="121" s="1"/>
  <c r="M27" i="110"/>
  <c r="M29" i="110" s="1"/>
  <c r="H109" i="117" s="1"/>
  <c r="H9" i="88"/>
  <c r="C9" i="88"/>
  <c r="A7" i="88"/>
  <c r="G138" i="91" l="1"/>
  <c r="G137" i="91"/>
  <c r="G136" i="91"/>
  <c r="G135" i="91"/>
  <c r="G134" i="91"/>
  <c r="G131" i="91"/>
  <c r="G132" i="91" l="1"/>
  <c r="G75" i="121" l="1"/>
  <c r="G75" i="117"/>
  <c r="G75" i="118"/>
  <c r="G48" i="99"/>
  <c r="G47" i="99"/>
  <c r="G34" i="91" l="1"/>
  <c r="G34" i="121"/>
  <c r="G34" i="118"/>
  <c r="G35" i="91"/>
  <c r="G35" i="121"/>
  <c r="G35" i="118"/>
  <c r="G35" i="117"/>
  <c r="G92" i="121"/>
  <c r="G97" i="91"/>
  <c r="G77" i="91"/>
  <c r="G36" i="91" l="1"/>
  <c r="G36" i="117"/>
  <c r="G36" i="118"/>
  <c r="G36" i="121"/>
  <c r="H56" i="121"/>
  <c r="H56" i="118"/>
  <c r="H56" i="91"/>
  <c r="H56" i="117" l="1"/>
  <c r="G48" i="91"/>
  <c r="H59" i="118" l="1"/>
  <c r="H59" i="121"/>
  <c r="H54" i="121" l="1"/>
  <c r="H59" i="117"/>
  <c r="H54" i="117"/>
  <c r="G43" i="91"/>
  <c r="G45" i="91"/>
  <c r="G46" i="91"/>
  <c r="G47" i="91"/>
  <c r="G49" i="91"/>
  <c r="G42" i="91"/>
  <c r="G44" i="91" l="1"/>
  <c r="G50" i="91" s="1"/>
  <c r="G44" i="121"/>
  <c r="G50" i="121" s="1"/>
  <c r="G44" i="117"/>
  <c r="G50" i="117" s="1"/>
  <c r="G44" i="118"/>
  <c r="G50" i="118" s="1"/>
  <c r="G17" i="91"/>
  <c r="G15" i="91"/>
  <c r="G14" i="91" l="1"/>
  <c r="E40" i="99" l="1"/>
  <c r="E38" i="99"/>
  <c r="E37" i="99"/>
  <c r="H22" i="117" l="1"/>
  <c r="H22" i="121"/>
  <c r="H22" i="91"/>
  <c r="G38" i="99"/>
  <c r="H24" i="117" s="1"/>
  <c r="G39" i="99"/>
  <c r="H24" i="118" s="1"/>
  <c r="J32" i="99"/>
  <c r="G40" i="99" s="1"/>
  <c r="H24" i="121" s="1"/>
  <c r="G37" i="99"/>
  <c r="H37" i="99" s="1"/>
  <c r="E87" i="99" s="1"/>
  <c r="E15" i="98"/>
  <c r="B64" i="98" s="1"/>
  <c r="G87" i="99" l="1"/>
  <c r="H87" i="99"/>
  <c r="F87" i="99"/>
  <c r="H28" i="121"/>
  <c r="H119" i="121" s="1"/>
  <c r="H28" i="117"/>
  <c r="H38" i="99"/>
  <c r="E88" i="99" s="1"/>
  <c r="H40" i="99"/>
  <c r="E90" i="99" s="1"/>
  <c r="H24" i="91"/>
  <c r="E39" i="99"/>
  <c r="H39" i="99" s="1"/>
  <c r="E89" i="99" s="1"/>
  <c r="D38" i="98"/>
  <c r="E62" i="98" s="1"/>
  <c r="D22" i="98"/>
  <c r="F22" i="98" s="1"/>
  <c r="C62" i="98" s="1"/>
  <c r="I87" i="99" l="1"/>
  <c r="G88" i="99"/>
  <c r="H88" i="99"/>
  <c r="F88" i="99"/>
  <c r="G90" i="99"/>
  <c r="H90" i="99"/>
  <c r="F90" i="99"/>
  <c r="G89" i="99"/>
  <c r="F89" i="99"/>
  <c r="H89" i="99"/>
  <c r="H54" i="118"/>
  <c r="H45" i="121"/>
  <c r="H75" i="121"/>
  <c r="H49" i="121"/>
  <c r="H44" i="121"/>
  <c r="H43" i="121"/>
  <c r="H96" i="121"/>
  <c r="H97" i="121" s="1"/>
  <c r="H102" i="121" s="1"/>
  <c r="H77" i="121"/>
  <c r="H47" i="121"/>
  <c r="H35" i="121"/>
  <c r="H34" i="121"/>
  <c r="H46" i="121"/>
  <c r="H48" i="121"/>
  <c r="H42" i="121"/>
  <c r="H22" i="118"/>
  <c r="H28" i="118" s="1"/>
  <c r="H48" i="117"/>
  <c r="H47" i="117"/>
  <c r="H119" i="117"/>
  <c r="H96" i="117"/>
  <c r="H97" i="117" s="1"/>
  <c r="H102" i="117" s="1"/>
  <c r="H77" i="117"/>
  <c r="H75" i="117"/>
  <c r="H34" i="117"/>
  <c r="H46" i="117"/>
  <c r="H43" i="117"/>
  <c r="H42" i="117"/>
  <c r="H45" i="117"/>
  <c r="H49" i="117"/>
  <c r="H35" i="117"/>
  <c r="H44" i="117"/>
  <c r="H55" i="118"/>
  <c r="H55" i="91"/>
  <c r="H57" i="91"/>
  <c r="H57" i="121"/>
  <c r="H57" i="118"/>
  <c r="E13" i="98"/>
  <c r="B62" i="98" s="1"/>
  <c r="I88" i="99" l="1"/>
  <c r="I90" i="99"/>
  <c r="I89" i="99"/>
  <c r="H63" i="98"/>
  <c r="K88" i="99" s="1"/>
  <c r="H55" i="121"/>
  <c r="H65" i="98"/>
  <c r="K90" i="99" s="1"/>
  <c r="H64" i="98"/>
  <c r="K89" i="99" s="1"/>
  <c r="H36" i="121"/>
  <c r="H50" i="121"/>
  <c r="H65" i="121" s="1"/>
  <c r="H57" i="117"/>
  <c r="H55" i="117"/>
  <c r="H77" i="118"/>
  <c r="H96" i="118"/>
  <c r="H97" i="118" s="1"/>
  <c r="H102" i="118" s="1"/>
  <c r="H75" i="118"/>
  <c r="H44" i="118"/>
  <c r="H48" i="118"/>
  <c r="H43" i="118"/>
  <c r="H47" i="118"/>
  <c r="H45" i="118"/>
  <c r="H34" i="118"/>
  <c r="H49" i="118"/>
  <c r="H42" i="118"/>
  <c r="H46" i="118"/>
  <c r="H35" i="118"/>
  <c r="H119" i="118"/>
  <c r="H50" i="117"/>
  <c r="H65" i="117" s="1"/>
  <c r="H36" i="117"/>
  <c r="H37" i="121" l="1"/>
  <c r="H38" i="121" s="1"/>
  <c r="H64" i="121" s="1"/>
  <c r="H36" i="118"/>
  <c r="H50" i="118"/>
  <c r="H65" i="118" s="1"/>
  <c r="H37" i="117"/>
  <c r="H38" i="117" s="1"/>
  <c r="H64" i="117" s="1"/>
  <c r="H62" i="98"/>
  <c r="K87" i="99" s="1"/>
  <c r="H37" i="118" l="1"/>
  <c r="H38" i="118" s="1"/>
  <c r="H64" i="118" s="1"/>
  <c r="H54" i="91"/>
  <c r="G67" i="88" l="1"/>
  <c r="H69" i="88" s="1"/>
  <c r="H73" i="88" l="1"/>
  <c r="G9" i="91"/>
  <c r="H110" i="91" l="1"/>
  <c r="H113" i="121"/>
  <c r="H123" i="121" s="1"/>
  <c r="H110" i="117"/>
  <c r="H113" i="117" s="1"/>
  <c r="H123" i="117" s="1"/>
  <c r="H110" i="118"/>
  <c r="H113" i="118" s="1"/>
  <c r="H123" i="118" s="1"/>
  <c r="G8" i="91"/>
  <c r="G8" i="98" l="1"/>
  <c r="B8" i="98"/>
  <c r="E8" i="99" l="1"/>
  <c r="G75" i="91" l="1"/>
  <c r="G73" i="91" l="1"/>
  <c r="G73" i="121"/>
  <c r="H73" i="121" s="1"/>
  <c r="G73" i="117"/>
  <c r="H73" i="117" s="1"/>
  <c r="G73" i="118"/>
  <c r="H73" i="118" s="1"/>
  <c r="G74" i="91" l="1"/>
  <c r="G74" i="121"/>
  <c r="H74" i="121" s="1"/>
  <c r="G74" i="117"/>
  <c r="H74" i="117" s="1"/>
  <c r="G74" i="118"/>
  <c r="H74" i="118" s="1"/>
  <c r="G61" i="99"/>
  <c r="I69" i="99" l="1"/>
  <c r="G76" i="91" s="1"/>
  <c r="J86" i="99"/>
  <c r="G76" i="121"/>
  <c r="H76" i="121" s="1"/>
  <c r="H78" i="121" s="1"/>
  <c r="H121" i="121" s="1"/>
  <c r="G76" i="118"/>
  <c r="H76" i="118" s="1"/>
  <c r="H78" i="118" s="1"/>
  <c r="H121" i="118" s="1"/>
  <c r="G76" i="117"/>
  <c r="H76" i="117" s="1"/>
  <c r="H78" i="117" s="1"/>
  <c r="H121" i="117" s="1"/>
  <c r="J87" i="99" l="1"/>
  <c r="L87" i="99" s="1"/>
  <c r="M87" i="99" s="1"/>
  <c r="I76" i="99" s="1"/>
  <c r="J89" i="99"/>
  <c r="L89" i="99" s="1"/>
  <c r="M89" i="99" s="1"/>
  <c r="J90" i="99"/>
  <c r="L90" i="99" s="1"/>
  <c r="M90" i="99" s="1"/>
  <c r="J88" i="99"/>
  <c r="L88" i="99" s="1"/>
  <c r="M88" i="99" s="1"/>
  <c r="H60" i="91"/>
  <c r="H66" i="91" s="1"/>
  <c r="H58" i="118"/>
  <c r="H60" i="118" s="1"/>
  <c r="H66" i="118" s="1"/>
  <c r="H67" i="118" s="1"/>
  <c r="H120" i="118" s="1"/>
  <c r="H58" i="121"/>
  <c r="H60" i="121" s="1"/>
  <c r="H66" i="121" s="1"/>
  <c r="H67" i="121" s="1"/>
  <c r="H120" i="121" s="1"/>
  <c r="H58" i="117"/>
  <c r="H60" i="117" s="1"/>
  <c r="H66" i="117" s="1"/>
  <c r="H67" i="117" s="1"/>
  <c r="H120" i="117" s="1"/>
  <c r="J78" i="99" l="1"/>
  <c r="H87" i="117" s="1"/>
  <c r="J81" i="99"/>
  <c r="H90" i="117" s="1"/>
  <c r="J76" i="99"/>
  <c r="H85" i="117" s="1"/>
  <c r="J80" i="99"/>
  <c r="H89" i="117" s="1"/>
  <c r="J77" i="99"/>
  <c r="H86" i="117" s="1"/>
  <c r="J79" i="99"/>
  <c r="H88" i="117" s="1"/>
  <c r="L76" i="99"/>
  <c r="H85" i="121" s="1"/>
  <c r="L78" i="99"/>
  <c r="H87" i="121" s="1"/>
  <c r="L77" i="99"/>
  <c r="H86" i="121" s="1"/>
  <c r="L81" i="99"/>
  <c r="H90" i="121" s="1"/>
  <c r="L79" i="99"/>
  <c r="H88" i="121" s="1"/>
  <c r="L80" i="99"/>
  <c r="H89" i="121" s="1"/>
  <c r="K79" i="99"/>
  <c r="H88" i="118" s="1"/>
  <c r="K76" i="99"/>
  <c r="H85" i="118" s="1"/>
  <c r="K78" i="99"/>
  <c r="H87" i="118" s="1"/>
  <c r="K81" i="99"/>
  <c r="H90" i="118" s="1"/>
  <c r="K77" i="99"/>
  <c r="H86" i="118" s="1"/>
  <c r="K80" i="99"/>
  <c r="H89" i="118" s="1"/>
  <c r="I81" i="99"/>
  <c r="H90" i="91" s="1"/>
  <c r="I80" i="99"/>
  <c r="H89" i="91" s="1"/>
  <c r="I78" i="99"/>
  <c r="H87" i="91" s="1"/>
  <c r="I77" i="99"/>
  <c r="H86" i="91" s="1"/>
  <c r="H85" i="91"/>
  <c r="I79" i="99"/>
  <c r="H88" i="91" s="1"/>
  <c r="H113" i="91"/>
  <c r="H123" i="91" s="1"/>
  <c r="H92" i="118" l="1"/>
  <c r="H101" i="118" s="1"/>
  <c r="H103" i="118" s="1"/>
  <c r="H122" i="118" s="1"/>
  <c r="H124" i="118" s="1"/>
  <c r="H130" i="118" s="1"/>
  <c r="H92" i="117"/>
  <c r="H101" i="117" s="1"/>
  <c r="H103" i="117" s="1"/>
  <c r="H122" i="117" s="1"/>
  <c r="H124" i="117" s="1"/>
  <c r="H92" i="121"/>
  <c r="H101" i="121" s="1"/>
  <c r="H103" i="121" s="1"/>
  <c r="H122" i="121" s="1"/>
  <c r="H124" i="121" s="1"/>
  <c r="H28" i="91"/>
  <c r="H42" i="91" s="1"/>
  <c r="H131" i="118" l="1"/>
  <c r="H141" i="118" s="1"/>
  <c r="H131" i="121"/>
  <c r="H130" i="121"/>
  <c r="H131" i="117"/>
  <c r="H130" i="117"/>
  <c r="H119" i="91"/>
  <c r="H96" i="91"/>
  <c r="H97" i="91" s="1"/>
  <c r="H102" i="91" s="1"/>
  <c r="H34" i="91"/>
  <c r="H49" i="91"/>
  <c r="H48" i="91"/>
  <c r="H47" i="91"/>
  <c r="H46" i="91"/>
  <c r="H45" i="91"/>
  <c r="H44" i="91"/>
  <c r="H43" i="91"/>
  <c r="H35" i="91"/>
  <c r="H74" i="91"/>
  <c r="H73" i="91"/>
  <c r="H77" i="91"/>
  <c r="H75" i="91"/>
  <c r="H76" i="91"/>
  <c r="H132" i="118" l="1"/>
  <c r="H139" i="118" s="1"/>
  <c r="H136" i="118"/>
  <c r="D28" i="116"/>
  <c r="E28" i="116" s="1"/>
  <c r="E17" i="126" s="1"/>
  <c r="F17" i="126" s="1"/>
  <c r="H141" i="117"/>
  <c r="D21" i="116" s="1"/>
  <c r="E21" i="116" s="1"/>
  <c r="E14" i="126" s="1"/>
  <c r="F14" i="126" s="1"/>
  <c r="H141" i="121"/>
  <c r="D25" i="126" s="1"/>
  <c r="F25" i="126" s="1"/>
  <c r="E31" i="126" s="1"/>
  <c r="F31" i="126" s="1"/>
  <c r="H135" i="118"/>
  <c r="H138" i="118"/>
  <c r="H134" i="118"/>
  <c r="H137" i="118"/>
  <c r="H36" i="91"/>
  <c r="H78" i="91"/>
  <c r="H121" i="91" s="1"/>
  <c r="H50" i="91"/>
  <c r="H65" i="91" s="1"/>
  <c r="H132" i="117" l="1"/>
  <c r="H139" i="117" s="1"/>
  <c r="H138" i="117"/>
  <c r="H134" i="117"/>
  <c r="H137" i="117"/>
  <c r="H136" i="117"/>
  <c r="H135" i="117"/>
  <c r="H137" i="121"/>
  <c r="H138" i="121"/>
  <c r="D22" i="116"/>
  <c r="E22" i="116" s="1"/>
  <c r="E15" i="126" s="1"/>
  <c r="F15" i="126" s="1"/>
  <c r="H134" i="121"/>
  <c r="H135" i="121"/>
  <c r="H132" i="121"/>
  <c r="H139" i="121" s="1"/>
  <c r="H136" i="121"/>
  <c r="H18" i="78"/>
  <c r="G18" i="78"/>
  <c r="H37" i="91"/>
  <c r="H38" i="91" s="1"/>
  <c r="H64" i="91" s="1"/>
  <c r="H67" i="91" s="1"/>
  <c r="H120" i="91" s="1"/>
  <c r="H92" i="91" l="1"/>
  <c r="H101" i="91" s="1"/>
  <c r="H103" i="91" s="1"/>
  <c r="H122" i="91" s="1"/>
  <c r="H124" i="91" s="1"/>
  <c r="H131" i="91" l="1"/>
  <c r="H130" i="91"/>
  <c r="H141" i="91" l="1"/>
  <c r="D15" i="116" l="1"/>
  <c r="E15" i="116" s="1"/>
  <c r="D14" i="116"/>
  <c r="E14" i="116" s="1"/>
  <c r="E11" i="126" s="1"/>
  <c r="D13" i="116"/>
  <c r="E13" i="116" s="1"/>
  <c r="I34" i="116"/>
  <c r="I35" i="116"/>
  <c r="H138" i="91"/>
  <c r="H132" i="91"/>
  <c r="H139" i="91" s="1"/>
  <c r="H135" i="91"/>
  <c r="H136" i="91"/>
  <c r="H137" i="91"/>
  <c r="H134" i="91"/>
  <c r="J35" i="116" l="1"/>
  <c r="E20" i="126" s="1"/>
  <c r="F20" i="126" s="1"/>
  <c r="J34" i="116"/>
  <c r="E19" i="126" s="1"/>
  <c r="F19" i="126" s="1"/>
  <c r="E12" i="126"/>
  <c r="F12" i="126" s="1"/>
  <c r="E10" i="126"/>
  <c r="F10" i="126" s="1"/>
  <c r="F11" i="126"/>
  <c r="F22" i="126" l="1"/>
  <c r="E30" i="126" l="1"/>
  <c r="E32" i="126" l="1"/>
  <c r="F30" i="126"/>
  <c r="F32" i="126" s="1"/>
  <c r="G17" i="78"/>
  <c r="G19" i="78" s="1"/>
  <c r="H17" i="78" l="1"/>
  <c r="H19" i="7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tc={DA9A5566-6FDB-4742-8598-F6B9B3561A0F}</author>
  </authors>
  <commentList>
    <comment ref="H141" authorId="0" shapeId="0" xr:uid="{00000000-0006-0000-0D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= (Custo direto + custo indireto + Lucro) / (1-% T)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tc={B4E51DC7-D3F9-4DF7-A886-EC96C4C0065C}</author>
  </authors>
  <commentList>
    <comment ref="H141" authorId="0" shapeId="0" xr:uid="{00000000-0006-0000-0E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= (Custo direto + custo indireto + Lucro) / (1-% T)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tc={B823C5EF-8B95-42E0-AE8A-3F241843A573}</author>
  </authors>
  <commentList>
    <comment ref="H141" authorId="0" shapeId="0" xr:uid="{00000000-0006-0000-0F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= (Custo direto + custo indireto + Lucro) / (1-% T)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tc={D23150BF-039C-4BE3-B3C3-479871C99841}</author>
    <author>tc={EADF3CA5-0BBC-4D85-BCAA-AC91DD800308}</author>
  </authors>
  <commentList>
    <comment ref="H110" authorId="0" shapeId="0" xr:uid="{00000000-0006-0000-10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Valores constantes da aba "MAT LAVANDEIRA"</t>
      </text>
    </comment>
    <comment ref="H141" authorId="1" shapeId="0" xr:uid="{00000000-0006-0000-1000-000002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= (Custo direto + custo indireto + Lucro) / (1-% T)</t>
      </text>
    </comment>
  </commentList>
</comments>
</file>

<file path=xl/sharedStrings.xml><?xml version="1.0" encoding="utf-8"?>
<sst xmlns="http://schemas.openxmlformats.org/spreadsheetml/2006/main" count="1891" uniqueCount="615">
  <si>
    <t>B</t>
  </si>
  <si>
    <t>C</t>
  </si>
  <si>
    <t>E</t>
  </si>
  <si>
    <t>IDENTIFICAÇÃO DO SERVIÇO</t>
  </si>
  <si>
    <t>UNIDADE DE MEDIDA</t>
  </si>
  <si>
    <t>COMPOSIÇÃO DA REMUNERAÇÃO</t>
  </si>
  <si>
    <t>A</t>
  </si>
  <si>
    <t>D</t>
  </si>
  <si>
    <t>F</t>
  </si>
  <si>
    <t>G</t>
  </si>
  <si>
    <t>H</t>
  </si>
  <si>
    <t>4.1</t>
  </si>
  <si>
    <t>%</t>
  </si>
  <si>
    <t>R$</t>
  </si>
  <si>
    <t>INCRA</t>
  </si>
  <si>
    <t>FGTS</t>
  </si>
  <si>
    <t>SEBRAE</t>
  </si>
  <si>
    <t>Total</t>
  </si>
  <si>
    <t>4.2</t>
  </si>
  <si>
    <t>Afastamento Maternidade</t>
  </si>
  <si>
    <t>Aviso Prévio Indenizado</t>
  </si>
  <si>
    <t>TOTAL</t>
  </si>
  <si>
    <t>Tributos</t>
  </si>
  <si>
    <t>Custos Indiretos</t>
  </si>
  <si>
    <t>SUBTOTAL</t>
  </si>
  <si>
    <t>12 Meses</t>
  </si>
  <si>
    <t>MÓDULO 1 - COMPOSIÇÃO DA REMUNERAÇÃO</t>
  </si>
  <si>
    <t>Incidência do FGTS sobre Aviso Prévio Indenizado</t>
  </si>
  <si>
    <t>Salário Base</t>
  </si>
  <si>
    <t>Referência</t>
  </si>
  <si>
    <t xml:space="preserve">Valor - R$ </t>
  </si>
  <si>
    <t>Adicional Noturno</t>
  </si>
  <si>
    <t>Incidência do Sub-Módulo 4.1 - Sobre o Aviso Previo Trabalhado</t>
  </si>
  <si>
    <t>Lucro</t>
  </si>
  <si>
    <t>Sub-Itens</t>
  </si>
  <si>
    <t>Mensal</t>
  </si>
  <si>
    <t>Custos Indiretos (Estimativa - Máxima)</t>
  </si>
  <si>
    <t>Tributos (Estimativa - Máxima)</t>
  </si>
  <si>
    <t xml:space="preserve">Data da Apresentação da Proposta (Dia / Mês / Ano) </t>
  </si>
  <si>
    <t>Município / UF</t>
  </si>
  <si>
    <t xml:space="preserve">Número de Meses de Execução Contratual </t>
  </si>
  <si>
    <t>Data Base da Categoria (Dia/Mês/Ano)</t>
  </si>
  <si>
    <t>Cesta Básica</t>
  </si>
  <si>
    <t>DESCRIÇÃO</t>
  </si>
  <si>
    <t>ITEM</t>
  </si>
  <si>
    <t>Unid.</t>
  </si>
  <si>
    <t>Não aplicável</t>
  </si>
  <si>
    <t>Categoria</t>
  </si>
  <si>
    <t>Percentual</t>
  </si>
  <si>
    <t>Valor</t>
  </si>
  <si>
    <t>(%) Percentual</t>
  </si>
  <si>
    <t>(%) Desconto sobre salário base</t>
  </si>
  <si>
    <t>Custo Vale Refeição</t>
  </si>
  <si>
    <t>Custo Efetivo VR</t>
  </si>
  <si>
    <t>Custo efetivo</t>
  </si>
  <si>
    <t>MÓDULO 1- REMUNERAÇÃO</t>
  </si>
  <si>
    <t>MÓDULO 2- BENEFÍCIOS MENSAIS E DIÁRIOS</t>
  </si>
  <si>
    <t>B - Vale Refeição</t>
  </si>
  <si>
    <t>C - Cesta Básica</t>
  </si>
  <si>
    <t>Encargos Percentual</t>
  </si>
  <si>
    <t>INSS - empregador</t>
  </si>
  <si>
    <t>Salário-Educação</t>
  </si>
  <si>
    <t>SAT- GIL/RAT</t>
  </si>
  <si>
    <t>MODULO 1 - REMUNERAÇÃO -  QUADRO RESUMO</t>
  </si>
  <si>
    <t>Vale Transporte</t>
  </si>
  <si>
    <t>Vale Refeição</t>
  </si>
  <si>
    <t xml:space="preserve">TOTAL </t>
  </si>
  <si>
    <t xml:space="preserve">Aviso Prévio Trabalhado </t>
  </si>
  <si>
    <t>Licença Paternidade</t>
  </si>
  <si>
    <t>Valor Unitário Médio</t>
  </si>
  <si>
    <t>anual</t>
  </si>
  <si>
    <t>ONDE:</t>
  </si>
  <si>
    <t>RAT</t>
  </si>
  <si>
    <t>FAP</t>
  </si>
  <si>
    <t>FAP = fator previdenciario do licitante (conforme GFIP)</t>
  </si>
  <si>
    <t>SESI / SESC</t>
  </si>
  <si>
    <t>SENAI / SENAC</t>
  </si>
  <si>
    <t>Multa do FGTS e CS do Aviso Prévio Indenizado e Aviso Prévio Trabalhado sobre o total da remuneração, conforme Art. 19-A e Anexo VII da IN 02/2008 - 5%</t>
  </si>
  <si>
    <t>memória de cálculo</t>
  </si>
  <si>
    <t>referência</t>
  </si>
  <si>
    <t>Percentual (%)</t>
  </si>
  <si>
    <t>Tipo de Provisão</t>
  </si>
  <si>
    <t>[(1/12) x5%]</t>
  </si>
  <si>
    <t xml:space="preserve">Estimativa de 5% de funcionários demitidos conforme manual MP. </t>
  </si>
  <si>
    <t>8% sobre percentual de aviso prévio indenizado, que incidirá no total da remuneração</t>
  </si>
  <si>
    <t>[8%*0,42%]</t>
  </si>
  <si>
    <t>Estimativa de 95% de aviso trabalhado. Considerado a redução de 7 dias ou de 2h por dia. Percentual relativo a contrato de 12 meses</t>
  </si>
  <si>
    <t>[(7/30)/12meses]*95%</t>
  </si>
  <si>
    <t>Incidência dos encargos previdenciarios e FGTS</t>
  </si>
  <si>
    <t xml:space="preserve"> 5 - Custos Indiretos, Tributos e Lucro</t>
  </si>
  <si>
    <t>Tributos Federais</t>
  </si>
  <si>
    <t>Tributos Estaduais</t>
  </si>
  <si>
    <t>Tributos Municipais</t>
  </si>
  <si>
    <t>Se houver, especificar</t>
  </si>
  <si>
    <t xml:space="preserve">Razão Social 
Licitante: </t>
  </si>
  <si>
    <t>XXXXXXXXXXXXXXXXXXX</t>
  </si>
  <si>
    <t>Nome Fantasia:</t>
  </si>
  <si>
    <t>XXXXXXXXXXX</t>
  </si>
  <si>
    <t>CNPJ:</t>
  </si>
  <si>
    <t>XXX.XXX.XXX/XXXX-XX</t>
  </si>
  <si>
    <t>Data da Proposta</t>
  </si>
  <si>
    <t>XX/XX/XXXX</t>
  </si>
  <si>
    <t xml:space="preserve">Validade proposta: </t>
  </si>
  <si>
    <t>60 dias</t>
  </si>
  <si>
    <t>CNPJ</t>
  </si>
  <si>
    <t>Especificar:</t>
  </si>
  <si>
    <t xml:space="preserve">Outros Tributos (Especificar) </t>
  </si>
  <si>
    <t>Se houver, especificar e encaminhar documentação comprobatória</t>
  </si>
  <si>
    <t>OBSERVAÇÕES (Utilizar este campo para eventuais informações que o licitante achar pertinente).</t>
  </si>
  <si>
    <t xml:space="preserve">PLANILHA REFERENCIAL DE CUSTO E FORMAÇÃO DE PREÇO </t>
  </si>
  <si>
    <t>Empresa Licitante</t>
  </si>
  <si>
    <t>Lei 8666/1993 - Lei de Licitações e Contratos</t>
  </si>
  <si>
    <t>Jurisprudências TRT  e Súmulas TST</t>
  </si>
  <si>
    <t>Lei 13467 de 13/07/2017 - reforma trabalhista</t>
  </si>
  <si>
    <t>Consultas SEGES e sites especializado em legislação e cálculos trabalhistas</t>
  </si>
  <si>
    <t>Os cálculos foram baseados em estudos e levantamentos em várias fontes de consultas, entre elas:</t>
  </si>
  <si>
    <t>Portaria SEGES/MP nº 213, de 25/07/2017</t>
  </si>
  <si>
    <t>PROCESSO Nº. : 21053.000034/2018-96</t>
  </si>
  <si>
    <r>
      <t>MODELO DE PLANILHA DE CUSTOS E FORMAÇÃO DE PREÇOS</t>
    </r>
    <r>
      <rPr>
        <b/>
        <sz val="11"/>
        <color indexed="8"/>
        <rFont val="Arial"/>
        <family val="2"/>
      </rPr>
      <t xml:space="preserve">
</t>
    </r>
  </si>
  <si>
    <t>Servente</t>
  </si>
  <si>
    <t>EMPRESA</t>
  </si>
  <si>
    <t>Tratorista</t>
  </si>
  <si>
    <t>Auxiliar de Lavanderia</t>
  </si>
  <si>
    <t>A - Salário Base</t>
  </si>
  <si>
    <t>CCT Vinculado</t>
  </si>
  <si>
    <t>CBO</t>
  </si>
  <si>
    <t>5143-20</t>
  </si>
  <si>
    <t xml:space="preserve">Registro MTE </t>
  </si>
  <si>
    <t>Carga horária mensal</t>
  </si>
  <si>
    <t>6410-15</t>
  </si>
  <si>
    <t>5163-45</t>
  </si>
  <si>
    <t>Qtd Anual por profissional</t>
  </si>
  <si>
    <t>Calças (em poliéster/algodão, modelo masculino e feminino, bolsos traseiros e frontais, cós com elástico);</t>
  </si>
  <si>
    <t>Camisetas manga curta (malha fria – polister/viscose);</t>
  </si>
  <si>
    <t>Blusa de moleton por ano (em algodão/poliéster – manga longa);</t>
  </si>
  <si>
    <t>Sapatos de segurança (em couro macio, solado baixo, forração e palmilha antibactericiana, preto para auxiliar de limpeza, branco para auxiliar de lavanderia) - par</t>
  </si>
  <si>
    <t>Botas de pvc (cano longo na cor branca, com solado antiderrapante e palmilha em poliéster) - par</t>
  </si>
  <si>
    <t>Qtd</t>
  </si>
  <si>
    <t>par</t>
  </si>
  <si>
    <t>semestral</t>
  </si>
  <si>
    <t xml:space="preserve">Avental impermeável (pvc) </t>
  </si>
  <si>
    <t xml:space="preserve">Macacão de chuva por ano (em pvc) </t>
  </si>
  <si>
    <t>Unidade</t>
  </si>
  <si>
    <t>Esponja dupla face</t>
  </si>
  <si>
    <t>Qtd    Mensal</t>
  </si>
  <si>
    <t>Salário base utilizado</t>
  </si>
  <si>
    <t>Grupo</t>
  </si>
  <si>
    <t>C - Adicional de Insalubridade</t>
  </si>
  <si>
    <t>Forma de remuneção do serviço</t>
  </si>
  <si>
    <t>por posto</t>
  </si>
  <si>
    <t>Auxiliar de limpeza</t>
  </si>
  <si>
    <t>Salário Base incidente</t>
  </si>
  <si>
    <t>Adicional de insalubridade</t>
  </si>
  <si>
    <t>Valor do desconto (empregado)</t>
  </si>
  <si>
    <t>Observação</t>
  </si>
  <si>
    <t>Quantidade de vales/mês</t>
  </si>
  <si>
    <t>participação empregado (em R$/vale)</t>
  </si>
  <si>
    <t>Valor facial unitário (R$)</t>
  </si>
  <si>
    <t>Valor facial final (R$)</t>
  </si>
  <si>
    <t>Custo por empregado</t>
  </si>
  <si>
    <t>D - Benefício Social Familiar</t>
  </si>
  <si>
    <t>Benefício social</t>
  </si>
  <si>
    <t>Benefício natalidade</t>
  </si>
  <si>
    <t>Pr. El. 01/2019</t>
  </si>
  <si>
    <t xml:space="preserve">Servente </t>
  </si>
  <si>
    <t>Piso salarial da categoria para "demais funções" - 2019</t>
  </si>
  <si>
    <t>Salário mínimo</t>
  </si>
  <si>
    <t>Insalubridade</t>
  </si>
  <si>
    <t>Item</t>
  </si>
  <si>
    <t>Limpeza Predial (Interna) e Limpeza e Manutenção (Externa)</t>
  </si>
  <si>
    <t>Salário-Base</t>
  </si>
  <si>
    <t>Adicional de Periculosidade</t>
  </si>
  <si>
    <t>Adicional de Insalubridade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</si>
  <si>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</si>
  <si>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</si>
  <si>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</si>
  <si>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</si>
  <si>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Submódulo 2.3 - Benefícios Mensais e Diários.</t>
  </si>
  <si>
    <t xml:space="preserve">Convenção Coletiva / Acordo Coletivo </t>
  </si>
  <si>
    <t xml:space="preserve">Data base </t>
  </si>
  <si>
    <t>EMPRESA LICITANTE:</t>
  </si>
  <si>
    <t>por metro quadado</t>
  </si>
  <si>
    <t>Adicional de Hora noturna Reduzida</t>
  </si>
  <si>
    <t>outros (especificar)</t>
  </si>
  <si>
    <t>2019</t>
  </si>
  <si>
    <t xml:space="preserve">MÓDULO 2 - ENCARGOS E BENEFÍCIOS ANUAIS, MENSAIS E DIÁRIOS </t>
  </si>
  <si>
    <t>DISCRIMINAÇÃO DOS SERVIÇOS (DADOS REFERENTES À CONTRATAÇÃO)</t>
  </si>
  <si>
    <t>13º (Décimo Terceiro) Salário</t>
  </si>
  <si>
    <t>Art. 22 - Inciso I da Lei nº 8.212/91</t>
  </si>
  <si>
    <t>Fundamentação</t>
  </si>
  <si>
    <t>Art. 30 da Lei nº 8.036/90 e Art. 1º da Lei nº 8.154/90</t>
  </si>
  <si>
    <t xml:space="preserve">Decreto - Lei nº 2.318/86 </t>
  </si>
  <si>
    <t>Art. 1º - Inciso I do Decreto - Lei nº 1.146/70 e Lei complementar nº 11/71</t>
  </si>
  <si>
    <t xml:space="preserve"> Art. 15 da Lei nº 8.036/90 e Art. 7º - Inciso III da Constituição Federal de 1988</t>
  </si>
  <si>
    <t xml:space="preserve"> Art. 22 - Inciso II - Alínea "b" e "c" da Lei nº 8.212/91, Resolução MPS/CNPS nº 1316 de 31/05/2010, Súmula 351-STJ, Decreto nº 6042/2007, Decreto nº 6957/2009 e Decreto nº 3048/99</t>
  </si>
  <si>
    <t>Lei nº 8.029 de 12/04/90 - Alterada pela Lei nº 8.154 de 28/12/90</t>
  </si>
  <si>
    <t>Art. 3º - Inciso I do Decreto nº 87.043/82</t>
  </si>
  <si>
    <t>SAT = RAT x FAP</t>
  </si>
  <si>
    <t>Categoria Profissional (Vinculada à Execução Contratual)</t>
  </si>
  <si>
    <t>Valor auxilio</t>
  </si>
  <si>
    <t>20% S.M</t>
  </si>
  <si>
    <t xml:space="preserve">Referência </t>
  </si>
  <si>
    <t>Incidência</t>
  </si>
  <si>
    <t>Benefício Social Familiar</t>
  </si>
  <si>
    <t>MODULO 2 - BENEFÍCIOS MENSAIS E DIÁRIOS - QUADRO RESUMO</t>
  </si>
  <si>
    <t xml:space="preserve">Vale - Transporte </t>
  </si>
  <si>
    <t>Auxilio Refeição</t>
  </si>
  <si>
    <t xml:space="preserve">Cesta básica </t>
  </si>
  <si>
    <t>Auxilio Creche</t>
  </si>
  <si>
    <t>Memória de cálculo conforme aba "Benefícios"</t>
  </si>
  <si>
    <t>2.3</t>
  </si>
  <si>
    <t>Quadro-Resumo do Módulo 2 - Encargos e Benefícios anuais, mensais e diários</t>
  </si>
  <si>
    <t>Composição</t>
  </si>
  <si>
    <t>Encargos Previdenciários (GPS), Fundo de Garantia por Tempo de Serviço (FGTS) e outras contribuições.</t>
  </si>
  <si>
    <t>Benefícios Mensais e Diários.</t>
  </si>
  <si>
    <t xml:space="preserve">TOTAL MÓDULO 1 -  REMUNERAÇÃO </t>
  </si>
  <si>
    <t>MÓDULO 3 - PROVISÃO DE RESCISÃO</t>
  </si>
  <si>
    <t>Total Submódulo 2.1</t>
  </si>
  <si>
    <t>Total Submódulo 2.2</t>
  </si>
  <si>
    <t>TOTAL MÓDULO 2 - ENCARGOS E BENEFÍCIOS</t>
  </si>
  <si>
    <t>2.2 Encargos Previdenciários e FGTS</t>
  </si>
  <si>
    <t>2.1 - 13º (décimo terceiro) Salário, Férias e Adicional de Férias</t>
  </si>
  <si>
    <t>MÓDULO 2- ENCARGOS SOCIAIS, TRABALHISTAS E BENEFÍCIOS</t>
  </si>
  <si>
    <t>Decreto 57.155, de 1965. 
Memória de Cálculo (%)= (1/12)*100
Obs: mesmo indice do Item 14 - Anexo XII da IN 05/2017</t>
  </si>
  <si>
    <t xml:space="preserve">ISS da localidade (alíquota máxima de 5%) </t>
  </si>
  <si>
    <t>MÓDULO 4 - CUSTO DE REPOSIÇÃO DO PROFISSIONAL AUSENTE</t>
  </si>
  <si>
    <t>Submódulo 4.1 - Ausências Legais</t>
  </si>
  <si>
    <t>Submódulo 4.2 - Intrajornada</t>
  </si>
  <si>
    <t>TOTAL MÓDULO 4 - CUSTO DE REPOSIÇÃO DO PROFISSIONAL AUSENTE</t>
  </si>
  <si>
    <t>Quadro-Resumo do Módulo 4 - Custo de Reposição do Profissional Ausente</t>
  </si>
  <si>
    <t>Total Submódulo 4.1</t>
  </si>
  <si>
    <t>Total Submódulo 4.2</t>
  </si>
  <si>
    <t xml:space="preserve">Intrajornada </t>
  </si>
  <si>
    <t>Incidência do Sub-Módulo 2.2 - Sobre o Aviso Previo Trabalhado</t>
  </si>
  <si>
    <t>Incidência do Sub-Módulo 2.2 - Sobre 13º Salário e Adic. de Férias</t>
  </si>
  <si>
    <t>Adicional de Férias</t>
  </si>
  <si>
    <t>Submódulo 2.1 - 13º (décimo terceiro) Salário e Adicional de Férias</t>
  </si>
  <si>
    <t xml:space="preserve">Art 7º da Const. Federal.
Memória de Cálculo (%) = ((1/12)*100)/3
Provisão de 12 meses pgto adicional. </t>
  </si>
  <si>
    <t>Férias</t>
  </si>
  <si>
    <t>Ausências Legais</t>
  </si>
  <si>
    <t>Auxilio Doença</t>
  </si>
  <si>
    <t>Licença paternidade</t>
  </si>
  <si>
    <t>Ausência por acidente do trabalho</t>
  </si>
  <si>
    <t>Outros (especificar)</t>
  </si>
  <si>
    <t>3 - Provisão de Rescisão</t>
  </si>
  <si>
    <t xml:space="preserve"> 4.1- Ausências Legais</t>
  </si>
  <si>
    <t xml:space="preserve">AusênciasLegais </t>
  </si>
  <si>
    <t>RAT = % conforme código 8121-4/00 correspondente  do Anexo V do Decreto 3048/1999</t>
  </si>
  <si>
    <t>Equipamentos</t>
  </si>
  <si>
    <t>Materiais e insumos</t>
  </si>
  <si>
    <t xml:space="preserve">Uniformes </t>
  </si>
  <si>
    <t>TOTAL MÓDULO 5 - INSUMOS DIVERSOS</t>
  </si>
  <si>
    <t>MÓDULO 5 - INSUMOS DIVERSOS (Uniformes, Materiais, Equipamentos e Outros)</t>
  </si>
  <si>
    <t>MÓDULO 6 - CUSTOS INDIRETOS, TRIBUTOS E LUCRO</t>
  </si>
  <si>
    <t xml:space="preserve">C.1 : Tributos Federais </t>
  </si>
  <si>
    <t xml:space="preserve">C.1.1 : PIS </t>
  </si>
  <si>
    <t>C.1.2: COFINS</t>
  </si>
  <si>
    <t xml:space="preserve">C.2 : Tributos Estaduais (Especificar) </t>
  </si>
  <si>
    <t>C.3 : Tributos Municipais (Alíquota Máxima de ISS = 5%) - Conforme Manual MPOG - Página 32</t>
  </si>
  <si>
    <t xml:space="preserve">C.4 : Outros Tributos (Especificar) </t>
  </si>
  <si>
    <t>C1</t>
  </si>
  <si>
    <t>C2</t>
  </si>
  <si>
    <t>C3</t>
  </si>
  <si>
    <t>C4</t>
  </si>
  <si>
    <t>ITEM 1
Percentual (%)</t>
  </si>
  <si>
    <t>QUADRO RESUMO DOS MÓDULOS (antes CITL)</t>
  </si>
  <si>
    <t>MÓDULO 1 - Remuneração</t>
  </si>
  <si>
    <t>MÓDULO 2 - Encargos e Benefícios anuais, mensais e diários</t>
  </si>
  <si>
    <t>MÓDULO 3 - Provisão de Rescisão</t>
  </si>
  <si>
    <t>MÓDULO 4 - Custo de Reposição do Profissional Ausente</t>
  </si>
  <si>
    <t>MÓDULO 5 - Insumos Diversos</t>
  </si>
  <si>
    <t>TOTAL MÓDULOS (antes CITL)</t>
  </si>
  <si>
    <t>CUSTO UNIFORME</t>
  </si>
  <si>
    <t>Periodiciade substituição</t>
  </si>
  <si>
    <t>Meia esportiva (grossa)</t>
  </si>
  <si>
    <t>Auxiliar de Limpeza</t>
  </si>
  <si>
    <t>Auxiliar Lavanderia</t>
  </si>
  <si>
    <t>X</t>
  </si>
  <si>
    <t xml:space="preserve">Botas de couro com biqueira de pvc (em couro macio, fechamento em elástico, forração em tecido não tecido transpirável, palmilha de montagem em E.V.A fixada/costurada junto ao cabedal, solado em PU Bidensidade bicolor com sistema de absorção de impacto, injetado diretamente ao cabedal) </t>
  </si>
  <si>
    <t>CUSTO ANUAL POR PROFISSIONAL</t>
  </si>
  <si>
    <t>CUSTO TOTAL ANUAL</t>
  </si>
  <si>
    <t>CUSTO MENSAL DE UNIFORME</t>
  </si>
  <si>
    <t>Nota 1 - Prazo de vida útil baseado na IN RFB nº 1700/2017</t>
  </si>
  <si>
    <t>Serviço Interno (Auxiliar de Limpeza)</t>
  </si>
  <si>
    <t>Vida útil 
(em meses)¹</t>
  </si>
  <si>
    <t>Investimento inicial (em R$)</t>
  </si>
  <si>
    <t>CUSTO MENSAL POR FUNÇÃO</t>
  </si>
  <si>
    <t>QTD ESTIMADO DE PROFISSIONAIS²</t>
  </si>
  <si>
    <t>CUSTO MENSAL</t>
  </si>
  <si>
    <t xml:space="preserve">  Mensal</t>
  </si>
  <si>
    <t>CUSTO TOTAL DE INSUMOS FORNECIDOS</t>
  </si>
  <si>
    <t>CUSTO ANUAL TOTAL</t>
  </si>
  <si>
    <t>CUSTO MENSAL TOTAL</t>
  </si>
  <si>
    <t>TOTAL MÓDULO CITL</t>
  </si>
  <si>
    <t>TOTAL DO CUSTO DO PROFISSIONAL</t>
  </si>
  <si>
    <t>Área (m²)</t>
  </si>
  <si>
    <t>ÁREAS PARA EXECUÇÃO DO SERVIÇOS E PRODUTIVIDADE</t>
  </si>
  <si>
    <t>Áreas da prestação de serviços</t>
  </si>
  <si>
    <t>Pisos frios</t>
  </si>
  <si>
    <t>Faixa de produtividade 
IN 05/2017 (em m²)</t>
  </si>
  <si>
    <t>800 a 1200</t>
  </si>
  <si>
    <t>Descrição 
(IN 5/2017)</t>
  </si>
  <si>
    <t>1000 a 1500</t>
  </si>
  <si>
    <t>Banheiros</t>
  </si>
  <si>
    <t>200 a 300</t>
  </si>
  <si>
    <t xml:space="preserve">ÁREAS EXTERNAS </t>
  </si>
  <si>
    <t>1800 a 2700</t>
  </si>
  <si>
    <t>6000 a 9000</t>
  </si>
  <si>
    <t>Face externa sem exposição a situação de risco</t>
  </si>
  <si>
    <t>300 a 380</t>
  </si>
  <si>
    <t>Face interna</t>
  </si>
  <si>
    <t>Produtividade¹</t>
  </si>
  <si>
    <t>Cálculo do número de profissionais estimados²</t>
  </si>
  <si>
    <t>Nota 1 - Produtividade considerada pela área requisitante com base no histórico/oportunidades dos serviços executados</t>
  </si>
  <si>
    <t>Coeficiente 
K</t>
  </si>
  <si>
    <t>1/188,76</t>
  </si>
  <si>
    <r>
      <t xml:space="preserve">Cálculo do Coeficiente K
</t>
    </r>
    <r>
      <rPr>
        <sz val="9"/>
        <rFont val="Calibri"/>
        <family val="2"/>
        <scheme val="minor"/>
      </rPr>
      <t>(IN 5/2017 alterado IN 7/2018)</t>
    </r>
  </si>
  <si>
    <t>1/P</t>
  </si>
  <si>
    <t>Produtividade¹ (P)</t>
  </si>
  <si>
    <t>Área 
(m²)</t>
  </si>
  <si>
    <t>(1) 
Produtividade  (1/m²)</t>
  </si>
  <si>
    <t>(2)
Freq. no mês (em horas)</t>
  </si>
  <si>
    <t>(3)
Jornada de trabalho no mês (em horas)</t>
  </si>
  <si>
    <t xml:space="preserve">Total </t>
  </si>
  <si>
    <t>Nota 2 - Cálculo para  do número de profissionais estimados para as áreas Internas, externas, esquadrias e fachadas conforme IN nº 5/2017 e alterações da IN nº 07/2018</t>
  </si>
  <si>
    <t>CUSTO MATERIAL E INSUMOS</t>
  </si>
  <si>
    <t>Serviço</t>
  </si>
  <si>
    <t>Áreas externas</t>
  </si>
  <si>
    <t>TOTAL REMUNERAÇÃO</t>
  </si>
  <si>
    <t>Total estimado</t>
  </si>
  <si>
    <t>Limpador de Vidros (com  risco)</t>
  </si>
  <si>
    <t>9922-25</t>
  </si>
  <si>
    <t>B - Adicional de Periculosidade</t>
  </si>
  <si>
    <t>Periculosidade</t>
  </si>
  <si>
    <t>ÁREAS PREDIAIS - INTERNAS E  ADJACENTES</t>
  </si>
  <si>
    <t>ESQUADRIAS EXTERNAS SEM RISCO</t>
  </si>
  <si>
    <t>Áreas Prediais -  Internas e adjacentes e Esquadrias externas sem risco</t>
  </si>
  <si>
    <t>Esquadrias Externas 
com risco</t>
  </si>
  <si>
    <t>Nota - Devido a condição de risco a saúde do trabalhador ou integridade física - art. 193 e 195 da CLT, art. 7º inciso XXIII da Constituição Federal, Norma Regulamentadora nº 16 MTE.)</t>
  </si>
  <si>
    <t>Art, 193 e 195 da CLT</t>
  </si>
  <si>
    <t>Servente (área externa)</t>
  </si>
  <si>
    <t>Qtd Anual</t>
  </si>
  <si>
    <t>Preço homem/mês (R$)</t>
  </si>
  <si>
    <t>Custo do metro quadrado (R$/m²)</t>
  </si>
  <si>
    <t>Área (m²) 
(A)</t>
  </si>
  <si>
    <t>Produtividade¹
(B)</t>
  </si>
  <si>
    <t>Profissional
 alocado 
( C )</t>
  </si>
  <si>
    <t>Aux.L</t>
  </si>
  <si>
    <t>Área (m²)
(A)</t>
  </si>
  <si>
    <t>Coeficiente 
K 
(1x2x3)</t>
  </si>
  <si>
    <t>Produtividade¹ (B)</t>
  </si>
  <si>
    <t>Preço homem/mês
 (R$)
( C )</t>
  </si>
  <si>
    <r>
      <t xml:space="preserve">Cálculo do Coeficiente K
</t>
    </r>
    <r>
      <rPr>
        <b/>
        <sz val="9"/>
        <rFont val="Calibri"/>
        <family val="2"/>
        <scheme val="minor"/>
      </rPr>
      <t>(IN 5/2017 alterado IN 7/2018)</t>
    </r>
  </si>
  <si>
    <t>CÁLCULO DO CUSTO DA METRAGEM (M²)</t>
  </si>
  <si>
    <t>Custo Mensal
(A x B)</t>
  </si>
  <si>
    <t>Valor por metro quadrado
(R$/m²) (B)</t>
  </si>
  <si>
    <t>LAVANDERIA</t>
  </si>
  <si>
    <t>Valor do posto</t>
  </si>
  <si>
    <t>Quantidade de postos</t>
  </si>
  <si>
    <t>Tipo do Serviço (por metragem)</t>
  </si>
  <si>
    <t>Tipo do Serviço (por posto)</t>
  </si>
  <si>
    <t xml:space="preserve">Serviço de higienização textil </t>
  </si>
  <si>
    <t xml:space="preserve">ITEM </t>
  </si>
  <si>
    <t>DESCRITIVO</t>
  </si>
  <si>
    <t xml:space="preserve">RESUMO </t>
  </si>
  <si>
    <t>EMPRESA LICITANTE</t>
  </si>
  <si>
    <t>RESUMO - VALOR TOTAL GRUPO 1</t>
  </si>
  <si>
    <t>CUSTO ANUAL</t>
  </si>
  <si>
    <t xml:space="preserve">TOTAL GRUPO 1 </t>
  </si>
  <si>
    <t>GRUPO</t>
  </si>
  <si>
    <t>Estudo sobre composição de custos dos valores limites - Serviços de LImpeza e Conservação - São Paulo -2018 - SEGES/MP-2018</t>
  </si>
  <si>
    <t>Caderno de Logística - Serviços de Limpeza, Asseio e Conservação  -  SLTI/MP - 2014</t>
  </si>
  <si>
    <t>IN SEGES/MP nº 05 de 2017 de 26/05/2017</t>
  </si>
  <si>
    <t>Levantamento de Pregões similares de outros entes Federais (como AGU/ Receita Federal / UNIFESP  e outros)</t>
  </si>
  <si>
    <t>Convenção Coletiva de Trabalho de SIMEACO CAMPINAS - MTE nº SP001488/2017 - TA SP010169/2018  e comunicado conjunto com SEAC/SP para 2019</t>
  </si>
  <si>
    <t>Foi considerado para os cálculos deste processo, a prevalência da Convenção Coletiva, nos termos estabelecidos o art. 611-A da Lei 13.467 de 13/07/2017 (reforma trabalhista), sendo utilizado os valores para 2019, conforme comunicado conjunto SIMEACO CAMPINAS e SEAC/SP, com as demais condições da CCT registrada de 2018.</t>
  </si>
  <si>
    <t>TABELAS DE APOIO</t>
  </si>
  <si>
    <t>TABELAS DE APOIO - BENEFÍCIOS</t>
  </si>
  <si>
    <t>TABELAS DE APOIO - MATERIAIS E INSUMOS</t>
  </si>
  <si>
    <t>TABELAS DE APOIO - EQUIPAMENTOS</t>
  </si>
  <si>
    <t>Local de Prestação do Serviço</t>
  </si>
  <si>
    <t>ORIENTAÇÕES QUANTO AO CORRETO PREENCHIMENTO:</t>
  </si>
  <si>
    <t xml:space="preserve">1- Deverá ser preenchido pelo licitante apenas os campos em </t>
  </si>
  <si>
    <t>AMARELO</t>
  </si>
  <si>
    <t xml:space="preserve">nas seguintes abas: </t>
  </si>
  <si>
    <t>2- Estes campos alimentarão automaticamente as demais planilhas (consolidadas de cada item)</t>
  </si>
  <si>
    <t>4- Na aba Tabela de Apoio, consta quadro de Observações (final da planilha) em que o licitante pode utilizar para incluir informações que julgar pertinentes</t>
  </si>
  <si>
    <t>7- Os cálculos foram baseados em estudos e levantamentos em várias fontes de consultas, entre elas:</t>
  </si>
  <si>
    <t>Considerada produtividade máxima devido características do espaço a ser limpo, que apresenta poucas barreiras/móveis para a higienização e limpeza, possibilitando maior execução dentro da carga horária de prestação de serviços definida</t>
  </si>
  <si>
    <t>LEGENDAS</t>
  </si>
  <si>
    <t>Considerada produtividade mínima devido características do espaço a ser limpo, que apresenta muitas barreiras/móveis para a higienização e limpeza, possibilitando menor execução dentro da carga horária de prestação de serviços definida</t>
  </si>
  <si>
    <t/>
  </si>
  <si>
    <t xml:space="preserve">Multa do FGTS e CS do Aviso Prévio Indenizado e Aviso Prévio Trabalhado  </t>
  </si>
  <si>
    <t>Custo mensal por usuários</t>
  </si>
  <si>
    <t>RESUMO</t>
  </si>
  <si>
    <t>TABELA APOIO</t>
  </si>
  <si>
    <t>BENEFÍCIOS</t>
  </si>
  <si>
    <t>UNIFORME</t>
  </si>
  <si>
    <t>MATERIAL</t>
  </si>
  <si>
    <t xml:space="preserve">MAT LAVAND </t>
  </si>
  <si>
    <t>EQUIPAMENTO</t>
  </si>
  <si>
    <t>OBSERVAÇÕES</t>
  </si>
  <si>
    <t>5- Eventual solicitação de esclarecimentos deverão seguir o prazos e condições estabelecidos no item 22 do Edital.</t>
  </si>
  <si>
    <t>RG/CPF:</t>
  </si>
  <si>
    <t>Nome:</t>
  </si>
  <si>
    <t>Cargo:</t>
  </si>
  <si>
    <t>Informações adicionais</t>
  </si>
  <si>
    <t>CUSTO TOTAL MENSAL</t>
  </si>
  <si>
    <t>PROCESSO Nº. : 21052.002537/2019-97</t>
  </si>
  <si>
    <t>GRUPO 1 - LIMPEZA EQC</t>
  </si>
  <si>
    <t>6- Eventual identificação de  erro de fórmula nas planilhas pelo licitante, deverá ser comunicado à Equipe do Pregão, via e-mail dad.lfda-sp@agricultura.gov.br, até 2 (dois) dias úteis antes da abertura do certame, para os devidos ajustes.</t>
  </si>
  <si>
    <t>Decreto 10.024/2019 - Regulamenta a licitiação, modalidade pregão, na forma eletrônica</t>
  </si>
  <si>
    <t>Decreto 9.507/2018 - Dispõe sobre a execução indireta, mediante contratação</t>
  </si>
  <si>
    <t>Portaria MP nº 443, de 27/12/2018 - estabelece os serviços que serão preferencialmente objeto de execução indireta</t>
  </si>
  <si>
    <t>Escada de alumínio com 08 degraus</t>
  </si>
  <si>
    <t>Escada de alumínio com 06 degraus</t>
  </si>
  <si>
    <t>Escada de alumínio com 04 degraus</t>
  </si>
  <si>
    <t>Hidrolavadora, alta pressão 110V. com carrinho para transporte com alça, bico regulável e Mangueira de alta pressão resistente, com sistema anti-torção</t>
  </si>
  <si>
    <t>Placas de Sinalização, confeccionada em acrílico, com aviso de piso molhado, piso escorregadio, banheiro fora de uso, não entre, chão úmido e outras indicações necessárias.</t>
  </si>
  <si>
    <t>Balde em material plástico, capacidade 10 litros</t>
  </si>
  <si>
    <t>Balde em material plástico, capacidade 20 litros</t>
  </si>
  <si>
    <t>Borrifador</t>
  </si>
  <si>
    <t>Botas de borracha antiderrapante, cano médio.</t>
  </si>
  <si>
    <t>Capa de chuva impermeável, mangas longas e capuz</t>
  </si>
  <si>
    <t>Desentupidor de Pia</t>
  </si>
  <si>
    <t>Desentupidor de Vaso Sanitário, cabo longo</t>
  </si>
  <si>
    <t>Espátula em aço de 3”</t>
  </si>
  <si>
    <t>Extensão elétrica, fio paralelo de 2,5 mm e 10 mm - 50 metros</t>
  </si>
  <si>
    <t>Esguicho para mangueira (½)</t>
  </si>
  <si>
    <t>Flanela 40x60, 100% algodão</t>
  </si>
  <si>
    <t>Guarda-chuvas grandes, automático</t>
  </si>
  <si>
    <t>Kit profissional para limpeza de vidros, composto por 1 lavador completo de 35cm; 1 luva refil; 4 guias removíveis, sendo 1 de 15cm, 1 de 25cm, 1 de 35cm e 1 de 45cm; 1 lâmina de borracha de 91cm; 1 cabo de fixação, 1 raspador de segurança com 10 lâminas refil, 1 raspador multiuso com 10 lâminas e 1 extensão telescópica de 2,50m.</t>
  </si>
  <si>
    <t>Lixeira, capacidade 100 litros</t>
  </si>
  <si>
    <t>Luva de couro, para serviços pesados</t>
  </si>
  <si>
    <t>Mangueira para jardim (½) 40 metros</t>
  </si>
  <si>
    <t>Pá para recolhimento de lixo, cano longo</t>
  </si>
  <si>
    <t>Pano de prato alvejado</t>
  </si>
  <si>
    <t>Rodo para piso, com 02 borrachas, 40 cm</t>
  </si>
  <si>
    <t>Rodo para piso, com 02 borrachas, 60 cm</t>
  </si>
  <si>
    <t>Saco para aspirador de pó</t>
  </si>
  <si>
    <t>Vassoura de Nylon, 30 cm</t>
  </si>
  <si>
    <t>Água sanitária (litro)</t>
  </si>
  <si>
    <t>Álcool comum de 70° (litro)</t>
  </si>
  <si>
    <t>Álcool gel (litro)</t>
  </si>
  <si>
    <t>Brilho inox, spray (frasco com 420ml)</t>
  </si>
  <si>
    <t>Desengordurante (litro)</t>
  </si>
  <si>
    <t>Desinfetante concentrado (galão de 5 litros)</t>
  </si>
  <si>
    <t>Desodorizador spray (frasco 360 ml)</t>
  </si>
  <si>
    <t>Detergente líquido, neutro, inodoro, concentrado, biodegradável. (frascos 500 ml)</t>
  </si>
  <si>
    <t>Inseticida líquido, eficaz contra o mosquito da dengue, combate pragas caseiras: moscas, mosquitos, pernilongos, muriçocas, carapanãs e baratas. Fco de 500 ml</t>
  </si>
  <si>
    <t>Lã de aço nº 00 (pacote)</t>
  </si>
  <si>
    <t>Limpa vidro (litro)</t>
  </si>
  <si>
    <t>Limpador multiuso (litro)</t>
  </si>
  <si>
    <t>Lustra móveis – 200 ml</t>
  </si>
  <si>
    <t>Luva de borracha (pares)</t>
  </si>
  <si>
    <t>Óleo Lubrificante/desingripante em spray (frasco)</t>
  </si>
  <si>
    <t>Pasta para limpeza de mãos que remova graxa, óleo, tinta, etc.</t>
  </si>
  <si>
    <t>Papel higiênico especial ultramacio folha dupla (fardo com 60 rolos)</t>
  </si>
  <si>
    <t>Papel toalha, folha avulsa com 2 dobras (pacote com 1200 folhas)</t>
  </si>
  <si>
    <t>Pedra sanitária (caixa c/60 unidades)</t>
  </si>
  <si>
    <t>Papel interfolhado (pacote com 1.000 folhas)</t>
  </si>
  <si>
    <t>Sabão em barra (unidade)</t>
  </si>
  <si>
    <t>Sabão em pó (saco c/5 kg.)</t>
  </si>
  <si>
    <t>Saponáceo cremoso (unidade)</t>
  </si>
  <si>
    <t>Frequência de  fornecimento</t>
  </si>
  <si>
    <t>Nota 1 -  Quantidade estimado de profissionais com base na metragem de áreas do EQC e a produtividade estabelecida, conforme IN 5/2017</t>
  </si>
  <si>
    <t>* Para a primeira entrega estes itens, a quantidade a ser disponibilizada deve ser relativa ao anual (para os anuais) e de 1 mês (para os mensais). Para as demais entregas subsequêntes, seguir quantidade especificada no quadro acima.</t>
  </si>
  <si>
    <t>Botas de borracha antiderrapante, cano médio</t>
  </si>
  <si>
    <t>Linhas de costura número 10</t>
  </si>
  <si>
    <t>Agulha de costura todos os tamanhos p/ pequenos reparos</t>
  </si>
  <si>
    <t>Ferro de Passar</t>
  </si>
  <si>
    <t>Luva de borracha (par)</t>
  </si>
  <si>
    <t>Sabão em pó (Kg)</t>
  </si>
  <si>
    <t>Sabão líquido concentrado (litro)</t>
  </si>
  <si>
    <t>Amaciante de roupas (frasco de 2 litros)</t>
  </si>
  <si>
    <t>Anil para clarear roupas (frasco de 200 ml)</t>
  </si>
  <si>
    <t>Amaciante facilitador p/ passar roupa (litro)</t>
  </si>
  <si>
    <t>Removedor de ferrugem p/ roupas (frasco 50 ml)</t>
  </si>
  <si>
    <t>Áreas com espaços livres</t>
  </si>
  <si>
    <t>Varrição de Passeios e arruamentos</t>
  </si>
  <si>
    <t xml:space="preserve">Pátios e áreas verdes </t>
  </si>
  <si>
    <t>ÁREAS EXTERNAS - LIMPEZA E CONSERVAÇÃO MECANIZADA</t>
  </si>
  <si>
    <t>-</t>
  </si>
  <si>
    <t>Banheiro</t>
  </si>
  <si>
    <t>Áreas livres</t>
  </si>
  <si>
    <t>Área Interna - piso frio</t>
  </si>
  <si>
    <t>Área Administrativa</t>
  </si>
  <si>
    <t>Alojamento Operário</t>
  </si>
  <si>
    <t>Restaurante e cozinha</t>
  </si>
  <si>
    <t>Lavanderia</t>
  </si>
  <si>
    <t>Oficina/ Almoxarifado /Carpintaria</t>
  </si>
  <si>
    <t>Vestiário - acesso área III</t>
  </si>
  <si>
    <t>Vestiário - acesso área IV</t>
  </si>
  <si>
    <t>Alojamento Técnico</t>
  </si>
  <si>
    <t>Sala de Necrópsia</t>
  </si>
  <si>
    <t>Farmácia</t>
  </si>
  <si>
    <t>ÁREAS INTERNAS E ADJACENTES (em m²)</t>
  </si>
  <si>
    <t>Esquadrias
(cada face)</t>
  </si>
  <si>
    <t>GRAU EQC</t>
  </si>
  <si>
    <t>No. Ausências /365 *% ocorrência</t>
  </si>
  <si>
    <t>E - Auxílio Creche</t>
  </si>
  <si>
    <t>F - Outro</t>
  </si>
  <si>
    <t>Tipo</t>
  </si>
  <si>
    <t>Part. Func.</t>
  </si>
  <si>
    <t>Outro</t>
  </si>
  <si>
    <t>CANANÉIA-SP</t>
  </si>
  <si>
    <t>Nota 2 -  Quantidade estimado de profissionais com base na metragem de áreas do EQC e a produtividade estabelecida, conforme IN 5/2017</t>
  </si>
  <si>
    <t xml:space="preserve">Ausências Legais </t>
  </si>
  <si>
    <t>Anual</t>
  </si>
  <si>
    <t>litro</t>
  </si>
  <si>
    <t>QTD ESTIMADO DE PROFISSIONAIS</t>
  </si>
  <si>
    <t>quilograma</t>
  </si>
  <si>
    <t>frasco</t>
  </si>
  <si>
    <t>Estimativa máxima com base no estudo de composição de custos da SEGES/MP para Limpeza no Estado de São Paulo - 2019</t>
  </si>
  <si>
    <t>B.1.1 - PIS - considerar o enquadramento tributário da empresa. Deverá haver comprovação documentação. Na estimativa, foi considerado  lucro real = 1,65% 
Fonte: base  estudo de composição de custos da SEGES/MP para Limpeza no Estado de São Paulo - 2019</t>
  </si>
  <si>
    <t>B.1.2 - COFINS -  considerar o enquadramento tributário da empresa. Deverá haver comprovação documentação. Na estimativa, foi considerado  lucro real = 7,60% 
Fonte: base  estudo de composição de custos da SEGES/MP para Limpeza no Estado de São Paulo - 2019</t>
  </si>
  <si>
    <t>Em caso de alteração dos percentuais do item 2.2 Encargos Previdenciários e FGTS, justificar:</t>
  </si>
  <si>
    <t xml:space="preserve">4.2 - Intervalo Intrajornada </t>
  </si>
  <si>
    <t xml:space="preserve">Base de cálculo 
</t>
  </si>
  <si>
    <t>Divisor de Hora no mês</t>
  </si>
  <si>
    <t>Valor da hora diurna</t>
  </si>
  <si>
    <t>alíquota do Adicional noturno</t>
  </si>
  <si>
    <t>Valor da hora com adicionais</t>
  </si>
  <si>
    <t>alíquota da Hora extra (60%)</t>
  </si>
  <si>
    <t>Período indenizado (hora)</t>
  </si>
  <si>
    <t>Dias trabalhados no mês</t>
  </si>
  <si>
    <t>Valor da Intrajornada</t>
  </si>
  <si>
    <t>Vigilante 12 X 36 DIURNO</t>
  </si>
  <si>
    <t>Vigilante 12 X 36 NOTURNO</t>
  </si>
  <si>
    <t>Nota 15 -  Considerado  indenização do intervalo intrajornada pela sua não concessão total ou parcial, conforme  inciso IV da cláusula 42º da CCT 2019/2020 e  art. 71 da CLT (Lei 13467 de 2017), devido característica geográfica da EQC, local de prestação de serviços.  O pagamento deverá seguir o disposto da cláusula 42º da CCT 2019/2020, em atendimento ao §4º do art. 71 da  CLT (Lei 13467 de 2017), de natureza indenizatória.</t>
  </si>
  <si>
    <t xml:space="preserve">Nota 16 - Base de cálculo = salario base + adicional periculosidade, conforme inciso IV da cláusula 42º da CCT 2019/2020 </t>
  </si>
  <si>
    <t>Nota 17 -  Alíquota adicional noturno = incidência do adicional noturno sobre o valor da hora = 1+alíquota do adiconal noturno (20%)</t>
  </si>
  <si>
    <t>Nota 18 -  Alíquota hora extra = incidência da hora extra sobre o valor da hora = 1+ aliquota da hora extra(60%), conforme cláusula 12º da CCT 2019/2020</t>
  </si>
  <si>
    <t>CANANÉIA/SP</t>
  </si>
  <si>
    <t xml:space="preserve">TOTAL ITEM 1 </t>
  </si>
  <si>
    <t>Áreas verdes - limpeza e conservação mecanizada*</t>
  </si>
  <si>
    <t xml:space="preserve">(*) engloba limpeza e conservação mecanizada das das áreas verdes, vias e arruamentos com trator, incluindo transporte e aplicação de brita e rachão, será feita por tratorista, utilizando o veículo pertencente do órgão </t>
  </si>
  <si>
    <t>Sabonete líquido bactericida (galão com 5 litros)</t>
  </si>
  <si>
    <t>Total (R$/m²) =
[(1/B)*( C)]</t>
  </si>
  <si>
    <t>Custo por m²
(R$/m²))
(coeficiente K x C)</t>
  </si>
  <si>
    <t>Nota 2 - Fórmulas de cálculo conforme Anexo VII-D da IN 05/2017, com alterações da IN 07/2018 e estudo de sobre composião dos custos e valores limites para São Paulo da SEGES/ME - 2019</t>
  </si>
  <si>
    <t>A -  Vale Transporte</t>
  </si>
  <si>
    <t>3- É obrigatória a utilização e o preenchimente destas planilhas, conforme este arquivo em excel, sob pena de desclassificação da proposta, confome item 8.3</t>
  </si>
  <si>
    <t xml:space="preserve">Convenção Coletiva de Trabalho de SIMEACO Itanhaem e Região - MTE nº SP002726/2019 </t>
  </si>
  <si>
    <t>Estudo sobre composição de custos dos valores limites - Serviços de LImpeza e Conservação - São Paulo -2019 - SEGES/MP-2019</t>
  </si>
  <si>
    <t>8- Foi considerado para os cálculos deste processo, a prevalência da Convenção Coletiva (SIMEACO Itanhaem e Região - MTE nº SP002726/2019), nos termos estabelecidos o art. 611-A da Lei 13.467 de 13/07/2017 (reforma trabalhista).</t>
  </si>
  <si>
    <t>ANEXO IV</t>
  </si>
  <si>
    <t>Nota: Adicional de insalubridade não foi incluído no processo. Caso após a realização dos laudos e planos, conforme item 11.10 do Anexo I - TR, se constatado a aplicação de adicional de insalubridade ou periculosidade, será realizado reequilíbrio econômico financeiro mediante termo aditivo.</t>
  </si>
  <si>
    <t>Áreas Externas - Limpeza e conservação mecanizada</t>
  </si>
  <si>
    <t>Serviços de limpeza, conservação e higienização textil</t>
  </si>
  <si>
    <t>Nota 01 - Não há atendimento de transporte público regular para a Estação Quarentenária de Cananéia. Custo fretado será incluído como insumo.</t>
  </si>
  <si>
    <t xml:space="preserve">Transporte Fretado ida e volta do EQC para deslocamento dos profissionais para prestação de serviços de limpeza </t>
  </si>
  <si>
    <t>Nota 01 - Como não há atendimento de transporte público regular para a Estação Quarentenária de Cananéia, a empresa contratada deverá fornecer transporte fretado para o deslocamento dos profissionais que prestação os serviços na localidade.</t>
  </si>
  <si>
    <t>Nota 2 -  Há a previsão de contratação de fretado pelo órgão para todos os funcionários e colaboradores da EQC, servidores e terceirizados, buscando otimizar o serviço e viabilizar a solução mais econômica para a questão. Caso a mesma seja efetivada, este item na planilha de custos será excluído, mediante termo aditivo ou apostilamente, devidamente informado para a contratada</t>
  </si>
  <si>
    <t>serviço mensal</t>
  </si>
  <si>
    <t>Quantidade profissionais estimada</t>
  </si>
  <si>
    <t>Custo mensal</t>
  </si>
  <si>
    <t>Rateio mensal por profissional</t>
  </si>
  <si>
    <t>Outros (Especificar) - Transporte</t>
  </si>
  <si>
    <t xml:space="preserve">4% sobre total da remuneração </t>
  </si>
  <si>
    <t>conforme item 14 do Anexo XII (Conta Vinculada) da IN 005/2017, com alíquota ajustada em função da exclusão da rubrica “Contribuição Social” de 10% sobre o FGTS (Lei nº 13.932/2019), seguinto orientação SEGES em 27/01/2020 no Portal ComprasGovernamentais.</t>
  </si>
  <si>
    <t>OBSERVAÇÕES:</t>
  </si>
  <si>
    <t>Nota 04 - Valores conforme Comunicado Conjunto assinado pela Siemaco Itanhaem e Região, SEAC-SP e FEMACO-SP e orientações sindicato</t>
  </si>
  <si>
    <t>Nota 02 - Valores conforme Comunicado Conjunto assinado pela Siemaco Itanhaem e Região, SEAC-SP e FEMACO-SP e orientações sindicato</t>
  </si>
  <si>
    <t>Nota 03 - Valores conforme Comunicado Conjunto assinado pela Siemaco Itanhaem e Região, SEAC-SP e FEMACO-SP e orientações sindicato</t>
  </si>
  <si>
    <t>Nota 05 - Atendimento a cláusula 17ª da CCT/2019, em consonância com § 2º do artigo 389 da CLT. Valores conforme Comunicado Conjunto assinado pela Siemaco Itanhaem e Região, SEAC-SP e FEMACO-SP e orientações sindicato</t>
  </si>
  <si>
    <t>Nota 06 - Valores conforme Comunicado Conjunto assinado pela Siemaco Itanhaem e Região, SEAC-SP e FEMACO-SP e orientações sindicato</t>
  </si>
  <si>
    <t>SIEMACO ITANHAEM/SEAC-SP</t>
  </si>
  <si>
    <t>SIEMACO ITANHAEM/ SINDIVERD</t>
  </si>
  <si>
    <t xml:space="preserve">Piso salarial da categoria </t>
  </si>
  <si>
    <t>10% S.M</t>
  </si>
  <si>
    <t>Frasco</t>
  </si>
  <si>
    <t>Galão</t>
  </si>
  <si>
    <t>Pacote</t>
  </si>
  <si>
    <t>Fardo</t>
  </si>
  <si>
    <t>Caixa</t>
  </si>
  <si>
    <t>Saco</t>
  </si>
  <si>
    <t>Saco p/ lixo TAM.  40 lt cor preta (pacote com 100)</t>
  </si>
  <si>
    <t>Saco p/ lixo TAM. 60 lt cor preta (pacote com 100)</t>
  </si>
  <si>
    <t>Saco p/ lixo TAM. 100 lt. Cor preta ((pacote com 100)</t>
  </si>
  <si>
    <t>Comunicado conjunto</t>
  </si>
  <si>
    <t>Nota 01 - Valores conforme Comunicado Conjunto assinado pela Siemaco Itanhaem e Região, SEAC-SP e FEMACO-SP e orientações do sindicato e do SIMEACO ITANHAEM/SINDIVERD</t>
  </si>
  <si>
    <t>SP011607/2019</t>
  </si>
  <si>
    <t>Produtividade**</t>
  </si>
  <si>
    <t xml:space="preserve">* engloba limpeza e conservação mecanizada das das áreas verdes, vias e arruamentos com trator, incluindo transporte e aplicação de brita e rachão, será feita por tratorista, utilizando o veículo pertencente do órgão </t>
  </si>
  <si>
    <t>** considerada produtividade mensal de execução, numa área total de execução de 160.000m²</t>
  </si>
  <si>
    <t>Custo do repositor</t>
  </si>
  <si>
    <t>Salário</t>
  </si>
  <si>
    <t>1/12 do 13º salário</t>
  </si>
  <si>
    <t>1/12 de férias</t>
  </si>
  <si>
    <t>1/12 de 1/3 férias</t>
  </si>
  <si>
    <t>Subtotal</t>
  </si>
  <si>
    <t>encargos sociais</t>
  </si>
  <si>
    <t>benefícios</t>
  </si>
  <si>
    <t>Custo do dia do Repositor (total/30 dias)</t>
  </si>
  <si>
    <t>Memória de cálculo</t>
  </si>
  <si>
    <t>Ausência legal por ano (dias)</t>
  </si>
  <si>
    <t>Estimativa de incidência (em %)</t>
  </si>
  <si>
    <t>Previsão de dias úteis de reposição ano
(A)</t>
  </si>
  <si>
    <t>média de 22 dias úteis/ano X custo dia/repositor</t>
  </si>
  <si>
    <t>(No. Ausências*% ocorrência/ano)X</t>
  </si>
  <si>
    <t>Estimativa de custo mensal de reposição 
[(custo dia do repositor X previsão de dias úteis )/12]</t>
  </si>
  <si>
    <t>Memória de cálculo conforme aba "Tabela de Apoio"</t>
  </si>
  <si>
    <t>Descritivo</t>
  </si>
  <si>
    <t>Nota 14 - Cálculo da estimativa de custo dos dias trabalhados do repositor considerando alteração da Nota 1 do Módulo 4 - Custo de Reposição do Profissional Ausente conforme IN SEGES nº 07 /2018 de 20/09/2018 e orientações SEGES no item 5.2 e 6.2 de FAQ da IN nº 5/2017</t>
  </si>
  <si>
    <r>
      <t xml:space="preserve">1) </t>
    </r>
    <r>
      <rPr>
        <b/>
        <u/>
        <sz val="9"/>
        <color theme="1"/>
        <rFont val="Calibri"/>
        <family val="2"/>
        <scheme val="minor"/>
      </rPr>
      <t>CASO A EMPRESA SEJA OPTANTE PELO SIMPLES NACIONAL</t>
    </r>
    <r>
      <rPr>
        <b/>
        <sz val="9"/>
        <color theme="1"/>
        <rFont val="Calibri"/>
        <family val="2"/>
        <scheme val="minor"/>
      </rPr>
      <t>: DEVE SER INFORMADO TAMBÉM O FATURAMENTO DOS ÚLTIMOS 12 MESES, COM O ENVIO DO EXTRATO DO SIMPLES NACIONAL OU DECLARAÇÃO CONTÁBIL CONSOLIDADA</t>
    </r>
  </si>
  <si>
    <t xml:space="preserve">Nota: não foi computado o % de provisão de férias neste submódulo pois o serviço será continuado, com o mesmo pagamento do valor da metragem (que contempla toda a composição de custos da planilha de custo e formação de preço que a originou). Fica então previsto apenas o adicional. </t>
  </si>
  <si>
    <t xml:space="preserve">Férias </t>
  </si>
  <si>
    <t>TRANSPORTE</t>
  </si>
  <si>
    <r>
      <t xml:space="preserve">2) </t>
    </r>
    <r>
      <rPr>
        <b/>
        <u/>
        <sz val="9"/>
        <color theme="1"/>
        <rFont val="Calibri"/>
        <family val="2"/>
        <scheme val="minor"/>
      </rPr>
      <t>CASO A EMPRESA SEJA OPTANTE PELO LUCRO REAL (COM DIREITO À INCIDÊNCIA NÃO CUMULATIVA DE CONTRIBUIÇÕES AO PIS E COFINS</t>
    </r>
    <r>
      <rPr>
        <b/>
        <sz val="9"/>
        <color theme="1"/>
        <rFont val="Calibri"/>
        <family val="2"/>
        <scheme val="minor"/>
      </rPr>
      <t>): DEVEM COTAR AS ALÍQUOTAS MÉDIAS EFETIVAMENTE RECOLHIDAS DESSAS CONTRIBUIÇÕES. PARA FINS DE COMPROVAÇÃO DAS ALÍQUOTAS MÉDIAS EFETIVAS, DEVERÃO APRESENTAR OS DOCUMENTOS DE ESCRITURAÇÃO FISCAL DIGITAL DA CONTRIBUIÇÃO (EFD-CONTRIBUIÇÕES) PARA O PIS/PASEP E COFINS DOS ÚLTIMOS 12 (DOZE) MESES ANTERIORES À APRESENTAÇÃO DA PROPOSTA, OU OUTRO MEIO HÁBIL, EM QUE SEJA POSSÍVEL DEMONSTRAR AS ALÍQUOTAS MÉDIAS EFETIVAS.
2.1) A COMPROVAÇÃO DAS ALÍQUOTAS MÉDIAS EFETIVAS DEVERÁ SER FEITA TAMBÉM NO MOMENTO DA REPACTUAÇÃO OU DA RENOVAÇÃO CONTRATUAL A FIM DE SE PROMOVER OS AJUSTES NECESSÁRIOS DECORRENTES DAS OSCILAÇÕES DOS CUSTOS EFETIVOS DE PIS E COFINS.</t>
    </r>
  </si>
  <si>
    <t>Serviço de Higienização Textil (Por Posto)</t>
  </si>
  <si>
    <t>Serviços de limpeza e conservação de áreas prediais, internas e adjacentes, áreas externas, esquadrias externas (faces internas  e externas, com e sem exposição ao risco) - Por Metragem</t>
  </si>
  <si>
    <t>Pr. El. Nº 001/2020</t>
  </si>
  <si>
    <r>
      <t xml:space="preserve">OBJETO: </t>
    </r>
    <r>
      <rPr>
        <sz val="11"/>
        <color theme="1"/>
        <rFont val="Arial"/>
        <family val="2"/>
      </rPr>
      <t>Contratação de Empresa Especializada para Prestação de Serviços Continuados de Limpeza e Conservação e Serviços de Higienização Têxtil , incluindo o fornecimento de Mão de Obra, Materiais, Insumos e Equipamentos necessários e adequados para a execução dos serviços nas dependências da Estação Quarentenária de Cananéia-SP do Ministério da Agricultura, Pecuária e Abastecimento - MAPA.​</t>
    </r>
  </si>
  <si>
    <t xml:space="preserve">Responsável pela Proposta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</si>
</sst>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-* #,##0_-;\-* #,##0_-;_-* &quot;-&quot;??_-;_-@_-"/>
    <numFmt numFmtId="167" formatCode="_-* #,##0.0000_-;\-* #,##0.0000_-;_-* &quot;-&quot;??_-;_-@_-"/>
    <numFmt numFmtId="168" formatCode="0.00000%"/>
    <numFmt numFmtId="169" formatCode="&quot; R$ &quot;#,##0.00\ ;&quot; R$ (&quot;#,##0.00\);&quot; R$ -&quot;#\ ;@\ "/>
    <numFmt numFmtId="170" formatCode="#,##0_ ;\-#,##0\ "/>
    <numFmt numFmtId="171" formatCode="0.000%"/>
    <numFmt numFmtId="172" formatCode="0.0000"/>
    <numFmt numFmtId="173" formatCode="#,##0.000000000"/>
    <numFmt numFmtId="174" formatCode="0.000000000"/>
    <numFmt numFmtId="175" formatCode="_-* #,##0.00_-;\-* #,##0.00_-;_-* &quot;-&quot;?????????_-;_-@_-"/>
    <numFmt numFmtId="176" formatCode="[$-416]0%"/>
    <numFmt numFmtId="177" formatCode="_-* #,##0.000_-;\-* #,##0.000_-;_-* &quot;-&quot;??_-;_-@_-"/>
  </numFmts>
  <fonts count="5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  <charset val="1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Arial"/>
      <family val="2"/>
    </font>
    <font>
      <b/>
      <sz val="12"/>
      <name val="Calibri"/>
      <family val="2"/>
      <scheme val="minor"/>
    </font>
    <font>
      <sz val="10"/>
      <color rgb="FF000000"/>
      <name val="Calibri"/>
      <family val="2"/>
    </font>
    <font>
      <sz val="9"/>
      <color rgb="FF000000"/>
      <name val="Arial"/>
      <family val="2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rgb="FFE7E6E6"/>
      </patternFill>
    </fill>
    <fill>
      <patternFill patternType="solid">
        <fgColor theme="6" tint="0.79998168889431442"/>
        <bgColor rgb="FFE7E6E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rgb="FFFFFFFF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7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9" fontId="10" fillId="0" borderId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5" fillId="0" borderId="0"/>
    <xf numFmtId="169" fontId="35" fillId="0" borderId="0" applyBorder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6" fontId="41" fillId="0" borderId="0" applyFont="0" applyBorder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85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43" fontId="5" fillId="0" borderId="0" xfId="0" applyNumberFormat="1" applyFont="1"/>
    <xf numFmtId="4" fontId="5" fillId="0" borderId="0" xfId="0" applyNumberFormat="1" applyFont="1"/>
    <xf numFmtId="0" fontId="7" fillId="2" borderId="0" xfId="0" applyFont="1" applyFill="1" applyAlignment="1">
      <alignment horizontal="center"/>
    </xf>
    <xf numFmtId="0" fontId="8" fillId="2" borderId="0" xfId="0" applyFont="1" applyFill="1"/>
    <xf numFmtId="0" fontId="0" fillId="0" borderId="15" xfId="0" applyBorder="1"/>
    <xf numFmtId="0" fontId="0" fillId="3" borderId="15" xfId="0" applyFill="1" applyBorder="1"/>
    <xf numFmtId="0" fontId="0" fillId="0" borderId="0" xfId="0" applyAlignment="1">
      <alignment horizontal="center"/>
    </xf>
    <xf numFmtId="43" fontId="0" fillId="0" borderId="0" xfId="2" applyFont="1" applyAlignment="1">
      <alignment horizontal="center"/>
    </xf>
    <xf numFmtId="0" fontId="0" fillId="3" borderId="15" xfId="0" applyFill="1" applyBorder="1" applyAlignment="1">
      <alignment horizontal="center"/>
    </xf>
    <xf numFmtId="43" fontId="0" fillId="0" borderId="15" xfId="2" applyFont="1" applyBorder="1" applyAlignment="1">
      <alignment horizontal="center"/>
    </xf>
    <xf numFmtId="9" fontId="0" fillId="0" borderId="15" xfId="0" applyNumberFormat="1" applyBorder="1" applyAlignment="1">
      <alignment horizontal="center"/>
    </xf>
    <xf numFmtId="43" fontId="0" fillId="0" borderId="15" xfId="0" applyNumberFormat="1" applyBorder="1" applyAlignment="1">
      <alignment horizontal="center"/>
    </xf>
    <xf numFmtId="10" fontId="0" fillId="0" borderId="15" xfId="7" applyNumberFormat="1" applyFont="1" applyBorder="1" applyAlignment="1">
      <alignment horizontal="center"/>
    </xf>
    <xf numFmtId="0" fontId="0" fillId="3" borderId="15" xfId="0" applyFill="1" applyBorder="1" applyAlignment="1">
      <alignment horizontal="center" wrapText="1"/>
    </xf>
    <xf numFmtId="0" fontId="16" fillId="6" borderId="0" xfId="0" applyFont="1" applyFill="1"/>
    <xf numFmtId="0" fontId="0" fillId="6" borderId="0" xfId="0" applyFill="1" applyAlignment="1">
      <alignment horizontal="center"/>
    </xf>
    <xf numFmtId="0" fontId="0" fillId="0" borderId="15" xfId="2" applyNumberFormat="1" applyFont="1" applyBorder="1" applyAlignment="1">
      <alignment horizontal="center"/>
    </xf>
    <xf numFmtId="0" fontId="17" fillId="0" borderId="0" xfId="0" applyFont="1"/>
    <xf numFmtId="0" fontId="16" fillId="0" borderId="0" xfId="0" applyFont="1"/>
    <xf numFmtId="0" fontId="0" fillId="3" borderId="15" xfId="0" applyFill="1" applyBorder="1" applyAlignment="1">
      <alignment wrapText="1"/>
    </xf>
    <xf numFmtId="0" fontId="18" fillId="5" borderId="0" xfId="0" applyFont="1" applyFill="1"/>
    <xf numFmtId="0" fontId="19" fillId="5" borderId="0" xfId="0" applyFont="1" applyFill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10" fontId="0" fillId="0" borderId="15" xfId="0" applyNumberFormat="1" applyBorder="1"/>
    <xf numFmtId="0" fontId="22" fillId="0" borderId="15" xfId="0" applyFont="1" applyBorder="1"/>
    <xf numFmtId="0" fontId="22" fillId="6" borderId="0" xfId="0" applyFont="1" applyFill="1" applyAlignment="1">
      <alignment horizontal="center"/>
    </xf>
    <xf numFmtId="43" fontId="0" fillId="0" borderId="0" xfId="0" applyNumberFormat="1" applyAlignment="1">
      <alignment horizontal="center"/>
    </xf>
    <xf numFmtId="43" fontId="0" fillId="8" borderId="15" xfId="2" applyFont="1" applyFill="1" applyBorder="1" applyAlignment="1">
      <alignment horizontal="center"/>
    </xf>
    <xf numFmtId="43" fontId="0" fillId="8" borderId="15" xfId="0" applyNumberFormat="1" applyFill="1" applyBorder="1" applyAlignment="1">
      <alignment horizontal="center"/>
    </xf>
    <xf numFmtId="43" fontId="16" fillId="8" borderId="13" xfId="0" applyNumberFormat="1" applyFont="1" applyFill="1" applyBorder="1" applyAlignment="1">
      <alignment horizontal="center"/>
    </xf>
    <xf numFmtId="43" fontId="0" fillId="8" borderId="27" xfId="2" applyFont="1" applyFill="1" applyBorder="1" applyAlignment="1">
      <alignment horizontal="center"/>
    </xf>
    <xf numFmtId="43" fontId="0" fillId="8" borderId="27" xfId="0" applyNumberFormat="1" applyFill="1" applyBorder="1" applyAlignment="1">
      <alignment horizontal="center"/>
    </xf>
    <xf numFmtId="43" fontId="16" fillId="8" borderId="28" xfId="0" applyNumberFormat="1" applyFont="1" applyFill="1" applyBorder="1" applyAlignment="1">
      <alignment horizontal="center"/>
    </xf>
    <xf numFmtId="0" fontId="18" fillId="9" borderId="30" xfId="0" applyFont="1" applyFill="1" applyBorder="1"/>
    <xf numFmtId="0" fontId="19" fillId="9" borderId="31" xfId="0" applyFont="1" applyFill="1" applyBorder="1" applyAlignment="1">
      <alignment horizontal="center"/>
    </xf>
    <xf numFmtId="0" fontId="18" fillId="9" borderId="32" xfId="0" applyFont="1" applyFill="1" applyBorder="1"/>
    <xf numFmtId="0" fontId="16" fillId="7" borderId="12" xfId="0" applyFont="1" applyFill="1" applyBorder="1" applyAlignment="1">
      <alignment wrapText="1"/>
    </xf>
    <xf numFmtId="0" fontId="16" fillId="7" borderId="15" xfId="0" applyFont="1" applyFill="1" applyBorder="1" applyAlignment="1">
      <alignment horizontal="center" wrapText="1"/>
    </xf>
    <xf numFmtId="0" fontId="16" fillId="7" borderId="13" xfId="0" applyFont="1" applyFill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2" fillId="0" borderId="0" xfId="0" applyFont="1" applyAlignment="1">
      <alignment horizontal="center"/>
    </xf>
    <xf numFmtId="0" fontId="18" fillId="10" borderId="0" xfId="0" applyFont="1" applyFill="1"/>
    <xf numFmtId="0" fontId="19" fillId="10" borderId="0" xfId="0" applyFont="1" applyFill="1" applyAlignment="1">
      <alignment horizontal="center"/>
    </xf>
    <xf numFmtId="166" fontId="0" fillId="0" borderId="0" xfId="0" applyNumberFormat="1" applyAlignment="1">
      <alignment horizontal="center"/>
    </xf>
    <xf numFmtId="9" fontId="0" fillId="0" borderId="0" xfId="2" applyNumberFormat="1" applyFont="1" applyAlignment="1">
      <alignment horizontal="center"/>
    </xf>
    <xf numFmtId="43" fontId="0" fillId="4" borderId="15" xfId="2" applyFont="1" applyFill="1" applyBorder="1" applyAlignment="1">
      <alignment horizontal="center"/>
    </xf>
    <xf numFmtId="0" fontId="23" fillId="0" borderId="0" xfId="0" applyFont="1"/>
    <xf numFmtId="9" fontId="22" fillId="0" borderId="15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9" fontId="22" fillId="0" borderId="0" xfId="0" applyNumberFormat="1" applyFont="1" applyAlignment="1">
      <alignment horizontal="center"/>
    </xf>
    <xf numFmtId="167" fontId="22" fillId="0" borderId="0" xfId="2" applyNumberFormat="1" applyFont="1" applyAlignment="1">
      <alignment horizontal="center"/>
    </xf>
    <xf numFmtId="0" fontId="22" fillId="0" borderId="15" xfId="0" applyFont="1" applyBorder="1" applyAlignment="1">
      <alignment horizontal="center"/>
    </xf>
    <xf numFmtId="10" fontId="16" fillId="0" borderId="15" xfId="0" applyNumberFormat="1" applyFont="1" applyBorder="1"/>
    <xf numFmtId="0" fontId="16" fillId="3" borderId="15" xfId="0" applyFont="1" applyFill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26" fillId="0" borderId="0" xfId="0" applyFont="1" applyAlignment="1">
      <alignment horizontal="center"/>
    </xf>
    <xf numFmtId="0" fontId="0" fillId="0" borderId="0" xfId="0" applyAlignment="1">
      <alignment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37" xfId="0" applyFont="1" applyBorder="1" applyAlignment="1">
      <alignment horizontal="center"/>
    </xf>
    <xf numFmtId="0" fontId="29" fillId="3" borderId="15" xfId="0" applyFont="1" applyFill="1" applyBorder="1" applyAlignment="1">
      <alignment horizontal="center" wrapText="1"/>
    </xf>
    <xf numFmtId="43" fontId="29" fillId="0" borderId="15" xfId="2" applyFont="1" applyBorder="1" applyAlignment="1">
      <alignment horizontal="center"/>
    </xf>
    <xf numFmtId="43" fontId="28" fillId="0" borderId="15" xfId="2" applyFont="1" applyBorder="1" applyAlignment="1">
      <alignment horizontal="center"/>
    </xf>
    <xf numFmtId="0" fontId="16" fillId="3" borderId="15" xfId="0" applyFont="1" applyFill="1" applyBorder="1" applyAlignment="1">
      <alignment horizontal="center" wrapText="1"/>
    </xf>
    <xf numFmtId="43" fontId="16" fillId="0" borderId="15" xfId="0" applyNumberFormat="1" applyFont="1" applyBorder="1" applyAlignment="1">
      <alignment horizontal="center"/>
    </xf>
    <xf numFmtId="0" fontId="16" fillId="3" borderId="15" xfId="0" applyFont="1" applyFill="1" applyBorder="1"/>
    <xf numFmtId="0" fontId="16" fillId="3" borderId="1" xfId="0" applyFont="1" applyFill="1" applyBorder="1" applyAlignment="1">
      <alignment horizontal="center" wrapText="1"/>
    </xf>
    <xf numFmtId="43" fontId="16" fillId="0" borderId="3" xfId="2" applyFont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43" fontId="16" fillId="0" borderId="2" xfId="2" applyFont="1" applyBorder="1" applyAlignment="1">
      <alignment horizontal="center"/>
    </xf>
    <xf numFmtId="43" fontId="0" fillId="4" borderId="16" xfId="0" applyNumberFormat="1" applyFill="1" applyBorder="1" applyAlignment="1">
      <alignment horizontal="center"/>
    </xf>
    <xf numFmtId="43" fontId="0" fillId="0" borderId="3" xfId="0" applyNumberFormat="1" applyBorder="1" applyAlignment="1">
      <alignment horizontal="center"/>
    </xf>
    <xf numFmtId="0" fontId="0" fillId="0" borderId="37" xfId="0" applyBorder="1"/>
    <xf numFmtId="43" fontId="0" fillId="0" borderId="37" xfId="2" applyFont="1" applyBorder="1" applyAlignment="1">
      <alignment horizontal="center"/>
    </xf>
    <xf numFmtId="0" fontId="0" fillId="0" borderId="37" xfId="2" applyNumberFormat="1" applyFont="1" applyBorder="1" applyAlignment="1">
      <alignment horizontal="center"/>
    </xf>
    <xf numFmtId="0" fontId="16" fillId="0" borderId="37" xfId="0" applyFont="1" applyBorder="1" applyAlignment="1">
      <alignment horizontal="center" vertical="center"/>
    </xf>
    <xf numFmtId="0" fontId="0" fillId="8" borderId="15" xfId="0" applyFill="1" applyBorder="1"/>
    <xf numFmtId="0" fontId="16" fillId="8" borderId="47" xfId="0" applyFont="1" applyFill="1" applyBorder="1" applyAlignment="1">
      <alignment horizontal="center"/>
    </xf>
    <xf numFmtId="0" fontId="0" fillId="8" borderId="27" xfId="0" applyFill="1" applyBorder="1"/>
    <xf numFmtId="0" fontId="0" fillId="3" borderId="16" xfId="0" applyFill="1" applyBorder="1" applyAlignment="1">
      <alignment horizontal="center" wrapText="1"/>
    </xf>
    <xf numFmtId="0" fontId="5" fillId="0" borderId="0" xfId="0" applyFont="1" applyAlignment="1">
      <alignment horizontal="left" vertical="justify"/>
    </xf>
    <xf numFmtId="0" fontId="5" fillId="0" borderId="15" xfId="0" applyFont="1" applyBorder="1" applyAlignment="1">
      <alignment horizontal="center"/>
    </xf>
    <xf numFmtId="10" fontId="0" fillId="0" borderId="0" xfId="7" applyNumberFormat="1" applyFont="1" applyAlignment="1">
      <alignment horizontal="center"/>
    </xf>
    <xf numFmtId="0" fontId="14" fillId="0" borderId="0" xfId="0" applyFont="1"/>
    <xf numFmtId="49" fontId="3" fillId="0" borderId="15" xfId="2" applyNumberFormat="1" applyFont="1" applyBorder="1" applyAlignment="1">
      <alignment horizontal="center"/>
    </xf>
    <xf numFmtId="164" fontId="3" fillId="0" borderId="15" xfId="1" applyFont="1" applyBorder="1"/>
    <xf numFmtId="164" fontId="5" fillId="0" borderId="15" xfId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/>
    </xf>
    <xf numFmtId="164" fontId="5" fillId="0" borderId="15" xfId="1" applyFont="1" applyBorder="1"/>
    <xf numFmtId="0" fontId="5" fillId="2" borderId="15" xfId="0" applyFont="1" applyFill="1" applyBorder="1" applyAlignment="1">
      <alignment horizontal="center"/>
    </xf>
    <xf numFmtId="10" fontId="3" fillId="0" borderId="15" xfId="2" applyNumberFormat="1" applyFont="1" applyBorder="1" applyAlignment="1">
      <alignment horizontal="center"/>
    </xf>
    <xf numFmtId="10" fontId="5" fillId="0" borderId="15" xfId="0" applyNumberFormat="1" applyFont="1" applyBorder="1" applyAlignment="1">
      <alignment horizontal="center"/>
    </xf>
    <xf numFmtId="10" fontId="5" fillId="0" borderId="15" xfId="0" applyNumberFormat="1" applyFont="1" applyBorder="1" applyAlignment="1">
      <alignment horizontal="center" vertical="center"/>
    </xf>
    <xf numFmtId="10" fontId="5" fillId="0" borderId="15" xfId="7" applyNumberFormat="1" applyFont="1" applyBorder="1" applyAlignment="1">
      <alignment horizontal="center" vertical="center"/>
    </xf>
    <xf numFmtId="10" fontId="6" fillId="0" borderId="15" xfId="0" applyNumberFormat="1" applyFont="1" applyBorder="1" applyAlignment="1">
      <alignment horizontal="center"/>
    </xf>
    <xf numFmtId="0" fontId="12" fillId="0" borderId="0" xfId="0" applyFont="1" applyAlignment="1">
      <alignment vertical="center" wrapText="1"/>
    </xf>
    <xf numFmtId="43" fontId="0" fillId="0" borderId="16" xfId="2" applyFont="1" applyBorder="1" applyAlignment="1">
      <alignment horizontal="center"/>
    </xf>
    <xf numFmtId="0" fontId="0" fillId="3" borderId="16" xfId="0" applyFill="1" applyBorder="1" applyAlignment="1">
      <alignment wrapText="1"/>
    </xf>
    <xf numFmtId="0" fontId="0" fillId="0" borderId="12" xfId="0" applyBorder="1"/>
    <xf numFmtId="43" fontId="16" fillId="0" borderId="13" xfId="0" applyNumberFormat="1" applyFont="1" applyBorder="1" applyAlignment="1">
      <alignment horizontal="center"/>
    </xf>
    <xf numFmtId="0" fontId="0" fillId="0" borderId="42" xfId="0" applyBorder="1"/>
    <xf numFmtId="43" fontId="0" fillId="0" borderId="41" xfId="2" applyFont="1" applyBorder="1" applyAlignment="1">
      <alignment horizontal="center"/>
    </xf>
    <xf numFmtId="43" fontId="0" fillId="0" borderId="41" xfId="0" applyNumberFormat="1" applyBorder="1" applyAlignment="1">
      <alignment horizontal="center"/>
    </xf>
    <xf numFmtId="0" fontId="0" fillId="0" borderId="26" xfId="0" applyBorder="1"/>
    <xf numFmtId="43" fontId="0" fillId="0" borderId="27" xfId="2" applyFont="1" applyBorder="1" applyAlignment="1">
      <alignment horizontal="center"/>
    </xf>
    <xf numFmtId="43" fontId="0" fillId="0" borderId="27" xfId="0" applyNumberFormat="1" applyBorder="1" applyAlignment="1">
      <alignment horizontal="center"/>
    </xf>
    <xf numFmtId="43" fontId="0" fillId="0" borderId="39" xfId="2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164" fontId="6" fillId="8" borderId="15" xfId="1" applyFont="1" applyFill="1" applyBorder="1"/>
    <xf numFmtId="10" fontId="2" fillId="8" borderId="15" xfId="2" applyNumberFormat="1" applyFont="1" applyFill="1" applyBorder="1" applyAlignment="1">
      <alignment horizontal="center"/>
    </xf>
    <xf numFmtId="164" fontId="2" fillId="7" borderId="15" xfId="1" applyFont="1" applyFill="1" applyBorder="1"/>
    <xf numFmtId="164" fontId="6" fillId="0" borderId="15" xfId="1" applyFont="1" applyBorder="1"/>
    <xf numFmtId="164" fontId="6" fillId="7" borderId="15" xfId="1" applyFont="1" applyFill="1" applyBorder="1"/>
    <xf numFmtId="4" fontId="6" fillId="0" borderId="15" xfId="0" applyNumberFormat="1" applyFont="1" applyBorder="1" applyAlignment="1">
      <alignment horizontal="center"/>
    </xf>
    <xf numFmtId="10" fontId="0" fillId="0" borderId="0" xfId="0" applyNumberFormat="1" applyAlignment="1">
      <alignment horizontal="center"/>
    </xf>
    <xf numFmtId="10" fontId="6" fillId="8" borderId="15" xfId="0" applyNumberFormat="1" applyFont="1" applyFill="1" applyBorder="1" applyAlignment="1">
      <alignment horizontal="center"/>
    </xf>
    <xf numFmtId="10" fontId="5" fillId="0" borderId="15" xfId="0" applyNumberFormat="1" applyFont="1" applyBorder="1" applyAlignment="1">
      <alignment horizontal="center" wrapText="1"/>
    </xf>
    <xf numFmtId="10" fontId="32" fillId="13" borderId="15" xfId="7" applyNumberFormat="1" applyFont="1" applyFill="1" applyBorder="1" applyAlignment="1" applyProtection="1">
      <alignment horizontal="center" vertical="center" wrapText="1"/>
      <protection locked="0"/>
    </xf>
    <xf numFmtId="171" fontId="32" fillId="13" borderId="15" xfId="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164" fontId="6" fillId="0" borderId="0" xfId="1" applyFont="1"/>
    <xf numFmtId="0" fontId="9" fillId="0" borderId="0" xfId="0" applyFont="1"/>
    <xf numFmtId="10" fontId="22" fillId="0" borderId="0" xfId="7" applyNumberFormat="1" applyFont="1" applyAlignment="1">
      <alignment horizontal="center"/>
    </xf>
    <xf numFmtId="0" fontId="27" fillId="0" borderId="15" xfId="0" applyFont="1" applyBorder="1" applyAlignment="1">
      <alignment horizontal="left" vertical="center" wrapText="1"/>
    </xf>
    <xf numFmtId="0" fontId="5" fillId="0" borderId="15" xfId="2" applyNumberFormat="1" applyFont="1" applyBorder="1" applyAlignment="1">
      <alignment horizontal="center" vertical="center"/>
    </xf>
    <xf numFmtId="43" fontId="5" fillId="8" borderId="15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15" xfId="2" applyNumberFormat="1" applyFont="1" applyBorder="1" applyAlignment="1">
      <alignment horizontal="center" vertical="center"/>
    </xf>
    <xf numFmtId="0" fontId="6" fillId="14" borderId="15" xfId="2" applyNumberFormat="1" applyFont="1" applyFill="1" applyBorder="1" applyAlignment="1">
      <alignment horizontal="center" vertical="center"/>
    </xf>
    <xf numFmtId="43" fontId="5" fillId="8" borderId="12" xfId="1" applyNumberFormat="1" applyFont="1" applyFill="1" applyBorder="1" applyAlignment="1">
      <alignment horizontal="center" vertical="center"/>
    </xf>
    <xf numFmtId="43" fontId="5" fillId="8" borderId="13" xfId="1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7" fillId="0" borderId="27" xfId="0" applyFont="1" applyBorder="1" applyAlignment="1">
      <alignment horizontal="left" vertical="center" wrapText="1"/>
    </xf>
    <xf numFmtId="0" fontId="5" fillId="0" borderId="27" xfId="2" applyNumberFormat="1" applyFont="1" applyBorder="1" applyAlignment="1">
      <alignment horizontal="center" vertical="center"/>
    </xf>
    <xf numFmtId="164" fontId="5" fillId="0" borderId="27" xfId="1" applyFont="1" applyBorder="1" applyAlignment="1">
      <alignment horizontal="center" vertical="center"/>
    </xf>
    <xf numFmtId="0" fontId="6" fillId="14" borderId="27" xfId="2" applyNumberFormat="1" applyFont="1" applyFill="1" applyBorder="1" applyAlignment="1">
      <alignment horizontal="center" vertical="center"/>
    </xf>
    <xf numFmtId="43" fontId="5" fillId="8" borderId="26" xfId="1" applyNumberFormat="1" applyFont="1" applyFill="1" applyBorder="1" applyAlignment="1">
      <alignment horizontal="center" vertical="center"/>
    </xf>
    <xf numFmtId="43" fontId="5" fillId="8" borderId="28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textRotation="90" wrapText="1"/>
    </xf>
    <xf numFmtId="0" fontId="2" fillId="8" borderId="25" xfId="0" applyFont="1" applyFill="1" applyBorder="1" applyAlignment="1">
      <alignment horizontal="center" vertical="center" wrapText="1"/>
    </xf>
    <xf numFmtId="0" fontId="5" fillId="0" borderId="13" xfId="1" applyNumberFormat="1" applyFont="1" applyBorder="1" applyAlignment="1">
      <alignment horizontal="center" vertical="center"/>
    </xf>
    <xf numFmtId="0" fontId="5" fillId="0" borderId="28" xfId="1" applyNumberFormat="1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2" fillId="7" borderId="14" xfId="0" applyFont="1" applyFill="1" applyBorder="1" applyAlignment="1">
      <alignment vertical="center"/>
    </xf>
    <xf numFmtId="0" fontId="2" fillId="7" borderId="19" xfId="0" applyFont="1" applyFill="1" applyBorder="1" applyAlignment="1">
      <alignment vertical="center"/>
    </xf>
    <xf numFmtId="0" fontId="2" fillId="7" borderId="9" xfId="0" applyFont="1" applyFill="1" applyBorder="1" applyAlignment="1">
      <alignment vertical="center"/>
    </xf>
    <xf numFmtId="164" fontId="2" fillId="7" borderId="4" xfId="1" applyFont="1" applyFill="1" applyBorder="1" applyAlignment="1">
      <alignment horizontal="center" vertical="center"/>
    </xf>
    <xf numFmtId="0" fontId="2" fillId="7" borderId="6" xfId="0" applyFont="1" applyFill="1" applyBorder="1" applyAlignment="1">
      <alignment vertical="center"/>
    </xf>
    <xf numFmtId="0" fontId="2" fillId="7" borderId="7" xfId="0" applyFont="1" applyFill="1" applyBorder="1" applyAlignment="1">
      <alignment vertical="center"/>
    </xf>
    <xf numFmtId="164" fontId="3" fillId="7" borderId="10" xfId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 textRotation="90" wrapText="1"/>
    </xf>
    <xf numFmtId="0" fontId="33" fillId="0" borderId="25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164" fontId="2" fillId="7" borderId="9" xfId="0" applyNumberFormat="1" applyFont="1" applyFill="1" applyBorder="1" applyAlignment="1">
      <alignment vertical="center"/>
    </xf>
    <xf numFmtId="43" fontId="2" fillId="7" borderId="10" xfId="0" applyNumberFormat="1" applyFont="1" applyFill="1" applyBorder="1" applyAlignment="1">
      <alignment horizontal="center" vertical="center"/>
    </xf>
    <xf numFmtId="0" fontId="3" fillId="0" borderId="15" xfId="2" applyNumberFormat="1" applyFont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 wrapText="1"/>
    </xf>
    <xf numFmtId="167" fontId="5" fillId="0" borderId="0" xfId="0" applyNumberFormat="1" applyFont="1"/>
    <xf numFmtId="10" fontId="34" fillId="0" borderId="15" xfId="0" applyNumberFormat="1" applyFont="1" applyBorder="1" applyAlignment="1">
      <alignment horizontal="center"/>
    </xf>
    <xf numFmtId="4" fontId="34" fillId="0" borderId="15" xfId="0" applyNumberFormat="1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34" fillId="0" borderId="15" xfId="0" applyFont="1" applyBorder="1" applyAlignment="1">
      <alignment horizontal="center" vertical="center"/>
    </xf>
    <xf numFmtId="10" fontId="4" fillId="0" borderId="15" xfId="0" applyNumberFormat="1" applyFont="1" applyBorder="1" applyAlignment="1">
      <alignment horizontal="center"/>
    </xf>
    <xf numFmtId="164" fontId="4" fillId="0" borderId="15" xfId="1" applyFont="1" applyBorder="1"/>
    <xf numFmtId="0" fontId="4" fillId="0" borderId="15" xfId="0" applyFont="1" applyBorder="1" applyAlignment="1">
      <alignment horizontal="left"/>
    </xf>
    <xf numFmtId="10" fontId="4" fillId="0" borderId="15" xfId="0" applyNumberFormat="1" applyFont="1" applyBorder="1" applyAlignment="1">
      <alignment horizontal="center" vertical="center"/>
    </xf>
    <xf numFmtId="164" fontId="4" fillId="0" borderId="15" xfId="1" applyFont="1" applyBorder="1" applyAlignment="1">
      <alignment horizontal="center"/>
    </xf>
    <xf numFmtId="0" fontId="4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left"/>
    </xf>
    <xf numFmtId="10" fontId="4" fillId="0" borderId="0" xfId="0" applyNumberFormat="1" applyFont="1" applyAlignment="1">
      <alignment horizontal="center"/>
    </xf>
    <xf numFmtId="164" fontId="4" fillId="0" borderId="0" xfId="1" applyFont="1" applyAlignment="1">
      <alignment horizontal="center"/>
    </xf>
    <xf numFmtId="43" fontId="6" fillId="7" borderId="22" xfId="2" applyFont="1" applyFill="1" applyBorder="1" applyAlignment="1">
      <alignment horizontal="center"/>
    </xf>
    <xf numFmtId="1" fontId="31" fillId="15" borderId="0" xfId="0" applyNumberFormat="1" applyFont="1" applyFill="1" applyAlignment="1" applyProtection="1">
      <alignment horizontal="center" vertical="center" wrapText="1"/>
      <protection locked="0"/>
    </xf>
    <xf numFmtId="4" fontId="0" fillId="0" borderId="15" xfId="2" applyNumberFormat="1" applyFon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1" fontId="0" fillId="0" borderId="15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" fontId="31" fillId="16" borderId="15" xfId="0" applyNumberFormat="1" applyFont="1" applyFill="1" applyBorder="1" applyAlignment="1" applyProtection="1">
      <alignment horizontal="center" vertical="center" wrapText="1"/>
      <protection locked="0"/>
    </xf>
    <xf numFmtId="1" fontId="37" fillId="16" borderId="15" xfId="0" applyNumberFormat="1" applyFont="1" applyFill="1" applyBorder="1" applyAlignment="1" applyProtection="1">
      <alignment horizontal="center" vertical="center" wrapText="1"/>
      <protection locked="0"/>
    </xf>
    <xf numFmtId="0" fontId="36" fillId="3" borderId="15" xfId="0" applyFont="1" applyFill="1" applyBorder="1" applyAlignment="1">
      <alignment horizontal="center" vertical="center" wrapText="1"/>
    </xf>
    <xf numFmtId="172" fontId="0" fillId="0" borderId="15" xfId="0" applyNumberFormat="1" applyBorder="1" applyAlignment="1">
      <alignment horizontal="center"/>
    </xf>
    <xf numFmtId="172" fontId="16" fillId="0" borderId="15" xfId="0" applyNumberFormat="1" applyFont="1" applyBorder="1" applyAlignment="1">
      <alignment horizontal="center"/>
    </xf>
    <xf numFmtId="43" fontId="16" fillId="0" borderId="28" xfId="0" applyNumberFormat="1" applyFont="1" applyBorder="1" applyAlignment="1">
      <alignment horizontal="center"/>
    </xf>
    <xf numFmtId="9" fontId="0" fillId="0" borderId="0" xfId="7" applyFont="1"/>
    <xf numFmtId="0" fontId="21" fillId="6" borderId="0" xfId="0" applyFont="1" applyFill="1"/>
    <xf numFmtId="0" fontId="22" fillId="3" borderId="15" xfId="0" applyFont="1" applyFill="1" applyBorder="1" applyAlignment="1">
      <alignment wrapText="1"/>
    </xf>
    <xf numFmtId="0" fontId="22" fillId="3" borderId="15" xfId="0" applyFont="1" applyFill="1" applyBorder="1" applyAlignment="1">
      <alignment horizontal="center" wrapText="1"/>
    </xf>
    <xf numFmtId="0" fontId="22" fillId="3" borderId="16" xfId="0" applyFont="1" applyFill="1" applyBorder="1" applyAlignment="1">
      <alignment horizontal="center" wrapText="1"/>
    </xf>
    <xf numFmtId="0" fontId="22" fillId="3" borderId="1" xfId="0" applyFont="1" applyFill="1" applyBorder="1" applyAlignment="1">
      <alignment horizontal="center" wrapText="1"/>
    </xf>
    <xf numFmtId="43" fontId="22" fillId="0" borderId="15" xfId="2" applyFont="1" applyBorder="1" applyAlignment="1">
      <alignment horizontal="center"/>
    </xf>
    <xf numFmtId="43" fontId="22" fillId="0" borderId="15" xfId="2" applyFont="1" applyBorder="1" applyAlignment="1">
      <alignment horizontal="center" vertical="center"/>
    </xf>
    <xf numFmtId="43" fontId="22" fillId="0" borderId="3" xfId="0" applyNumberFormat="1" applyFont="1" applyBorder="1" applyAlignment="1">
      <alignment horizontal="center"/>
    </xf>
    <xf numFmtId="0" fontId="0" fillId="0" borderId="15" xfId="0" applyBorder="1" applyAlignment="1">
      <alignment horizontal="left" wrapText="1"/>
    </xf>
    <xf numFmtId="0" fontId="32" fillId="4" borderId="15" xfId="0" applyFont="1" applyFill="1" applyBorder="1" applyAlignment="1" applyProtection="1">
      <alignment horizontal="center" vertical="center" wrapText="1"/>
      <protection locked="0"/>
    </xf>
    <xf numFmtId="0" fontId="16" fillId="0" borderId="3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8" borderId="37" xfId="0" applyFont="1" applyFill="1" applyBorder="1" applyAlignment="1">
      <alignment horizontal="center" vertical="center" wrapText="1"/>
    </xf>
    <xf numFmtId="0" fontId="16" fillId="7" borderId="12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43" fontId="0" fillId="0" borderId="15" xfId="0" applyNumberFormat="1" applyBorder="1" applyAlignment="1">
      <alignment vertical="center"/>
    </xf>
    <xf numFmtId="43" fontId="0" fillId="0" borderId="0" xfId="0" applyNumberFormat="1"/>
    <xf numFmtId="174" fontId="0" fillId="0" borderId="15" xfId="0" applyNumberFormat="1" applyBorder="1" applyAlignment="1">
      <alignment horizontal="center"/>
    </xf>
    <xf numFmtId="173" fontId="0" fillId="0" borderId="15" xfId="0" applyNumberFormat="1" applyBorder="1" applyAlignment="1">
      <alignment horizontal="center"/>
    </xf>
    <xf numFmtId="1" fontId="32" fillId="16" borderId="15" xfId="0" applyNumberFormat="1" applyFont="1" applyFill="1" applyBorder="1" applyAlignment="1" applyProtection="1">
      <alignment horizontal="center" vertical="center" wrapText="1"/>
      <protection locked="0"/>
    </xf>
    <xf numFmtId="43" fontId="16" fillId="17" borderId="15" xfId="0" applyNumberFormat="1" applyFont="1" applyFill="1" applyBorder="1" applyAlignment="1">
      <alignment vertical="center"/>
    </xf>
    <xf numFmtId="0" fontId="21" fillId="17" borderId="15" xfId="0" applyFont="1" applyFill="1" applyBorder="1" applyAlignment="1">
      <alignment horizontal="center" vertical="center" wrapText="1"/>
    </xf>
    <xf numFmtId="0" fontId="24" fillId="0" borderId="0" xfId="0" applyFont="1"/>
    <xf numFmtId="43" fontId="0" fillId="0" borderId="15" xfId="2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1" fontId="32" fillId="16" borderId="41" xfId="0" applyNumberFormat="1" applyFont="1" applyFill="1" applyBorder="1" applyAlignment="1" applyProtection="1">
      <alignment horizontal="center" vertical="center" wrapText="1"/>
      <protection locked="0"/>
    </xf>
    <xf numFmtId="0" fontId="21" fillId="17" borderId="41" xfId="0" applyFont="1" applyFill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" fontId="0" fillId="0" borderId="24" xfId="2" applyNumberFormat="1" applyFont="1" applyBorder="1" applyAlignment="1">
      <alignment horizontal="center" vertical="center"/>
    </xf>
    <xf numFmtId="43" fontId="0" fillId="0" borderId="24" xfId="2" applyFont="1" applyBorder="1" applyAlignment="1">
      <alignment horizontal="center" vertical="center"/>
    </xf>
    <xf numFmtId="43" fontId="16" fillId="17" borderId="25" xfId="2" applyFont="1" applyFill="1" applyBorder="1" applyAlignment="1">
      <alignment vertical="center"/>
    </xf>
    <xf numFmtId="43" fontId="16" fillId="17" borderId="13" xfId="2" applyFont="1" applyFill="1" applyBorder="1" applyAlignment="1">
      <alignment vertical="center"/>
    </xf>
    <xf numFmtId="0" fontId="0" fillId="0" borderId="50" xfId="0" applyBorder="1"/>
    <xf numFmtId="0" fontId="0" fillId="0" borderId="50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4" fontId="0" fillId="0" borderId="27" xfId="2" applyNumberFormat="1" applyFont="1" applyBorder="1" applyAlignment="1">
      <alignment horizontal="center" vertical="center"/>
    </xf>
    <xf numFmtId="43" fontId="16" fillId="17" borderId="28" xfId="2" applyFont="1" applyFill="1" applyBorder="1" applyAlignment="1">
      <alignment vertical="center"/>
    </xf>
    <xf numFmtId="0" fontId="0" fillId="0" borderId="27" xfId="2" applyNumberFormat="1" applyFont="1" applyBorder="1" applyAlignment="1">
      <alignment horizontal="center" vertical="center"/>
    </xf>
    <xf numFmtId="0" fontId="26" fillId="0" borderId="0" xfId="0" applyFont="1"/>
    <xf numFmtId="0" fontId="16" fillId="17" borderId="30" xfId="0" applyFont="1" applyFill="1" applyBorder="1" applyAlignment="1">
      <alignment horizontal="center"/>
    </xf>
    <xf numFmtId="0" fontId="16" fillId="17" borderId="31" xfId="0" applyFont="1" applyFill="1" applyBorder="1" applyAlignment="1">
      <alignment horizontal="center"/>
    </xf>
    <xf numFmtId="0" fontId="16" fillId="17" borderId="25" xfId="0" applyFont="1" applyFill="1" applyBorder="1" applyAlignment="1">
      <alignment horizontal="center"/>
    </xf>
    <xf numFmtId="43" fontId="0" fillId="0" borderId="13" xfId="0" applyNumberFormat="1" applyBorder="1" applyAlignment="1">
      <alignment horizontal="center"/>
    </xf>
    <xf numFmtId="43" fontId="0" fillId="0" borderId="28" xfId="0" applyNumberFormat="1" applyBorder="1" applyAlignment="1">
      <alignment horizontal="center"/>
    </xf>
    <xf numFmtId="43" fontId="14" fillId="6" borderId="35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6" fillId="0" borderId="0" xfId="0" applyFont="1"/>
    <xf numFmtId="0" fontId="16" fillId="4" borderId="15" xfId="0" applyFont="1" applyFill="1" applyBorder="1" applyAlignment="1">
      <alignment horizontal="center" vertical="center" wrapText="1"/>
    </xf>
    <xf numFmtId="43" fontId="14" fillId="6" borderId="56" xfId="0" applyNumberFormat="1" applyFont="1" applyFill="1" applyBorder="1" applyAlignment="1">
      <alignment horizontal="center"/>
    </xf>
    <xf numFmtId="0" fontId="0" fillId="18" borderId="15" xfId="0" applyFill="1" applyBorder="1" applyAlignment="1">
      <alignment horizontal="center"/>
    </xf>
    <xf numFmtId="164" fontId="5" fillId="0" borderId="0" xfId="0" applyNumberFormat="1" applyFont="1"/>
    <xf numFmtId="3" fontId="0" fillId="11" borderId="15" xfId="0" applyNumberFormat="1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14" fillId="0" borderId="0" xfId="0" applyFont="1" applyAlignment="1">
      <alignment horizontal="center"/>
    </xf>
    <xf numFmtId="0" fontId="40" fillId="0" borderId="0" xfId="0" applyFont="1"/>
    <xf numFmtId="0" fontId="5" fillId="0" borderId="0" xfId="0" quotePrefix="1" applyFont="1"/>
    <xf numFmtId="9" fontId="5" fillId="0" borderId="15" xfId="0" applyNumberFormat="1" applyFont="1" applyBorder="1" applyAlignment="1">
      <alignment horizontal="center"/>
    </xf>
    <xf numFmtId="2" fontId="16" fillId="0" borderId="4" xfId="0" applyNumberFormat="1" applyFont="1" applyBorder="1"/>
    <xf numFmtId="43" fontId="0" fillId="0" borderId="0" xfId="2" applyFont="1" applyAlignment="1">
      <alignment horizontal="left" wrapText="1"/>
    </xf>
    <xf numFmtId="43" fontId="0" fillId="0" borderId="0" xfId="2" applyFont="1" applyAlignment="1">
      <alignment horizontal="left" vertical="top" wrapText="1"/>
    </xf>
    <xf numFmtId="0" fontId="0" fillId="0" borderId="0" xfId="0" applyAlignment="1">
      <alignment horizontal="left" vertical="top"/>
    </xf>
    <xf numFmtId="43" fontId="0" fillId="4" borderId="15" xfId="2" applyFont="1" applyFill="1" applyBorder="1" applyAlignment="1" applyProtection="1">
      <alignment horizontal="center"/>
      <protection locked="0"/>
    </xf>
    <xf numFmtId="43" fontId="0" fillId="4" borderId="37" xfId="2" applyFont="1" applyFill="1" applyBorder="1" applyAlignment="1" applyProtection="1">
      <alignment horizontal="center"/>
      <protection locked="0"/>
    </xf>
    <xf numFmtId="10" fontId="0" fillId="4" borderId="15" xfId="0" applyNumberFormat="1" applyFill="1" applyBorder="1" applyProtection="1">
      <protection locked="0"/>
    </xf>
    <xf numFmtId="10" fontId="0" fillId="4" borderId="15" xfId="7" applyNumberFormat="1" applyFont="1" applyFill="1" applyBorder="1" applyProtection="1">
      <protection locked="0"/>
    </xf>
    <xf numFmtId="167" fontId="22" fillId="4" borderId="15" xfId="2" applyNumberFormat="1" applyFont="1" applyFill="1" applyBorder="1" applyAlignment="1" applyProtection="1">
      <alignment horizontal="center"/>
      <protection locked="0"/>
    </xf>
    <xf numFmtId="10" fontId="0" fillId="4" borderId="15" xfId="7" applyNumberFormat="1" applyFont="1" applyFill="1" applyBorder="1" applyAlignment="1" applyProtection="1">
      <alignment horizontal="center"/>
      <protection locked="0"/>
    </xf>
    <xf numFmtId="43" fontId="0" fillId="4" borderId="3" xfId="2" applyFont="1" applyFill="1" applyBorder="1" applyAlignment="1" applyProtection="1">
      <alignment horizontal="center"/>
      <protection locked="0"/>
    </xf>
    <xf numFmtId="43" fontId="0" fillId="4" borderId="16" xfId="2" applyFont="1" applyFill="1" applyBorder="1" applyAlignment="1" applyProtection="1">
      <alignment horizontal="center"/>
      <protection locked="0"/>
    </xf>
    <xf numFmtId="168" fontId="22" fillId="4" borderId="16" xfId="7" applyNumberFormat="1" applyFont="1" applyFill="1" applyBorder="1" applyAlignment="1" applyProtection="1">
      <alignment horizontal="center"/>
      <protection locked="0"/>
    </xf>
    <xf numFmtId="164" fontId="5" fillId="4" borderId="15" xfId="1" applyFont="1" applyFill="1" applyBorder="1" applyAlignment="1" applyProtection="1">
      <alignment horizontal="center" vertical="center"/>
      <protection locked="0"/>
    </xf>
    <xf numFmtId="164" fontId="5" fillId="4" borderId="27" xfId="1" applyFont="1" applyFill="1" applyBorder="1" applyAlignment="1" applyProtection="1">
      <alignment horizontal="center" vertical="center"/>
      <protection locked="0"/>
    </xf>
    <xf numFmtId="164" fontId="5" fillId="4" borderId="16" xfId="1" applyFont="1" applyFill="1" applyBorder="1" applyAlignment="1" applyProtection="1">
      <alignment horizontal="center" vertical="center"/>
      <protection locked="0"/>
    </xf>
    <xf numFmtId="164" fontId="5" fillId="4" borderId="39" xfId="1" applyFont="1" applyFill="1" applyBorder="1" applyAlignment="1" applyProtection="1">
      <alignment horizontal="center" vertical="center"/>
      <protection locked="0"/>
    </xf>
    <xf numFmtId="43" fontId="0" fillId="4" borderId="15" xfId="0" applyNumberForma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14" borderId="15" xfId="2" applyNumberFormat="1" applyFont="1" applyFill="1" applyBorder="1" applyAlignment="1">
      <alignment horizontal="center" vertical="center"/>
    </xf>
    <xf numFmtId="0" fontId="3" fillId="14" borderId="15" xfId="2" applyNumberFormat="1" applyFont="1" applyFill="1" applyBorder="1" applyAlignment="1">
      <alignment horizontal="center" vertical="center"/>
    </xf>
    <xf numFmtId="0" fontId="3" fillId="14" borderId="27" xfId="2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7" xfId="2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5" fillId="0" borderId="0" xfId="0" applyFont="1" applyFill="1"/>
    <xf numFmtId="0" fontId="18" fillId="0" borderId="0" xfId="0" applyFont="1" applyFill="1" applyAlignment="1"/>
    <xf numFmtId="164" fontId="2" fillId="7" borderId="8" xfId="0" applyNumberFormat="1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25" xfId="0" applyFont="1" applyBorder="1" applyAlignment="1">
      <alignment horizontal="center" vertical="center" textRotation="90" wrapText="1"/>
    </xf>
    <xf numFmtId="0" fontId="16" fillId="0" borderId="0" xfId="0" applyFont="1" applyBorder="1" applyAlignment="1">
      <alignment horizontal="center"/>
    </xf>
    <xf numFmtId="172" fontId="16" fillId="0" borderId="0" xfId="0" applyNumberFormat="1" applyFont="1" applyBorder="1" applyAlignment="1">
      <alignment horizontal="center"/>
    </xf>
    <xf numFmtId="0" fontId="16" fillId="0" borderId="26" xfId="0" applyFont="1" applyBorder="1"/>
    <xf numFmtId="4" fontId="16" fillId="0" borderId="27" xfId="2" applyNumberFormat="1" applyFont="1" applyBorder="1" applyAlignment="1">
      <alignment horizontal="center"/>
    </xf>
    <xf numFmtId="4" fontId="16" fillId="0" borderId="28" xfId="2" applyNumberFormat="1" applyFont="1" applyBorder="1" applyAlignment="1">
      <alignment horizontal="center"/>
    </xf>
    <xf numFmtId="10" fontId="0" fillId="0" borderId="15" xfId="7" applyNumberFormat="1" applyFont="1" applyFill="1" applyBorder="1" applyAlignment="1" applyProtection="1">
      <alignment horizontal="center"/>
    </xf>
    <xf numFmtId="0" fontId="16" fillId="6" borderId="0" xfId="0" applyFont="1" applyFill="1" applyAlignment="1"/>
    <xf numFmtId="0" fontId="0" fillId="3" borderId="22" xfId="0" applyFill="1" applyBorder="1" applyAlignment="1">
      <alignment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16" fillId="8" borderId="27" xfId="0" applyFont="1" applyFill="1" applyBorder="1" applyAlignment="1">
      <alignment horizontal="center"/>
    </xf>
    <xf numFmtId="43" fontId="0" fillId="0" borderId="0" xfId="2" applyFont="1" applyFill="1" applyBorder="1" applyAlignment="1">
      <alignment horizontal="center"/>
    </xf>
    <xf numFmtId="43" fontId="0" fillId="0" borderId="0" xfId="0" applyNumberFormat="1" applyFill="1" applyBorder="1" applyAlignment="1">
      <alignment horizontal="center"/>
    </xf>
    <xf numFmtId="4" fontId="0" fillId="0" borderId="15" xfId="2" applyNumberFormat="1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5" fillId="0" borderId="15" xfId="0" applyFont="1" applyBorder="1" applyAlignment="1"/>
    <xf numFmtId="43" fontId="0" fillId="0" borderId="16" xfId="2" applyFont="1" applyFill="1" applyBorder="1" applyAlignment="1">
      <alignment horizontal="center"/>
    </xf>
    <xf numFmtId="43" fontId="0" fillId="0" borderId="40" xfId="2" applyFont="1" applyFill="1" applyBorder="1" applyAlignment="1">
      <alignment horizontal="center"/>
    </xf>
    <xf numFmtId="0" fontId="38" fillId="7" borderId="15" xfId="0" applyFont="1" applyFill="1" applyBorder="1" applyAlignment="1">
      <alignment horizontal="center" wrapText="1"/>
    </xf>
    <xf numFmtId="43" fontId="0" fillId="0" borderId="39" xfId="2" quotePrefix="1" applyFont="1" applyBorder="1" applyAlignment="1">
      <alignment horizontal="center"/>
    </xf>
    <xf numFmtId="43" fontId="5" fillId="0" borderId="15" xfId="1" applyNumberFormat="1" applyFont="1" applyFill="1" applyBorder="1" applyAlignment="1">
      <alignment horizontal="center" vertical="center"/>
    </xf>
    <xf numFmtId="43" fontId="5" fillId="0" borderId="12" xfId="1" applyNumberFormat="1" applyFont="1" applyFill="1" applyBorder="1" applyAlignment="1">
      <alignment horizontal="center" vertical="center"/>
    </xf>
    <xf numFmtId="43" fontId="5" fillId="0" borderId="13" xfId="1" applyNumberFormat="1" applyFont="1" applyFill="1" applyBorder="1" applyAlignment="1">
      <alignment horizontal="center" vertical="center"/>
    </xf>
    <xf numFmtId="43" fontId="5" fillId="0" borderId="26" xfId="1" applyNumberFormat="1" applyFont="1" applyFill="1" applyBorder="1" applyAlignment="1">
      <alignment horizontal="center" vertical="center"/>
    </xf>
    <xf numFmtId="43" fontId="5" fillId="0" borderId="27" xfId="1" applyNumberFormat="1" applyFont="1" applyFill="1" applyBorder="1" applyAlignment="1">
      <alignment horizontal="center" vertical="center"/>
    </xf>
    <xf numFmtId="43" fontId="5" fillId="0" borderId="28" xfId="1" applyNumberFormat="1" applyFont="1" applyFill="1" applyBorder="1" applyAlignment="1">
      <alignment horizontal="center" vertical="center"/>
    </xf>
    <xf numFmtId="0" fontId="3" fillId="0" borderId="12" xfId="2" applyNumberFormat="1" applyFont="1" applyBorder="1" applyAlignment="1">
      <alignment horizontal="center" vertical="center"/>
    </xf>
    <xf numFmtId="0" fontId="3" fillId="0" borderId="13" xfId="2" applyNumberFormat="1" applyFont="1" applyBorder="1" applyAlignment="1">
      <alignment horizontal="center" vertical="center"/>
    </xf>
    <xf numFmtId="0" fontId="3" fillId="0" borderId="28" xfId="2" applyNumberFormat="1" applyFont="1" applyBorder="1" applyAlignment="1">
      <alignment horizontal="center" vertical="center"/>
    </xf>
    <xf numFmtId="164" fontId="5" fillId="4" borderId="41" xfId="1" applyFont="1" applyFill="1" applyBorder="1" applyAlignment="1" applyProtection="1">
      <alignment horizontal="center" vertical="center"/>
      <protection locked="0"/>
    </xf>
    <xf numFmtId="43" fontId="5" fillId="0" borderId="42" xfId="1" applyNumberFormat="1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164" fontId="5" fillId="0" borderId="12" xfId="1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/>
    </xf>
    <xf numFmtId="164" fontId="5" fillId="8" borderId="13" xfId="1" applyFont="1" applyFill="1" applyBorder="1" applyAlignment="1">
      <alignment horizontal="center" vertical="center"/>
    </xf>
    <xf numFmtId="164" fontId="5" fillId="8" borderId="28" xfId="1" applyFont="1" applyFill="1" applyBorder="1" applyAlignment="1">
      <alignment horizontal="center" vertical="center"/>
    </xf>
    <xf numFmtId="164" fontId="3" fillId="0" borderId="15" xfId="1" applyFont="1" applyBorder="1"/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Fill="1" applyProtection="1"/>
    <xf numFmtId="0" fontId="22" fillId="0" borderId="0" xfId="0" applyFont="1" applyFill="1" applyProtection="1"/>
    <xf numFmtId="0" fontId="40" fillId="0" borderId="0" xfId="0" applyFont="1" applyFill="1" applyProtection="1"/>
    <xf numFmtId="43" fontId="9" fillId="0" borderId="0" xfId="0" applyNumberFormat="1" applyFont="1"/>
    <xf numFmtId="0" fontId="0" fillId="0" borderId="0" xfId="0"/>
    <xf numFmtId="0" fontId="0" fillId="0" borderId="15" xfId="0" applyBorder="1"/>
    <xf numFmtId="164" fontId="3" fillId="0" borderId="15" xfId="1" applyFont="1" applyBorder="1"/>
    <xf numFmtId="0" fontId="0" fillId="0" borderId="0" xfId="0" applyFill="1" applyProtection="1"/>
    <xf numFmtId="0" fontId="16" fillId="6" borderId="0" xfId="0" applyFont="1" applyFill="1" applyProtection="1"/>
    <xf numFmtId="0" fontId="16" fillId="3" borderId="15" xfId="0" applyFont="1" applyFill="1" applyBorder="1" applyAlignment="1" applyProtection="1">
      <alignment horizontal="center"/>
    </xf>
    <xf numFmtId="0" fontId="0" fillId="3" borderId="15" xfId="0" applyFill="1" applyBorder="1" applyAlignment="1" applyProtection="1">
      <alignment horizontal="center" wrapText="1"/>
    </xf>
    <xf numFmtId="0" fontId="0" fillId="0" borderId="15" xfId="0" applyBorder="1" applyAlignment="1" applyProtection="1">
      <alignment horizontal="center"/>
    </xf>
    <xf numFmtId="0" fontId="16" fillId="3" borderId="15" xfId="0" applyFont="1" applyFill="1" applyBorder="1" applyAlignment="1" applyProtection="1">
      <alignment horizontal="center" wrapText="1"/>
    </xf>
    <xf numFmtId="2" fontId="0" fillId="0" borderId="15" xfId="75" applyNumberFormat="1" applyFont="1" applyBorder="1" applyAlignment="1" applyProtection="1">
      <alignment horizontal="center"/>
    </xf>
    <xf numFmtId="2" fontId="16" fillId="0" borderId="15" xfId="75" applyNumberFormat="1" applyFont="1" applyBorder="1" applyAlignment="1" applyProtection="1">
      <alignment horizontal="center"/>
    </xf>
    <xf numFmtId="0" fontId="0" fillId="0" borderId="15" xfId="75" applyNumberFormat="1" applyFont="1" applyFill="1" applyBorder="1" applyAlignment="1" applyProtection="1">
      <alignment horizontal="center"/>
    </xf>
    <xf numFmtId="2" fontId="16" fillId="19" borderId="15" xfId="75" applyNumberFormat="1" applyFont="1" applyFill="1" applyBorder="1" applyAlignment="1" applyProtection="1">
      <alignment horizontal="center"/>
    </xf>
    <xf numFmtId="0" fontId="17" fillId="0" borderId="0" xfId="0" applyFont="1" applyFill="1" applyBorder="1" applyProtection="1"/>
    <xf numFmtId="0" fontId="0" fillId="0" borderId="0" xfId="0" applyFill="1" applyBorder="1" applyProtection="1"/>
    <xf numFmtId="2" fontId="0" fillId="0" borderId="0" xfId="75" applyNumberFormat="1" applyFont="1" applyFill="1" applyBorder="1" applyAlignment="1" applyProtection="1">
      <alignment horizontal="center"/>
    </xf>
    <xf numFmtId="0" fontId="17" fillId="0" borderId="0" xfId="0" applyFont="1" applyFill="1" applyProtection="1"/>
    <xf numFmtId="0" fontId="0" fillId="0" borderId="0" xfId="0" applyBorder="1"/>
    <xf numFmtId="0" fontId="0" fillId="0" borderId="0" xfId="0" applyBorder="1" applyAlignment="1">
      <alignment horizontal="center"/>
    </xf>
    <xf numFmtId="1" fontId="32" fillId="16" borderId="33" xfId="0" applyNumberFormat="1" applyFont="1" applyFill="1" applyBorder="1" applyAlignment="1" applyProtection="1">
      <alignment horizontal="center" vertical="center" wrapText="1"/>
      <protection locked="0"/>
    </xf>
    <xf numFmtId="1" fontId="32" fillId="16" borderId="34" xfId="0" applyNumberFormat="1" applyFont="1" applyFill="1" applyBorder="1" applyAlignment="1" applyProtection="1">
      <alignment horizontal="center" vertical="center" wrapText="1"/>
      <protection locked="0"/>
    </xf>
    <xf numFmtId="0" fontId="21" fillId="17" borderId="35" xfId="0" applyFont="1" applyFill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/>
    </xf>
    <xf numFmtId="0" fontId="18" fillId="10" borderId="54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0" xfId="0" applyBorder="1" applyAlignment="1">
      <alignment vertical="center"/>
    </xf>
    <xf numFmtId="4" fontId="0" fillId="0" borderId="0" xfId="2" applyNumberFormat="1" applyFont="1" applyBorder="1" applyAlignment="1">
      <alignment horizontal="center" vertical="center"/>
    </xf>
    <xf numFmtId="43" fontId="0" fillId="0" borderId="0" xfId="2" applyFont="1" applyBorder="1" applyAlignment="1">
      <alignment horizontal="center" vertical="center"/>
    </xf>
    <xf numFmtId="43" fontId="16" fillId="0" borderId="50" xfId="2" applyFont="1" applyFill="1" applyBorder="1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28" fillId="0" borderId="0" xfId="0" applyFont="1" applyAlignment="1">
      <alignment horizontal="left" wrapText="1"/>
    </xf>
    <xf numFmtId="0" fontId="22" fillId="3" borderId="15" xfId="0" applyFont="1" applyFill="1" applyBorder="1" applyAlignment="1">
      <alignment horizontal="center" vertical="center" wrapText="1"/>
    </xf>
    <xf numFmtId="1" fontId="32" fillId="16" borderId="15" xfId="0" applyNumberFormat="1" applyFont="1" applyFill="1" applyBorder="1" applyAlignment="1" applyProtection="1">
      <alignment horizontal="center" vertical="center" wrapText="1"/>
      <protection locked="0"/>
    </xf>
    <xf numFmtId="0" fontId="21" fillId="6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" fontId="0" fillId="0" borderId="15" xfId="2" applyNumberFormat="1" applyFon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0" fontId="21" fillId="17" borderId="15" xfId="0" applyFont="1" applyFill="1" applyBorder="1" applyAlignment="1">
      <alignment horizontal="center" vertical="center" wrapText="1"/>
    </xf>
    <xf numFmtId="0" fontId="16" fillId="3" borderId="58" xfId="0" applyFont="1" applyFill="1" applyBorder="1" applyAlignment="1">
      <alignment horizontal="center" wrapText="1"/>
    </xf>
    <xf numFmtId="1" fontId="0" fillId="0" borderId="15" xfId="0" applyNumberFormat="1" applyFill="1" applyBorder="1" applyAlignment="1">
      <alignment horizontal="center"/>
    </xf>
    <xf numFmtId="0" fontId="21" fillId="6" borderId="16" xfId="0" applyFont="1" applyFill="1" applyBorder="1" applyAlignment="1">
      <alignment horizontal="center" vertical="center" wrapText="1"/>
    </xf>
    <xf numFmtId="2" fontId="2" fillId="7" borderId="9" xfId="0" applyNumberFormat="1" applyFont="1" applyFill="1" applyBorder="1" applyAlignment="1">
      <alignment vertical="center"/>
    </xf>
    <xf numFmtId="0" fontId="17" fillId="0" borderId="0" xfId="0" applyFont="1" applyAlignment="1">
      <alignment horizontal="left"/>
    </xf>
    <xf numFmtId="175" fontId="16" fillId="17" borderId="15" xfId="0" applyNumberFormat="1" applyFont="1" applyFill="1" applyBorder="1" applyAlignment="1">
      <alignment horizontal="center" vertical="center"/>
    </xf>
    <xf numFmtId="3" fontId="0" fillId="0" borderId="15" xfId="2" applyNumberFormat="1" applyFont="1" applyBorder="1" applyAlignment="1">
      <alignment horizontal="center" vertical="center"/>
    </xf>
    <xf numFmtId="0" fontId="18" fillId="10" borderId="45" xfId="0" applyFont="1" applyFill="1" applyBorder="1" applyAlignment="1">
      <alignment horizontal="center" vertical="center" wrapText="1"/>
    </xf>
    <xf numFmtId="177" fontId="16" fillId="17" borderId="15" xfId="0" applyNumberFormat="1" applyFont="1" applyFill="1" applyBorder="1" applyAlignment="1">
      <alignment vertical="center"/>
    </xf>
    <xf numFmtId="166" fontId="0" fillId="0" borderId="0" xfId="0" applyNumberFormat="1"/>
    <xf numFmtId="177" fontId="0" fillId="0" borderId="15" xfId="2" applyNumberFormat="1" applyFont="1" applyBorder="1" applyAlignment="1">
      <alignment horizontal="center" vertical="center"/>
    </xf>
    <xf numFmtId="43" fontId="0" fillId="0" borderId="15" xfId="2" applyFont="1" applyFill="1" applyBorder="1" applyAlignment="1" applyProtection="1">
      <alignment horizontal="center"/>
      <protection locked="0"/>
    </xf>
    <xf numFmtId="4" fontId="0" fillId="0" borderId="15" xfId="2" applyNumberFormat="1" applyFont="1" applyFill="1" applyBorder="1" applyAlignment="1">
      <alignment horizontal="center"/>
    </xf>
    <xf numFmtId="0" fontId="6" fillId="0" borderId="15" xfId="2" applyNumberFormat="1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left" vertical="center" wrapText="1"/>
    </xf>
    <xf numFmtId="0" fontId="5" fillId="0" borderId="41" xfId="2" applyNumberFormat="1" applyFont="1" applyFill="1" applyBorder="1" applyAlignment="1">
      <alignment horizontal="center" vertical="center"/>
    </xf>
    <xf numFmtId="164" fontId="5" fillId="0" borderId="15" xfId="1" applyFont="1" applyFill="1" applyBorder="1" applyAlignment="1">
      <alignment horizontal="center" vertical="center"/>
    </xf>
    <xf numFmtId="0" fontId="5" fillId="0" borderId="64" xfId="1" applyNumberFormat="1" applyFont="1" applyFill="1" applyBorder="1" applyAlignment="1">
      <alignment horizontal="center" vertical="center"/>
    </xf>
    <xf numFmtId="0" fontId="6" fillId="14" borderId="41" xfId="2" applyNumberFormat="1" applyFont="1" applyFill="1" applyBorder="1" applyAlignment="1">
      <alignment horizontal="center" vertical="center"/>
    </xf>
    <xf numFmtId="43" fontId="2" fillId="7" borderId="4" xfId="2" applyNumberFormat="1" applyFont="1" applyFill="1" applyBorder="1" applyAlignment="1">
      <alignment horizontal="center" vertical="center"/>
    </xf>
    <xf numFmtId="166" fontId="2" fillId="7" borderId="4" xfId="2" applyNumberFormat="1" applyFont="1" applyFill="1" applyBorder="1" applyAlignment="1">
      <alignment horizontal="center" vertical="center"/>
    </xf>
    <xf numFmtId="1" fontId="2" fillId="7" borderId="9" xfId="0" applyNumberFormat="1" applyFont="1" applyFill="1" applyBorder="1" applyAlignment="1">
      <alignment horizontal="right" vertical="center"/>
    </xf>
    <xf numFmtId="0" fontId="0" fillId="0" borderId="15" xfId="0" applyFill="1" applyBorder="1"/>
    <xf numFmtId="43" fontId="0" fillId="0" borderId="15" xfId="2" applyFont="1" applyFill="1" applyBorder="1" applyAlignment="1">
      <alignment horizontal="center"/>
    </xf>
    <xf numFmtId="3" fontId="0" fillId="0" borderId="15" xfId="2" applyNumberFormat="1" applyFont="1" applyFill="1" applyBorder="1" applyAlignment="1">
      <alignment horizontal="center"/>
    </xf>
    <xf numFmtId="3" fontId="0" fillId="18" borderId="15" xfId="0" applyNumberFormat="1" applyFill="1" applyBorder="1" applyAlignment="1">
      <alignment horizontal="center"/>
    </xf>
    <xf numFmtId="0" fontId="0" fillId="0" borderId="15" xfId="0" applyFill="1" applyBorder="1" applyAlignment="1">
      <alignment wrapText="1"/>
    </xf>
    <xf numFmtId="43" fontId="28" fillId="0" borderId="15" xfId="2" applyFont="1" applyFill="1" applyBorder="1" applyAlignment="1">
      <alignment horizontal="center"/>
    </xf>
    <xf numFmtId="0" fontId="16" fillId="0" borderId="46" xfId="0" applyFont="1" applyBorder="1" applyAlignment="1">
      <alignment horizontal="center" vertical="center"/>
    </xf>
    <xf numFmtId="0" fontId="16" fillId="8" borderId="46" xfId="0" applyFont="1" applyFill="1" applyBorder="1" applyAlignment="1">
      <alignment horizontal="center" vertical="center"/>
    </xf>
    <xf numFmtId="0" fontId="17" fillId="0" borderId="0" xfId="0" applyFont="1" applyFill="1" applyAlignment="1">
      <alignment wrapText="1"/>
    </xf>
    <xf numFmtId="0" fontId="16" fillId="8" borderId="1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16" fillId="4" borderId="15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3" fontId="5" fillId="7" borderId="15" xfId="2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 wrapText="1"/>
    </xf>
    <xf numFmtId="43" fontId="28" fillId="4" borderId="15" xfId="2" applyFont="1" applyFill="1" applyBorder="1" applyAlignment="1">
      <alignment horizontal="center" wrapText="1"/>
    </xf>
    <xf numFmtId="2" fontId="6" fillId="14" borderId="15" xfId="2" applyNumberFormat="1" applyFont="1" applyFill="1" applyBorder="1" applyAlignment="1">
      <alignment horizontal="center" vertical="center"/>
    </xf>
    <xf numFmtId="170" fontId="0" fillId="4" borderId="16" xfId="2" applyNumberFormat="1" applyFont="1" applyFill="1" applyBorder="1" applyAlignment="1">
      <alignment horizontal="center"/>
    </xf>
    <xf numFmtId="0" fontId="28" fillId="0" borderId="0" xfId="0" applyFont="1"/>
    <xf numFmtId="3" fontId="28" fillId="0" borderId="15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10" fontId="16" fillId="0" borderId="15" xfId="7" applyNumberFormat="1" applyFont="1" applyFill="1" applyBorder="1" applyAlignment="1" applyProtection="1">
      <alignment horizontal="center"/>
      <protection locked="0"/>
    </xf>
    <xf numFmtId="0" fontId="17" fillId="0" borderId="15" xfId="0" applyFont="1" applyBorder="1" applyAlignment="1">
      <alignment horizontal="left" wrapText="1"/>
    </xf>
    <xf numFmtId="0" fontId="31" fillId="0" borderId="16" xfId="0" applyFont="1" applyBorder="1" applyAlignment="1">
      <alignment horizontal="center" vertical="center" wrapText="1"/>
    </xf>
    <xf numFmtId="43" fontId="29" fillId="0" borderId="15" xfId="0" applyNumberFormat="1" applyFont="1" applyBorder="1" applyAlignment="1">
      <alignment horizontal="left" wrapText="1"/>
    </xf>
    <xf numFmtId="43" fontId="29" fillId="3" borderId="13" xfId="0" applyNumberFormat="1" applyFont="1" applyFill="1" applyBorder="1" applyAlignment="1">
      <alignment horizontal="left" wrapText="1"/>
    </xf>
    <xf numFmtId="0" fontId="16" fillId="0" borderId="27" xfId="0" applyFont="1" applyBorder="1" applyAlignment="1">
      <alignment horizontal="center"/>
    </xf>
    <xf numFmtId="0" fontId="0" fillId="0" borderId="27" xfId="0" applyBorder="1"/>
    <xf numFmtId="43" fontId="29" fillId="0" borderId="27" xfId="0" applyNumberFormat="1" applyFont="1" applyBorder="1" applyAlignment="1">
      <alignment horizontal="left" wrapText="1"/>
    </xf>
    <xf numFmtId="43" fontId="29" fillId="3" borderId="28" xfId="0" applyNumberFormat="1" applyFont="1" applyFill="1" applyBorder="1" applyAlignment="1">
      <alignment horizontal="left" wrapText="1"/>
    </xf>
    <xf numFmtId="10" fontId="32" fillId="17" borderId="15" xfId="0" applyNumberFormat="1" applyFont="1" applyFill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43" fontId="32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Border="1" applyAlignment="1">
      <alignment horizontal="left" vertical="center" wrapText="1"/>
    </xf>
    <xf numFmtId="0" fontId="46" fillId="0" borderId="46" xfId="0" applyFont="1" applyBorder="1" applyAlignment="1">
      <alignment horizontal="left" vertical="center"/>
    </xf>
    <xf numFmtId="0" fontId="46" fillId="0" borderId="47" xfId="0" applyFont="1" applyBorder="1" applyAlignment="1">
      <alignment horizontal="left"/>
    </xf>
    <xf numFmtId="0" fontId="48" fillId="0" borderId="15" xfId="0" applyFont="1" applyBorder="1" applyAlignment="1">
      <alignment horizontal="left" vertical="center" wrapText="1"/>
    </xf>
    <xf numFmtId="0" fontId="16" fillId="17" borderId="24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9" fillId="0" borderId="0" xfId="0" applyFont="1"/>
    <xf numFmtId="43" fontId="22" fillId="4" borderId="15" xfId="2" applyFont="1" applyFill="1" applyBorder="1" applyAlignment="1" applyProtection="1">
      <alignment horizontal="center" wrapText="1"/>
      <protection locked="0"/>
    </xf>
    <xf numFmtId="17" fontId="22" fillId="4" borderId="15" xfId="2" applyNumberFormat="1" applyFont="1" applyFill="1" applyBorder="1" applyAlignment="1" applyProtection="1">
      <alignment horizontal="center" wrapText="1"/>
      <protection locked="0"/>
    </xf>
    <xf numFmtId="3" fontId="0" fillId="19" borderId="15" xfId="0" applyNumberFormat="1" applyFill="1" applyBorder="1" applyAlignment="1">
      <alignment horizontal="center"/>
    </xf>
    <xf numFmtId="172" fontId="0" fillId="0" borderId="15" xfId="0" applyNumberFormat="1" applyFill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50" xfId="0" applyFont="1" applyBorder="1"/>
    <xf numFmtId="0" fontId="6" fillId="0" borderId="53" xfId="0" applyFont="1" applyBorder="1" applyAlignment="1">
      <alignment horizontal="justify" wrapText="1"/>
    </xf>
    <xf numFmtId="0" fontId="6" fillId="0" borderId="0" xfId="0" applyFont="1" applyBorder="1" applyAlignment="1">
      <alignment horizontal="justify" wrapText="1"/>
    </xf>
    <xf numFmtId="0" fontId="5" fillId="0" borderId="53" xfId="0" applyFont="1" applyBorder="1"/>
    <xf numFmtId="0" fontId="5" fillId="0" borderId="0" xfId="0" applyFont="1" applyBorder="1"/>
    <xf numFmtId="0" fontId="6" fillId="0" borderId="53" xfId="0" applyFont="1" applyBorder="1"/>
    <xf numFmtId="0" fontId="5" fillId="0" borderId="0" xfId="0" applyFont="1" applyFill="1" applyBorder="1"/>
    <xf numFmtId="0" fontId="0" fillId="0" borderId="6" xfId="0" applyBorder="1"/>
    <xf numFmtId="0" fontId="0" fillId="0" borderId="8" xfId="0" applyBorder="1"/>
    <xf numFmtId="0" fontId="6" fillId="0" borderId="0" xfId="0" applyFont="1" applyAlignment="1">
      <alignment vertical="center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0" fontId="6" fillId="4" borderId="37" xfId="0" applyFont="1" applyFill="1" applyBorder="1" applyAlignment="1" applyProtection="1">
      <alignment horizontal="left" vertical="center"/>
      <protection locked="0"/>
    </xf>
    <xf numFmtId="14" fontId="6" fillId="4" borderId="15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4" borderId="15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wrapText="1"/>
    </xf>
    <xf numFmtId="14" fontId="6" fillId="0" borderId="0" xfId="0" applyNumberFormat="1" applyFont="1" applyAlignment="1">
      <alignment horizontal="left" vertical="center"/>
    </xf>
    <xf numFmtId="0" fontId="6" fillId="17" borderId="23" xfId="0" applyFont="1" applyFill="1" applyBorder="1" applyAlignment="1">
      <alignment horizontal="center"/>
    </xf>
    <xf numFmtId="0" fontId="6" fillId="17" borderId="24" xfId="0" applyFont="1" applyFill="1" applyBorder="1" applyAlignment="1">
      <alignment horizontal="center"/>
    </xf>
    <xf numFmtId="0" fontId="6" fillId="17" borderId="25" xfId="0" applyFont="1" applyFill="1" applyBorder="1" applyAlignment="1">
      <alignment horizontal="center"/>
    </xf>
    <xf numFmtId="164" fontId="5" fillId="0" borderId="13" xfId="1" applyFont="1" applyBorder="1" applyAlignment="1">
      <alignment horizontal="center" vertical="center"/>
    </xf>
    <xf numFmtId="164" fontId="6" fillId="6" borderId="27" xfId="1" applyFont="1" applyFill="1" applyBorder="1" applyAlignment="1">
      <alignment horizontal="center"/>
    </xf>
    <xf numFmtId="164" fontId="6" fillId="6" borderId="28" xfId="1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6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/>
    </xf>
    <xf numFmtId="1" fontId="50" fillId="16" borderId="15" xfId="0" applyNumberFormat="1" applyFont="1" applyFill="1" applyBorder="1" applyAlignment="1" applyProtection="1">
      <alignment horizontal="center" vertical="center" wrapText="1"/>
      <protection locked="0"/>
    </xf>
    <xf numFmtId="1" fontId="50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Border="1"/>
    <xf numFmtId="4" fontId="0" fillId="0" borderId="15" xfId="0" applyNumberFormat="1" applyFont="1" applyFill="1" applyBorder="1" applyAlignment="1">
      <alignment horizontal="center"/>
    </xf>
    <xf numFmtId="4" fontId="0" fillId="0" borderId="13" xfId="0" applyNumberFormat="1" applyFont="1" applyFill="1" applyBorder="1" applyAlignment="1">
      <alignment horizontal="center"/>
    </xf>
    <xf numFmtId="0" fontId="0" fillId="0" borderId="12" xfId="0" applyFont="1" applyFill="1" applyBorder="1"/>
    <xf numFmtId="4" fontId="0" fillId="0" borderId="0" xfId="0" applyNumberFormat="1" applyFont="1" applyAlignment="1">
      <alignment horizontal="center"/>
    </xf>
    <xf numFmtId="4" fontId="0" fillId="0" borderId="0" xfId="0" applyNumberFormat="1" applyFont="1"/>
    <xf numFmtId="0" fontId="16" fillId="0" borderId="0" xfId="0" applyFont="1" applyAlignment="1"/>
    <xf numFmtId="0" fontId="2" fillId="0" borderId="0" xfId="0" applyFont="1"/>
    <xf numFmtId="0" fontId="6" fillId="0" borderId="15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justify" vertical="justify" wrapText="1"/>
    </xf>
    <xf numFmtId="0" fontId="5" fillId="0" borderId="0" xfId="0" applyFont="1" applyBorder="1" applyAlignment="1">
      <alignment horizontal="justify" vertical="justify" wrapText="1"/>
    </xf>
    <xf numFmtId="0" fontId="5" fillId="0" borderId="50" xfId="0" applyFont="1" applyBorder="1" applyAlignment="1">
      <alignment horizontal="justify" vertical="justify" wrapText="1"/>
    </xf>
    <xf numFmtId="0" fontId="6" fillId="0" borderId="53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50" xfId="0" applyFont="1" applyBorder="1" applyAlignment="1">
      <alignment horizontal="center" wrapText="1"/>
    </xf>
    <xf numFmtId="0" fontId="5" fillId="0" borderId="5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50" xfId="0" applyFont="1" applyFill="1" applyBorder="1" applyAlignment="1">
      <alignment horizontal="left" vertical="top" wrapText="1"/>
    </xf>
    <xf numFmtId="0" fontId="5" fillId="0" borderId="53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50" xfId="0" applyFont="1" applyBorder="1" applyAlignment="1">
      <alignment horizontal="left" vertical="top" wrapText="1"/>
    </xf>
    <xf numFmtId="0" fontId="6" fillId="0" borderId="53" xfId="0" applyFont="1" applyBorder="1" applyAlignment="1">
      <alignment horizontal="justify" vertical="justify" wrapText="1"/>
    </xf>
    <xf numFmtId="0" fontId="6" fillId="0" borderId="0" xfId="0" applyFont="1" applyBorder="1" applyAlignment="1">
      <alignment horizontal="justify" vertical="justify" wrapText="1"/>
    </xf>
    <xf numFmtId="0" fontId="6" fillId="0" borderId="50" xfId="0" applyFont="1" applyBorder="1" applyAlignment="1">
      <alignment horizontal="justify" vertical="justify" wrapText="1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5" fillId="4" borderId="55" xfId="0" applyFont="1" applyFill="1" applyBorder="1" applyAlignment="1" applyProtection="1">
      <alignment horizontal="center"/>
      <protection locked="0"/>
    </xf>
    <xf numFmtId="0" fontId="5" fillId="4" borderId="60" xfId="0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21" xfId="0" applyFont="1" applyBorder="1" applyAlignment="1">
      <alignment horizontal="left" wrapText="1"/>
    </xf>
    <xf numFmtId="0" fontId="6" fillId="0" borderId="0" xfId="0" applyFont="1" applyAlignment="1">
      <alignment horizontal="justify" vertical="justify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4" borderId="15" xfId="0" applyFont="1" applyFill="1" applyBorder="1" applyAlignment="1" applyProtection="1">
      <alignment horizontal="left" vertical="center"/>
      <protection locked="0"/>
    </xf>
    <xf numFmtId="0" fontId="6" fillId="17" borderId="24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6" borderId="55" xfId="0" applyFont="1" applyFill="1" applyBorder="1" applyAlignment="1">
      <alignment horizontal="center" vertical="center"/>
    </xf>
    <xf numFmtId="0" fontId="6" fillId="6" borderId="54" xfId="0" applyFont="1" applyFill="1" applyBorder="1" applyAlignment="1">
      <alignment horizontal="center" vertical="center"/>
    </xf>
    <xf numFmtId="0" fontId="6" fillId="6" borderId="57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/>
    </xf>
    <xf numFmtId="0" fontId="7" fillId="10" borderId="19" xfId="0" applyFont="1" applyFill="1" applyBorder="1" applyAlignment="1">
      <alignment horizontal="center"/>
    </xf>
    <xf numFmtId="0" fontId="7" fillId="10" borderId="9" xfId="0" applyFont="1" applyFill="1" applyBorder="1" applyAlignment="1">
      <alignment horizontal="center"/>
    </xf>
    <xf numFmtId="0" fontId="5" fillId="0" borderId="15" xfId="0" applyFont="1" applyBorder="1" applyAlignment="1">
      <alignment horizontal="justify" vertical="justify" wrapText="1"/>
    </xf>
    <xf numFmtId="0" fontId="5" fillId="0" borderId="15" xfId="0" applyFont="1" applyBorder="1" applyAlignment="1">
      <alignment horizontal="justify" vertical="center" wrapText="1"/>
    </xf>
    <xf numFmtId="0" fontId="5" fillId="4" borderId="14" xfId="0" applyFont="1" applyFill="1" applyBorder="1" applyAlignment="1" applyProtection="1">
      <alignment horizontal="center"/>
      <protection locked="0"/>
    </xf>
    <xf numFmtId="0" fontId="5" fillId="4" borderId="19" xfId="0" applyFont="1" applyFill="1" applyBorder="1" applyAlignment="1" applyProtection="1">
      <alignment horizontal="center"/>
      <protection locked="0"/>
    </xf>
    <xf numFmtId="0" fontId="5" fillId="4" borderId="9" xfId="0" applyFont="1" applyFill="1" applyBorder="1" applyAlignment="1" applyProtection="1">
      <alignment horizontal="center"/>
      <protection locked="0"/>
    </xf>
    <xf numFmtId="0" fontId="5" fillId="4" borderId="11" xfId="0" applyFont="1" applyFill="1" applyBorder="1" applyAlignment="1" applyProtection="1">
      <alignment horizontal="center"/>
      <protection locked="0"/>
    </xf>
    <xf numFmtId="0" fontId="5" fillId="4" borderId="29" xfId="0" applyFont="1" applyFill="1" applyBorder="1" applyAlignment="1" applyProtection="1">
      <alignment horizontal="center"/>
      <protection locked="0"/>
    </xf>
    <xf numFmtId="0" fontId="5" fillId="4" borderId="51" xfId="0" applyFont="1" applyFill="1" applyBorder="1" applyAlignment="1" applyProtection="1">
      <alignment horizontal="center"/>
      <protection locked="0"/>
    </xf>
    <xf numFmtId="0" fontId="5" fillId="4" borderId="59" xfId="0" applyFont="1" applyFill="1" applyBorder="1" applyAlignment="1" applyProtection="1">
      <alignment horizontal="center"/>
      <protection locked="0"/>
    </xf>
    <xf numFmtId="0" fontId="22" fillId="6" borderId="16" xfId="0" applyFont="1" applyFill="1" applyBorder="1" applyAlignment="1">
      <alignment horizontal="center"/>
    </xf>
    <xf numFmtId="0" fontId="22" fillId="6" borderId="18" xfId="0" applyFont="1" applyFill="1" applyBorder="1" applyAlignment="1">
      <alignment horizontal="center"/>
    </xf>
    <xf numFmtId="0" fontId="22" fillId="6" borderId="59" xfId="0" applyFont="1" applyFill="1" applyBorder="1" applyAlignment="1">
      <alignment horizontal="center"/>
    </xf>
    <xf numFmtId="0" fontId="0" fillId="3" borderId="62" xfId="0" applyFont="1" applyFill="1" applyBorder="1" applyAlignment="1">
      <alignment horizontal="center" vertical="center" wrapText="1"/>
    </xf>
    <xf numFmtId="0" fontId="0" fillId="3" borderId="63" xfId="0" applyFont="1" applyFill="1" applyBorder="1" applyAlignment="1">
      <alignment horizontal="center" vertical="center" wrapText="1"/>
    </xf>
    <xf numFmtId="0" fontId="18" fillId="10" borderId="11" xfId="0" applyFont="1" applyFill="1" applyBorder="1" applyAlignment="1">
      <alignment horizontal="center"/>
    </xf>
    <xf numFmtId="0" fontId="18" fillId="10" borderId="20" xfId="0" applyFont="1" applyFill="1" applyBorder="1" applyAlignment="1">
      <alignment horizontal="center"/>
    </xf>
    <xf numFmtId="0" fontId="18" fillId="10" borderId="29" xfId="0" applyFont="1" applyFill="1" applyBorder="1" applyAlignment="1">
      <alignment horizontal="center"/>
    </xf>
    <xf numFmtId="0" fontId="22" fillId="6" borderId="15" xfId="0" applyFont="1" applyFill="1" applyBorder="1" applyAlignment="1">
      <alignment horizontal="center" wrapText="1"/>
    </xf>
    <xf numFmtId="0" fontId="0" fillId="3" borderId="40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18" fillId="10" borderId="0" xfId="0" applyFont="1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3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9" fillId="6" borderId="15" xfId="0" applyFont="1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22" fillId="6" borderId="15" xfId="0" applyFont="1" applyFill="1" applyBorder="1" applyAlignment="1">
      <alignment horizontal="center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/>
      <protection locked="0"/>
    </xf>
    <xf numFmtId="0" fontId="16" fillId="4" borderId="22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16" fillId="0" borderId="21" xfId="0" applyFont="1" applyBorder="1" applyAlignment="1">
      <alignment horizontal="center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justify" vertical="justify" wrapText="1"/>
    </xf>
    <xf numFmtId="0" fontId="21" fillId="6" borderId="15" xfId="0" applyFont="1" applyFill="1" applyBorder="1" applyAlignment="1">
      <alignment horizontal="center" vertical="center"/>
    </xf>
    <xf numFmtId="0" fontId="18" fillId="10" borderId="5" xfId="0" applyFont="1" applyFill="1" applyBorder="1" applyAlignment="1">
      <alignment horizontal="center"/>
    </xf>
    <xf numFmtId="0" fontId="0" fillId="3" borderId="15" xfId="0" applyFill="1" applyBorder="1" applyAlignment="1">
      <alignment horizontal="center" vertical="center" wrapText="1"/>
    </xf>
    <xf numFmtId="0" fontId="21" fillId="6" borderId="15" xfId="0" applyFont="1" applyFill="1" applyBorder="1" applyAlignment="1">
      <alignment horizontal="center"/>
    </xf>
    <xf numFmtId="0" fontId="38" fillId="6" borderId="15" xfId="0" applyFont="1" applyFill="1" applyBorder="1" applyAlignment="1">
      <alignment horizontal="center" vertical="center" wrapText="1"/>
    </xf>
    <xf numFmtId="0" fontId="39" fillId="6" borderId="15" xfId="0" applyFont="1" applyFill="1" applyBorder="1" applyAlignment="1">
      <alignment horizontal="center" vertical="center" wrapText="1"/>
    </xf>
    <xf numFmtId="0" fontId="21" fillId="6" borderId="15" xfId="0" applyFont="1" applyFill="1" applyBorder="1" applyAlignment="1">
      <alignment horizontal="center" wrapText="1"/>
    </xf>
    <xf numFmtId="0" fontId="0" fillId="6" borderId="15" xfId="0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22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>
      <alignment horizontal="right" vertical="center"/>
    </xf>
    <xf numFmtId="0" fontId="16" fillId="3" borderId="56" xfId="0" applyFont="1" applyFill="1" applyBorder="1" applyAlignment="1">
      <alignment horizontal="center" vertical="center" wrapText="1"/>
    </xf>
    <xf numFmtId="0" fontId="16" fillId="3" borderId="65" xfId="0" applyFont="1" applyFill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8" fillId="10" borderId="52" xfId="0" applyFont="1" applyFill="1" applyBorder="1" applyAlignment="1">
      <alignment horizontal="center" vertical="center" wrapText="1"/>
    </xf>
    <xf numFmtId="0" fontId="18" fillId="10" borderId="21" xfId="0" applyFont="1" applyFill="1" applyBorder="1" applyAlignment="1">
      <alignment horizontal="center" vertical="center" wrapText="1"/>
    </xf>
    <xf numFmtId="0" fontId="18" fillId="10" borderId="45" xfId="0" applyFont="1" applyFill="1" applyBorder="1" applyAlignment="1">
      <alignment horizontal="center" vertical="center"/>
    </xf>
    <xf numFmtId="0" fontId="18" fillId="10" borderId="36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justify" vertical="justify" wrapText="1"/>
    </xf>
    <xf numFmtId="0" fontId="0" fillId="0" borderId="54" xfId="0" applyBorder="1" applyAlignment="1">
      <alignment horizontal="justify" vertical="justify"/>
    </xf>
    <xf numFmtId="0" fontId="16" fillId="6" borderId="6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/>
    </xf>
    <xf numFmtId="0" fontId="16" fillId="3" borderId="40" xfId="0" applyFont="1" applyFill="1" applyBorder="1" applyAlignment="1">
      <alignment horizontal="center" vertical="center" wrapText="1"/>
    </xf>
    <xf numFmtId="0" fontId="16" fillId="3" borderId="45" xfId="0" applyFont="1" applyFill="1" applyBorder="1" applyAlignment="1">
      <alignment horizontal="center" vertical="center" wrapText="1"/>
    </xf>
    <xf numFmtId="0" fontId="31" fillId="3" borderId="64" xfId="0" applyFont="1" applyFill="1" applyBorder="1" applyAlignment="1">
      <alignment horizontal="center" vertical="center" wrapText="1"/>
    </xf>
    <xf numFmtId="0" fontId="31" fillId="3" borderId="68" xfId="0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/>
    </xf>
    <xf numFmtId="0" fontId="31" fillId="3" borderId="20" xfId="0" applyFont="1" applyFill="1" applyBorder="1" applyAlignment="1">
      <alignment horizontal="center" vertical="center"/>
    </xf>
    <xf numFmtId="0" fontId="31" fillId="3" borderId="29" xfId="0" applyFont="1" applyFill="1" applyBorder="1" applyAlignment="1">
      <alignment horizontal="center" vertical="center"/>
    </xf>
    <xf numFmtId="10" fontId="32" fillId="17" borderId="16" xfId="0" applyNumberFormat="1" applyFont="1" applyFill="1" applyBorder="1" applyAlignment="1">
      <alignment horizontal="center" vertical="center" wrapText="1"/>
    </xf>
    <xf numFmtId="10" fontId="32" fillId="17" borderId="18" xfId="0" applyNumberFormat="1" applyFont="1" applyFill="1" applyBorder="1" applyAlignment="1">
      <alignment horizontal="center" vertical="center" wrapText="1"/>
    </xf>
    <xf numFmtId="10" fontId="32" fillId="17" borderId="22" xfId="0" applyNumberFormat="1" applyFont="1" applyFill="1" applyBorder="1" applyAlignment="1">
      <alignment horizontal="center" vertical="center" wrapText="1"/>
    </xf>
    <xf numFmtId="0" fontId="16" fillId="3" borderId="41" xfId="0" applyFont="1" applyFill="1" applyBorder="1" applyAlignment="1">
      <alignment horizontal="center" vertical="center"/>
    </xf>
    <xf numFmtId="0" fontId="16" fillId="3" borderId="37" xfId="0" applyFont="1" applyFill="1" applyBorder="1" applyAlignment="1">
      <alignment horizontal="center" vertical="center"/>
    </xf>
    <xf numFmtId="0" fontId="16" fillId="3" borderId="42" xfId="0" applyFont="1" applyFill="1" applyBorder="1" applyAlignment="1">
      <alignment horizontal="center" vertical="center"/>
    </xf>
    <xf numFmtId="0" fontId="16" fillId="3" borderId="67" xfId="0" applyFont="1" applyFill="1" applyBorder="1" applyAlignment="1">
      <alignment horizontal="center" vertical="center"/>
    </xf>
    <xf numFmtId="0" fontId="45" fillId="0" borderId="0" xfId="0" applyFont="1" applyAlignment="1">
      <alignment horizontal="left" vertical="center" wrapText="1"/>
    </xf>
    <xf numFmtId="0" fontId="16" fillId="0" borderId="42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32" fillId="0" borderId="15" xfId="0" applyFont="1" applyBorder="1" applyAlignment="1">
      <alignment horizontal="left" vertical="center" wrapText="1"/>
    </xf>
    <xf numFmtId="10" fontId="32" fillId="17" borderId="41" xfId="0" applyNumberFormat="1" applyFont="1" applyFill="1" applyBorder="1" applyAlignment="1">
      <alignment horizontal="center" vertical="center" wrapText="1"/>
    </xf>
    <xf numFmtId="10" fontId="32" fillId="17" borderId="37" xfId="0" applyNumberFormat="1" applyFont="1" applyFill="1" applyBorder="1" applyAlignment="1">
      <alignment horizontal="center" vertical="center" wrapText="1"/>
    </xf>
    <xf numFmtId="0" fontId="32" fillId="17" borderId="41" xfId="0" applyFont="1" applyFill="1" applyBorder="1" applyAlignment="1">
      <alignment horizontal="center" vertical="center" wrapText="1"/>
    </xf>
    <xf numFmtId="0" fontId="32" fillId="17" borderId="37" xfId="0" applyFont="1" applyFill="1" applyBorder="1" applyAlignment="1">
      <alignment horizontal="center" vertical="center" wrapText="1"/>
    </xf>
    <xf numFmtId="0" fontId="32" fillId="17" borderId="15" xfId="0" applyFont="1" applyFill="1" applyBorder="1" applyAlignment="1">
      <alignment horizontal="center" vertical="center" wrapText="1"/>
    </xf>
    <xf numFmtId="0" fontId="32" fillId="17" borderId="40" xfId="0" applyFont="1" applyFill="1" applyBorder="1" applyAlignment="1">
      <alignment horizontal="center" vertical="center" wrapText="1"/>
    </xf>
    <xf numFmtId="0" fontId="32" fillId="17" borderId="17" xfId="0" applyFont="1" applyFill="1" applyBorder="1" applyAlignment="1">
      <alignment horizontal="center" vertical="center" wrapText="1"/>
    </xf>
    <xf numFmtId="0" fontId="32" fillId="17" borderId="43" xfId="0" applyFont="1" applyFill="1" applyBorder="1" applyAlignment="1">
      <alignment horizontal="center" vertical="center" wrapText="1"/>
    </xf>
    <xf numFmtId="0" fontId="32" fillId="17" borderId="0" xfId="0" applyFont="1" applyFill="1" applyBorder="1" applyAlignment="1">
      <alignment horizontal="center" vertical="center" wrapText="1"/>
    </xf>
    <xf numFmtId="176" fontId="44" fillId="21" borderId="15" xfId="53" applyFont="1" applyFill="1" applyBorder="1" applyAlignment="1">
      <alignment horizontal="center" vertical="center" wrapText="1"/>
    </xf>
    <xf numFmtId="43" fontId="0" fillId="4" borderId="16" xfId="2" applyFont="1" applyFill="1" applyBorder="1" applyAlignment="1" applyProtection="1">
      <alignment horizontal="center" wrapText="1"/>
      <protection locked="0"/>
    </xf>
    <xf numFmtId="43" fontId="0" fillId="4" borderId="22" xfId="2" applyFont="1" applyFill="1" applyBorder="1" applyAlignment="1" applyProtection="1">
      <alignment horizontal="center" wrapText="1"/>
      <protection locked="0"/>
    </xf>
    <xf numFmtId="43" fontId="0" fillId="0" borderId="16" xfId="2" applyFont="1" applyFill="1" applyBorder="1" applyAlignment="1" applyProtection="1">
      <alignment horizontal="center" wrapText="1"/>
    </xf>
    <xf numFmtId="43" fontId="0" fillId="0" borderId="22" xfId="2" applyFont="1" applyFill="1" applyBorder="1" applyAlignment="1" applyProtection="1">
      <alignment horizontal="center" wrapText="1"/>
    </xf>
    <xf numFmtId="0" fontId="17" fillId="0" borderId="17" xfId="0" applyFont="1" applyFill="1" applyBorder="1" applyAlignment="1" applyProtection="1">
      <alignment horizontal="left" wrapText="1"/>
    </xf>
    <xf numFmtId="0" fontId="0" fillId="3" borderId="16" xfId="0" applyFill="1" applyBorder="1" applyAlignment="1" applyProtection="1">
      <alignment horizontal="center"/>
    </xf>
    <xf numFmtId="0" fontId="0" fillId="3" borderId="22" xfId="0" applyFill="1" applyBorder="1" applyAlignment="1" applyProtection="1">
      <alignment horizontal="center"/>
    </xf>
    <xf numFmtId="0" fontId="0" fillId="0" borderId="16" xfId="0" applyBorder="1" applyAlignment="1" applyProtection="1">
      <alignment horizontal="left"/>
    </xf>
    <xf numFmtId="0" fontId="0" fillId="0" borderId="22" xfId="0" applyBorder="1" applyAlignment="1" applyProtection="1">
      <alignment horizontal="left"/>
    </xf>
    <xf numFmtId="0" fontId="4" fillId="0" borderId="16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42" fillId="0" borderId="16" xfId="0" applyFont="1" applyBorder="1" applyAlignment="1">
      <alignment horizontal="justify" vertical="justify" wrapText="1"/>
    </xf>
    <xf numFmtId="0" fontId="42" fillId="0" borderId="22" xfId="0" applyFont="1" applyBorder="1" applyAlignment="1">
      <alignment horizontal="justify" vertical="justify" wrapText="1"/>
    </xf>
    <xf numFmtId="0" fontId="23" fillId="4" borderId="40" xfId="0" applyFont="1" applyFill="1" applyBorder="1" applyAlignment="1" applyProtection="1">
      <alignment horizontal="center"/>
      <protection locked="0"/>
    </xf>
    <xf numFmtId="0" fontId="23" fillId="4" borderId="17" xfId="0" applyFont="1" applyFill="1" applyBorder="1" applyAlignment="1" applyProtection="1">
      <alignment horizontal="center"/>
      <protection locked="0"/>
    </xf>
    <xf numFmtId="0" fontId="23" fillId="4" borderId="45" xfId="0" applyFont="1" applyFill="1" applyBorder="1" applyAlignment="1" applyProtection="1">
      <alignment horizontal="center"/>
      <protection locked="0"/>
    </xf>
    <xf numFmtId="0" fontId="23" fillId="4" borderId="43" xfId="0" applyFont="1" applyFill="1" applyBorder="1" applyAlignment="1" applyProtection="1">
      <alignment horizontal="center"/>
      <protection locked="0"/>
    </xf>
    <xf numFmtId="0" fontId="23" fillId="4" borderId="0" xfId="0" applyFont="1" applyFill="1" applyBorder="1" applyAlignment="1" applyProtection="1">
      <alignment horizontal="center"/>
      <protection locked="0"/>
    </xf>
    <xf numFmtId="0" fontId="23" fillId="4" borderId="21" xfId="0" applyFont="1" applyFill="1" applyBorder="1" applyAlignment="1" applyProtection="1">
      <alignment horizontal="center"/>
      <protection locked="0"/>
    </xf>
    <xf numFmtId="0" fontId="23" fillId="4" borderId="44" xfId="0" applyFont="1" applyFill="1" applyBorder="1" applyAlignment="1" applyProtection="1">
      <alignment horizontal="center"/>
      <protection locked="0"/>
    </xf>
    <xf numFmtId="0" fontId="23" fillId="4" borderId="5" xfId="0" applyFont="1" applyFill="1" applyBorder="1" applyAlignment="1" applyProtection="1">
      <alignment horizontal="center"/>
      <protection locked="0"/>
    </xf>
    <xf numFmtId="0" fontId="23" fillId="4" borderId="36" xfId="0" applyFont="1" applyFill="1" applyBorder="1" applyAlignment="1" applyProtection="1">
      <alignment horizontal="center"/>
      <protection locked="0"/>
    </xf>
    <xf numFmtId="0" fontId="28" fillId="0" borderId="16" xfId="0" applyFont="1" applyBorder="1" applyAlignment="1">
      <alignment horizontal="left" wrapText="1"/>
    </xf>
    <xf numFmtId="0" fontId="28" fillId="0" borderId="22" xfId="0" applyFont="1" applyBorder="1" applyAlignment="1">
      <alignment horizontal="left" wrapText="1"/>
    </xf>
    <xf numFmtId="0" fontId="21" fillId="0" borderId="16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3" borderId="16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22" xfId="0" applyFill="1" applyBorder="1" applyAlignment="1">
      <alignment horizontal="center" wrapText="1"/>
    </xf>
    <xf numFmtId="43" fontId="0" fillId="0" borderId="16" xfId="2" applyFont="1" applyBorder="1" applyAlignment="1">
      <alignment horizontal="center" wrapText="1"/>
    </xf>
    <xf numFmtId="43" fontId="0" fillId="0" borderId="22" xfId="2" applyFont="1" applyBorder="1" applyAlignment="1">
      <alignment horizontal="center" wrapText="1"/>
    </xf>
    <xf numFmtId="0" fontId="0" fillId="0" borderId="16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43" fontId="29" fillId="0" borderId="16" xfId="2" applyFont="1" applyBorder="1" applyAlignment="1">
      <alignment horizontal="left" vertical="top" wrapText="1"/>
    </xf>
    <xf numFmtId="43" fontId="29" fillId="0" borderId="18" xfId="2" applyFont="1" applyBorder="1" applyAlignment="1">
      <alignment horizontal="left" vertical="top" wrapText="1"/>
    </xf>
    <xf numFmtId="43" fontId="29" fillId="0" borderId="22" xfId="2" applyFont="1" applyBorder="1" applyAlignment="1">
      <alignment horizontal="left" vertical="top" wrapText="1"/>
    </xf>
    <xf numFmtId="0" fontId="17" fillId="0" borderId="17" xfId="0" applyFont="1" applyBorder="1" applyAlignment="1">
      <alignment horizontal="left" wrapText="1"/>
    </xf>
    <xf numFmtId="0" fontId="16" fillId="8" borderId="42" xfId="0" applyFont="1" applyFill="1" applyBorder="1" applyAlignment="1">
      <alignment horizontal="center" vertical="center"/>
    </xf>
    <xf numFmtId="0" fontId="16" fillId="8" borderId="48" xfId="0" applyFont="1" applyFill="1" applyBorder="1" applyAlignment="1">
      <alignment horizontal="center" vertical="center"/>
    </xf>
    <xf numFmtId="0" fontId="16" fillId="8" borderId="49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6" fillId="4" borderId="18" xfId="0" applyFont="1" applyFill="1" applyBorder="1" applyAlignment="1" applyProtection="1">
      <alignment horizontal="center" vertical="center"/>
      <protection locked="0"/>
    </xf>
    <xf numFmtId="49" fontId="29" fillId="0" borderId="16" xfId="2" applyNumberFormat="1" applyFont="1" applyBorder="1" applyAlignment="1">
      <alignment horizontal="left" vertical="top" wrapText="1"/>
    </xf>
    <xf numFmtId="49" fontId="29" fillId="0" borderId="18" xfId="2" applyNumberFormat="1" applyFont="1" applyBorder="1" applyAlignment="1">
      <alignment horizontal="left" vertical="top" wrapText="1"/>
    </xf>
    <xf numFmtId="49" fontId="29" fillId="0" borderId="22" xfId="2" applyNumberFormat="1" applyFont="1" applyBorder="1" applyAlignment="1">
      <alignment horizontal="left" vertical="top" wrapText="1"/>
    </xf>
    <xf numFmtId="0" fontId="0" fillId="3" borderId="15" xfId="0" applyFill="1" applyBorder="1" applyAlignment="1">
      <alignment horizontal="center" wrapText="1"/>
    </xf>
    <xf numFmtId="43" fontId="36" fillId="4" borderId="15" xfId="2" applyFont="1" applyFill="1" applyBorder="1" applyAlignment="1" applyProtection="1">
      <alignment horizontal="center" wrapText="1"/>
      <protection locked="0"/>
    </xf>
    <xf numFmtId="0" fontId="16" fillId="0" borderId="37" xfId="0" applyFont="1" applyBorder="1" applyAlignment="1">
      <alignment horizontal="center" vertical="center"/>
    </xf>
    <xf numFmtId="43" fontId="36" fillId="4" borderId="16" xfId="2" applyFont="1" applyFill="1" applyBorder="1" applyAlignment="1" applyProtection="1">
      <alignment horizontal="center" wrapText="1"/>
      <protection locked="0"/>
    </xf>
    <xf numFmtId="43" fontId="36" fillId="4" borderId="22" xfId="2" applyFont="1" applyFill="1" applyBorder="1" applyAlignment="1" applyProtection="1">
      <alignment horizontal="center" wrapText="1"/>
      <protection locked="0"/>
    </xf>
    <xf numFmtId="0" fontId="16" fillId="8" borderId="41" xfId="0" applyFont="1" applyFill="1" applyBorder="1" applyAlignment="1">
      <alignment horizontal="center" vertical="center"/>
    </xf>
    <xf numFmtId="0" fontId="16" fillId="8" borderId="46" xfId="0" applyFont="1" applyFill="1" applyBorder="1" applyAlignment="1">
      <alignment horizontal="center" vertical="center"/>
    </xf>
    <xf numFmtId="0" fontId="18" fillId="9" borderId="11" xfId="0" applyFont="1" applyFill="1" applyBorder="1" applyAlignment="1">
      <alignment horizontal="center"/>
    </xf>
    <xf numFmtId="0" fontId="18" fillId="9" borderId="20" xfId="0" applyFont="1" applyFill="1" applyBorder="1" applyAlignment="1">
      <alignment horizontal="center"/>
    </xf>
    <xf numFmtId="0" fontId="18" fillId="9" borderId="29" xfId="0" applyFont="1" applyFill="1" applyBorder="1" applyAlignment="1">
      <alignment horizontal="center"/>
    </xf>
    <xf numFmtId="0" fontId="17" fillId="0" borderId="17" xfId="0" applyFont="1" applyBorder="1" applyAlignment="1">
      <alignment horizontal="left"/>
    </xf>
    <xf numFmtId="0" fontId="17" fillId="0" borderId="17" xfId="0" applyFont="1" applyFill="1" applyBorder="1" applyAlignment="1">
      <alignment horizontal="left" wrapText="1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22" xfId="0" applyFill="1" applyBorder="1" applyAlignment="1" applyProtection="1">
      <alignment horizontal="center"/>
      <protection locked="0"/>
    </xf>
    <xf numFmtId="43" fontId="0" fillId="0" borderId="16" xfId="2" applyFont="1" applyBorder="1" applyAlignment="1">
      <alignment horizontal="left" wrapText="1"/>
    </xf>
    <xf numFmtId="43" fontId="0" fillId="0" borderId="22" xfId="2" applyFont="1" applyBorder="1" applyAlignment="1">
      <alignment horizontal="left" wrapText="1"/>
    </xf>
    <xf numFmtId="0" fontId="0" fillId="4" borderId="16" xfId="0" applyFill="1" applyBorder="1" applyAlignment="1" applyProtection="1">
      <alignment horizontal="left" vertical="top"/>
      <protection locked="0"/>
    </xf>
    <xf numFmtId="0" fontId="0" fillId="4" borderId="18" xfId="0" applyFill="1" applyBorder="1" applyAlignment="1" applyProtection="1">
      <alignment horizontal="left" vertical="top"/>
      <protection locked="0"/>
    </xf>
    <xf numFmtId="0" fontId="43" fillId="20" borderId="30" xfId="0" applyFont="1" applyFill="1" applyBorder="1" applyAlignment="1">
      <alignment horizontal="center" vertical="center"/>
    </xf>
    <xf numFmtId="0" fontId="43" fillId="20" borderId="31" xfId="0" applyFont="1" applyFill="1" applyBorder="1" applyAlignment="1">
      <alignment horizontal="center" vertical="center"/>
    </xf>
    <xf numFmtId="0" fontId="43" fillId="20" borderId="32" xfId="0" applyFont="1" applyFill="1" applyBorder="1" applyAlignment="1">
      <alignment horizontal="center" vertical="center"/>
    </xf>
    <xf numFmtId="0" fontId="46" fillId="20" borderId="62" xfId="0" applyFont="1" applyFill="1" applyBorder="1" applyAlignment="1" applyProtection="1">
      <alignment horizontal="justify" vertical="justify" wrapText="1"/>
    </xf>
    <xf numFmtId="0" fontId="46" fillId="20" borderId="17" xfId="0" applyFont="1" applyFill="1" applyBorder="1" applyAlignment="1" applyProtection="1">
      <alignment horizontal="justify" vertical="justify" wrapText="1"/>
    </xf>
    <xf numFmtId="0" fontId="46" fillId="20" borderId="66" xfId="0" applyFont="1" applyFill="1" applyBorder="1" applyAlignment="1" applyProtection="1">
      <alignment horizontal="justify" vertical="justify" wrapText="1"/>
    </xf>
    <xf numFmtId="0" fontId="46" fillId="20" borderId="63" xfId="0" applyFont="1" applyFill="1" applyBorder="1" applyAlignment="1" applyProtection="1">
      <alignment horizontal="justify" vertical="justify" wrapText="1"/>
    </xf>
    <xf numFmtId="0" fontId="46" fillId="20" borderId="5" xfId="0" applyFont="1" applyFill="1" applyBorder="1" applyAlignment="1" applyProtection="1">
      <alignment horizontal="justify" vertical="justify" wrapText="1"/>
    </xf>
    <xf numFmtId="0" fontId="46" fillId="20" borderId="69" xfId="0" applyFont="1" applyFill="1" applyBorder="1" applyAlignment="1" applyProtection="1">
      <alignment horizontal="justify" vertical="justify" wrapText="1"/>
    </xf>
    <xf numFmtId="0" fontId="46" fillId="20" borderId="53" xfId="0" applyFont="1" applyFill="1" applyBorder="1" applyAlignment="1" applyProtection="1">
      <alignment horizontal="justify" vertical="justify" wrapText="1"/>
    </xf>
    <xf numFmtId="0" fontId="46" fillId="20" borderId="0" xfId="0" applyFont="1" applyFill="1" applyBorder="1" applyAlignment="1" applyProtection="1">
      <alignment horizontal="justify" vertical="justify" wrapText="1"/>
    </xf>
    <xf numFmtId="0" fontId="46" fillId="20" borderId="50" xfId="0" applyFont="1" applyFill="1" applyBorder="1" applyAlignment="1" applyProtection="1">
      <alignment horizontal="justify" vertical="justify" wrapText="1"/>
    </xf>
    <xf numFmtId="0" fontId="46" fillId="20" borderId="6" xfId="0" applyFont="1" applyFill="1" applyBorder="1" applyAlignment="1" applyProtection="1">
      <alignment horizontal="justify" vertical="justify" wrapText="1"/>
    </xf>
    <xf numFmtId="0" fontId="46" fillId="20" borderId="7" xfId="0" applyFont="1" applyFill="1" applyBorder="1" applyAlignment="1" applyProtection="1">
      <alignment horizontal="justify" vertical="justify" wrapText="1"/>
    </xf>
    <xf numFmtId="0" fontId="46" fillId="20" borderId="8" xfId="0" applyFont="1" applyFill="1" applyBorder="1" applyAlignment="1" applyProtection="1">
      <alignment horizontal="justify" vertical="justify" wrapText="1"/>
    </xf>
    <xf numFmtId="0" fontId="16" fillId="4" borderId="16" xfId="0" applyFont="1" applyFill="1" applyBorder="1" applyAlignment="1">
      <alignment horizontal="center" vertical="center"/>
    </xf>
    <xf numFmtId="0" fontId="16" fillId="4" borderId="22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wrapText="1"/>
    </xf>
    <xf numFmtId="43" fontId="0" fillId="4" borderId="22" xfId="2" applyFont="1" applyFill="1" applyBorder="1" applyAlignment="1">
      <alignment horizontal="left" wrapText="1"/>
    </xf>
    <xf numFmtId="43" fontId="0" fillId="4" borderId="15" xfId="2" applyFont="1" applyFill="1" applyBorder="1" applyAlignment="1">
      <alignment horizontal="left" wrapText="1"/>
    </xf>
    <xf numFmtId="0" fontId="0" fillId="4" borderId="40" xfId="0" applyFill="1" applyBorder="1" applyAlignment="1">
      <alignment horizontal="center" vertical="top"/>
    </xf>
    <xf numFmtId="0" fontId="0" fillId="4" borderId="17" xfId="0" applyFill="1" applyBorder="1" applyAlignment="1">
      <alignment horizontal="center" vertical="top"/>
    </xf>
    <xf numFmtId="0" fontId="0" fillId="4" borderId="45" xfId="0" applyFill="1" applyBorder="1" applyAlignment="1">
      <alignment horizontal="center" vertical="top"/>
    </xf>
    <xf numFmtId="0" fontId="0" fillId="4" borderId="43" xfId="0" applyFill="1" applyBorder="1" applyAlignment="1">
      <alignment horizontal="center" vertical="top"/>
    </xf>
    <xf numFmtId="0" fontId="0" fillId="4" borderId="0" xfId="0" applyFill="1" applyAlignment="1">
      <alignment horizontal="center" vertical="top"/>
    </xf>
    <xf numFmtId="0" fontId="0" fillId="4" borderId="21" xfId="0" applyFill="1" applyBorder="1" applyAlignment="1">
      <alignment horizontal="center" vertical="top"/>
    </xf>
    <xf numFmtId="0" fontId="0" fillId="4" borderId="44" xfId="0" applyFill="1" applyBorder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36" xfId="0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0" fontId="16" fillId="3" borderId="15" xfId="0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3" fontId="22" fillId="4" borderId="22" xfId="2" applyFont="1" applyFill="1" applyBorder="1" applyAlignment="1">
      <alignment horizontal="left" wrapText="1"/>
    </xf>
    <xf numFmtId="43" fontId="22" fillId="4" borderId="15" xfId="2" applyFont="1" applyFill="1" applyBorder="1" applyAlignment="1">
      <alignment horizontal="left" wrapText="1"/>
    </xf>
    <xf numFmtId="0" fontId="40" fillId="0" borderId="0" xfId="0" applyFont="1" applyFill="1" applyAlignment="1">
      <alignment horizontal="left" wrapText="1"/>
    </xf>
    <xf numFmtId="0" fontId="24" fillId="0" borderId="0" xfId="0" applyFont="1" applyAlignment="1">
      <alignment horizontal="center"/>
    </xf>
    <xf numFmtId="0" fontId="0" fillId="4" borderId="30" xfId="0" applyFill="1" applyBorder="1" applyAlignment="1" applyProtection="1">
      <alignment horizontal="center" vertical="top"/>
      <protection locked="0"/>
    </xf>
    <xf numFmtId="0" fontId="0" fillId="4" borderId="31" xfId="0" applyFill="1" applyBorder="1" applyAlignment="1" applyProtection="1">
      <alignment horizontal="center" vertical="top"/>
      <protection locked="0"/>
    </xf>
    <xf numFmtId="0" fontId="0" fillId="4" borderId="32" xfId="0" applyFill="1" applyBorder="1" applyAlignment="1" applyProtection="1">
      <alignment horizontal="center" vertical="top"/>
      <protection locked="0"/>
    </xf>
    <xf numFmtId="0" fontId="0" fillId="4" borderId="53" xfId="0" applyFill="1" applyBorder="1" applyAlignment="1" applyProtection="1">
      <alignment horizontal="center" vertical="top"/>
      <protection locked="0"/>
    </xf>
    <xf numFmtId="0" fontId="0" fillId="4" borderId="0" xfId="0" applyFill="1" applyBorder="1" applyAlignment="1" applyProtection="1">
      <alignment horizontal="center" vertical="top"/>
      <protection locked="0"/>
    </xf>
    <xf numFmtId="0" fontId="0" fillId="4" borderId="50" xfId="0" applyFill="1" applyBorder="1" applyAlignment="1" applyProtection="1">
      <alignment horizontal="center" vertical="top"/>
      <protection locked="0"/>
    </xf>
    <xf numFmtId="0" fontId="0" fillId="4" borderId="6" xfId="0" applyFill="1" applyBorder="1" applyAlignment="1" applyProtection="1">
      <alignment horizontal="center" vertical="top"/>
      <protection locked="0"/>
    </xf>
    <xf numFmtId="0" fontId="0" fillId="4" borderId="7" xfId="0" applyFill="1" applyBorder="1" applyAlignment="1" applyProtection="1">
      <alignment horizontal="center" vertical="top"/>
      <protection locked="0"/>
    </xf>
    <xf numFmtId="0" fontId="0" fillId="4" borderId="8" xfId="0" applyFill="1" applyBorder="1" applyAlignment="1" applyProtection="1">
      <alignment horizontal="center" vertical="top"/>
      <protection locked="0"/>
    </xf>
    <xf numFmtId="0" fontId="2" fillId="7" borderId="14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7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3" fillId="4" borderId="14" xfId="0" applyFont="1" applyFill="1" applyBorder="1" applyAlignment="1" applyProtection="1">
      <alignment horizontal="center" vertical="top"/>
      <protection locked="0"/>
    </xf>
    <xf numFmtId="0" fontId="13" fillId="4" borderId="19" xfId="0" applyFont="1" applyFill="1" applyBorder="1" applyAlignment="1" applyProtection="1">
      <alignment horizontal="center" vertical="top"/>
      <protection locked="0"/>
    </xf>
    <xf numFmtId="0" fontId="13" fillId="4" borderId="9" xfId="0" applyFont="1" applyFill="1" applyBorder="1" applyAlignment="1" applyProtection="1">
      <alignment horizontal="center" vertical="top"/>
      <protection locked="0"/>
    </xf>
    <xf numFmtId="0" fontId="5" fillId="0" borderId="0" xfId="0" applyFont="1" applyAlignment="1">
      <alignment horizontal="left" wrapText="1"/>
    </xf>
    <xf numFmtId="0" fontId="18" fillId="10" borderId="0" xfId="0" applyFont="1" applyFill="1" applyAlignment="1">
      <alignment horizontal="left"/>
    </xf>
    <xf numFmtId="0" fontId="2" fillId="8" borderId="23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34" fillId="8" borderId="38" xfId="0" applyFont="1" applyFill="1" applyBorder="1" applyAlignment="1">
      <alignment horizontal="center" wrapText="1"/>
    </xf>
    <xf numFmtId="0" fontId="34" fillId="8" borderId="61" xfId="0" applyFont="1" applyFill="1" applyBorder="1" applyAlignment="1">
      <alignment horizontal="center" wrapText="1"/>
    </xf>
    <xf numFmtId="0" fontId="2" fillId="7" borderId="11" xfId="0" applyFont="1" applyFill="1" applyBorder="1" applyAlignment="1">
      <alignment horizontal="center" wrapText="1"/>
    </xf>
    <xf numFmtId="0" fontId="2" fillId="7" borderId="29" xfId="0" applyFont="1" applyFill="1" applyBorder="1" applyAlignment="1">
      <alignment horizontal="center" wrapText="1"/>
    </xf>
    <xf numFmtId="0" fontId="2" fillId="7" borderId="6" xfId="0" applyFont="1" applyFill="1" applyBorder="1" applyAlignment="1">
      <alignment horizontal="left" vertical="center"/>
    </xf>
    <xf numFmtId="0" fontId="2" fillId="7" borderId="7" xfId="0" applyFont="1" applyFill="1" applyBorder="1" applyAlignment="1">
      <alignment horizontal="left" vertical="center"/>
    </xf>
    <xf numFmtId="0" fontId="2" fillId="7" borderId="8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7" borderId="14" xfId="0" applyFont="1" applyFill="1" applyBorder="1" applyAlignment="1">
      <alignment horizontal="left" vertical="center"/>
    </xf>
    <xf numFmtId="0" fontId="2" fillId="7" borderId="19" xfId="0" applyFont="1" applyFill="1" applyBorder="1" applyAlignment="1">
      <alignment horizontal="left" vertical="center"/>
    </xf>
    <xf numFmtId="0" fontId="2" fillId="7" borderId="9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left" vertical="top"/>
    </xf>
    <xf numFmtId="0" fontId="13" fillId="4" borderId="19" xfId="0" applyFont="1" applyFill="1" applyBorder="1" applyAlignment="1">
      <alignment horizontal="left" vertical="top"/>
    </xf>
    <xf numFmtId="0" fontId="13" fillId="4" borderId="9" xfId="0" applyFont="1" applyFill="1" applyBorder="1" applyAlignment="1">
      <alignment horizontal="left" vertical="top"/>
    </xf>
    <xf numFmtId="0" fontId="49" fillId="0" borderId="0" xfId="0" applyFont="1" applyAlignment="1">
      <alignment horizontal="left" wrapText="1"/>
    </xf>
    <xf numFmtId="0" fontId="2" fillId="0" borderId="38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/>
    </xf>
    <xf numFmtId="0" fontId="4" fillId="0" borderId="15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6" fillId="7" borderId="15" xfId="0" applyFont="1" applyFill="1" applyBorder="1" applyAlignment="1">
      <alignment horizontal="center"/>
    </xf>
    <xf numFmtId="0" fontId="26" fillId="12" borderId="0" xfId="0" applyFont="1" applyFill="1" applyAlignment="1">
      <alignment horizontal="center"/>
    </xf>
    <xf numFmtId="0" fontId="0" fillId="0" borderId="15" xfId="0" applyBorder="1" applyAlignment="1">
      <alignment horizontal="left"/>
    </xf>
    <xf numFmtId="0" fontId="0" fillId="0" borderId="15" xfId="0" applyBorder="1" applyAlignment="1">
      <alignment horizontal="left" wrapText="1"/>
    </xf>
    <xf numFmtId="0" fontId="5" fillId="0" borderId="15" xfId="0" applyFont="1" applyBorder="1" applyAlignment="1">
      <alignment horizontal="left"/>
    </xf>
    <xf numFmtId="0" fontId="6" fillId="8" borderId="0" xfId="0" applyFont="1" applyFill="1" applyAlignment="1">
      <alignment horizontal="left" vertical="center" wrapText="1"/>
    </xf>
    <xf numFmtId="0" fontId="6" fillId="0" borderId="15" xfId="0" applyFont="1" applyBorder="1" applyAlignment="1">
      <alignment horizontal="center"/>
    </xf>
    <xf numFmtId="0" fontId="25" fillId="8" borderId="1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justify" vertical="justify" wrapText="1"/>
    </xf>
    <xf numFmtId="0" fontId="5" fillId="0" borderId="18" xfId="0" applyFont="1" applyBorder="1" applyAlignment="1">
      <alignment horizontal="justify" vertical="justify" wrapText="1"/>
    </xf>
    <xf numFmtId="0" fontId="5" fillId="0" borderId="22" xfId="0" applyFont="1" applyBorder="1" applyAlignment="1">
      <alignment horizontal="justify" vertical="justify" wrapText="1"/>
    </xf>
    <xf numFmtId="0" fontId="5" fillId="0" borderId="16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10" fontId="5" fillId="0" borderId="41" xfId="7" applyNumberFormat="1" applyFont="1" applyBorder="1" applyAlignment="1">
      <alignment horizontal="center" vertical="center" wrapText="1"/>
    </xf>
    <xf numFmtId="10" fontId="5" fillId="0" borderId="46" xfId="7" applyNumberFormat="1" applyFont="1" applyBorder="1" applyAlignment="1">
      <alignment horizontal="center" vertical="center" wrapText="1"/>
    </xf>
    <xf numFmtId="10" fontId="5" fillId="0" borderId="37" xfId="7" applyNumberFormat="1" applyFont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/>
    </xf>
    <xf numFmtId="43" fontId="5" fillId="0" borderId="16" xfId="0" applyNumberFormat="1" applyFont="1" applyBorder="1" applyAlignment="1">
      <alignment horizontal="left" vertical="top"/>
    </xf>
    <xf numFmtId="43" fontId="5" fillId="0" borderId="18" xfId="0" applyNumberFormat="1" applyFont="1" applyBorder="1" applyAlignment="1">
      <alignment horizontal="left" vertical="top"/>
    </xf>
    <xf numFmtId="43" fontId="5" fillId="0" borderId="22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/>
    </xf>
    <xf numFmtId="49" fontId="5" fillId="0" borderId="15" xfId="2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14" fontId="5" fillId="0" borderId="15" xfId="0" applyNumberFormat="1" applyFont="1" applyBorder="1" applyAlignment="1">
      <alignment horizontal="center"/>
    </xf>
    <xf numFmtId="0" fontId="3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justify"/>
    </xf>
    <xf numFmtId="14" fontId="5" fillId="0" borderId="15" xfId="0" applyNumberFormat="1" applyFont="1" applyBorder="1" applyAlignment="1">
      <alignment horizontal="center" vertical="justify"/>
    </xf>
    <xf numFmtId="0" fontId="12" fillId="0" borderId="0" xfId="0" applyFont="1" applyAlignment="1">
      <alignment horizontal="center"/>
    </xf>
    <xf numFmtId="0" fontId="2" fillId="12" borderId="0" xfId="0" applyFont="1" applyFill="1" applyAlignment="1">
      <alignment horizontal="center"/>
    </xf>
    <xf numFmtId="0" fontId="5" fillId="0" borderId="15" xfId="0" applyFont="1" applyBorder="1" applyAlignment="1">
      <alignment horizontal="left" vertical="justify"/>
    </xf>
    <xf numFmtId="0" fontId="6" fillId="12" borderId="0" xfId="0" applyFont="1" applyFill="1" applyAlignment="1">
      <alignment horizontal="center" vertical="center" wrapText="1"/>
    </xf>
    <xf numFmtId="43" fontId="6" fillId="0" borderId="34" xfId="0" applyNumberFormat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left" vertical="justify"/>
    </xf>
    <xf numFmtId="43" fontId="5" fillId="0" borderId="37" xfId="0" applyNumberFormat="1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6" fillId="7" borderId="16" xfId="0" applyFont="1" applyFill="1" applyBorder="1" applyAlignment="1">
      <alignment horizontal="center"/>
    </xf>
    <xf numFmtId="0" fontId="6" fillId="7" borderId="18" xfId="0" applyFont="1" applyFill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justify" vertical="justify" wrapText="1"/>
    </xf>
    <xf numFmtId="0" fontId="4" fillId="0" borderId="15" xfId="0" applyFont="1" applyBorder="1" applyAlignment="1">
      <alignment horizontal="center" vertical="center" textRotation="90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5" fillId="0" borderId="16" xfId="0" applyFont="1" applyBorder="1"/>
    <xf numFmtId="0" fontId="5" fillId="0" borderId="18" xfId="0" applyFont="1" applyBorder="1"/>
    <xf numFmtId="0" fontId="5" fillId="0" borderId="22" xfId="0" applyFont="1" applyBorder="1"/>
    <xf numFmtId="0" fontId="6" fillId="8" borderId="0" xfId="0" applyFont="1" applyFill="1" applyAlignment="1">
      <alignment horizontal="left" vertical="center"/>
    </xf>
    <xf numFmtId="0" fontId="6" fillId="0" borderId="15" xfId="0" applyFont="1" applyBorder="1" applyAlignment="1">
      <alignment horizontal="right"/>
    </xf>
    <xf numFmtId="0" fontId="5" fillId="0" borderId="16" xfId="0" applyFont="1" applyBorder="1" applyAlignment="1">
      <alignment horizontal="center"/>
    </xf>
    <xf numFmtId="0" fontId="5" fillId="0" borderId="22" xfId="0" applyFont="1" applyBorder="1" applyAlignment="1">
      <alignment horizontal="center"/>
    </xf>
  </cellXfs>
  <cellStyles count="175">
    <cellStyle name="Excel Built-in Percent" xfId="53" xr:uid="{00000000-0005-0000-0000-000000000000}"/>
    <cellStyle name="Moeda" xfId="1" builtinId="4"/>
    <cellStyle name="Moeda 2" xfId="5" xr:uid="{00000000-0005-0000-0000-000002000000}"/>
    <cellStyle name="Moeda 2 2" xfId="11" xr:uid="{00000000-0005-0000-0000-000003000000}"/>
    <cellStyle name="Moeda 2 2 2" xfId="27" xr:uid="{00000000-0005-0000-0000-000004000000}"/>
    <cellStyle name="Moeda 2 2 2 2" xfId="51" xr:uid="{00000000-0005-0000-0000-000005000000}"/>
    <cellStyle name="Moeda 2 2 2 2 2" xfId="90" xr:uid="{00000000-0005-0000-0000-000006000000}"/>
    <cellStyle name="Moeda 2 2 2 2 2 2" xfId="173" xr:uid="{00000000-0005-0000-0000-000007000000}"/>
    <cellStyle name="Moeda 2 2 2 2 3" xfId="135" xr:uid="{00000000-0005-0000-0000-000008000000}"/>
    <cellStyle name="Moeda 2 2 2 3" xfId="66" xr:uid="{00000000-0005-0000-0000-000009000000}"/>
    <cellStyle name="Moeda 2 2 2 3 2" xfId="149" xr:uid="{00000000-0005-0000-0000-00000A000000}"/>
    <cellStyle name="Moeda 2 2 2 4" xfId="111" xr:uid="{00000000-0005-0000-0000-00000B000000}"/>
    <cellStyle name="Moeda 2 2 3" xfId="34" xr:uid="{00000000-0005-0000-0000-00000C000000}"/>
    <cellStyle name="Moeda 2 2 3 2" xfId="73" xr:uid="{00000000-0005-0000-0000-00000D000000}"/>
    <cellStyle name="Moeda 2 2 3 2 2" xfId="156" xr:uid="{00000000-0005-0000-0000-00000E000000}"/>
    <cellStyle name="Moeda 2 2 3 3" xfId="118" xr:uid="{00000000-0005-0000-0000-00000F000000}"/>
    <cellStyle name="Moeda 2 2 4" xfId="44" xr:uid="{00000000-0005-0000-0000-000010000000}"/>
    <cellStyle name="Moeda 2 2 4 2" xfId="83" xr:uid="{00000000-0005-0000-0000-000011000000}"/>
    <cellStyle name="Moeda 2 2 4 2 2" xfId="166" xr:uid="{00000000-0005-0000-0000-000012000000}"/>
    <cellStyle name="Moeda 2 2 4 3" xfId="128" xr:uid="{00000000-0005-0000-0000-000013000000}"/>
    <cellStyle name="Moeda 2 2 5" xfId="20" xr:uid="{00000000-0005-0000-0000-000014000000}"/>
    <cellStyle name="Moeda 2 2 5 2" xfId="104" xr:uid="{00000000-0005-0000-0000-000015000000}"/>
    <cellStyle name="Moeda 2 2 6" xfId="59" xr:uid="{00000000-0005-0000-0000-000016000000}"/>
    <cellStyle name="Moeda 2 2 6 2" xfId="142" xr:uid="{00000000-0005-0000-0000-000017000000}"/>
    <cellStyle name="Moeda 2 2 7" xfId="97" xr:uid="{00000000-0005-0000-0000-000018000000}"/>
    <cellStyle name="Moeda 2 3" xfId="23" xr:uid="{00000000-0005-0000-0000-000019000000}"/>
    <cellStyle name="Moeda 2 3 2" xfId="47" xr:uid="{00000000-0005-0000-0000-00001A000000}"/>
    <cellStyle name="Moeda 2 3 2 2" xfId="86" xr:uid="{00000000-0005-0000-0000-00001B000000}"/>
    <cellStyle name="Moeda 2 3 2 2 2" xfId="169" xr:uid="{00000000-0005-0000-0000-00001C000000}"/>
    <cellStyle name="Moeda 2 3 2 3" xfId="131" xr:uid="{00000000-0005-0000-0000-00001D000000}"/>
    <cellStyle name="Moeda 2 3 3" xfId="62" xr:uid="{00000000-0005-0000-0000-00001E000000}"/>
    <cellStyle name="Moeda 2 3 3 2" xfId="145" xr:uid="{00000000-0005-0000-0000-00001F000000}"/>
    <cellStyle name="Moeda 2 3 4" xfId="107" xr:uid="{00000000-0005-0000-0000-000020000000}"/>
    <cellStyle name="Moeda 2 4" xfId="30" xr:uid="{00000000-0005-0000-0000-000021000000}"/>
    <cellStyle name="Moeda 2 4 2" xfId="69" xr:uid="{00000000-0005-0000-0000-000022000000}"/>
    <cellStyle name="Moeda 2 4 2 2" xfId="152" xr:uid="{00000000-0005-0000-0000-000023000000}"/>
    <cellStyle name="Moeda 2 4 3" xfId="114" xr:uid="{00000000-0005-0000-0000-000024000000}"/>
    <cellStyle name="Moeda 2 5" xfId="37" xr:uid="{00000000-0005-0000-0000-000025000000}"/>
    <cellStyle name="Moeda 2 5 2" xfId="76" xr:uid="{00000000-0005-0000-0000-000026000000}"/>
    <cellStyle name="Moeda 2 5 2 2" xfId="159" xr:uid="{00000000-0005-0000-0000-000027000000}"/>
    <cellStyle name="Moeda 2 5 3" xfId="121" xr:uid="{00000000-0005-0000-0000-000028000000}"/>
    <cellStyle name="Moeda 2 6" xfId="40" xr:uid="{00000000-0005-0000-0000-000029000000}"/>
    <cellStyle name="Moeda 2 6 2" xfId="79" xr:uid="{00000000-0005-0000-0000-00002A000000}"/>
    <cellStyle name="Moeda 2 6 2 2" xfId="162" xr:uid="{00000000-0005-0000-0000-00002B000000}"/>
    <cellStyle name="Moeda 2 6 3" xfId="124" xr:uid="{00000000-0005-0000-0000-00002C000000}"/>
    <cellStyle name="Moeda 2 7" xfId="16" xr:uid="{00000000-0005-0000-0000-00002D000000}"/>
    <cellStyle name="Moeda 2 7 2" xfId="100" xr:uid="{00000000-0005-0000-0000-00002E000000}"/>
    <cellStyle name="Moeda 2 8" xfId="55" xr:uid="{00000000-0005-0000-0000-00002F000000}"/>
    <cellStyle name="Moeda 2 8 2" xfId="138" xr:uid="{00000000-0005-0000-0000-000030000000}"/>
    <cellStyle name="Moeda 2 9" xfId="93" xr:uid="{00000000-0005-0000-0000-000031000000}"/>
    <cellStyle name="Moeda 3" xfId="8" xr:uid="{00000000-0005-0000-0000-000032000000}"/>
    <cellStyle name="Normal" xfId="0" builtinId="0"/>
    <cellStyle name="Normal 2" xfId="3" xr:uid="{00000000-0005-0000-0000-000034000000}"/>
    <cellStyle name="Normal 3" xfId="13" xr:uid="{00000000-0005-0000-0000-000035000000}"/>
    <cellStyle name="Porcentagem" xfId="7" builtinId="5"/>
    <cellStyle name="Texto Explicativo 2" xfId="14" xr:uid="{00000000-0005-0000-0000-000037000000}"/>
    <cellStyle name="Vírgula" xfId="2" builtinId="3"/>
    <cellStyle name="Vírgula 10" xfId="54" xr:uid="{00000000-0005-0000-0000-000039000000}"/>
    <cellStyle name="Vírgula 10 2" xfId="137" xr:uid="{00000000-0005-0000-0000-00003A000000}"/>
    <cellStyle name="Vírgula 11" xfId="92" xr:uid="{00000000-0005-0000-0000-00003B000000}"/>
    <cellStyle name="Vírgula 2" xfId="4" xr:uid="{00000000-0005-0000-0000-00003C000000}"/>
    <cellStyle name="Vírgula 2 2" xfId="10" xr:uid="{00000000-0005-0000-0000-00003D000000}"/>
    <cellStyle name="Vírgula 2 2 2" xfId="26" xr:uid="{00000000-0005-0000-0000-00003E000000}"/>
    <cellStyle name="Vírgula 2 2 2 2" xfId="50" xr:uid="{00000000-0005-0000-0000-00003F000000}"/>
    <cellStyle name="Vírgula 2 2 2 2 2" xfId="89" xr:uid="{00000000-0005-0000-0000-000040000000}"/>
    <cellStyle name="Vírgula 2 2 2 2 2 2" xfId="172" xr:uid="{00000000-0005-0000-0000-000041000000}"/>
    <cellStyle name="Vírgula 2 2 2 2 3" xfId="134" xr:uid="{00000000-0005-0000-0000-000042000000}"/>
    <cellStyle name="Vírgula 2 2 2 3" xfId="65" xr:uid="{00000000-0005-0000-0000-000043000000}"/>
    <cellStyle name="Vírgula 2 2 2 3 2" xfId="148" xr:uid="{00000000-0005-0000-0000-000044000000}"/>
    <cellStyle name="Vírgula 2 2 2 4" xfId="110" xr:uid="{00000000-0005-0000-0000-000045000000}"/>
    <cellStyle name="Vírgula 2 2 3" xfId="33" xr:uid="{00000000-0005-0000-0000-000046000000}"/>
    <cellStyle name="Vírgula 2 2 3 2" xfId="72" xr:uid="{00000000-0005-0000-0000-000047000000}"/>
    <cellStyle name="Vírgula 2 2 3 2 2" xfId="155" xr:uid="{00000000-0005-0000-0000-000048000000}"/>
    <cellStyle name="Vírgula 2 2 3 3" xfId="117" xr:uid="{00000000-0005-0000-0000-000049000000}"/>
    <cellStyle name="Vírgula 2 2 4" xfId="43" xr:uid="{00000000-0005-0000-0000-00004A000000}"/>
    <cellStyle name="Vírgula 2 2 4 2" xfId="82" xr:uid="{00000000-0005-0000-0000-00004B000000}"/>
    <cellStyle name="Vírgula 2 2 4 2 2" xfId="165" xr:uid="{00000000-0005-0000-0000-00004C000000}"/>
    <cellStyle name="Vírgula 2 2 4 3" xfId="127" xr:uid="{00000000-0005-0000-0000-00004D000000}"/>
    <cellStyle name="Vírgula 2 2 5" xfId="19" xr:uid="{00000000-0005-0000-0000-00004E000000}"/>
    <cellStyle name="Vírgula 2 2 5 2" xfId="103" xr:uid="{00000000-0005-0000-0000-00004F000000}"/>
    <cellStyle name="Vírgula 2 2 6" xfId="58" xr:uid="{00000000-0005-0000-0000-000050000000}"/>
    <cellStyle name="Vírgula 2 2 6 2" xfId="141" xr:uid="{00000000-0005-0000-0000-000051000000}"/>
    <cellStyle name="Vírgula 2 2 7" xfId="96" xr:uid="{00000000-0005-0000-0000-000052000000}"/>
    <cellStyle name="Vírgula 3" xfId="6" xr:uid="{00000000-0005-0000-0000-000053000000}"/>
    <cellStyle name="Vírgula 3 2" xfId="12" xr:uid="{00000000-0005-0000-0000-000054000000}"/>
    <cellStyle name="Vírgula 3 2 2" xfId="28" xr:uid="{00000000-0005-0000-0000-000055000000}"/>
    <cellStyle name="Vírgula 3 2 2 2" xfId="52" xr:uid="{00000000-0005-0000-0000-000056000000}"/>
    <cellStyle name="Vírgula 3 2 2 2 2" xfId="91" xr:uid="{00000000-0005-0000-0000-000057000000}"/>
    <cellStyle name="Vírgula 3 2 2 2 2 2" xfId="174" xr:uid="{00000000-0005-0000-0000-000058000000}"/>
    <cellStyle name="Vírgula 3 2 2 2 3" xfId="136" xr:uid="{00000000-0005-0000-0000-000059000000}"/>
    <cellStyle name="Vírgula 3 2 2 3" xfId="67" xr:uid="{00000000-0005-0000-0000-00005A000000}"/>
    <cellStyle name="Vírgula 3 2 2 3 2" xfId="150" xr:uid="{00000000-0005-0000-0000-00005B000000}"/>
    <cellStyle name="Vírgula 3 2 2 4" xfId="112" xr:uid="{00000000-0005-0000-0000-00005C000000}"/>
    <cellStyle name="Vírgula 3 2 3" xfId="35" xr:uid="{00000000-0005-0000-0000-00005D000000}"/>
    <cellStyle name="Vírgula 3 2 3 2" xfId="74" xr:uid="{00000000-0005-0000-0000-00005E000000}"/>
    <cellStyle name="Vírgula 3 2 3 2 2" xfId="157" xr:uid="{00000000-0005-0000-0000-00005F000000}"/>
    <cellStyle name="Vírgula 3 2 3 3" xfId="119" xr:uid="{00000000-0005-0000-0000-000060000000}"/>
    <cellStyle name="Vírgula 3 2 4" xfId="45" xr:uid="{00000000-0005-0000-0000-000061000000}"/>
    <cellStyle name="Vírgula 3 2 4 2" xfId="84" xr:uid="{00000000-0005-0000-0000-000062000000}"/>
    <cellStyle name="Vírgula 3 2 4 2 2" xfId="167" xr:uid="{00000000-0005-0000-0000-000063000000}"/>
    <cellStyle name="Vírgula 3 2 4 3" xfId="129" xr:uid="{00000000-0005-0000-0000-000064000000}"/>
    <cellStyle name="Vírgula 3 2 5" xfId="21" xr:uid="{00000000-0005-0000-0000-000065000000}"/>
    <cellStyle name="Vírgula 3 2 5 2" xfId="105" xr:uid="{00000000-0005-0000-0000-000066000000}"/>
    <cellStyle name="Vírgula 3 2 6" xfId="60" xr:uid="{00000000-0005-0000-0000-000067000000}"/>
    <cellStyle name="Vírgula 3 2 6 2" xfId="143" xr:uid="{00000000-0005-0000-0000-000068000000}"/>
    <cellStyle name="Vírgula 3 2 7" xfId="98" xr:uid="{00000000-0005-0000-0000-000069000000}"/>
    <cellStyle name="Vírgula 3 3" xfId="24" xr:uid="{00000000-0005-0000-0000-00006A000000}"/>
    <cellStyle name="Vírgula 3 3 2" xfId="48" xr:uid="{00000000-0005-0000-0000-00006B000000}"/>
    <cellStyle name="Vírgula 3 3 2 2" xfId="87" xr:uid="{00000000-0005-0000-0000-00006C000000}"/>
    <cellStyle name="Vírgula 3 3 2 2 2" xfId="170" xr:uid="{00000000-0005-0000-0000-00006D000000}"/>
    <cellStyle name="Vírgula 3 3 2 3" xfId="132" xr:uid="{00000000-0005-0000-0000-00006E000000}"/>
    <cellStyle name="Vírgula 3 3 3" xfId="63" xr:uid="{00000000-0005-0000-0000-00006F000000}"/>
    <cellStyle name="Vírgula 3 3 3 2" xfId="146" xr:uid="{00000000-0005-0000-0000-000070000000}"/>
    <cellStyle name="Vírgula 3 3 4" xfId="108" xr:uid="{00000000-0005-0000-0000-000071000000}"/>
    <cellStyle name="Vírgula 3 4" xfId="31" xr:uid="{00000000-0005-0000-0000-000072000000}"/>
    <cellStyle name="Vírgula 3 4 2" xfId="70" xr:uid="{00000000-0005-0000-0000-000073000000}"/>
    <cellStyle name="Vírgula 3 4 2 2" xfId="153" xr:uid="{00000000-0005-0000-0000-000074000000}"/>
    <cellStyle name="Vírgula 3 4 3" xfId="115" xr:uid="{00000000-0005-0000-0000-000075000000}"/>
    <cellStyle name="Vírgula 3 5" xfId="38" xr:uid="{00000000-0005-0000-0000-000076000000}"/>
    <cellStyle name="Vírgula 3 5 2" xfId="77" xr:uid="{00000000-0005-0000-0000-000077000000}"/>
    <cellStyle name="Vírgula 3 5 2 2" xfId="160" xr:uid="{00000000-0005-0000-0000-000078000000}"/>
    <cellStyle name="Vírgula 3 5 3" xfId="122" xr:uid="{00000000-0005-0000-0000-000079000000}"/>
    <cellStyle name="Vírgula 3 6" xfId="41" xr:uid="{00000000-0005-0000-0000-00007A000000}"/>
    <cellStyle name="Vírgula 3 6 2" xfId="80" xr:uid="{00000000-0005-0000-0000-00007B000000}"/>
    <cellStyle name="Vírgula 3 6 2 2" xfId="163" xr:uid="{00000000-0005-0000-0000-00007C000000}"/>
    <cellStyle name="Vírgula 3 6 3" xfId="125" xr:uid="{00000000-0005-0000-0000-00007D000000}"/>
    <cellStyle name="Vírgula 3 7" xfId="17" xr:uid="{00000000-0005-0000-0000-00007E000000}"/>
    <cellStyle name="Vírgula 3 7 2" xfId="101" xr:uid="{00000000-0005-0000-0000-00007F000000}"/>
    <cellStyle name="Vírgula 3 8" xfId="56" xr:uid="{00000000-0005-0000-0000-000080000000}"/>
    <cellStyle name="Vírgula 3 8 2" xfId="139" xr:uid="{00000000-0005-0000-0000-000081000000}"/>
    <cellStyle name="Vírgula 3 9" xfId="94" xr:uid="{00000000-0005-0000-0000-000082000000}"/>
    <cellStyle name="Vírgula 4" xfId="9" xr:uid="{00000000-0005-0000-0000-000083000000}"/>
    <cellStyle name="Vírgula 4 2" xfId="25" xr:uid="{00000000-0005-0000-0000-000084000000}"/>
    <cellStyle name="Vírgula 4 2 2" xfId="49" xr:uid="{00000000-0005-0000-0000-000085000000}"/>
    <cellStyle name="Vírgula 4 2 2 2" xfId="88" xr:uid="{00000000-0005-0000-0000-000086000000}"/>
    <cellStyle name="Vírgula 4 2 2 2 2" xfId="171" xr:uid="{00000000-0005-0000-0000-000087000000}"/>
    <cellStyle name="Vírgula 4 2 2 3" xfId="133" xr:uid="{00000000-0005-0000-0000-000088000000}"/>
    <cellStyle name="Vírgula 4 2 3" xfId="64" xr:uid="{00000000-0005-0000-0000-000089000000}"/>
    <cellStyle name="Vírgula 4 2 3 2" xfId="147" xr:uid="{00000000-0005-0000-0000-00008A000000}"/>
    <cellStyle name="Vírgula 4 2 4" xfId="109" xr:uid="{00000000-0005-0000-0000-00008B000000}"/>
    <cellStyle name="Vírgula 4 3" xfId="32" xr:uid="{00000000-0005-0000-0000-00008C000000}"/>
    <cellStyle name="Vírgula 4 3 2" xfId="71" xr:uid="{00000000-0005-0000-0000-00008D000000}"/>
    <cellStyle name="Vírgula 4 3 2 2" xfId="154" xr:uid="{00000000-0005-0000-0000-00008E000000}"/>
    <cellStyle name="Vírgula 4 3 3" xfId="116" xr:uid="{00000000-0005-0000-0000-00008F000000}"/>
    <cellStyle name="Vírgula 4 4" xfId="42" xr:uid="{00000000-0005-0000-0000-000090000000}"/>
    <cellStyle name="Vírgula 4 4 2" xfId="81" xr:uid="{00000000-0005-0000-0000-000091000000}"/>
    <cellStyle name="Vírgula 4 4 2 2" xfId="164" xr:uid="{00000000-0005-0000-0000-000092000000}"/>
    <cellStyle name="Vírgula 4 4 3" xfId="126" xr:uid="{00000000-0005-0000-0000-000093000000}"/>
    <cellStyle name="Vírgula 4 5" xfId="18" xr:uid="{00000000-0005-0000-0000-000094000000}"/>
    <cellStyle name="Vírgula 4 5 2" xfId="102" xr:uid="{00000000-0005-0000-0000-000095000000}"/>
    <cellStyle name="Vírgula 4 6" xfId="57" xr:uid="{00000000-0005-0000-0000-000096000000}"/>
    <cellStyle name="Vírgula 4 6 2" xfId="140" xr:uid="{00000000-0005-0000-0000-000097000000}"/>
    <cellStyle name="Vírgula 4 7" xfId="95" xr:uid="{00000000-0005-0000-0000-000098000000}"/>
    <cellStyle name="Vírgula 5" xfId="22" xr:uid="{00000000-0005-0000-0000-000099000000}"/>
    <cellStyle name="Vírgula 5 2" xfId="46" xr:uid="{00000000-0005-0000-0000-00009A000000}"/>
    <cellStyle name="Vírgula 5 2 2" xfId="85" xr:uid="{00000000-0005-0000-0000-00009B000000}"/>
    <cellStyle name="Vírgula 5 2 2 2" xfId="168" xr:uid="{00000000-0005-0000-0000-00009C000000}"/>
    <cellStyle name="Vírgula 5 2 3" xfId="130" xr:uid="{00000000-0005-0000-0000-00009D000000}"/>
    <cellStyle name="Vírgula 5 3" xfId="61" xr:uid="{00000000-0005-0000-0000-00009E000000}"/>
    <cellStyle name="Vírgula 5 3 2" xfId="144" xr:uid="{00000000-0005-0000-0000-00009F000000}"/>
    <cellStyle name="Vírgula 5 4" xfId="106" xr:uid="{00000000-0005-0000-0000-0000A0000000}"/>
    <cellStyle name="Vírgula 6" xfId="29" xr:uid="{00000000-0005-0000-0000-0000A1000000}"/>
    <cellStyle name="Vírgula 6 2" xfId="68" xr:uid="{00000000-0005-0000-0000-0000A2000000}"/>
    <cellStyle name="Vírgula 6 2 2" xfId="151" xr:uid="{00000000-0005-0000-0000-0000A3000000}"/>
    <cellStyle name="Vírgula 6 3" xfId="113" xr:uid="{00000000-0005-0000-0000-0000A4000000}"/>
    <cellStyle name="Vírgula 7" xfId="36" xr:uid="{00000000-0005-0000-0000-0000A5000000}"/>
    <cellStyle name="Vírgula 7 2" xfId="75" xr:uid="{00000000-0005-0000-0000-0000A6000000}"/>
    <cellStyle name="Vírgula 7 2 2" xfId="158" xr:uid="{00000000-0005-0000-0000-0000A7000000}"/>
    <cellStyle name="Vírgula 7 3" xfId="120" xr:uid="{00000000-0005-0000-0000-0000A8000000}"/>
    <cellStyle name="Vírgula 8" xfId="39" xr:uid="{00000000-0005-0000-0000-0000A9000000}"/>
    <cellStyle name="Vírgula 8 2" xfId="78" xr:uid="{00000000-0005-0000-0000-0000AA000000}"/>
    <cellStyle name="Vírgula 8 2 2" xfId="161" xr:uid="{00000000-0005-0000-0000-0000AB000000}"/>
    <cellStyle name="Vírgula 8 3" xfId="123" xr:uid="{00000000-0005-0000-0000-0000AC000000}"/>
    <cellStyle name="Vírgula 9" xfId="15" xr:uid="{00000000-0005-0000-0000-0000AD000000}"/>
    <cellStyle name="Vírgula 9 2" xfId="99" xr:uid="{00000000-0005-0000-0000-0000AE000000}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LI/SLI/ALESSANDRA_MORO/PROCESSOS/PREGAO/2017/21053%20000506-2017%20Vigilancia%20Campinas%20-%20PE%20-16-2017/Planilha%20preco%20INFRAERO_Anexo_VI_Propos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Efetivo"/>
      <sheetName val="PF"/>
      <sheetName val="Benefícios"/>
      <sheetName val="Uniforme e EPI"/>
      <sheetName val="Material"/>
      <sheetName val="DE"/>
      <sheetName val="DOV"/>
      <sheetName val="DV"/>
      <sheetName val="DOE_h"/>
      <sheetName val="DG"/>
      <sheetName val="E S"/>
      <sheetName val="MC"/>
      <sheetName val="ADII"/>
      <sheetName val="Resumo"/>
      <sheetName val="Consolidado_Geral"/>
      <sheetName val="Consolidado_A"/>
      <sheetName val="Simulad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Alessandra Barbosa Moro" id="{7D96F497-DF9E-4B84-8302-06A471C4BBFD}" userId="S::alessandra.moro@agricultura.gov.br::ebc3f3ba-1329-4019-ba42-7c4d03cd67d0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41" dT="2019-02-12T17:26:13.42" personId="{7D96F497-DF9E-4B84-8302-06A471C4BBFD}" id="{DA9A5566-6FDB-4742-8598-F6B9B3561A0F}">
    <text>= (Custo direto + custo indireto + Lucro) / (1-% T)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41" dT="2019-02-12T17:26:13.42" personId="{7D96F497-DF9E-4B84-8302-06A471C4BBFD}" id="{B4E51DC7-D3F9-4DF7-A886-EC96C4C0065C}">
    <text>= (Custo direto + custo indireto + Lucro) / (1-% T)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141" dT="2019-02-12T17:26:13.42" personId="{7D96F497-DF9E-4B84-8302-06A471C4BBFD}" id="{B823C5EF-8B95-42E0-AE8A-3F241843A573}">
    <text>= (Custo direto + custo indireto + Lucro) / (1-% T)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H110" dT="2019-12-16T14:55:11.26" personId="{7D96F497-DF9E-4B84-8302-06A471C4BBFD}" id="{D23150BF-039C-4BE3-B3C3-479871C99841}">
    <text>Valores constantes da aba "MAT LAVANDEIRA"</text>
  </threadedComment>
  <threadedComment ref="H141" dT="2019-02-12T17:26:13.42" personId="{7D96F497-DF9E-4B84-8302-06A471C4BBFD}" id="{EADF3CA5-0BBC-4D85-BCAA-AC91DD800308}">
    <text>= (Custo direto + custo indireto + Lucro) / (1-% T)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5.bin"/><Relationship Id="rId4" Type="http://schemas.microsoft.com/office/2017/10/relationships/threadedComment" Target="../threadedComments/threadedComment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6.bin"/><Relationship Id="rId4" Type="http://schemas.microsoft.com/office/2017/10/relationships/threadedComment" Target="../threadedComments/threadedComment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7.bin"/><Relationship Id="rId4" Type="http://schemas.microsoft.com/office/2017/10/relationships/threadedComment" Target="../threadedComments/threadedComment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9">
    <tabColor rgb="FFFFFF00"/>
  </sheetPr>
  <dimension ref="A1:I40"/>
  <sheetViews>
    <sheetView showGridLines="0" view="pageBreakPreview" zoomScale="60" zoomScaleNormal="100" workbookViewId="0">
      <selection sqref="A1:I40"/>
    </sheetView>
  </sheetViews>
  <sheetFormatPr defaultRowHeight="15" x14ac:dyDescent="0.25"/>
  <cols>
    <col min="1" max="1" width="6.28515625" customWidth="1"/>
    <col min="2" max="2" width="37" customWidth="1"/>
    <col min="3" max="3" width="8.85546875" customWidth="1"/>
    <col min="4" max="4" width="6.7109375" customWidth="1"/>
    <col min="5" max="5" width="13" bestFit="1" customWidth="1"/>
    <col min="6" max="6" width="8.42578125" customWidth="1"/>
    <col min="7" max="7" width="17" customWidth="1"/>
    <col min="8" max="8" width="21.28515625" customWidth="1"/>
    <col min="9" max="9" width="27.5703125" customWidth="1"/>
    <col min="11" max="11" width="13.28515625" bestFit="1" customWidth="1"/>
  </cols>
  <sheetData>
    <row r="1" spans="1:9" x14ac:dyDescent="0.25">
      <c r="A1" s="515" t="s">
        <v>546</v>
      </c>
      <c r="B1" s="516"/>
      <c r="C1" s="516"/>
      <c r="D1" s="516"/>
      <c r="E1" s="516"/>
      <c r="F1" s="516"/>
      <c r="G1" s="516"/>
      <c r="H1" s="516"/>
      <c r="I1" s="517"/>
    </row>
    <row r="2" spans="1:9" x14ac:dyDescent="0.25">
      <c r="A2" s="518" t="s">
        <v>109</v>
      </c>
      <c r="B2" s="519"/>
      <c r="C2" s="519"/>
      <c r="D2" s="519"/>
      <c r="E2" s="519"/>
      <c r="F2" s="519"/>
      <c r="G2" s="519"/>
      <c r="H2" s="519"/>
      <c r="I2" s="520"/>
    </row>
    <row r="3" spans="1:9" x14ac:dyDescent="0.25">
      <c r="A3" s="518" t="s">
        <v>612</v>
      </c>
      <c r="B3" s="519"/>
      <c r="C3" s="519"/>
      <c r="D3" s="519"/>
      <c r="E3" s="519"/>
      <c r="F3" s="519"/>
      <c r="G3" s="519"/>
      <c r="H3" s="519"/>
      <c r="I3" s="520"/>
    </row>
    <row r="4" spans="1:9" x14ac:dyDescent="0.25">
      <c r="A4" s="518" t="s">
        <v>408</v>
      </c>
      <c r="B4" s="519"/>
      <c r="C4" s="519"/>
      <c r="D4" s="519"/>
      <c r="E4" s="519"/>
      <c r="F4" s="519"/>
      <c r="G4" s="519"/>
      <c r="H4" s="519"/>
      <c r="I4" s="520"/>
    </row>
    <row r="5" spans="1:9" x14ac:dyDescent="0.25">
      <c r="A5" s="459"/>
      <c r="B5" s="460"/>
      <c r="C5" s="460"/>
      <c r="D5" s="460"/>
      <c r="E5" s="460"/>
      <c r="F5" s="460"/>
      <c r="G5" s="460"/>
      <c r="H5" s="460"/>
      <c r="I5" s="461"/>
    </row>
    <row r="6" spans="1:9" ht="45" customHeight="1" x14ac:dyDescent="0.25">
      <c r="A6" s="512" t="s">
        <v>613</v>
      </c>
      <c r="B6" s="513"/>
      <c r="C6" s="513"/>
      <c r="D6" s="513"/>
      <c r="E6" s="513"/>
      <c r="F6" s="513"/>
      <c r="G6" s="513"/>
      <c r="H6" s="513"/>
      <c r="I6" s="514"/>
    </row>
    <row r="7" spans="1:9" x14ac:dyDescent="0.25">
      <c r="A7" s="462"/>
      <c r="B7" s="463"/>
      <c r="C7" s="463"/>
      <c r="D7" s="463"/>
      <c r="E7" s="463"/>
      <c r="F7" s="463"/>
      <c r="G7" s="463"/>
      <c r="H7" s="463"/>
      <c r="I7" s="461"/>
    </row>
    <row r="8" spans="1:9" x14ac:dyDescent="0.25">
      <c r="A8" s="503" t="s">
        <v>409</v>
      </c>
      <c r="B8" s="504"/>
      <c r="C8" s="504"/>
      <c r="D8" s="504"/>
      <c r="E8" s="504"/>
      <c r="F8" s="504"/>
      <c r="G8" s="504"/>
      <c r="H8" s="504"/>
      <c r="I8" s="505"/>
    </row>
    <row r="9" spans="1:9" x14ac:dyDescent="0.25">
      <c r="A9" s="464"/>
      <c r="B9" s="465"/>
      <c r="C9" s="465"/>
      <c r="D9" s="465"/>
      <c r="E9" s="465"/>
      <c r="F9" s="465"/>
      <c r="G9" s="465"/>
      <c r="H9" s="465"/>
      <c r="I9" s="461"/>
    </row>
    <row r="10" spans="1:9" x14ac:dyDescent="0.25">
      <c r="A10" s="466" t="s">
        <v>381</v>
      </c>
      <c r="B10" s="465"/>
      <c r="C10" s="465"/>
      <c r="D10" s="465"/>
      <c r="E10" s="465"/>
      <c r="F10" s="465"/>
      <c r="G10" s="465"/>
      <c r="H10" s="465"/>
      <c r="I10" s="461"/>
    </row>
    <row r="11" spans="1:9" x14ac:dyDescent="0.25">
      <c r="A11" s="464" t="s">
        <v>382</v>
      </c>
      <c r="B11" s="465"/>
      <c r="C11" s="465"/>
      <c r="D11" s="465"/>
      <c r="E11" s="485" t="s">
        <v>383</v>
      </c>
      <c r="F11" s="465" t="s">
        <v>384</v>
      </c>
      <c r="G11" s="465"/>
      <c r="H11" s="465"/>
      <c r="I11" s="461"/>
    </row>
    <row r="12" spans="1:9" x14ac:dyDescent="0.25">
      <c r="A12" s="464"/>
      <c r="B12" s="465" t="s">
        <v>394</v>
      </c>
      <c r="C12" s="465"/>
      <c r="D12" s="465"/>
      <c r="E12" s="465"/>
      <c r="F12" s="465"/>
      <c r="G12" s="465"/>
      <c r="H12" s="465"/>
      <c r="I12" s="461"/>
    </row>
    <row r="13" spans="1:9" x14ac:dyDescent="0.25">
      <c r="A13" s="464"/>
      <c r="B13" s="465" t="s">
        <v>395</v>
      </c>
      <c r="C13" s="465"/>
      <c r="D13" s="465"/>
      <c r="E13" s="465"/>
      <c r="F13" s="465"/>
      <c r="G13" s="465"/>
      <c r="H13" s="465"/>
      <c r="I13" s="461"/>
    </row>
    <row r="14" spans="1:9" x14ac:dyDescent="0.25">
      <c r="A14" s="464"/>
      <c r="B14" s="465" t="s">
        <v>396</v>
      </c>
      <c r="C14" s="465"/>
      <c r="D14" s="465"/>
      <c r="E14" s="465"/>
      <c r="F14" s="465"/>
      <c r="G14" s="465"/>
      <c r="H14" s="465"/>
      <c r="I14" s="461"/>
    </row>
    <row r="15" spans="1:9" x14ac:dyDescent="0.25">
      <c r="A15" s="464"/>
      <c r="B15" s="465" t="s">
        <v>397</v>
      </c>
      <c r="C15" s="465"/>
      <c r="D15" s="465"/>
      <c r="E15" s="465"/>
      <c r="F15" s="465"/>
      <c r="G15" s="465"/>
      <c r="H15" s="465"/>
      <c r="I15" s="461"/>
    </row>
    <row r="16" spans="1:9" x14ac:dyDescent="0.25">
      <c r="A16" s="464"/>
      <c r="B16" s="465" t="s">
        <v>398</v>
      </c>
      <c r="C16" s="465"/>
      <c r="D16" s="465"/>
      <c r="E16" s="465"/>
      <c r="F16" s="465"/>
      <c r="G16" s="465"/>
      <c r="H16" s="465"/>
      <c r="I16" s="461"/>
    </row>
    <row r="17" spans="1:9" x14ac:dyDescent="0.25">
      <c r="A17" s="464"/>
      <c r="B17" s="465" t="s">
        <v>399</v>
      </c>
      <c r="C17" s="465"/>
      <c r="D17" s="465"/>
      <c r="E17" s="465"/>
      <c r="F17" s="465"/>
      <c r="G17" s="465"/>
      <c r="H17" s="465"/>
      <c r="I17" s="461"/>
    </row>
    <row r="18" spans="1:9" x14ac:dyDescent="0.25">
      <c r="A18" s="464"/>
      <c r="B18" s="465" t="s">
        <v>400</v>
      </c>
      <c r="C18" s="465"/>
      <c r="D18" s="465"/>
      <c r="E18" s="465"/>
      <c r="F18" s="465"/>
      <c r="G18" s="465"/>
      <c r="H18" s="465"/>
      <c r="I18" s="461"/>
    </row>
    <row r="19" spans="1:9" s="349" customFormat="1" x14ac:dyDescent="0.25">
      <c r="A19" s="464"/>
      <c r="B19" s="465" t="s">
        <v>608</v>
      </c>
      <c r="C19" s="465"/>
      <c r="D19" s="465"/>
      <c r="E19" s="465"/>
      <c r="F19" s="465"/>
      <c r="G19" s="465"/>
      <c r="H19" s="465"/>
      <c r="I19" s="461"/>
    </row>
    <row r="20" spans="1:9" x14ac:dyDescent="0.25">
      <c r="A20" s="464" t="s">
        <v>385</v>
      </c>
      <c r="B20" s="465"/>
      <c r="C20" s="465"/>
      <c r="D20" s="465"/>
      <c r="E20" s="465"/>
      <c r="F20" s="465"/>
      <c r="G20" s="465"/>
      <c r="H20" s="465"/>
      <c r="I20" s="461"/>
    </row>
    <row r="21" spans="1:9" ht="30.75" customHeight="1" x14ac:dyDescent="0.25">
      <c r="A21" s="500" t="s">
        <v>542</v>
      </c>
      <c r="B21" s="501"/>
      <c r="C21" s="501"/>
      <c r="D21" s="501"/>
      <c r="E21" s="501"/>
      <c r="F21" s="501"/>
      <c r="G21" s="501"/>
      <c r="H21" s="501"/>
      <c r="I21" s="502"/>
    </row>
    <row r="22" spans="1:9" x14ac:dyDescent="0.25">
      <c r="A22" s="500" t="s">
        <v>386</v>
      </c>
      <c r="B22" s="501"/>
      <c r="C22" s="501"/>
      <c r="D22" s="501"/>
      <c r="E22" s="501"/>
      <c r="F22" s="501"/>
      <c r="G22" s="501"/>
      <c r="H22" s="501"/>
      <c r="I22" s="502"/>
    </row>
    <row r="23" spans="1:9" x14ac:dyDescent="0.25">
      <c r="A23" s="506" t="s">
        <v>402</v>
      </c>
      <c r="B23" s="507"/>
      <c r="C23" s="507"/>
      <c r="D23" s="507"/>
      <c r="E23" s="507"/>
      <c r="F23" s="507"/>
      <c r="G23" s="507"/>
      <c r="H23" s="507"/>
      <c r="I23" s="508"/>
    </row>
    <row r="24" spans="1:9" x14ac:dyDescent="0.25">
      <c r="A24" s="509" t="s">
        <v>410</v>
      </c>
      <c r="B24" s="510"/>
      <c r="C24" s="510"/>
      <c r="D24" s="510"/>
      <c r="E24" s="510"/>
      <c r="F24" s="510"/>
      <c r="G24" s="510"/>
      <c r="H24" s="510"/>
      <c r="I24" s="511"/>
    </row>
    <row r="25" spans="1:9" x14ac:dyDescent="0.25">
      <c r="A25" s="464" t="s">
        <v>387</v>
      </c>
      <c r="B25" s="465"/>
      <c r="C25" s="465"/>
      <c r="D25" s="465"/>
      <c r="E25" s="465"/>
      <c r="F25" s="465"/>
      <c r="G25" s="465"/>
      <c r="H25" s="465"/>
      <c r="I25" s="461"/>
    </row>
    <row r="26" spans="1:9" x14ac:dyDescent="0.25">
      <c r="A26" s="464"/>
      <c r="B26" s="465" t="s">
        <v>111</v>
      </c>
      <c r="C26" s="465"/>
      <c r="D26" s="465"/>
      <c r="E26" s="465"/>
      <c r="F26" s="465"/>
      <c r="G26" s="465"/>
      <c r="H26" s="465"/>
      <c r="I26" s="461"/>
    </row>
    <row r="27" spans="1:9" x14ac:dyDescent="0.25">
      <c r="A27" s="464"/>
      <c r="B27" s="465" t="s">
        <v>411</v>
      </c>
      <c r="C27" s="465"/>
      <c r="D27" s="465"/>
      <c r="E27" s="465"/>
      <c r="F27" s="465"/>
      <c r="G27" s="465"/>
      <c r="H27" s="465"/>
      <c r="I27" s="461"/>
    </row>
    <row r="28" spans="1:9" x14ac:dyDescent="0.25">
      <c r="A28" s="464"/>
      <c r="B28" s="467" t="s">
        <v>543</v>
      </c>
      <c r="C28" s="465"/>
      <c r="D28" s="465"/>
      <c r="E28" s="465"/>
      <c r="F28" s="465"/>
      <c r="G28" s="465"/>
      <c r="H28" s="465"/>
      <c r="I28" s="461"/>
    </row>
    <row r="29" spans="1:9" x14ac:dyDescent="0.25">
      <c r="A29" s="464"/>
      <c r="B29" s="467" t="s">
        <v>544</v>
      </c>
      <c r="C29" s="465"/>
      <c r="D29" s="465"/>
      <c r="E29" s="465"/>
      <c r="F29" s="465"/>
      <c r="G29" s="465"/>
      <c r="H29" s="465"/>
      <c r="I29" s="461"/>
    </row>
    <row r="30" spans="1:9" x14ac:dyDescent="0.25">
      <c r="A30" s="464"/>
      <c r="B30" s="465" t="s">
        <v>371</v>
      </c>
      <c r="C30" s="465"/>
      <c r="D30" s="465"/>
      <c r="E30" s="465"/>
      <c r="F30" s="465"/>
      <c r="G30" s="465"/>
      <c r="H30" s="465"/>
      <c r="I30" s="461"/>
    </row>
    <row r="31" spans="1:9" x14ac:dyDescent="0.25">
      <c r="A31" s="464"/>
      <c r="B31" s="465" t="s">
        <v>372</v>
      </c>
      <c r="C31" s="465"/>
      <c r="D31" s="465"/>
      <c r="E31" s="465"/>
      <c r="F31" s="465"/>
      <c r="G31" s="465"/>
      <c r="H31" s="465"/>
      <c r="I31" s="461"/>
    </row>
    <row r="32" spans="1:9" x14ac:dyDescent="0.25">
      <c r="A32" s="464"/>
      <c r="B32" s="465" t="s">
        <v>116</v>
      </c>
      <c r="C32" s="465"/>
      <c r="D32" s="465"/>
      <c r="E32" s="465"/>
      <c r="F32" s="465"/>
      <c r="G32" s="465"/>
      <c r="H32" s="465"/>
      <c r="I32" s="461"/>
    </row>
    <row r="33" spans="1:9" x14ac:dyDescent="0.25">
      <c r="A33" s="464"/>
      <c r="B33" s="465" t="s">
        <v>412</v>
      </c>
      <c r="C33" s="465"/>
      <c r="D33" s="465"/>
      <c r="E33" s="465"/>
      <c r="F33" s="465"/>
      <c r="G33" s="465"/>
      <c r="H33" s="465"/>
      <c r="I33" s="461"/>
    </row>
    <row r="34" spans="1:9" x14ac:dyDescent="0.25">
      <c r="A34" s="464"/>
      <c r="B34" s="465" t="s">
        <v>413</v>
      </c>
      <c r="C34" s="465"/>
      <c r="D34" s="465"/>
      <c r="E34" s="465"/>
      <c r="F34" s="465"/>
      <c r="G34" s="465"/>
      <c r="H34" s="465"/>
      <c r="I34" s="461"/>
    </row>
    <row r="35" spans="1:9" x14ac:dyDescent="0.25">
      <c r="A35" s="464"/>
      <c r="B35" s="465" t="s">
        <v>373</v>
      </c>
      <c r="C35" s="465"/>
      <c r="D35" s="465"/>
      <c r="E35" s="465"/>
      <c r="F35" s="465"/>
      <c r="G35" s="465"/>
      <c r="H35" s="465"/>
      <c r="I35" s="461"/>
    </row>
    <row r="36" spans="1:9" x14ac:dyDescent="0.25">
      <c r="A36" s="464"/>
      <c r="B36" s="465" t="s">
        <v>112</v>
      </c>
      <c r="C36" s="465"/>
      <c r="D36" s="465"/>
      <c r="E36" s="465"/>
      <c r="F36" s="465"/>
      <c r="G36" s="465"/>
      <c r="H36" s="465"/>
      <c r="I36" s="461"/>
    </row>
    <row r="37" spans="1:9" x14ac:dyDescent="0.25">
      <c r="A37" s="464"/>
      <c r="B37" s="465" t="s">
        <v>113</v>
      </c>
      <c r="C37" s="465"/>
      <c r="D37" s="465"/>
      <c r="E37" s="465"/>
      <c r="F37" s="465"/>
      <c r="G37" s="465"/>
      <c r="H37" s="465"/>
      <c r="I37" s="461"/>
    </row>
    <row r="38" spans="1:9" x14ac:dyDescent="0.25">
      <c r="A38" s="464"/>
      <c r="B38" s="465" t="s">
        <v>114</v>
      </c>
      <c r="C38" s="465"/>
      <c r="D38" s="465"/>
      <c r="E38" s="465"/>
      <c r="F38" s="465"/>
      <c r="G38" s="465"/>
      <c r="H38" s="465"/>
      <c r="I38" s="461"/>
    </row>
    <row r="39" spans="1:9" ht="32.25" customHeight="1" x14ac:dyDescent="0.25">
      <c r="A39" s="500" t="s">
        <v>545</v>
      </c>
      <c r="B39" s="501"/>
      <c r="C39" s="501"/>
      <c r="D39" s="501"/>
      <c r="E39" s="501"/>
      <c r="F39" s="501"/>
      <c r="G39" s="501"/>
      <c r="H39" s="501"/>
      <c r="I39" s="502"/>
    </row>
    <row r="40" spans="1:9" ht="15.75" thickBot="1" x14ac:dyDescent="0.3">
      <c r="A40" s="468"/>
      <c r="B40" s="243"/>
      <c r="C40" s="243"/>
      <c r="D40" s="243"/>
      <c r="E40" s="243"/>
      <c r="F40" s="243"/>
      <c r="G40" s="243"/>
      <c r="H40" s="243"/>
      <c r="I40" s="469"/>
    </row>
  </sheetData>
  <sheetProtection algorithmName="SHA-512" hashValue="FGoR9uxow5ou497ZmNFHDNEsxPZEk7eVV/GXHLT2JAOtEmrrG3UfT6eKL4f3kV8reSrFe4ap7KWgGBcUfUoU7w==" saltValue="CJ4fpN0W0uV9Duqu/MEjCA==" spinCount="100000" sheet="1" selectLockedCells="1"/>
  <mergeCells count="11">
    <mergeCell ref="A6:I6"/>
    <mergeCell ref="A1:I1"/>
    <mergeCell ref="A2:I2"/>
    <mergeCell ref="A3:I3"/>
    <mergeCell ref="A4:I4"/>
    <mergeCell ref="A39:I39"/>
    <mergeCell ref="A8:I8"/>
    <mergeCell ref="A21:I21"/>
    <mergeCell ref="A22:I22"/>
    <mergeCell ref="A23:I23"/>
    <mergeCell ref="A24:I24"/>
  </mergeCells>
  <pageMargins left="0.51181102362204722" right="0.51181102362204722" top="0.78740157480314965" bottom="0.78740157480314965" header="0.31496062992125984" footer="0.31496062992125984"/>
  <pageSetup paperSize="9" scale="63" orientation="portrait" r:id="rId1"/>
  <headerFooter>
    <oddFooter>&amp;C&amp;A - Pr. El 01/2019</oddFooter>
  </headerFooter>
  <colBreaks count="1" manualBreakCount="1">
    <brk id="9" max="4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5">
    <tabColor theme="9" tint="0.39997558519241921"/>
  </sheetPr>
  <dimension ref="A1:P79"/>
  <sheetViews>
    <sheetView showGridLines="0" view="pageBreakPreview" zoomScale="60" zoomScaleNormal="100" workbookViewId="0">
      <selection activeCell="E21" sqref="E21"/>
    </sheetView>
  </sheetViews>
  <sheetFormatPr defaultRowHeight="14.25" x14ac:dyDescent="0.2"/>
  <cols>
    <col min="1" max="1" width="7" style="1" customWidth="1"/>
    <col min="2" max="2" width="55" style="1" customWidth="1"/>
    <col min="3" max="3" width="11.140625" style="73" customWidth="1"/>
    <col min="4" max="4" width="14.85546875" style="1" customWidth="1"/>
    <col min="5" max="5" width="14.5703125" style="1" customWidth="1"/>
    <col min="6" max="6" width="17.5703125" style="1" customWidth="1"/>
    <col min="7" max="7" width="19.42578125" style="1" bestFit="1" customWidth="1"/>
    <col min="8" max="9" width="17.85546875" style="1" customWidth="1"/>
    <col min="10" max="16384" width="9.140625" style="1"/>
  </cols>
  <sheetData>
    <row r="1" spans="1:16" customFormat="1" ht="22.5" customHeight="1" x14ac:dyDescent="0.3">
      <c r="A1" s="744" t="str">
        <f>RESUMO!A1</f>
        <v>ANEXO IV</v>
      </c>
      <c r="B1" s="744"/>
      <c r="C1" s="744"/>
      <c r="D1" s="744"/>
      <c r="E1" s="744"/>
      <c r="F1" s="744"/>
      <c r="G1" s="744"/>
      <c r="H1" s="744"/>
      <c r="I1" s="744"/>
      <c r="J1" s="230"/>
      <c r="K1" s="230"/>
      <c r="L1" s="230"/>
      <c r="M1" s="230"/>
      <c r="N1" s="230"/>
      <c r="O1" s="230"/>
      <c r="P1" s="230"/>
    </row>
    <row r="2" spans="1:16" customFormat="1" ht="19.5" customHeight="1" x14ac:dyDescent="0.3">
      <c r="A2" s="599" t="str">
        <f>RESUMO!A3</f>
        <v>Pr. El. Nº 001/2020</v>
      </c>
      <c r="B2" s="599"/>
      <c r="C2" s="599"/>
      <c r="D2" s="599"/>
      <c r="E2" s="599"/>
      <c r="F2" s="599"/>
      <c r="G2" s="599"/>
      <c r="H2" s="599"/>
      <c r="I2" s="599"/>
    </row>
    <row r="3" spans="1:16" customFormat="1" ht="18.75" x14ac:dyDescent="0.3">
      <c r="A3" s="599" t="str">
        <f>RESUMO!A8</f>
        <v>GRUPO 1 - LIMPEZA EQC</v>
      </c>
      <c r="B3" s="599"/>
      <c r="C3" s="599"/>
      <c r="D3" s="599"/>
      <c r="E3" s="599"/>
      <c r="F3" s="599"/>
      <c r="G3" s="599"/>
      <c r="H3" s="599"/>
      <c r="I3" s="599"/>
    </row>
    <row r="4" spans="1:16" customFormat="1" ht="18.75" x14ac:dyDescent="0.3">
      <c r="A4" s="599" t="s">
        <v>378</v>
      </c>
      <c r="B4" s="599"/>
      <c r="C4" s="599"/>
      <c r="D4" s="599"/>
      <c r="E4" s="599"/>
      <c r="F4" s="599"/>
      <c r="G4" s="599"/>
      <c r="H4" s="599"/>
      <c r="I4" s="599"/>
    </row>
    <row r="5" spans="1:16" customFormat="1" ht="18.75" x14ac:dyDescent="0.3">
      <c r="A5" s="256"/>
      <c r="B5" s="256"/>
      <c r="C5" s="256"/>
      <c r="D5" s="256"/>
      <c r="E5" s="256"/>
      <c r="F5" s="256"/>
      <c r="G5" s="256"/>
      <c r="H5" s="256"/>
      <c r="I5" s="256"/>
    </row>
    <row r="6" spans="1:16" customFormat="1" ht="15" x14ac:dyDescent="0.25">
      <c r="A6" s="21" t="str">
        <f>ORIENTAÇÕES!A4</f>
        <v>PROCESSO Nº. : 21052.002537/2019-97</v>
      </c>
      <c r="B6" s="21"/>
      <c r="C6" s="9"/>
      <c r="D6" s="9"/>
      <c r="E6" s="9"/>
      <c r="F6" s="9"/>
      <c r="G6" s="9"/>
      <c r="H6" s="21"/>
      <c r="I6" s="21"/>
    </row>
    <row r="7" spans="1:16" customFormat="1" ht="15" x14ac:dyDescent="0.25">
      <c r="A7" s="762" t="str">
        <f>BENEFÍCIOS!A6</f>
        <v>EMPRESA</v>
      </c>
      <c r="B7" s="762"/>
      <c r="C7" s="762"/>
      <c r="D7" s="762"/>
      <c r="E7" s="762"/>
      <c r="F7" s="762"/>
      <c r="G7" s="762"/>
      <c r="H7" s="762"/>
      <c r="I7" s="762"/>
    </row>
    <row r="8" spans="1:16" customFormat="1" ht="15" x14ac:dyDescent="0.25">
      <c r="A8" s="21"/>
      <c r="B8" s="21"/>
      <c r="C8" s="9"/>
      <c r="D8" s="9"/>
      <c r="E8" s="9"/>
      <c r="F8" s="9"/>
      <c r="G8" s="9"/>
      <c r="H8" s="21"/>
      <c r="I8" s="21"/>
    </row>
    <row r="9" spans="1:16" customFormat="1" ht="27" customHeight="1" x14ac:dyDescent="0.25">
      <c r="A9" s="600" t="s">
        <v>180</v>
      </c>
      <c r="B9" s="684"/>
      <c r="C9" s="585" t="str">
        <f>RESUMO!C10</f>
        <v>XXXXXXXXXXXXXXXXXXX</v>
      </c>
      <c r="D9" s="586"/>
      <c r="E9" s="586"/>
      <c r="F9" s="587"/>
      <c r="G9" s="65" t="s">
        <v>104</v>
      </c>
      <c r="H9" s="570" t="str">
        <f>RESUMO!H10</f>
        <v>XXXXXXXXXXX</v>
      </c>
      <c r="I9" s="571"/>
    </row>
    <row r="10" spans="1:16" customFormat="1" ht="12.75" customHeight="1" x14ac:dyDescent="0.25">
      <c r="A10" s="68"/>
      <c r="B10" s="68"/>
      <c r="C10" s="69"/>
      <c r="D10" s="69"/>
      <c r="E10" s="69"/>
      <c r="F10" s="69"/>
      <c r="G10" s="65"/>
      <c r="H10" s="66"/>
      <c r="I10" s="66"/>
    </row>
    <row r="11" spans="1:16" customFormat="1" ht="15" x14ac:dyDescent="0.25">
      <c r="A11" s="560" t="s">
        <v>325</v>
      </c>
      <c r="B11" s="560"/>
      <c r="C11" s="560"/>
      <c r="D11" s="560"/>
      <c r="E11" s="560"/>
      <c r="F11" s="560"/>
      <c r="G11" s="560"/>
      <c r="H11" s="560"/>
      <c r="I11" s="560"/>
    </row>
    <row r="12" spans="1:16" ht="15.75" thickBot="1" x14ac:dyDescent="0.3">
      <c r="A12" s="46"/>
      <c r="B12" s="46"/>
      <c r="C12" s="71"/>
      <c r="D12" s="46"/>
      <c r="E12" s="46"/>
      <c r="F12" s="46"/>
      <c r="G12" s="46"/>
      <c r="H12" s="46"/>
      <c r="I12" s="46"/>
    </row>
    <row r="13" spans="1:16" ht="34.5" customHeight="1" x14ac:dyDescent="0.25">
      <c r="A13" s="763" t="s">
        <v>44</v>
      </c>
      <c r="B13" s="765" t="s">
        <v>43</v>
      </c>
      <c r="C13" s="765" t="s">
        <v>142</v>
      </c>
      <c r="D13" s="769" t="s">
        <v>464</v>
      </c>
      <c r="E13" s="770"/>
      <c r="F13" s="767" t="s">
        <v>69</v>
      </c>
      <c r="G13" s="771" t="s">
        <v>290</v>
      </c>
      <c r="H13" s="772"/>
    </row>
    <row r="14" spans="1:16" ht="36.75" customHeight="1" x14ac:dyDescent="0.2">
      <c r="A14" s="764"/>
      <c r="B14" s="766" t="s">
        <v>43</v>
      </c>
      <c r="C14" s="766" t="s">
        <v>142</v>
      </c>
      <c r="D14" s="314" t="s">
        <v>144</v>
      </c>
      <c r="E14" s="314" t="s">
        <v>341</v>
      </c>
      <c r="F14" s="768" t="s">
        <v>69</v>
      </c>
      <c r="G14" s="313" t="s">
        <v>289</v>
      </c>
      <c r="H14" s="179" t="s">
        <v>508</v>
      </c>
    </row>
    <row r="15" spans="1:16" ht="27.75" customHeight="1" x14ac:dyDescent="0.2">
      <c r="A15" s="149">
        <v>1</v>
      </c>
      <c r="B15" s="141" t="s">
        <v>419</v>
      </c>
      <c r="C15" s="172" t="s">
        <v>142</v>
      </c>
      <c r="D15" s="178" t="s">
        <v>482</v>
      </c>
      <c r="E15" s="291">
        <v>6</v>
      </c>
      <c r="F15" s="283">
        <v>6</v>
      </c>
      <c r="G15" s="332" t="s">
        <v>482</v>
      </c>
      <c r="H15" s="148">
        <f>E15*F15</f>
        <v>36</v>
      </c>
    </row>
    <row r="16" spans="1:16" ht="27.75" customHeight="1" x14ac:dyDescent="0.2">
      <c r="A16" s="149">
        <v>2</v>
      </c>
      <c r="B16" s="141" t="s">
        <v>420</v>
      </c>
      <c r="C16" s="172" t="s">
        <v>142</v>
      </c>
      <c r="D16" s="178" t="s">
        <v>482</v>
      </c>
      <c r="E16" s="291">
        <v>6</v>
      </c>
      <c r="F16" s="283">
        <v>8</v>
      </c>
      <c r="G16" s="332" t="s">
        <v>482</v>
      </c>
      <c r="H16" s="148">
        <f t="shared" ref="H16:H36" si="0">E16*F16</f>
        <v>48</v>
      </c>
    </row>
    <row r="17" spans="1:8" ht="27.75" customHeight="1" x14ac:dyDescent="0.2">
      <c r="A17" s="149">
        <v>3</v>
      </c>
      <c r="B17" s="141" t="s">
        <v>421</v>
      </c>
      <c r="C17" s="172" t="s">
        <v>142</v>
      </c>
      <c r="D17" s="178" t="s">
        <v>482</v>
      </c>
      <c r="E17" s="291">
        <v>6</v>
      </c>
      <c r="F17" s="283">
        <v>2.25</v>
      </c>
      <c r="G17" s="332" t="s">
        <v>482</v>
      </c>
      <c r="H17" s="148">
        <f t="shared" si="0"/>
        <v>13.5</v>
      </c>
    </row>
    <row r="18" spans="1:8" ht="27.75" customHeight="1" x14ac:dyDescent="0.2">
      <c r="A18" s="149">
        <v>4</v>
      </c>
      <c r="B18" s="141" t="s">
        <v>422</v>
      </c>
      <c r="C18" s="172" t="s">
        <v>142</v>
      </c>
      <c r="D18" s="178" t="s">
        <v>482</v>
      </c>
      <c r="E18" s="291">
        <v>9</v>
      </c>
      <c r="F18" s="283">
        <v>27.64</v>
      </c>
      <c r="G18" s="332" t="s">
        <v>482</v>
      </c>
      <c r="H18" s="148">
        <f t="shared" si="0"/>
        <v>248.76</v>
      </c>
    </row>
    <row r="19" spans="1:8" ht="27.75" customHeight="1" x14ac:dyDescent="0.2">
      <c r="A19" s="149">
        <v>5</v>
      </c>
      <c r="B19" s="141" t="s">
        <v>423</v>
      </c>
      <c r="C19" s="172" t="s">
        <v>142</v>
      </c>
      <c r="D19" s="178" t="s">
        <v>482</v>
      </c>
      <c r="E19" s="291">
        <v>9</v>
      </c>
      <c r="F19" s="283">
        <v>14.9</v>
      </c>
      <c r="G19" s="332" t="s">
        <v>482</v>
      </c>
      <c r="H19" s="148">
        <f t="shared" si="0"/>
        <v>134.1</v>
      </c>
    </row>
    <row r="20" spans="1:8" ht="27.75" customHeight="1" x14ac:dyDescent="0.2">
      <c r="A20" s="149">
        <v>6</v>
      </c>
      <c r="B20" s="141" t="s">
        <v>424</v>
      </c>
      <c r="C20" s="172" t="s">
        <v>142</v>
      </c>
      <c r="D20" s="178" t="s">
        <v>482</v>
      </c>
      <c r="E20" s="291">
        <v>3</v>
      </c>
      <c r="F20" s="283">
        <v>2.1566666666666667</v>
      </c>
      <c r="G20" s="332" t="s">
        <v>482</v>
      </c>
      <c r="H20" s="148">
        <f t="shared" si="0"/>
        <v>6.4700000000000006</v>
      </c>
    </row>
    <row r="21" spans="1:8" ht="27.75" customHeight="1" x14ac:dyDescent="0.2">
      <c r="A21" s="149">
        <v>7</v>
      </c>
      <c r="B21" s="141" t="s">
        <v>425</v>
      </c>
      <c r="C21" s="172" t="s">
        <v>142</v>
      </c>
      <c r="D21" s="178" t="s">
        <v>482</v>
      </c>
      <c r="E21" s="291">
        <v>3</v>
      </c>
      <c r="F21" s="283">
        <v>3</v>
      </c>
      <c r="G21" s="332" t="s">
        <v>482</v>
      </c>
      <c r="H21" s="148">
        <f t="shared" si="0"/>
        <v>9</v>
      </c>
    </row>
    <row r="22" spans="1:8" ht="27.75" customHeight="1" x14ac:dyDescent="0.2">
      <c r="A22" s="149">
        <v>8</v>
      </c>
      <c r="B22" s="141" t="s">
        <v>426</v>
      </c>
      <c r="C22" s="172" t="s">
        <v>142</v>
      </c>
      <c r="D22" s="178" t="s">
        <v>482</v>
      </c>
      <c r="E22" s="291">
        <v>4</v>
      </c>
      <c r="F22" s="283">
        <v>6.37</v>
      </c>
      <c r="G22" s="332" t="s">
        <v>482</v>
      </c>
      <c r="H22" s="148">
        <f t="shared" si="0"/>
        <v>25.48</v>
      </c>
    </row>
    <row r="23" spans="1:8" ht="27.75" customHeight="1" x14ac:dyDescent="0.2">
      <c r="A23" s="149">
        <v>9</v>
      </c>
      <c r="B23" s="141" t="s">
        <v>427</v>
      </c>
      <c r="C23" s="172" t="s">
        <v>142</v>
      </c>
      <c r="D23" s="178" t="s">
        <v>482</v>
      </c>
      <c r="E23" s="291">
        <v>3</v>
      </c>
      <c r="F23" s="283">
        <v>150</v>
      </c>
      <c r="G23" s="332" t="s">
        <v>482</v>
      </c>
      <c r="H23" s="148">
        <f t="shared" si="0"/>
        <v>450</v>
      </c>
    </row>
    <row r="24" spans="1:8" ht="27.75" customHeight="1" x14ac:dyDescent="0.2">
      <c r="A24" s="149">
        <v>10</v>
      </c>
      <c r="B24" s="141" t="s">
        <v>428</v>
      </c>
      <c r="C24" s="172" t="s">
        <v>142</v>
      </c>
      <c r="D24" s="178" t="s">
        <v>482</v>
      </c>
      <c r="E24" s="291">
        <v>4</v>
      </c>
      <c r="F24" s="283">
        <v>7.43</v>
      </c>
      <c r="G24" s="332" t="s">
        <v>482</v>
      </c>
      <c r="H24" s="148">
        <f t="shared" si="0"/>
        <v>29.72</v>
      </c>
    </row>
    <row r="25" spans="1:8" ht="27.75" customHeight="1" x14ac:dyDescent="0.2">
      <c r="A25" s="149">
        <v>11</v>
      </c>
      <c r="B25" s="141" t="s">
        <v>429</v>
      </c>
      <c r="C25" s="172" t="s">
        <v>142</v>
      </c>
      <c r="D25" s="178" t="s">
        <v>482</v>
      </c>
      <c r="E25" s="291">
        <v>72</v>
      </c>
      <c r="F25" s="283">
        <v>1.99</v>
      </c>
      <c r="G25" s="332" t="s">
        <v>482</v>
      </c>
      <c r="H25" s="148">
        <f t="shared" si="0"/>
        <v>143.28</v>
      </c>
    </row>
    <row r="26" spans="1:8" ht="27.75" customHeight="1" x14ac:dyDescent="0.2">
      <c r="A26" s="149">
        <v>12</v>
      </c>
      <c r="B26" s="141" t="s">
        <v>430</v>
      </c>
      <c r="C26" s="172" t="s">
        <v>142</v>
      </c>
      <c r="D26" s="178" t="s">
        <v>482</v>
      </c>
      <c r="E26" s="291">
        <v>3</v>
      </c>
      <c r="F26" s="283">
        <v>20.7</v>
      </c>
      <c r="G26" s="332" t="s">
        <v>482</v>
      </c>
      <c r="H26" s="148">
        <f t="shared" si="0"/>
        <v>62.099999999999994</v>
      </c>
    </row>
    <row r="27" spans="1:8" ht="79.5" customHeight="1" x14ac:dyDescent="0.2">
      <c r="A27" s="149">
        <v>13</v>
      </c>
      <c r="B27" s="141" t="s">
        <v>431</v>
      </c>
      <c r="C27" s="172" t="s">
        <v>142</v>
      </c>
      <c r="D27" s="178" t="s">
        <v>482</v>
      </c>
      <c r="E27" s="291">
        <v>2</v>
      </c>
      <c r="F27" s="283">
        <v>179.1</v>
      </c>
      <c r="G27" s="332" t="s">
        <v>482</v>
      </c>
      <c r="H27" s="148">
        <f>E27*F27</f>
        <v>358.2</v>
      </c>
    </row>
    <row r="28" spans="1:8" ht="27.75" customHeight="1" x14ac:dyDescent="0.2">
      <c r="A28" s="149">
        <v>14</v>
      </c>
      <c r="B28" s="141" t="s">
        <v>432</v>
      </c>
      <c r="C28" s="172" t="s">
        <v>142</v>
      </c>
      <c r="D28" s="178" t="s">
        <v>482</v>
      </c>
      <c r="E28" s="291">
        <v>6</v>
      </c>
      <c r="F28" s="283">
        <v>72.146666666666661</v>
      </c>
      <c r="G28" s="332" t="s">
        <v>482</v>
      </c>
      <c r="H28" s="148">
        <f t="shared" si="0"/>
        <v>432.88</v>
      </c>
    </row>
    <row r="29" spans="1:8" ht="27.75" customHeight="1" x14ac:dyDescent="0.2">
      <c r="A29" s="149">
        <v>15</v>
      </c>
      <c r="B29" s="141" t="s">
        <v>433</v>
      </c>
      <c r="C29" s="172" t="s">
        <v>142</v>
      </c>
      <c r="D29" s="178" t="s">
        <v>482</v>
      </c>
      <c r="E29" s="291">
        <v>3</v>
      </c>
      <c r="F29" s="283">
        <v>6.8</v>
      </c>
      <c r="G29" s="332" t="s">
        <v>482</v>
      </c>
      <c r="H29" s="148">
        <f t="shared" si="0"/>
        <v>20.399999999999999</v>
      </c>
    </row>
    <row r="30" spans="1:8" ht="27.75" customHeight="1" x14ac:dyDescent="0.2">
      <c r="A30" s="149">
        <v>16</v>
      </c>
      <c r="B30" s="141" t="s">
        <v>434</v>
      </c>
      <c r="C30" s="172" t="s">
        <v>142</v>
      </c>
      <c r="D30" s="178" t="s">
        <v>482</v>
      </c>
      <c r="E30" s="291">
        <v>2</v>
      </c>
      <c r="F30" s="283">
        <v>63.84</v>
      </c>
      <c r="G30" s="332" t="s">
        <v>482</v>
      </c>
      <c r="H30" s="148">
        <f t="shared" si="0"/>
        <v>127.68</v>
      </c>
    </row>
    <row r="31" spans="1:8" ht="27.75" customHeight="1" x14ac:dyDescent="0.2">
      <c r="A31" s="149">
        <v>17</v>
      </c>
      <c r="B31" s="141" t="s">
        <v>435</v>
      </c>
      <c r="C31" s="172" t="s">
        <v>142</v>
      </c>
      <c r="D31" s="178" t="s">
        <v>482</v>
      </c>
      <c r="E31" s="291">
        <v>6</v>
      </c>
      <c r="F31" s="283">
        <v>4.2833333333333341</v>
      </c>
      <c r="G31" s="332" t="s">
        <v>482</v>
      </c>
      <c r="H31" s="148">
        <f t="shared" si="0"/>
        <v>25.700000000000003</v>
      </c>
    </row>
    <row r="32" spans="1:8" ht="27.75" customHeight="1" x14ac:dyDescent="0.2">
      <c r="A32" s="149">
        <v>18</v>
      </c>
      <c r="B32" s="141" t="s">
        <v>436</v>
      </c>
      <c r="C32" s="172" t="s">
        <v>142</v>
      </c>
      <c r="D32" s="178" t="s">
        <v>482</v>
      </c>
      <c r="E32" s="291">
        <v>24</v>
      </c>
      <c r="F32" s="283">
        <v>2.3833333333333333</v>
      </c>
      <c r="G32" s="332" t="s">
        <v>482</v>
      </c>
      <c r="H32" s="148">
        <f t="shared" si="0"/>
        <v>57.2</v>
      </c>
    </row>
    <row r="33" spans="1:8" ht="27.75" customHeight="1" x14ac:dyDescent="0.2">
      <c r="A33" s="149">
        <v>19</v>
      </c>
      <c r="B33" s="141" t="s">
        <v>437</v>
      </c>
      <c r="C33" s="172" t="s">
        <v>142</v>
      </c>
      <c r="D33" s="178" t="s">
        <v>482</v>
      </c>
      <c r="E33" s="291">
        <v>12</v>
      </c>
      <c r="F33" s="283">
        <v>5.3</v>
      </c>
      <c r="G33" s="332" t="s">
        <v>482</v>
      </c>
      <c r="H33" s="148">
        <f t="shared" si="0"/>
        <v>63.599999999999994</v>
      </c>
    </row>
    <row r="34" spans="1:8" ht="27.75" customHeight="1" x14ac:dyDescent="0.2">
      <c r="A34" s="149">
        <v>20</v>
      </c>
      <c r="B34" s="141" t="s">
        <v>438</v>
      </c>
      <c r="C34" s="172" t="s">
        <v>142</v>
      </c>
      <c r="D34" s="178" t="s">
        <v>482</v>
      </c>
      <c r="E34" s="291">
        <v>6</v>
      </c>
      <c r="F34" s="283">
        <v>26.39</v>
      </c>
      <c r="G34" s="332" t="s">
        <v>482</v>
      </c>
      <c r="H34" s="148">
        <f t="shared" si="0"/>
        <v>158.34</v>
      </c>
    </row>
    <row r="35" spans="1:8" ht="27.75" customHeight="1" x14ac:dyDescent="0.2">
      <c r="A35" s="149">
        <v>21</v>
      </c>
      <c r="B35" s="141" t="s">
        <v>439</v>
      </c>
      <c r="C35" s="172" t="s">
        <v>142</v>
      </c>
      <c r="D35" s="178" t="s">
        <v>482</v>
      </c>
      <c r="E35" s="291">
        <v>6</v>
      </c>
      <c r="F35" s="283">
        <v>10</v>
      </c>
      <c r="G35" s="332" t="s">
        <v>482</v>
      </c>
      <c r="H35" s="148">
        <f t="shared" si="0"/>
        <v>60</v>
      </c>
    </row>
    <row r="36" spans="1:8" ht="27.75" customHeight="1" x14ac:dyDescent="0.2">
      <c r="A36" s="149">
        <v>22</v>
      </c>
      <c r="B36" s="141" t="s">
        <v>440</v>
      </c>
      <c r="C36" s="172" t="s">
        <v>142</v>
      </c>
      <c r="D36" s="178" t="s">
        <v>482</v>
      </c>
      <c r="E36" s="291">
        <v>36</v>
      </c>
      <c r="F36" s="283">
        <v>7.71</v>
      </c>
      <c r="G36" s="332" t="s">
        <v>482</v>
      </c>
      <c r="H36" s="148">
        <f t="shared" si="0"/>
        <v>277.56</v>
      </c>
    </row>
    <row r="37" spans="1:8" ht="27.75" customHeight="1" x14ac:dyDescent="0.2">
      <c r="A37" s="149">
        <v>23</v>
      </c>
      <c r="B37" s="141" t="s">
        <v>441</v>
      </c>
      <c r="C37" s="172" t="s">
        <v>509</v>
      </c>
      <c r="D37" s="292">
        <v>15</v>
      </c>
      <c r="E37" s="178" t="s">
        <v>482</v>
      </c>
      <c r="F37" s="283">
        <v>2.706666666666667</v>
      </c>
      <c r="G37" s="147">
        <f>D37*F37</f>
        <v>40.600000000000009</v>
      </c>
      <c r="H37" s="333" t="s">
        <v>482</v>
      </c>
    </row>
    <row r="38" spans="1:8" ht="27.75" customHeight="1" x14ac:dyDescent="0.2">
      <c r="A38" s="149">
        <v>24</v>
      </c>
      <c r="B38" s="141" t="s">
        <v>442</v>
      </c>
      <c r="C38" s="172" t="s">
        <v>509</v>
      </c>
      <c r="D38" s="292">
        <v>2</v>
      </c>
      <c r="E38" s="178" t="s">
        <v>482</v>
      </c>
      <c r="F38" s="283">
        <v>5.6833333333333327</v>
      </c>
      <c r="G38" s="147">
        <f t="shared" ref="G38:G64" si="1">D38*F38</f>
        <v>11.366666666666665</v>
      </c>
      <c r="H38" s="333" t="s">
        <v>482</v>
      </c>
    </row>
    <row r="39" spans="1:8" ht="27.75" customHeight="1" x14ac:dyDescent="0.2">
      <c r="A39" s="149">
        <v>25</v>
      </c>
      <c r="B39" s="141" t="s">
        <v>443</v>
      </c>
      <c r="C39" s="172" t="s">
        <v>509</v>
      </c>
      <c r="D39" s="292">
        <v>1</v>
      </c>
      <c r="E39" s="178" t="s">
        <v>482</v>
      </c>
      <c r="F39" s="283">
        <v>6.8</v>
      </c>
      <c r="G39" s="147">
        <f t="shared" si="1"/>
        <v>6.8</v>
      </c>
      <c r="H39" s="333" t="s">
        <v>482</v>
      </c>
    </row>
    <row r="40" spans="1:8" ht="27.75" customHeight="1" x14ac:dyDescent="0.2">
      <c r="A40" s="149">
        <v>26</v>
      </c>
      <c r="B40" s="141" t="s">
        <v>444</v>
      </c>
      <c r="C40" s="172" t="s">
        <v>571</v>
      </c>
      <c r="D40" s="292">
        <v>1</v>
      </c>
      <c r="E40" s="178" t="s">
        <v>482</v>
      </c>
      <c r="F40" s="283">
        <v>25.560000000000002</v>
      </c>
      <c r="G40" s="147">
        <f t="shared" si="1"/>
        <v>25.560000000000002</v>
      </c>
      <c r="H40" s="333" t="s">
        <v>482</v>
      </c>
    </row>
    <row r="41" spans="1:8" ht="27.75" customHeight="1" x14ac:dyDescent="0.2">
      <c r="A41" s="149">
        <v>27</v>
      </c>
      <c r="B41" s="141" t="s">
        <v>445</v>
      </c>
      <c r="C41" s="172" t="s">
        <v>509</v>
      </c>
      <c r="D41" s="292">
        <v>3</v>
      </c>
      <c r="E41" s="178" t="s">
        <v>482</v>
      </c>
      <c r="F41" s="283">
        <v>10.14</v>
      </c>
      <c r="G41" s="147">
        <f t="shared" si="1"/>
        <v>30.42</v>
      </c>
      <c r="H41" s="333" t="s">
        <v>482</v>
      </c>
    </row>
    <row r="42" spans="1:8" ht="27.75" customHeight="1" x14ac:dyDescent="0.2">
      <c r="A42" s="149">
        <v>28</v>
      </c>
      <c r="B42" s="141" t="s">
        <v>446</v>
      </c>
      <c r="C42" s="172" t="s">
        <v>572</v>
      </c>
      <c r="D42" s="292">
        <v>6</v>
      </c>
      <c r="E42" s="178" t="s">
        <v>482</v>
      </c>
      <c r="F42" s="283">
        <v>6.65</v>
      </c>
      <c r="G42" s="147">
        <f t="shared" si="1"/>
        <v>39.900000000000006</v>
      </c>
      <c r="H42" s="333" t="s">
        <v>482</v>
      </c>
    </row>
    <row r="43" spans="1:8" ht="27.75" customHeight="1" x14ac:dyDescent="0.2">
      <c r="A43" s="149">
        <v>29</v>
      </c>
      <c r="B43" s="141" t="s">
        <v>447</v>
      </c>
      <c r="C43" s="172" t="s">
        <v>571</v>
      </c>
      <c r="D43" s="292">
        <v>3</v>
      </c>
      <c r="E43" s="178" t="s">
        <v>482</v>
      </c>
      <c r="F43" s="283">
        <v>8.8800000000000008</v>
      </c>
      <c r="G43" s="147">
        <f t="shared" si="1"/>
        <v>26.64</v>
      </c>
      <c r="H43" s="333" t="s">
        <v>482</v>
      </c>
    </row>
    <row r="44" spans="1:8" ht="27.75" customHeight="1" x14ac:dyDescent="0.2">
      <c r="A44" s="149">
        <v>30</v>
      </c>
      <c r="B44" s="141" t="s">
        <v>448</v>
      </c>
      <c r="C44" s="172" t="s">
        <v>571</v>
      </c>
      <c r="D44" s="292">
        <v>10</v>
      </c>
      <c r="E44" s="178" t="s">
        <v>482</v>
      </c>
      <c r="F44" s="283">
        <v>1.4766666666666666</v>
      </c>
      <c r="G44" s="147">
        <f t="shared" si="1"/>
        <v>14.766666666666666</v>
      </c>
      <c r="H44" s="333" t="s">
        <v>482</v>
      </c>
    </row>
    <row r="45" spans="1:8" ht="38.25" customHeight="1" x14ac:dyDescent="0.2">
      <c r="A45" s="149">
        <v>31</v>
      </c>
      <c r="B45" s="141" t="s">
        <v>449</v>
      </c>
      <c r="C45" s="172" t="s">
        <v>142</v>
      </c>
      <c r="D45" s="292">
        <v>3</v>
      </c>
      <c r="E45" s="178" t="s">
        <v>482</v>
      </c>
      <c r="F45" s="283">
        <v>12.29</v>
      </c>
      <c r="G45" s="147">
        <f t="shared" si="1"/>
        <v>36.869999999999997</v>
      </c>
      <c r="H45" s="333" t="s">
        <v>482</v>
      </c>
    </row>
    <row r="46" spans="1:8" ht="27.75" customHeight="1" x14ac:dyDescent="0.2">
      <c r="A46" s="149">
        <v>32</v>
      </c>
      <c r="B46" s="141" t="s">
        <v>143</v>
      </c>
      <c r="C46" s="172" t="s">
        <v>142</v>
      </c>
      <c r="D46" s="292">
        <v>9</v>
      </c>
      <c r="E46" s="178" t="s">
        <v>482</v>
      </c>
      <c r="F46" s="283">
        <v>0.4</v>
      </c>
      <c r="G46" s="147">
        <f t="shared" si="1"/>
        <v>3.6</v>
      </c>
      <c r="H46" s="333" t="s">
        <v>482</v>
      </c>
    </row>
    <row r="47" spans="1:8" ht="27.75" customHeight="1" x14ac:dyDescent="0.2">
      <c r="A47" s="149">
        <v>33</v>
      </c>
      <c r="B47" s="141" t="s">
        <v>450</v>
      </c>
      <c r="C47" s="172" t="s">
        <v>573</v>
      </c>
      <c r="D47" s="292">
        <v>3</v>
      </c>
      <c r="E47" s="178" t="s">
        <v>482</v>
      </c>
      <c r="F47" s="283">
        <v>1.69</v>
      </c>
      <c r="G47" s="147">
        <f t="shared" si="1"/>
        <v>5.07</v>
      </c>
      <c r="H47" s="333" t="s">
        <v>482</v>
      </c>
    </row>
    <row r="48" spans="1:8" ht="27.75" customHeight="1" x14ac:dyDescent="0.2">
      <c r="A48" s="149">
        <v>34</v>
      </c>
      <c r="B48" s="141" t="s">
        <v>451</v>
      </c>
      <c r="C48" s="172" t="s">
        <v>509</v>
      </c>
      <c r="D48" s="292">
        <v>5</v>
      </c>
      <c r="E48" s="178" t="s">
        <v>482</v>
      </c>
      <c r="F48" s="283">
        <v>7.4379999999999997</v>
      </c>
      <c r="G48" s="147">
        <f t="shared" si="1"/>
        <v>37.19</v>
      </c>
      <c r="H48" s="333" t="s">
        <v>482</v>
      </c>
    </row>
    <row r="49" spans="1:8" ht="27.75" customHeight="1" x14ac:dyDescent="0.2">
      <c r="A49" s="149">
        <v>35</v>
      </c>
      <c r="B49" s="141" t="s">
        <v>452</v>
      </c>
      <c r="C49" s="172" t="s">
        <v>509</v>
      </c>
      <c r="D49" s="292">
        <v>5</v>
      </c>
      <c r="E49" s="178" t="s">
        <v>482</v>
      </c>
      <c r="F49" s="283">
        <v>4.1400000000000006</v>
      </c>
      <c r="G49" s="147">
        <f t="shared" si="1"/>
        <v>20.700000000000003</v>
      </c>
      <c r="H49" s="333" t="s">
        <v>482</v>
      </c>
    </row>
    <row r="50" spans="1:8" ht="27.75" customHeight="1" x14ac:dyDescent="0.2">
      <c r="A50" s="149">
        <v>36</v>
      </c>
      <c r="B50" s="141" t="s">
        <v>453</v>
      </c>
      <c r="C50" s="172" t="s">
        <v>142</v>
      </c>
      <c r="D50" s="292">
        <v>3</v>
      </c>
      <c r="E50" s="178" t="s">
        <v>482</v>
      </c>
      <c r="F50" s="283">
        <v>4.45</v>
      </c>
      <c r="G50" s="147">
        <f t="shared" si="1"/>
        <v>13.350000000000001</v>
      </c>
      <c r="H50" s="333" t="s">
        <v>482</v>
      </c>
    </row>
    <row r="51" spans="1:8" ht="27.75" customHeight="1" x14ac:dyDescent="0.2">
      <c r="A51" s="149">
        <v>37</v>
      </c>
      <c r="B51" s="141" t="s">
        <v>454</v>
      </c>
      <c r="C51" s="172" t="s">
        <v>142</v>
      </c>
      <c r="D51" s="292">
        <v>12</v>
      </c>
      <c r="E51" s="178" t="s">
        <v>482</v>
      </c>
      <c r="F51" s="283">
        <v>4.0999999999999996</v>
      </c>
      <c r="G51" s="147">
        <f t="shared" si="1"/>
        <v>49.199999999999996</v>
      </c>
      <c r="H51" s="333" t="s">
        <v>482</v>
      </c>
    </row>
    <row r="52" spans="1:8" ht="27.75" customHeight="1" x14ac:dyDescent="0.2">
      <c r="A52" s="149">
        <v>38</v>
      </c>
      <c r="B52" s="141" t="s">
        <v>455</v>
      </c>
      <c r="C52" s="172" t="s">
        <v>571</v>
      </c>
      <c r="D52" s="292">
        <v>2</v>
      </c>
      <c r="E52" s="178" t="s">
        <v>482</v>
      </c>
      <c r="F52" s="283">
        <v>7.9</v>
      </c>
      <c r="G52" s="147">
        <f t="shared" si="1"/>
        <v>15.8</v>
      </c>
      <c r="H52" s="333" t="s">
        <v>482</v>
      </c>
    </row>
    <row r="53" spans="1:8" ht="27.75" customHeight="1" x14ac:dyDescent="0.2">
      <c r="A53" s="149">
        <v>39</v>
      </c>
      <c r="B53" s="141" t="s">
        <v>456</v>
      </c>
      <c r="C53" s="172" t="s">
        <v>142</v>
      </c>
      <c r="D53" s="292">
        <v>2</v>
      </c>
      <c r="E53" s="178" t="s">
        <v>482</v>
      </c>
      <c r="F53" s="283">
        <v>9.6999999999999993</v>
      </c>
      <c r="G53" s="147">
        <f t="shared" si="1"/>
        <v>19.399999999999999</v>
      </c>
      <c r="H53" s="333" t="s">
        <v>482</v>
      </c>
    </row>
    <row r="54" spans="1:8" ht="27.75" customHeight="1" x14ac:dyDescent="0.2">
      <c r="A54" s="149">
        <v>40</v>
      </c>
      <c r="B54" s="141" t="s">
        <v>457</v>
      </c>
      <c r="C54" s="172" t="s">
        <v>574</v>
      </c>
      <c r="D54" s="292">
        <v>1</v>
      </c>
      <c r="E54" s="178" t="s">
        <v>482</v>
      </c>
      <c r="F54" s="283">
        <v>72.239999999999995</v>
      </c>
      <c r="G54" s="147">
        <f t="shared" si="1"/>
        <v>72.239999999999995</v>
      </c>
      <c r="H54" s="333" t="s">
        <v>482</v>
      </c>
    </row>
    <row r="55" spans="1:8" ht="27.75" customHeight="1" x14ac:dyDescent="0.2">
      <c r="A55" s="149">
        <v>41</v>
      </c>
      <c r="B55" s="141" t="s">
        <v>458</v>
      </c>
      <c r="C55" s="172" t="s">
        <v>573</v>
      </c>
      <c r="D55" s="292">
        <v>8</v>
      </c>
      <c r="E55" s="178" t="s">
        <v>482</v>
      </c>
      <c r="F55" s="283">
        <v>7.15</v>
      </c>
      <c r="G55" s="147">
        <f t="shared" si="1"/>
        <v>57.2</v>
      </c>
      <c r="H55" s="333" t="s">
        <v>482</v>
      </c>
    </row>
    <row r="56" spans="1:8" ht="27.75" customHeight="1" x14ac:dyDescent="0.2">
      <c r="A56" s="149">
        <v>42</v>
      </c>
      <c r="B56" s="141" t="s">
        <v>459</v>
      </c>
      <c r="C56" s="172" t="s">
        <v>575</v>
      </c>
      <c r="D56" s="292">
        <v>1</v>
      </c>
      <c r="E56" s="178" t="s">
        <v>482</v>
      </c>
      <c r="F56" s="283">
        <v>40.300000000000004</v>
      </c>
      <c r="G56" s="147">
        <f t="shared" si="1"/>
        <v>40.300000000000004</v>
      </c>
      <c r="H56" s="333" t="s">
        <v>482</v>
      </c>
    </row>
    <row r="57" spans="1:8" ht="27.75" customHeight="1" x14ac:dyDescent="0.2">
      <c r="A57" s="149">
        <v>43</v>
      </c>
      <c r="B57" s="141" t="s">
        <v>460</v>
      </c>
      <c r="C57" s="172" t="s">
        <v>573</v>
      </c>
      <c r="D57" s="292">
        <v>6</v>
      </c>
      <c r="E57" s="178" t="s">
        <v>482</v>
      </c>
      <c r="F57" s="283">
        <v>7.743333333333335</v>
      </c>
      <c r="G57" s="147">
        <f t="shared" si="1"/>
        <v>46.460000000000008</v>
      </c>
      <c r="H57" s="333" t="s">
        <v>482</v>
      </c>
    </row>
    <row r="58" spans="1:8" ht="27.75" customHeight="1" x14ac:dyDescent="0.2">
      <c r="A58" s="149">
        <v>44</v>
      </c>
      <c r="B58" s="141" t="s">
        <v>461</v>
      </c>
      <c r="C58" s="172" t="s">
        <v>142</v>
      </c>
      <c r="D58" s="292">
        <v>1</v>
      </c>
      <c r="E58" s="178" t="s">
        <v>482</v>
      </c>
      <c r="F58" s="283">
        <v>2.52</v>
      </c>
      <c r="G58" s="147">
        <f t="shared" si="1"/>
        <v>2.52</v>
      </c>
      <c r="H58" s="333" t="s">
        <v>482</v>
      </c>
    </row>
    <row r="59" spans="1:8" ht="27.75" customHeight="1" x14ac:dyDescent="0.2">
      <c r="A59" s="149">
        <v>45</v>
      </c>
      <c r="B59" s="141" t="s">
        <v>462</v>
      </c>
      <c r="C59" s="172" t="s">
        <v>576</v>
      </c>
      <c r="D59" s="292">
        <v>3</v>
      </c>
      <c r="E59" s="178" t="s">
        <v>482</v>
      </c>
      <c r="F59" s="283">
        <v>24.82</v>
      </c>
      <c r="G59" s="147">
        <f t="shared" si="1"/>
        <v>74.460000000000008</v>
      </c>
      <c r="H59" s="333" t="s">
        <v>482</v>
      </c>
    </row>
    <row r="60" spans="1:8" ht="27.75" customHeight="1" x14ac:dyDescent="0.2">
      <c r="A60" s="149">
        <v>46</v>
      </c>
      <c r="B60" s="141" t="s">
        <v>537</v>
      </c>
      <c r="C60" s="172" t="s">
        <v>572</v>
      </c>
      <c r="D60" s="292">
        <v>1</v>
      </c>
      <c r="E60" s="178" t="s">
        <v>482</v>
      </c>
      <c r="F60" s="283">
        <v>19.899999999999999</v>
      </c>
      <c r="G60" s="147">
        <f t="shared" si="1"/>
        <v>19.899999999999999</v>
      </c>
      <c r="H60" s="333" t="s">
        <v>482</v>
      </c>
    </row>
    <row r="61" spans="1:8" ht="27.75" customHeight="1" x14ac:dyDescent="0.2">
      <c r="A61" s="149">
        <v>47</v>
      </c>
      <c r="B61" s="141" t="s">
        <v>577</v>
      </c>
      <c r="C61" s="172" t="s">
        <v>573</v>
      </c>
      <c r="D61" s="292">
        <v>2</v>
      </c>
      <c r="E61" s="178" t="s">
        <v>482</v>
      </c>
      <c r="F61" s="283">
        <v>11.35</v>
      </c>
      <c r="G61" s="147">
        <f t="shared" si="1"/>
        <v>22.7</v>
      </c>
      <c r="H61" s="333" t="s">
        <v>482</v>
      </c>
    </row>
    <row r="62" spans="1:8" ht="27.75" customHeight="1" x14ac:dyDescent="0.2">
      <c r="A62" s="149">
        <v>48</v>
      </c>
      <c r="B62" s="141" t="s">
        <v>578</v>
      </c>
      <c r="C62" s="172" t="s">
        <v>573</v>
      </c>
      <c r="D62" s="292">
        <v>1</v>
      </c>
      <c r="E62" s="178" t="s">
        <v>482</v>
      </c>
      <c r="F62" s="283">
        <v>11.675000000000001</v>
      </c>
      <c r="G62" s="147">
        <f t="shared" si="1"/>
        <v>11.675000000000001</v>
      </c>
      <c r="H62" s="333" t="s">
        <v>482</v>
      </c>
    </row>
    <row r="63" spans="1:8" ht="27.75" customHeight="1" x14ac:dyDescent="0.2">
      <c r="A63" s="149">
        <v>49</v>
      </c>
      <c r="B63" s="141" t="s">
        <v>579</v>
      </c>
      <c r="C63" s="172" t="s">
        <v>573</v>
      </c>
      <c r="D63" s="292">
        <v>1</v>
      </c>
      <c r="E63" s="178" t="s">
        <v>482</v>
      </c>
      <c r="F63" s="283">
        <v>28.1</v>
      </c>
      <c r="G63" s="147">
        <f t="shared" si="1"/>
        <v>28.1</v>
      </c>
      <c r="H63" s="333" t="s">
        <v>482</v>
      </c>
    </row>
    <row r="64" spans="1:8" ht="27.75" customHeight="1" thickBot="1" x14ac:dyDescent="0.25">
      <c r="A64" s="150">
        <v>50</v>
      </c>
      <c r="B64" s="151" t="s">
        <v>463</v>
      </c>
      <c r="C64" s="175" t="s">
        <v>142</v>
      </c>
      <c r="D64" s="293">
        <v>3</v>
      </c>
      <c r="E64" s="178" t="s">
        <v>482</v>
      </c>
      <c r="F64" s="284">
        <v>3.6</v>
      </c>
      <c r="G64" s="155">
        <f t="shared" si="1"/>
        <v>10.8</v>
      </c>
      <c r="H64" s="334" t="s">
        <v>482</v>
      </c>
    </row>
    <row r="65" spans="1:9" ht="27.75" customHeight="1" thickBot="1" x14ac:dyDescent="0.25">
      <c r="A65" s="157"/>
      <c r="B65" s="157"/>
      <c r="C65" s="157"/>
      <c r="D65" s="157"/>
      <c r="E65" s="169" t="s">
        <v>17</v>
      </c>
      <c r="F65" s="170"/>
      <c r="G65" s="177">
        <f>SUM(G15:G64)</f>
        <v>783.58833333333325</v>
      </c>
      <c r="H65" s="177">
        <f>SUM(H15:H64)</f>
        <v>2787.97</v>
      </c>
    </row>
    <row r="66" spans="1:9" ht="13.5" customHeight="1" thickBot="1" x14ac:dyDescent="0.25">
      <c r="G66" s="3"/>
    </row>
    <row r="67" spans="1:9" ht="21" customHeight="1" thickBot="1" x14ac:dyDescent="0.25">
      <c r="E67" s="165" t="s">
        <v>291</v>
      </c>
      <c r="F67" s="167"/>
      <c r="G67" s="176">
        <f>G65*12</f>
        <v>9403.06</v>
      </c>
      <c r="H67" s="176">
        <f>H65</f>
        <v>2787.97</v>
      </c>
    </row>
    <row r="68" spans="1:9" ht="10.5" customHeight="1" thickBot="1" x14ac:dyDescent="0.25"/>
    <row r="69" spans="1:9" ht="15.75" thickBot="1" x14ac:dyDescent="0.25">
      <c r="E69" s="165" t="s">
        <v>292</v>
      </c>
      <c r="F69" s="166"/>
      <c r="G69" s="166"/>
      <c r="H69" s="176">
        <f>(G67+H67)/12</f>
        <v>1015.9191666666666</v>
      </c>
    </row>
    <row r="70" spans="1:9" ht="8.25" customHeight="1" thickBot="1" x14ac:dyDescent="0.25"/>
    <row r="71" spans="1:9" ht="15.75" thickBot="1" x14ac:dyDescent="0.25">
      <c r="E71" s="294" t="s">
        <v>510</v>
      </c>
      <c r="F71" s="295"/>
      <c r="G71" s="295"/>
      <c r="H71" s="407">
        <f>'Areas e Produtividade'!K38</f>
        <v>6.18</v>
      </c>
    </row>
    <row r="72" spans="1:9" ht="6.75" customHeight="1" thickBot="1" x14ac:dyDescent="0.25"/>
    <row r="73" spans="1:9" ht="17.25" customHeight="1" thickBot="1" x14ac:dyDescent="0.25">
      <c r="E73" s="165" t="s">
        <v>288</v>
      </c>
      <c r="F73" s="166"/>
      <c r="G73" s="166"/>
      <c r="H73" s="176">
        <f>H69/H71</f>
        <v>164.38821467098165</v>
      </c>
    </row>
    <row r="75" spans="1:9" x14ac:dyDescent="0.2">
      <c r="A75" s="1" t="s">
        <v>465</v>
      </c>
    </row>
    <row r="76" spans="1:9" ht="30" customHeight="1" x14ac:dyDescent="0.2">
      <c r="A76" s="761" t="s">
        <v>466</v>
      </c>
      <c r="B76" s="761"/>
      <c r="C76" s="761"/>
      <c r="D76" s="761"/>
      <c r="E76" s="761"/>
      <c r="F76" s="761"/>
      <c r="G76" s="761"/>
      <c r="H76" s="761"/>
      <c r="I76" s="761"/>
    </row>
    <row r="78" spans="1:9" ht="15.75" thickBot="1" x14ac:dyDescent="0.3">
      <c r="A78" s="64" t="s">
        <v>108</v>
      </c>
      <c r="C78" s="1"/>
      <c r="D78" s="73"/>
      <c r="E78" s="73"/>
      <c r="F78" s="73"/>
    </row>
    <row r="79" spans="1:9" ht="71.25" customHeight="1" thickBot="1" x14ac:dyDescent="0.25">
      <c r="A79" s="758"/>
      <c r="B79" s="759"/>
      <c r="C79" s="759"/>
      <c r="D79" s="759"/>
      <c r="E79" s="759"/>
      <c r="F79" s="759"/>
      <c r="G79" s="759"/>
      <c r="H79" s="760"/>
    </row>
  </sheetData>
  <sheetProtection algorithmName="SHA-512" hashValue="+VUitQYVS5uDC8sVbGMDN0wSNql32fa+DXmgicj79eNCTa6Xsq3OTHgppHOfKv3OeGhYE8v710egMZzoXcif0A==" saltValue="bVMF/qnnyOC2FwmxZxHl7w==" spinCount="100000" sheet="1" objects="1" scenarios="1"/>
  <mergeCells count="17">
    <mergeCell ref="A79:H79"/>
    <mergeCell ref="A76:I76"/>
    <mergeCell ref="A11:I11"/>
    <mergeCell ref="A7:I7"/>
    <mergeCell ref="A13:A14"/>
    <mergeCell ref="B13:B14"/>
    <mergeCell ref="C13:C14"/>
    <mergeCell ref="F13:F14"/>
    <mergeCell ref="D13:E13"/>
    <mergeCell ref="G13:H13"/>
    <mergeCell ref="A1:I1"/>
    <mergeCell ref="A3:I3"/>
    <mergeCell ref="A4:I4"/>
    <mergeCell ref="A2:I2"/>
    <mergeCell ref="A9:B9"/>
    <mergeCell ref="C9:F9"/>
    <mergeCell ref="H9:I9"/>
  </mergeCells>
  <pageMargins left="0.51181102362204722" right="0.51181102362204722" top="0.78740157480314965" bottom="0.78740157480314965" header="0.31496062992125984" footer="0.31496062992125984"/>
  <pageSetup paperSize="9" scale="47" orientation="portrait" r:id="rId1"/>
  <headerFooter>
    <oddFooter>&amp;C&amp;A - Pr. El 01/2019</oddFooter>
  </headerFooter>
  <rowBreaks count="1" manualBreakCount="1">
    <brk id="49" max="8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39997558519241921"/>
  </sheetPr>
  <dimension ref="A1:Q40"/>
  <sheetViews>
    <sheetView showGridLines="0" view="pageBreakPreview" zoomScale="60" zoomScaleNormal="100" workbookViewId="0">
      <selection activeCell="A40" sqref="A40:H40"/>
    </sheetView>
  </sheetViews>
  <sheetFormatPr defaultRowHeight="14.25" x14ac:dyDescent="0.2"/>
  <cols>
    <col min="1" max="1" width="7" style="1" customWidth="1"/>
    <col min="2" max="2" width="55" style="1" customWidth="1"/>
    <col min="3" max="3" width="11.140625" style="73" customWidth="1"/>
    <col min="4" max="4" width="14.85546875" style="1" customWidth="1"/>
    <col min="5" max="5" width="14.5703125" style="1" customWidth="1"/>
    <col min="6" max="6" width="17.5703125" style="1" customWidth="1"/>
    <col min="7" max="9" width="17.85546875" style="1" customWidth="1"/>
    <col min="10" max="10" width="21.28515625" style="300" customWidth="1"/>
    <col min="11" max="16384" width="9.140625" style="1"/>
  </cols>
  <sheetData>
    <row r="1" spans="1:17" customFormat="1" ht="22.5" customHeight="1" x14ac:dyDescent="0.3">
      <c r="A1" s="744" t="str">
        <f>RESUMO!A1</f>
        <v>ANEXO IV</v>
      </c>
      <c r="B1" s="744"/>
      <c r="C1" s="744"/>
      <c r="D1" s="744"/>
      <c r="E1" s="744"/>
      <c r="F1" s="744"/>
      <c r="G1" s="744"/>
      <c r="H1" s="744"/>
      <c r="I1" s="744"/>
      <c r="J1" s="744"/>
      <c r="K1" s="230"/>
      <c r="L1" s="230"/>
      <c r="M1" s="230"/>
      <c r="N1" s="230"/>
      <c r="O1" s="230"/>
      <c r="P1" s="230"/>
      <c r="Q1" s="230"/>
    </row>
    <row r="2" spans="1:17" customFormat="1" ht="19.5" customHeight="1" x14ac:dyDescent="0.3">
      <c r="A2" s="599" t="str">
        <f>RESUMO!A3</f>
        <v>Pr. El. Nº 001/2020</v>
      </c>
      <c r="B2" s="599"/>
      <c r="C2" s="599"/>
      <c r="D2" s="599"/>
      <c r="E2" s="599"/>
      <c r="F2" s="599"/>
      <c r="G2" s="599"/>
      <c r="H2" s="599"/>
      <c r="I2" s="599"/>
      <c r="J2" s="599"/>
    </row>
    <row r="3" spans="1:17" customFormat="1" ht="18.75" x14ac:dyDescent="0.3">
      <c r="A3" s="599" t="str">
        <f>RESUMO!A8</f>
        <v>GRUPO 1 - LIMPEZA EQC</v>
      </c>
      <c r="B3" s="599"/>
      <c r="C3" s="599"/>
      <c r="D3" s="599"/>
      <c r="E3" s="599"/>
      <c r="F3" s="599"/>
      <c r="G3" s="599"/>
      <c r="H3" s="599"/>
      <c r="I3" s="599"/>
      <c r="J3" s="599"/>
    </row>
    <row r="4" spans="1:17" customFormat="1" ht="18.75" x14ac:dyDescent="0.3">
      <c r="A4" s="599" t="s">
        <v>378</v>
      </c>
      <c r="B4" s="599"/>
      <c r="C4" s="599"/>
      <c r="D4" s="599"/>
      <c r="E4" s="599"/>
      <c r="F4" s="599"/>
      <c r="G4" s="599"/>
      <c r="H4" s="599"/>
      <c r="I4" s="599"/>
      <c r="J4" s="599"/>
    </row>
    <row r="5" spans="1:17" customFormat="1" ht="18.75" x14ac:dyDescent="0.3">
      <c r="A5" s="287"/>
      <c r="B5" s="287"/>
      <c r="C5" s="287"/>
      <c r="D5" s="287"/>
      <c r="E5" s="287"/>
      <c r="F5" s="287"/>
      <c r="G5" s="287"/>
      <c r="H5" s="287"/>
      <c r="I5" s="287"/>
      <c r="J5" s="298"/>
    </row>
    <row r="6" spans="1:17" customFormat="1" ht="15" x14ac:dyDescent="0.25">
      <c r="A6" s="21" t="str">
        <f>ORIENTAÇÕES!A4</f>
        <v>PROCESSO Nº. : 21052.002537/2019-97</v>
      </c>
      <c r="B6" s="21"/>
      <c r="C6" s="9"/>
      <c r="D6" s="9"/>
      <c r="E6" s="9"/>
      <c r="F6" s="9"/>
      <c r="G6" s="9"/>
      <c r="H6" s="21"/>
      <c r="I6" s="21"/>
      <c r="J6" s="298"/>
    </row>
    <row r="7" spans="1:17" customFormat="1" ht="15" x14ac:dyDescent="0.25">
      <c r="A7" s="762" t="str">
        <f>BENEFÍCIOS!A6</f>
        <v>EMPRESA</v>
      </c>
      <c r="B7" s="762"/>
      <c r="C7" s="762"/>
      <c r="D7" s="762"/>
      <c r="E7" s="762"/>
      <c r="F7" s="762"/>
      <c r="G7" s="762"/>
      <c r="H7" s="762"/>
      <c r="I7" s="762"/>
      <c r="J7" s="301"/>
    </row>
    <row r="8" spans="1:17" customFormat="1" ht="15" x14ac:dyDescent="0.25">
      <c r="A8" s="21"/>
      <c r="B8" s="21"/>
      <c r="C8" s="9"/>
      <c r="D8" s="9"/>
      <c r="E8" s="9"/>
      <c r="F8" s="9"/>
      <c r="G8" s="9"/>
      <c r="H8" s="21"/>
      <c r="I8" s="21"/>
      <c r="J8" s="298"/>
    </row>
    <row r="9" spans="1:17" customFormat="1" ht="27" customHeight="1" x14ac:dyDescent="0.25">
      <c r="A9" s="600" t="s">
        <v>180</v>
      </c>
      <c r="B9" s="684"/>
      <c r="C9" s="585" t="str">
        <f>RESUMO!C10</f>
        <v>XXXXXXXXXXXXXXXXXXX</v>
      </c>
      <c r="D9" s="586"/>
      <c r="E9" s="586"/>
      <c r="F9" s="587"/>
      <c r="G9" s="65" t="s">
        <v>104</v>
      </c>
      <c r="H9" s="570" t="str">
        <f>RESUMO!H10</f>
        <v>XXXXXXXXXXX</v>
      </c>
      <c r="I9" s="571"/>
      <c r="J9" s="298"/>
    </row>
    <row r="10" spans="1:17" customFormat="1" ht="12.75" customHeight="1" x14ac:dyDescent="0.25">
      <c r="A10" s="288"/>
      <c r="B10" s="288"/>
      <c r="C10" s="69"/>
      <c r="D10" s="69"/>
      <c r="E10" s="69"/>
      <c r="F10" s="69"/>
      <c r="G10" s="65"/>
      <c r="H10" s="286"/>
      <c r="I10" s="286"/>
      <c r="J10" s="298"/>
    </row>
    <row r="11" spans="1:17" customFormat="1" ht="15" x14ac:dyDescent="0.25">
      <c r="A11" s="560" t="s">
        <v>325</v>
      </c>
      <c r="B11" s="560"/>
      <c r="C11" s="560"/>
      <c r="D11" s="560"/>
      <c r="E11" s="560"/>
      <c r="F11" s="560"/>
      <c r="G11" s="560"/>
      <c r="H11" s="560"/>
      <c r="I11" s="560"/>
      <c r="J11" s="301"/>
    </row>
    <row r="12" spans="1:17" ht="15.75" thickBot="1" x14ac:dyDescent="0.3">
      <c r="A12" s="290"/>
      <c r="B12" s="290"/>
      <c r="C12" s="71"/>
      <c r="D12" s="290"/>
      <c r="E12" s="290"/>
      <c r="F12" s="290"/>
      <c r="G12" s="290"/>
      <c r="H12" s="290"/>
      <c r="I12" s="290"/>
      <c r="J12" s="299"/>
    </row>
    <row r="13" spans="1:17" ht="34.5" customHeight="1" x14ac:dyDescent="0.25">
      <c r="A13" s="763" t="s">
        <v>44</v>
      </c>
      <c r="B13" s="765" t="s">
        <v>43</v>
      </c>
      <c r="C13" s="765" t="s">
        <v>142</v>
      </c>
      <c r="D13" s="769" t="s">
        <v>464</v>
      </c>
      <c r="E13" s="770"/>
      <c r="F13" s="767" t="s">
        <v>69</v>
      </c>
      <c r="G13" s="771" t="s">
        <v>290</v>
      </c>
      <c r="H13" s="772"/>
    </row>
    <row r="14" spans="1:17" ht="36.75" customHeight="1" x14ac:dyDescent="0.2">
      <c r="A14" s="764"/>
      <c r="B14" s="766" t="s">
        <v>43</v>
      </c>
      <c r="C14" s="766" t="s">
        <v>142</v>
      </c>
      <c r="D14" s="314" t="s">
        <v>144</v>
      </c>
      <c r="E14" s="314" t="s">
        <v>341</v>
      </c>
      <c r="F14" s="768" t="s">
        <v>69</v>
      </c>
      <c r="G14" s="313" t="s">
        <v>289</v>
      </c>
      <c r="H14" s="179" t="s">
        <v>508</v>
      </c>
    </row>
    <row r="15" spans="1:17" ht="27.75" customHeight="1" x14ac:dyDescent="0.2">
      <c r="A15" s="149">
        <v>1</v>
      </c>
      <c r="B15" s="141" t="s">
        <v>468</v>
      </c>
      <c r="C15" s="172" t="s">
        <v>142</v>
      </c>
      <c r="D15" s="178" t="s">
        <v>482</v>
      </c>
      <c r="E15" s="291">
        <v>6</v>
      </c>
      <c r="F15" s="283">
        <v>9.5</v>
      </c>
      <c r="G15" s="327" t="s">
        <v>482</v>
      </c>
      <c r="H15" s="148">
        <f>E15*F15</f>
        <v>57</v>
      </c>
    </row>
    <row r="16" spans="1:17" ht="27.75" customHeight="1" x14ac:dyDescent="0.2">
      <c r="A16" s="149">
        <v>2</v>
      </c>
      <c r="B16" s="141" t="s">
        <v>469</v>
      </c>
      <c r="C16" s="172" t="s">
        <v>142</v>
      </c>
      <c r="D16" s="178" t="s">
        <v>482</v>
      </c>
      <c r="E16" s="291">
        <v>24</v>
      </c>
      <c r="F16" s="283">
        <v>5.99</v>
      </c>
      <c r="G16" s="327" t="s">
        <v>482</v>
      </c>
      <c r="H16" s="148">
        <f t="shared" ref="H16:H17" si="0">E16*F16</f>
        <v>143.76</v>
      </c>
    </row>
    <row r="17" spans="1:8" ht="27.75" customHeight="1" x14ac:dyDescent="0.2">
      <c r="A17" s="149">
        <v>3</v>
      </c>
      <c r="B17" s="141" t="s">
        <v>470</v>
      </c>
      <c r="C17" s="172" t="s">
        <v>142</v>
      </c>
      <c r="D17" s="178" t="s">
        <v>482</v>
      </c>
      <c r="E17" s="291">
        <v>1</v>
      </c>
      <c r="F17" s="283">
        <v>246.9</v>
      </c>
      <c r="G17" s="327" t="s">
        <v>482</v>
      </c>
      <c r="H17" s="148">
        <f t="shared" si="0"/>
        <v>246.9</v>
      </c>
    </row>
    <row r="18" spans="1:8" ht="27.75" customHeight="1" x14ac:dyDescent="0.2">
      <c r="A18" s="149">
        <v>4</v>
      </c>
      <c r="B18" s="141" t="s">
        <v>441</v>
      </c>
      <c r="C18" s="172" t="s">
        <v>509</v>
      </c>
      <c r="D18" s="292">
        <v>20</v>
      </c>
      <c r="E18" s="296" t="s">
        <v>482</v>
      </c>
      <c r="F18" s="283">
        <v>3.33</v>
      </c>
      <c r="G18" s="147">
        <f>D18*F18</f>
        <v>66.599999999999994</v>
      </c>
      <c r="H18" s="328" t="s">
        <v>482</v>
      </c>
    </row>
    <row r="19" spans="1:8" ht="27.75" customHeight="1" x14ac:dyDescent="0.2">
      <c r="A19" s="149">
        <v>5</v>
      </c>
      <c r="B19" s="141" t="s">
        <v>471</v>
      </c>
      <c r="C19" s="172" t="s">
        <v>138</v>
      </c>
      <c r="D19" s="292">
        <v>1</v>
      </c>
      <c r="E19" s="296" t="s">
        <v>482</v>
      </c>
      <c r="F19" s="283">
        <v>4.0999999999999996</v>
      </c>
      <c r="G19" s="147">
        <f t="shared" ref="G19:G25" si="1">D19*F19</f>
        <v>4.0999999999999996</v>
      </c>
      <c r="H19" s="328" t="s">
        <v>482</v>
      </c>
    </row>
    <row r="20" spans="1:8" ht="27.75" customHeight="1" x14ac:dyDescent="0.2">
      <c r="A20" s="149">
        <v>6</v>
      </c>
      <c r="B20" s="141" t="s">
        <v>472</v>
      </c>
      <c r="C20" s="172" t="s">
        <v>511</v>
      </c>
      <c r="D20" s="292">
        <v>10</v>
      </c>
      <c r="E20" s="296" t="s">
        <v>482</v>
      </c>
      <c r="F20" s="283">
        <v>12.268000000000001</v>
      </c>
      <c r="G20" s="147">
        <f t="shared" si="1"/>
        <v>122.68</v>
      </c>
      <c r="H20" s="328" t="s">
        <v>482</v>
      </c>
    </row>
    <row r="21" spans="1:8" ht="27.75" customHeight="1" x14ac:dyDescent="0.2">
      <c r="A21" s="149">
        <v>7</v>
      </c>
      <c r="B21" s="141" t="s">
        <v>473</v>
      </c>
      <c r="C21" s="172" t="s">
        <v>509</v>
      </c>
      <c r="D21" s="292">
        <v>10</v>
      </c>
      <c r="E21" s="296" t="s">
        <v>482</v>
      </c>
      <c r="F21" s="283">
        <v>12.48</v>
      </c>
      <c r="G21" s="147">
        <f t="shared" si="1"/>
        <v>124.80000000000001</v>
      </c>
      <c r="H21" s="328" t="s">
        <v>482</v>
      </c>
    </row>
    <row r="22" spans="1:8" ht="27.75" customHeight="1" x14ac:dyDescent="0.2">
      <c r="A22" s="149">
        <v>8</v>
      </c>
      <c r="B22" s="141" t="s">
        <v>474</v>
      </c>
      <c r="C22" s="172" t="s">
        <v>512</v>
      </c>
      <c r="D22" s="292">
        <v>15</v>
      </c>
      <c r="E22" s="296" t="s">
        <v>482</v>
      </c>
      <c r="F22" s="283">
        <v>7.5548888888888897</v>
      </c>
      <c r="G22" s="147">
        <f t="shared" si="1"/>
        <v>113.32333333333335</v>
      </c>
      <c r="H22" s="328" t="s">
        <v>482</v>
      </c>
    </row>
    <row r="23" spans="1:8" ht="27.75" customHeight="1" x14ac:dyDescent="0.2">
      <c r="A23" s="149">
        <v>9</v>
      </c>
      <c r="B23" s="141" t="s">
        <v>475</v>
      </c>
      <c r="C23" s="172" t="s">
        <v>512</v>
      </c>
      <c r="D23" s="292">
        <v>2</v>
      </c>
      <c r="E23" s="296" t="s">
        <v>482</v>
      </c>
      <c r="F23" s="283">
        <v>15.59</v>
      </c>
      <c r="G23" s="147">
        <f t="shared" si="1"/>
        <v>31.18</v>
      </c>
      <c r="H23" s="328" t="s">
        <v>482</v>
      </c>
    </row>
    <row r="24" spans="1:8" ht="27.75" customHeight="1" x14ac:dyDescent="0.2">
      <c r="A24" s="149">
        <v>10</v>
      </c>
      <c r="B24" s="141" t="s">
        <v>476</v>
      </c>
      <c r="C24" s="172" t="s">
        <v>509</v>
      </c>
      <c r="D24" s="292">
        <v>1</v>
      </c>
      <c r="E24" s="296" t="s">
        <v>482</v>
      </c>
      <c r="F24" s="283">
        <v>17.549999999999997</v>
      </c>
      <c r="G24" s="147">
        <f t="shared" si="1"/>
        <v>17.549999999999997</v>
      </c>
      <c r="H24" s="328" t="s">
        <v>482</v>
      </c>
    </row>
    <row r="25" spans="1:8" ht="31.5" customHeight="1" thickBot="1" x14ac:dyDescent="0.25">
      <c r="A25" s="150">
        <v>11</v>
      </c>
      <c r="B25" s="151" t="s">
        <v>477</v>
      </c>
      <c r="C25" s="175" t="s">
        <v>512</v>
      </c>
      <c r="D25" s="293">
        <v>2</v>
      </c>
      <c r="E25" s="297" t="s">
        <v>482</v>
      </c>
      <c r="F25" s="284">
        <v>8.69</v>
      </c>
      <c r="G25" s="155">
        <f t="shared" si="1"/>
        <v>17.38</v>
      </c>
      <c r="H25" s="331" t="s">
        <v>482</v>
      </c>
    </row>
    <row r="26" spans="1:8" ht="21" customHeight="1" thickBot="1" x14ac:dyDescent="0.25">
      <c r="A26" s="157"/>
      <c r="B26" s="157"/>
      <c r="C26" s="157"/>
      <c r="D26" s="157"/>
      <c r="E26" s="169" t="s">
        <v>17</v>
      </c>
      <c r="F26" s="170"/>
      <c r="G26" s="177">
        <f>SUM(G15:G25)</f>
        <v>497.61333333333334</v>
      </c>
      <c r="H26" s="177">
        <f>SUM(H15:H25)</f>
        <v>447.65999999999997</v>
      </c>
    </row>
    <row r="27" spans="1:8" ht="13.5" customHeight="1" thickBot="1" x14ac:dyDescent="0.25">
      <c r="G27" s="3"/>
    </row>
    <row r="28" spans="1:8" ht="21" customHeight="1" thickBot="1" x14ac:dyDescent="0.25">
      <c r="E28" s="165" t="s">
        <v>291</v>
      </c>
      <c r="F28" s="167"/>
      <c r="G28" s="176">
        <f>G26*12</f>
        <v>5971.3600000000006</v>
      </c>
      <c r="H28" s="176">
        <f>H26</f>
        <v>447.65999999999997</v>
      </c>
    </row>
    <row r="29" spans="1:8" ht="10.5" customHeight="1" thickBot="1" x14ac:dyDescent="0.25"/>
    <row r="30" spans="1:8" ht="15.75" thickBot="1" x14ac:dyDescent="0.25">
      <c r="E30" s="165" t="s">
        <v>292</v>
      </c>
      <c r="F30" s="166"/>
      <c r="G30" s="166"/>
      <c r="H30" s="176">
        <f>(G28+H28)/12</f>
        <v>534.91833333333341</v>
      </c>
    </row>
    <row r="31" spans="1:8" ht="8.25" customHeight="1" thickBot="1" x14ac:dyDescent="0.25"/>
    <row r="32" spans="1:8" ht="15.75" thickBot="1" x14ac:dyDescent="0.25">
      <c r="E32" s="294" t="s">
        <v>510</v>
      </c>
      <c r="F32" s="295"/>
      <c r="G32" s="295"/>
      <c r="H32" s="408">
        <v>1</v>
      </c>
    </row>
    <row r="33" spans="1:9" ht="6.75" customHeight="1" thickBot="1" x14ac:dyDescent="0.25"/>
    <row r="34" spans="1:9" ht="17.25" customHeight="1" thickBot="1" x14ac:dyDescent="0.25">
      <c r="E34" s="165" t="s">
        <v>288</v>
      </c>
      <c r="F34" s="166"/>
      <c r="G34" s="166"/>
      <c r="H34" s="176">
        <f>H30/H32</f>
        <v>534.91833333333341</v>
      </c>
    </row>
    <row r="36" spans="1:9" x14ac:dyDescent="0.2">
      <c r="A36" s="1" t="s">
        <v>465</v>
      </c>
    </row>
    <row r="37" spans="1:9" ht="31.5" customHeight="1" x14ac:dyDescent="0.2">
      <c r="A37" s="761" t="s">
        <v>466</v>
      </c>
      <c r="B37" s="761"/>
      <c r="C37" s="761"/>
      <c r="D37" s="761"/>
      <c r="E37" s="761"/>
      <c r="F37" s="761"/>
      <c r="G37" s="761"/>
      <c r="H37" s="761"/>
      <c r="I37" s="761"/>
    </row>
    <row r="39" spans="1:9" ht="15.75" thickBot="1" x14ac:dyDescent="0.3">
      <c r="A39" s="64" t="s">
        <v>108</v>
      </c>
      <c r="C39" s="1"/>
      <c r="D39" s="73"/>
      <c r="E39" s="73"/>
      <c r="F39" s="73"/>
    </row>
    <row r="40" spans="1:9" ht="83.25" customHeight="1" thickBot="1" x14ac:dyDescent="0.25">
      <c r="A40" s="758"/>
      <c r="B40" s="759"/>
      <c r="C40" s="759"/>
      <c r="D40" s="759"/>
      <c r="E40" s="759"/>
      <c r="F40" s="759"/>
      <c r="G40" s="759"/>
      <c r="H40" s="760"/>
    </row>
  </sheetData>
  <sheetProtection algorithmName="SHA-512" hashValue="ii9AtKdai55560/mMf+fbVSVko4guFQzh+dADYPLc7+4U4gNoEogEQha2ydrn8PWItdGl0mZYdN9g0d6elX3NQ==" saltValue="DoaMttI+SM6d+kjWYyigBg==" spinCount="100000" sheet="1" objects="1" scenarios="1"/>
  <mergeCells count="17">
    <mergeCell ref="A40:H40"/>
    <mergeCell ref="A37:I37"/>
    <mergeCell ref="A13:A14"/>
    <mergeCell ref="B13:B14"/>
    <mergeCell ref="C13:C14"/>
    <mergeCell ref="D13:E13"/>
    <mergeCell ref="F13:F14"/>
    <mergeCell ref="G13:H13"/>
    <mergeCell ref="A11:I11"/>
    <mergeCell ref="A1:J1"/>
    <mergeCell ref="A2:J2"/>
    <mergeCell ref="A3:J3"/>
    <mergeCell ref="A4:J4"/>
    <mergeCell ref="A9:B9"/>
    <mergeCell ref="C9:F9"/>
    <mergeCell ref="H9:I9"/>
    <mergeCell ref="A7:I7"/>
  </mergeCells>
  <pageMargins left="0.51181102362204722" right="0.51181102362204722" top="0.78740157480314965" bottom="0.78740157480314965" header="0.31496062992125984" footer="0.31496062992125984"/>
  <pageSetup paperSize="9" scale="53" orientation="portrait" r:id="rId1"/>
  <headerFooter>
    <oddFooter>&amp;C&amp;A - Pr. El 01/2019</oddFooter>
  </headerFooter>
  <colBreaks count="1" manualBreakCount="1">
    <brk id="9" max="37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7">
    <tabColor theme="9" tint="0.39997558519241921"/>
  </sheetPr>
  <dimension ref="A1:I28"/>
  <sheetViews>
    <sheetView showGridLines="0" view="pageBreakPreview" zoomScale="60" zoomScaleNormal="100" workbookViewId="0">
      <selection activeCell="F20" sqref="F20"/>
    </sheetView>
  </sheetViews>
  <sheetFormatPr defaultRowHeight="14.25" x14ac:dyDescent="0.2"/>
  <cols>
    <col min="1" max="1" width="7" style="1" customWidth="1"/>
    <col min="2" max="2" width="55" style="1" customWidth="1"/>
    <col min="3" max="3" width="12" style="73" customWidth="1"/>
    <col min="4" max="4" width="9.28515625" style="73" customWidth="1"/>
    <col min="5" max="5" width="16.85546875" style="73" customWidth="1"/>
    <col min="6" max="6" width="16.28515625" style="1" customWidth="1"/>
    <col min="7" max="7" width="17.42578125" style="1" customWidth="1"/>
    <col min="8" max="9" width="18.28515625" style="1" customWidth="1"/>
    <col min="10" max="10" width="10.42578125" style="1" bestFit="1" customWidth="1"/>
    <col min="11" max="16384" width="9.140625" style="1"/>
  </cols>
  <sheetData>
    <row r="1" spans="1:9" customFormat="1" ht="22.5" customHeight="1" x14ac:dyDescent="0.3">
      <c r="A1" s="744" t="str">
        <f>RESUMO!A1</f>
        <v>ANEXO IV</v>
      </c>
      <c r="B1" s="744"/>
      <c r="C1" s="744"/>
      <c r="D1" s="744"/>
      <c r="E1" s="744"/>
      <c r="F1" s="744"/>
      <c r="G1" s="744"/>
      <c r="H1" s="744"/>
      <c r="I1" s="744"/>
    </row>
    <row r="2" spans="1:9" customFormat="1" ht="22.5" customHeight="1" x14ac:dyDescent="0.3">
      <c r="A2" s="599" t="str">
        <f>RESUMO!A3</f>
        <v>Pr. El. Nº 001/2020</v>
      </c>
      <c r="B2" s="599"/>
      <c r="C2" s="599"/>
      <c r="D2" s="599"/>
      <c r="E2" s="599"/>
      <c r="F2" s="599"/>
      <c r="G2" s="599"/>
      <c r="H2" s="599"/>
      <c r="I2" s="599"/>
    </row>
    <row r="3" spans="1:9" customFormat="1" ht="18.75" x14ac:dyDescent="0.3">
      <c r="A3" s="599" t="str">
        <f>RESUMO!A8</f>
        <v>GRUPO 1 - LIMPEZA EQC</v>
      </c>
      <c r="B3" s="599"/>
      <c r="C3" s="599"/>
      <c r="D3" s="599"/>
      <c r="E3" s="599"/>
      <c r="F3" s="599"/>
      <c r="G3" s="599"/>
      <c r="H3" s="599"/>
      <c r="I3" s="599"/>
    </row>
    <row r="4" spans="1:9" customFormat="1" ht="18.75" customHeight="1" x14ac:dyDescent="0.3">
      <c r="A4" s="599" t="s">
        <v>379</v>
      </c>
      <c r="B4" s="599"/>
      <c r="C4" s="599"/>
      <c r="D4" s="599"/>
      <c r="E4" s="599"/>
      <c r="F4" s="599"/>
      <c r="G4" s="599"/>
      <c r="H4" s="599"/>
      <c r="I4" s="599"/>
    </row>
    <row r="5" spans="1:9" customFormat="1" ht="15" x14ac:dyDescent="0.25">
      <c r="A5" s="21"/>
      <c r="B5" s="21"/>
      <c r="C5" s="72"/>
      <c r="D5" s="72"/>
      <c r="E5" s="72"/>
      <c r="F5" s="21"/>
      <c r="G5" s="9"/>
      <c r="H5" s="9"/>
      <c r="I5" s="21"/>
    </row>
    <row r="6" spans="1:9" customFormat="1" ht="15" x14ac:dyDescent="0.25">
      <c r="A6" s="21" t="str">
        <f>ORIENTAÇÕES!A4</f>
        <v>PROCESSO Nº. : 21052.002537/2019-97</v>
      </c>
      <c r="B6" s="21"/>
      <c r="C6" s="9"/>
      <c r="D6" s="9"/>
      <c r="E6" s="9"/>
      <c r="F6" s="9"/>
      <c r="G6" s="9"/>
      <c r="H6" s="21"/>
      <c r="I6" s="21"/>
    </row>
    <row r="7" spans="1:9" customFormat="1" ht="15" x14ac:dyDescent="0.25">
      <c r="A7" s="47" t="s">
        <v>120</v>
      </c>
      <c r="B7" s="47"/>
      <c r="C7" s="47"/>
      <c r="D7" s="47"/>
      <c r="E7" s="47"/>
      <c r="F7" s="47"/>
      <c r="G7" s="47"/>
      <c r="H7" s="47"/>
      <c r="I7" s="47"/>
    </row>
    <row r="8" spans="1:9" customFormat="1" ht="15" x14ac:dyDescent="0.25">
      <c r="A8" s="21"/>
      <c r="B8" s="21"/>
      <c r="C8" s="9"/>
      <c r="D8" s="9"/>
      <c r="E8" s="9"/>
      <c r="F8" s="9"/>
      <c r="G8" s="9"/>
      <c r="H8" s="21"/>
      <c r="I8" s="21"/>
    </row>
    <row r="9" spans="1:9" customFormat="1" ht="27" customHeight="1" x14ac:dyDescent="0.25">
      <c r="A9" s="600" t="s">
        <v>180</v>
      </c>
      <c r="B9" s="684"/>
      <c r="C9" s="585" t="s">
        <v>95</v>
      </c>
      <c r="D9" s="586"/>
      <c r="E9" s="586"/>
      <c r="F9" s="587"/>
      <c r="G9" s="65" t="s">
        <v>104</v>
      </c>
      <c r="H9" s="570" t="s">
        <v>97</v>
      </c>
      <c r="I9" s="571"/>
    </row>
    <row r="10" spans="1:9" ht="13.5" customHeight="1" thickBot="1" x14ac:dyDescent="0.3">
      <c r="A10" s="46"/>
      <c r="B10" s="46"/>
      <c r="C10" s="71"/>
      <c r="D10" s="71"/>
      <c r="E10" s="71"/>
      <c r="F10" s="74"/>
      <c r="G10" s="74"/>
      <c r="H10" s="74"/>
      <c r="I10" s="74"/>
    </row>
    <row r="11" spans="1:9" ht="81" customHeight="1" x14ac:dyDescent="0.2">
      <c r="A11" s="158" t="s">
        <v>44</v>
      </c>
      <c r="B11" s="159" t="s">
        <v>43</v>
      </c>
      <c r="C11" s="159" t="s">
        <v>142</v>
      </c>
      <c r="D11" s="173" t="s">
        <v>283</v>
      </c>
      <c r="E11" s="337" t="s">
        <v>69</v>
      </c>
      <c r="F11" s="158" t="s">
        <v>285</v>
      </c>
      <c r="G11" s="159" t="s">
        <v>284</v>
      </c>
      <c r="H11" s="174" t="s">
        <v>283</v>
      </c>
    </row>
    <row r="12" spans="1:9" ht="34.5" customHeight="1" x14ac:dyDescent="0.2">
      <c r="A12" s="149">
        <v>1</v>
      </c>
      <c r="B12" s="141" t="s">
        <v>414</v>
      </c>
      <c r="C12" s="172" t="s">
        <v>142</v>
      </c>
      <c r="D12" s="146">
        <v>2</v>
      </c>
      <c r="E12" s="283">
        <v>246.44</v>
      </c>
      <c r="F12" s="338">
        <f>D12*E12</f>
        <v>492.88</v>
      </c>
      <c r="G12" s="142">
        <v>60</v>
      </c>
      <c r="H12" s="340">
        <f>F12/G12</f>
        <v>8.2146666666666661</v>
      </c>
      <c r="I12" s="3"/>
    </row>
    <row r="13" spans="1:9" ht="34.5" customHeight="1" x14ac:dyDescent="0.2">
      <c r="A13" s="149">
        <v>2</v>
      </c>
      <c r="B13" s="141" t="s">
        <v>415</v>
      </c>
      <c r="C13" s="172" t="s">
        <v>142</v>
      </c>
      <c r="D13" s="146">
        <v>2</v>
      </c>
      <c r="E13" s="283">
        <v>147.07999999999998</v>
      </c>
      <c r="F13" s="338">
        <f t="shared" ref="F13:F16" si="0">D13*E13</f>
        <v>294.15999999999997</v>
      </c>
      <c r="G13" s="142">
        <v>60</v>
      </c>
      <c r="H13" s="340">
        <f t="shared" ref="H13:H16" si="1">F13/G13</f>
        <v>4.9026666666666658</v>
      </c>
    </row>
    <row r="14" spans="1:9" ht="34.5" customHeight="1" x14ac:dyDescent="0.2">
      <c r="A14" s="149">
        <v>3</v>
      </c>
      <c r="B14" s="141" t="s">
        <v>416</v>
      </c>
      <c r="C14" s="172" t="s">
        <v>142</v>
      </c>
      <c r="D14" s="146">
        <v>1</v>
      </c>
      <c r="E14" s="283">
        <v>105.42999999999999</v>
      </c>
      <c r="F14" s="338">
        <f t="shared" si="0"/>
        <v>105.42999999999999</v>
      </c>
      <c r="G14" s="142">
        <v>60</v>
      </c>
      <c r="H14" s="340">
        <f t="shared" si="1"/>
        <v>1.7571666666666665</v>
      </c>
    </row>
    <row r="15" spans="1:9" ht="40.5" customHeight="1" x14ac:dyDescent="0.2">
      <c r="A15" s="149">
        <v>4</v>
      </c>
      <c r="B15" s="141" t="s">
        <v>417</v>
      </c>
      <c r="C15" s="172" t="s">
        <v>142</v>
      </c>
      <c r="D15" s="146">
        <v>1</v>
      </c>
      <c r="E15" s="283">
        <v>1953.915</v>
      </c>
      <c r="F15" s="338">
        <f t="shared" si="0"/>
        <v>1953.915</v>
      </c>
      <c r="G15" s="142">
        <v>60</v>
      </c>
      <c r="H15" s="340">
        <f t="shared" si="1"/>
        <v>32.565249999999999</v>
      </c>
    </row>
    <row r="16" spans="1:9" ht="44.25" customHeight="1" thickBot="1" x14ac:dyDescent="0.25">
      <c r="A16" s="150">
        <v>5</v>
      </c>
      <c r="B16" s="151" t="s">
        <v>418</v>
      </c>
      <c r="C16" s="175" t="s">
        <v>142</v>
      </c>
      <c r="D16" s="154">
        <v>1</v>
      </c>
      <c r="E16" s="284">
        <v>49.9</v>
      </c>
      <c r="F16" s="339">
        <f t="shared" si="0"/>
        <v>49.9</v>
      </c>
      <c r="G16" s="152">
        <v>60</v>
      </c>
      <c r="H16" s="341">
        <f t="shared" si="1"/>
        <v>0.83166666666666667</v>
      </c>
    </row>
    <row r="17" spans="1:9" ht="21" customHeight="1" thickBot="1" x14ac:dyDescent="0.25">
      <c r="A17" s="157"/>
      <c r="B17" s="157"/>
      <c r="C17" s="157"/>
      <c r="D17" s="773" t="s">
        <v>407</v>
      </c>
      <c r="E17" s="774"/>
      <c r="F17" s="774"/>
      <c r="G17" s="775"/>
      <c r="H17" s="302">
        <f>SUM(H12:H16)</f>
        <v>48.27141666666666</v>
      </c>
    </row>
    <row r="18" spans="1:9" ht="9" customHeight="1" thickBot="1" x14ac:dyDescent="0.3">
      <c r="D18" s="9"/>
      <c r="E18" s="9"/>
      <c r="F18" s="9"/>
      <c r="H18" s="9"/>
    </row>
    <row r="19" spans="1:9" ht="16.5" customHeight="1" thickBot="1" x14ac:dyDescent="0.25">
      <c r="D19" s="776" t="s">
        <v>287</v>
      </c>
      <c r="E19" s="777"/>
      <c r="F19" s="777"/>
      <c r="G19" s="778"/>
      <c r="H19" s="409">
        <v>3</v>
      </c>
    </row>
    <row r="20" spans="1:9" ht="8.25" customHeight="1" thickBot="1" x14ac:dyDescent="0.3">
      <c r="D20" s="9"/>
      <c r="E20" s="9"/>
      <c r="F20" s="9"/>
      <c r="H20" s="9"/>
    </row>
    <row r="21" spans="1:9" ht="15.75" thickBot="1" x14ac:dyDescent="0.25">
      <c r="D21" s="779" t="s">
        <v>286</v>
      </c>
      <c r="E21" s="780"/>
      <c r="F21" s="780"/>
      <c r="G21" s="781"/>
      <c r="H21" s="391">
        <f>H17/H19</f>
        <v>16.090472222222221</v>
      </c>
    </row>
    <row r="22" spans="1:9" ht="15" x14ac:dyDescent="0.2">
      <c r="D22" s="222"/>
      <c r="E22" s="222"/>
      <c r="F22" s="222"/>
      <c r="G22" s="222"/>
      <c r="H22" s="222"/>
      <c r="I22" s="222"/>
    </row>
    <row r="24" spans="1:9" x14ac:dyDescent="0.2">
      <c r="A24" s="1" t="s">
        <v>282</v>
      </c>
    </row>
    <row r="25" spans="1:9" x14ac:dyDescent="0.2">
      <c r="A25" s="1" t="s">
        <v>506</v>
      </c>
    </row>
    <row r="27" spans="1:9" ht="15.75" thickBot="1" x14ac:dyDescent="0.3">
      <c r="A27" s="64" t="s">
        <v>108</v>
      </c>
      <c r="C27" s="1"/>
      <c r="F27" s="73"/>
    </row>
    <row r="28" spans="1:9" ht="76.5" customHeight="1" thickBot="1" x14ac:dyDescent="0.25">
      <c r="A28" s="758"/>
      <c r="B28" s="759"/>
      <c r="C28" s="759"/>
      <c r="D28" s="759"/>
      <c r="E28" s="759"/>
      <c r="F28" s="759"/>
      <c r="G28" s="759"/>
      <c r="H28" s="760"/>
    </row>
  </sheetData>
  <sheetProtection algorithmName="SHA-512" hashValue="DL2ODCFrOeD9dSolcdAS/74rE7kDE6QOls5ESipOQGBPBnOgw0nDfKWnX2kAPUoprRjNqRBHM5giy4v3f7/DPQ==" saltValue="806vVqtCrSrHFMKjyU+Uog==" spinCount="100000" sheet="1" objects="1" scenarios="1"/>
  <mergeCells count="11">
    <mergeCell ref="A28:H28"/>
    <mergeCell ref="D17:G17"/>
    <mergeCell ref="D19:G19"/>
    <mergeCell ref="D21:G21"/>
    <mergeCell ref="A1:I1"/>
    <mergeCell ref="A3:I3"/>
    <mergeCell ref="A9:B9"/>
    <mergeCell ref="C9:F9"/>
    <mergeCell ref="H9:I9"/>
    <mergeCell ref="A4:I4"/>
    <mergeCell ref="A2:I2"/>
  </mergeCells>
  <pageMargins left="0.51181102362204722" right="0.51181102362204722" top="0.78740157480314965" bottom="0.78740157480314965" header="0.31496062992125984" footer="0.31496062992125984"/>
  <pageSetup paperSize="9" scale="51" orientation="portrait" r:id="rId1"/>
  <headerFooter>
    <oddFooter>&amp;C&amp;A - Pr. El 01/2019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39997558519241921"/>
  </sheetPr>
  <dimension ref="A1:G17"/>
  <sheetViews>
    <sheetView view="pageBreakPreview" zoomScale="60" zoomScaleNormal="100" workbookViewId="0">
      <selection activeCell="B12" sqref="B12:C12"/>
    </sheetView>
  </sheetViews>
  <sheetFormatPr defaultRowHeight="14.25" x14ac:dyDescent="0.2"/>
  <cols>
    <col min="1" max="1" width="7" style="1" customWidth="1"/>
    <col min="2" max="2" width="21" style="1" customWidth="1"/>
    <col min="3" max="3" width="27.5703125" style="1" customWidth="1"/>
    <col min="4" max="4" width="12" style="73" customWidth="1"/>
    <col min="5" max="5" width="9.28515625" style="73" customWidth="1"/>
    <col min="6" max="6" width="16.85546875" style="73" customWidth="1"/>
    <col min="7" max="7" width="20.85546875" style="1" customWidth="1"/>
    <col min="8" max="8" width="10.42578125" style="1" bestFit="1" customWidth="1"/>
    <col min="9" max="16384" width="9.140625" style="1"/>
  </cols>
  <sheetData>
    <row r="1" spans="1:7" s="349" customFormat="1" ht="22.5" customHeight="1" x14ac:dyDescent="0.3">
      <c r="A1" s="744" t="str">
        <f>RESUMO!A1</f>
        <v>ANEXO IV</v>
      </c>
      <c r="B1" s="744"/>
      <c r="C1" s="744"/>
      <c r="D1" s="744"/>
      <c r="E1" s="744"/>
      <c r="F1" s="744"/>
      <c r="G1" s="744"/>
    </row>
    <row r="2" spans="1:7" s="349" customFormat="1" ht="22.5" customHeight="1" x14ac:dyDescent="0.3">
      <c r="A2" s="599" t="str">
        <f>RESUMO!A3</f>
        <v>Pr. El. Nº 001/2020</v>
      </c>
      <c r="B2" s="599"/>
      <c r="C2" s="599"/>
      <c r="D2" s="599"/>
      <c r="E2" s="599"/>
      <c r="F2" s="599"/>
      <c r="G2" s="599"/>
    </row>
    <row r="3" spans="1:7" s="349" customFormat="1" ht="18.75" x14ac:dyDescent="0.3">
      <c r="A3" s="599" t="str">
        <f>RESUMO!A8</f>
        <v>GRUPO 1 - LIMPEZA EQC</v>
      </c>
      <c r="B3" s="599"/>
      <c r="C3" s="599"/>
      <c r="D3" s="599"/>
      <c r="E3" s="599"/>
      <c r="F3" s="599"/>
      <c r="G3" s="599"/>
    </row>
    <row r="4" spans="1:7" s="349" customFormat="1" ht="18.75" customHeight="1" x14ac:dyDescent="0.3">
      <c r="A4" s="599" t="s">
        <v>379</v>
      </c>
      <c r="B4" s="599"/>
      <c r="C4" s="599"/>
      <c r="D4" s="599"/>
      <c r="E4" s="599"/>
      <c r="F4" s="599"/>
      <c r="G4" s="599"/>
    </row>
    <row r="5" spans="1:7" s="349" customFormat="1" ht="15" x14ac:dyDescent="0.25">
      <c r="A5" s="21"/>
      <c r="B5" s="21"/>
      <c r="C5" s="21"/>
      <c r="D5" s="420"/>
      <c r="E5" s="420"/>
      <c r="F5" s="420"/>
      <c r="G5" s="344"/>
    </row>
    <row r="6" spans="1:7" s="349" customFormat="1" ht="15" x14ac:dyDescent="0.25">
      <c r="A6" s="21" t="str">
        <f>ORIENTAÇÕES!A4</f>
        <v>PROCESSO Nº. : 21052.002537/2019-97</v>
      </c>
      <c r="B6" s="21"/>
      <c r="C6" s="21"/>
      <c r="D6" s="344"/>
      <c r="E6" s="344"/>
      <c r="F6" s="344"/>
      <c r="G6" s="344"/>
    </row>
    <row r="7" spans="1:7" s="349" customFormat="1" ht="15" x14ac:dyDescent="0.25">
      <c r="A7" s="47" t="s">
        <v>120</v>
      </c>
      <c r="B7" s="47"/>
      <c r="C7" s="47"/>
      <c r="D7" s="47"/>
      <c r="E7" s="47"/>
      <c r="F7" s="47"/>
      <c r="G7" s="47"/>
    </row>
    <row r="8" spans="1:7" s="349" customFormat="1" ht="15" x14ac:dyDescent="0.25">
      <c r="A8" s="21"/>
      <c r="B8" s="21"/>
      <c r="C8" s="21"/>
      <c r="D8" s="344"/>
      <c r="E8" s="344"/>
      <c r="F8" s="344"/>
      <c r="G8" s="344"/>
    </row>
    <row r="9" spans="1:7" s="349" customFormat="1" ht="27" customHeight="1" x14ac:dyDescent="0.25">
      <c r="A9" s="600" t="s">
        <v>180</v>
      </c>
      <c r="B9" s="684"/>
      <c r="C9" s="585" t="s">
        <v>95</v>
      </c>
      <c r="D9" s="587"/>
      <c r="E9" s="424"/>
      <c r="F9" s="65" t="s">
        <v>104</v>
      </c>
      <c r="G9" s="423" t="s">
        <v>97</v>
      </c>
    </row>
    <row r="10" spans="1:7" ht="13.5" customHeight="1" thickBot="1" x14ac:dyDescent="0.3">
      <c r="A10" s="421"/>
      <c r="B10" s="421"/>
      <c r="C10" s="421"/>
      <c r="D10" s="71"/>
      <c r="E10" s="71"/>
      <c r="F10" s="71"/>
      <c r="G10" s="74"/>
    </row>
    <row r="11" spans="1:7" ht="62.25" customHeight="1" x14ac:dyDescent="0.2">
      <c r="A11" s="158" t="s">
        <v>44</v>
      </c>
      <c r="B11" s="786" t="s">
        <v>43</v>
      </c>
      <c r="C11" s="787"/>
      <c r="D11" s="159" t="s">
        <v>142</v>
      </c>
      <c r="E11" s="173" t="s">
        <v>555</v>
      </c>
      <c r="F11" s="337" t="s">
        <v>556</v>
      </c>
      <c r="G11" s="426" t="s">
        <v>557</v>
      </c>
    </row>
    <row r="12" spans="1:7" ht="34.5" customHeight="1" x14ac:dyDescent="0.2">
      <c r="A12" s="149">
        <v>1</v>
      </c>
      <c r="B12" s="788" t="s">
        <v>551</v>
      </c>
      <c r="C12" s="789"/>
      <c r="D12" s="422" t="s">
        <v>554</v>
      </c>
      <c r="E12" s="428">
        <v>7</v>
      </c>
      <c r="F12" s="283">
        <v>4000</v>
      </c>
      <c r="G12" s="425">
        <f>F12/E12</f>
        <v>571.42857142857144</v>
      </c>
    </row>
    <row r="13" spans="1:7" ht="23.25" customHeight="1" x14ac:dyDescent="0.2"/>
    <row r="14" spans="1:7" s="454" customFormat="1" ht="26.25" customHeight="1" x14ac:dyDescent="0.2">
      <c r="A14" s="785" t="s">
        <v>552</v>
      </c>
      <c r="B14" s="785"/>
      <c r="C14" s="785"/>
      <c r="D14" s="785"/>
      <c r="E14" s="785"/>
      <c r="F14" s="785"/>
      <c r="G14" s="785"/>
    </row>
    <row r="15" spans="1:7" s="454" customFormat="1" ht="36.75" customHeight="1" x14ac:dyDescent="0.2">
      <c r="A15" s="785" t="s">
        <v>553</v>
      </c>
      <c r="B15" s="785"/>
      <c r="C15" s="785"/>
      <c r="D15" s="785"/>
      <c r="E15" s="785"/>
      <c r="F15" s="785"/>
      <c r="G15" s="785"/>
    </row>
    <row r="16" spans="1:7" ht="27" customHeight="1" thickBot="1" x14ac:dyDescent="0.3">
      <c r="A16" s="64" t="s">
        <v>108</v>
      </c>
    </row>
    <row r="17" spans="1:7" ht="90.75" customHeight="1" thickBot="1" x14ac:dyDescent="0.25">
      <c r="A17" s="782"/>
      <c r="B17" s="783"/>
      <c r="C17" s="783"/>
      <c r="D17" s="783"/>
      <c r="E17" s="783"/>
      <c r="F17" s="783"/>
      <c r="G17" s="784"/>
    </row>
  </sheetData>
  <mergeCells count="11">
    <mergeCell ref="A17:G17"/>
    <mergeCell ref="A15:G15"/>
    <mergeCell ref="A14:G14"/>
    <mergeCell ref="B11:C11"/>
    <mergeCell ref="B12:C12"/>
    <mergeCell ref="C9:D9"/>
    <mergeCell ref="A1:G1"/>
    <mergeCell ref="A2:G2"/>
    <mergeCell ref="A3:G3"/>
    <mergeCell ref="A4:G4"/>
    <mergeCell ref="A9:B9"/>
  </mergeCells>
  <pageMargins left="0.51181102362204722" right="0.51181102362204722" top="0.78740157480314965" bottom="0.78740157480314965" header="0.31496062992125984" footer="0.31496062992125984"/>
  <pageSetup paperSize="9" scale="54" orientation="portrait" r:id="rId1"/>
  <headerFooter>
    <oddFooter>&amp;C&amp;A - Pr. El 01/2019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8">
    <tabColor theme="8" tint="0.39997558519241921"/>
  </sheetPr>
  <dimension ref="A1:K141"/>
  <sheetViews>
    <sheetView showGridLines="0" view="pageBreakPreview" topLeftCell="A100" zoomScale="60" zoomScaleNormal="100" workbookViewId="0">
      <selection activeCell="G44" sqref="G44"/>
    </sheetView>
  </sheetViews>
  <sheetFormatPr defaultRowHeight="14.25" x14ac:dyDescent="0.2"/>
  <cols>
    <col min="1" max="1" width="7.28515625" style="1" customWidth="1"/>
    <col min="2" max="2" width="11.42578125" style="1" customWidth="1"/>
    <col min="3" max="3" width="12.7109375" style="1" customWidth="1"/>
    <col min="4" max="4" width="8.85546875" style="1" customWidth="1"/>
    <col min="5" max="5" width="7.42578125" style="1" customWidth="1"/>
    <col min="6" max="6" width="24.85546875" style="1" customWidth="1"/>
    <col min="7" max="7" width="21.42578125" style="1" customWidth="1"/>
    <col min="8" max="8" width="19.5703125" style="4" customWidth="1"/>
    <col min="9" max="9" width="11.5703125" style="1" customWidth="1"/>
    <col min="10" max="10" width="10.42578125" style="1" bestFit="1" customWidth="1"/>
    <col min="11" max="16384" width="9.140625" style="1"/>
  </cols>
  <sheetData>
    <row r="1" spans="1:8" ht="18" x14ac:dyDescent="0.2">
      <c r="A1" s="819" t="str">
        <f>RESUMO!A1</f>
        <v>ANEXO IV</v>
      </c>
      <c r="B1" s="819"/>
      <c r="C1" s="819"/>
      <c r="D1" s="819"/>
      <c r="E1" s="819"/>
      <c r="F1" s="819"/>
      <c r="G1" s="819"/>
      <c r="H1" s="819"/>
    </row>
    <row r="2" spans="1:8" ht="15.75" customHeight="1" x14ac:dyDescent="0.2">
      <c r="A2" s="820" t="s">
        <v>118</v>
      </c>
      <c r="B2" s="820"/>
      <c r="C2" s="820"/>
      <c r="D2" s="820"/>
      <c r="E2" s="820"/>
      <c r="F2" s="820"/>
      <c r="G2" s="820"/>
      <c r="H2" s="820"/>
    </row>
    <row r="3" spans="1:8" ht="15" x14ac:dyDescent="0.2">
      <c r="A3" s="70"/>
      <c r="B3" s="70"/>
      <c r="C3" s="70"/>
      <c r="D3" s="70"/>
      <c r="E3" s="70"/>
      <c r="F3" s="70"/>
      <c r="G3" s="70"/>
      <c r="H3" s="70"/>
    </row>
    <row r="4" spans="1:8" ht="15" x14ac:dyDescent="0.25">
      <c r="A4" s="598" t="str">
        <f>RESUMO!A3</f>
        <v>Pr. El. Nº 001/2020</v>
      </c>
      <c r="B4" s="598"/>
      <c r="C4" s="598"/>
      <c r="D4" s="598"/>
      <c r="E4" s="598"/>
      <c r="F4" s="598"/>
      <c r="G4" s="598"/>
      <c r="H4" s="598"/>
    </row>
    <row r="5" spans="1:8" ht="15" x14ac:dyDescent="0.25">
      <c r="A5" s="598" t="s">
        <v>117</v>
      </c>
      <c r="B5" s="598"/>
      <c r="C5" s="598"/>
      <c r="D5" s="598"/>
      <c r="E5" s="598"/>
      <c r="F5" s="598"/>
      <c r="G5" s="598"/>
      <c r="H5" s="598"/>
    </row>
    <row r="6" spans="1:8" ht="15" x14ac:dyDescent="0.25">
      <c r="A6" s="823"/>
      <c r="B6" s="598"/>
      <c r="C6" s="598"/>
      <c r="D6" s="598"/>
      <c r="E6" s="598"/>
      <c r="F6" s="598"/>
      <c r="G6" s="598"/>
      <c r="H6" s="598"/>
    </row>
    <row r="7" spans="1:8" ht="15" x14ac:dyDescent="0.25">
      <c r="A7" s="824" t="s">
        <v>186</v>
      </c>
      <c r="B7" s="824"/>
      <c r="C7" s="824"/>
      <c r="D7" s="824"/>
      <c r="E7" s="824"/>
      <c r="F7" s="824"/>
      <c r="G7" s="824"/>
      <c r="H7" s="824"/>
    </row>
    <row r="8" spans="1:8" ht="15" customHeight="1" x14ac:dyDescent="0.2">
      <c r="A8" s="825" t="s">
        <v>38</v>
      </c>
      <c r="B8" s="825"/>
      <c r="C8" s="825"/>
      <c r="D8" s="825"/>
      <c r="E8" s="825"/>
      <c r="F8" s="825"/>
      <c r="G8" s="822" t="str">
        <f>RESUMO!C12</f>
        <v>XX/XX/XXXX</v>
      </c>
      <c r="H8" s="821"/>
    </row>
    <row r="9" spans="1:8" ht="19.5" customHeight="1" x14ac:dyDescent="0.2">
      <c r="A9" s="825" t="s">
        <v>110</v>
      </c>
      <c r="B9" s="825"/>
      <c r="C9" s="825"/>
      <c r="D9" s="825"/>
      <c r="E9" s="825"/>
      <c r="F9" s="825"/>
      <c r="G9" s="822" t="str">
        <f>RESUMO!C10</f>
        <v>XXXXXXXXXXXXXXXXXXX</v>
      </c>
      <c r="H9" s="822"/>
    </row>
    <row r="10" spans="1:8" ht="15" customHeight="1" x14ac:dyDescent="0.2">
      <c r="A10" s="825" t="s">
        <v>39</v>
      </c>
      <c r="B10" s="825"/>
      <c r="C10" s="825"/>
      <c r="D10" s="825"/>
      <c r="E10" s="825"/>
      <c r="F10" s="825"/>
      <c r="G10" s="821" t="s">
        <v>505</v>
      </c>
      <c r="H10" s="821"/>
    </row>
    <row r="11" spans="1:8" ht="15.75" customHeight="1" x14ac:dyDescent="0.2">
      <c r="A11" s="825" t="s">
        <v>40</v>
      </c>
      <c r="B11" s="825"/>
      <c r="C11" s="825"/>
      <c r="D11" s="825"/>
      <c r="E11" s="825"/>
      <c r="F11" s="825"/>
      <c r="G11" s="817" t="s">
        <v>25</v>
      </c>
      <c r="H11" s="817"/>
    </row>
    <row r="12" spans="1:8" ht="15.75" customHeight="1" x14ac:dyDescent="0.2">
      <c r="A12" s="96"/>
      <c r="B12" s="96"/>
      <c r="C12" s="96"/>
      <c r="D12" s="96"/>
      <c r="E12" s="96"/>
      <c r="F12" s="96"/>
      <c r="G12" s="2"/>
      <c r="H12" s="2"/>
    </row>
    <row r="13" spans="1:8" ht="17.25" customHeight="1" thickBot="1" x14ac:dyDescent="0.25">
      <c r="A13" s="826" t="s">
        <v>3</v>
      </c>
      <c r="B13" s="826"/>
      <c r="C13" s="826"/>
      <c r="D13" s="826"/>
      <c r="E13" s="826"/>
      <c r="F13" s="826"/>
      <c r="G13" s="826" t="s">
        <v>4</v>
      </c>
      <c r="H13" s="826"/>
    </row>
    <row r="14" spans="1:8" ht="24.75" customHeight="1" thickBot="1" x14ac:dyDescent="0.25">
      <c r="A14" s="829" t="s">
        <v>169</v>
      </c>
      <c r="B14" s="830"/>
      <c r="C14" s="830"/>
      <c r="D14" s="830"/>
      <c r="E14" s="830"/>
      <c r="F14" s="830"/>
      <c r="G14" s="827" t="str">
        <f>'TABELA APOIO'!M16</f>
        <v>por metro quadado</v>
      </c>
      <c r="H14" s="828"/>
    </row>
    <row r="15" spans="1:8" ht="15.75" customHeight="1" x14ac:dyDescent="0.2">
      <c r="A15" s="831" t="s">
        <v>178</v>
      </c>
      <c r="B15" s="831"/>
      <c r="C15" s="831"/>
      <c r="D15" s="831"/>
      <c r="E15" s="831"/>
      <c r="F15" s="831"/>
      <c r="G15" s="832" t="str">
        <f>'TABELA APOIO'!H19</f>
        <v>SIEMACO ITANHAEM/SEAC-SP</v>
      </c>
      <c r="H15" s="833"/>
    </row>
    <row r="16" spans="1:8" ht="15.75" customHeight="1" x14ac:dyDescent="0.2">
      <c r="A16" s="797" t="s">
        <v>198</v>
      </c>
      <c r="B16" s="797"/>
      <c r="C16" s="797"/>
      <c r="D16" s="797"/>
      <c r="E16" s="797"/>
      <c r="F16" s="797"/>
      <c r="G16" s="817" t="str">
        <f>'TABELA APOIO'!D16</f>
        <v>Auxiliar de limpeza</v>
      </c>
      <c r="H16" s="817"/>
    </row>
    <row r="17" spans="1:8" x14ac:dyDescent="0.2">
      <c r="A17" s="797" t="s">
        <v>41</v>
      </c>
      <c r="B17" s="797"/>
      <c r="C17" s="797"/>
      <c r="D17" s="797"/>
      <c r="E17" s="797"/>
      <c r="F17" s="797"/>
      <c r="G17" s="818">
        <f>'TABELA APOIO'!J19</f>
        <v>43831</v>
      </c>
      <c r="H17" s="817"/>
    </row>
    <row r="18" spans="1:8" ht="20.25" customHeight="1" x14ac:dyDescent="0.2">
      <c r="A18" s="815"/>
      <c r="B18" s="815"/>
      <c r="C18" s="815"/>
      <c r="D18" s="815"/>
      <c r="E18" s="815"/>
      <c r="F18" s="815"/>
      <c r="G18" s="815"/>
      <c r="H18" s="815"/>
    </row>
    <row r="19" spans="1:8" ht="15.75" x14ac:dyDescent="0.25">
      <c r="A19" s="794" t="s">
        <v>26</v>
      </c>
      <c r="B19" s="794"/>
      <c r="C19" s="794"/>
      <c r="D19" s="794"/>
      <c r="E19" s="794"/>
      <c r="F19" s="794"/>
      <c r="G19" s="794"/>
      <c r="H19" s="794"/>
    </row>
    <row r="20" spans="1:8" ht="9.75" customHeight="1" x14ac:dyDescent="0.25">
      <c r="A20" s="46"/>
      <c r="B20" s="46"/>
      <c r="C20" s="46"/>
      <c r="D20" s="46"/>
      <c r="E20" s="46"/>
      <c r="F20" s="46"/>
      <c r="G20" s="46"/>
      <c r="H20" s="46"/>
    </row>
    <row r="21" spans="1:8" ht="15" x14ac:dyDescent="0.25">
      <c r="A21" s="124">
        <v>1</v>
      </c>
      <c r="B21" s="799" t="s">
        <v>5</v>
      </c>
      <c r="C21" s="799"/>
      <c r="D21" s="799"/>
      <c r="E21" s="799"/>
      <c r="F21" s="799"/>
      <c r="G21" s="125" t="s">
        <v>29</v>
      </c>
      <c r="H21" s="125" t="s">
        <v>30</v>
      </c>
    </row>
    <row r="22" spans="1:8" ht="18" customHeight="1" x14ac:dyDescent="0.2">
      <c r="A22" s="97" t="s">
        <v>6</v>
      </c>
      <c r="B22" s="797" t="s">
        <v>170</v>
      </c>
      <c r="C22" s="797"/>
      <c r="D22" s="797"/>
      <c r="E22" s="797"/>
      <c r="F22" s="797"/>
      <c r="G22" s="100" t="s">
        <v>184</v>
      </c>
      <c r="H22" s="101">
        <f>'TABELA APOIO'!E37</f>
        <v>1201.3</v>
      </c>
    </row>
    <row r="23" spans="1:8" ht="18" customHeight="1" x14ac:dyDescent="0.2">
      <c r="A23" s="97" t="s">
        <v>0</v>
      </c>
      <c r="B23" s="797" t="s">
        <v>171</v>
      </c>
      <c r="C23" s="797"/>
      <c r="D23" s="797"/>
      <c r="E23" s="797"/>
      <c r="F23" s="797"/>
      <c r="G23" s="100" t="s">
        <v>46</v>
      </c>
      <c r="H23" s="101">
        <f>'TABELA APOIO'!F37</f>
        <v>0</v>
      </c>
    </row>
    <row r="24" spans="1:8" ht="18" customHeight="1" x14ac:dyDescent="0.2">
      <c r="A24" s="103" t="s">
        <v>1</v>
      </c>
      <c r="B24" s="797" t="s">
        <v>172</v>
      </c>
      <c r="C24" s="797"/>
      <c r="D24" s="797"/>
      <c r="E24" s="797"/>
      <c r="F24" s="797"/>
      <c r="G24" s="267">
        <f>'TABELA APOIO'!F29</f>
        <v>0</v>
      </c>
      <c r="H24" s="105">
        <f>'TABELA APOIO'!G37</f>
        <v>0</v>
      </c>
    </row>
    <row r="25" spans="1:8" ht="18" customHeight="1" x14ac:dyDescent="0.2">
      <c r="A25" s="97" t="s">
        <v>7</v>
      </c>
      <c r="B25" s="797" t="s">
        <v>31</v>
      </c>
      <c r="C25" s="797"/>
      <c r="D25" s="797"/>
      <c r="E25" s="797"/>
      <c r="F25" s="797"/>
      <c r="G25" s="104" t="s">
        <v>46</v>
      </c>
      <c r="H25" s="102">
        <v>0</v>
      </c>
    </row>
    <row r="26" spans="1:8" ht="18" customHeight="1" x14ac:dyDescent="0.2">
      <c r="A26" s="97" t="s">
        <v>2</v>
      </c>
      <c r="B26" s="797" t="s">
        <v>182</v>
      </c>
      <c r="C26" s="797"/>
      <c r="D26" s="797"/>
      <c r="E26" s="797"/>
      <c r="F26" s="797"/>
      <c r="G26" s="104" t="s">
        <v>46</v>
      </c>
      <c r="H26" s="102">
        <v>0</v>
      </c>
    </row>
    <row r="27" spans="1:8" ht="18" customHeight="1" x14ac:dyDescent="0.2">
      <c r="A27" s="97" t="s">
        <v>8</v>
      </c>
      <c r="B27" s="797" t="s">
        <v>183</v>
      </c>
      <c r="C27" s="797"/>
      <c r="D27" s="797"/>
      <c r="E27" s="797"/>
      <c r="F27" s="797"/>
      <c r="G27" s="104" t="s">
        <v>46</v>
      </c>
      <c r="H27" s="102">
        <v>0</v>
      </c>
    </row>
    <row r="28" spans="1:8" ht="17.25" customHeight="1" x14ac:dyDescent="0.25">
      <c r="A28" s="793" t="s">
        <v>215</v>
      </c>
      <c r="B28" s="793"/>
      <c r="C28" s="793"/>
      <c r="D28" s="793"/>
      <c r="E28" s="793"/>
      <c r="F28" s="793"/>
      <c r="G28" s="793"/>
      <c r="H28" s="128">
        <f>SUM(H22:H27)</f>
        <v>1201.3</v>
      </c>
    </row>
    <row r="29" spans="1:8" ht="20.25" customHeight="1" x14ac:dyDescent="0.2"/>
    <row r="30" spans="1:8" ht="15.75" x14ac:dyDescent="0.25">
      <c r="A30" s="794" t="s">
        <v>185</v>
      </c>
      <c r="B30" s="794"/>
      <c r="C30" s="794"/>
      <c r="D30" s="794"/>
      <c r="E30" s="794"/>
      <c r="F30" s="794"/>
      <c r="G30" s="794"/>
      <c r="H30" s="794"/>
    </row>
    <row r="31" spans="1:8" s="6" customFormat="1" ht="14.25" customHeight="1" x14ac:dyDescent="0.25">
      <c r="A31" s="5"/>
      <c r="B31" s="5"/>
      <c r="C31" s="5"/>
      <c r="D31" s="5"/>
      <c r="E31" s="5"/>
      <c r="F31" s="5"/>
      <c r="G31" s="5"/>
      <c r="H31" s="5"/>
    </row>
    <row r="32" spans="1:8" s="6" customFormat="1" ht="17.25" customHeight="1" x14ac:dyDescent="0.2">
      <c r="A32" s="846" t="s">
        <v>236</v>
      </c>
      <c r="B32" s="846"/>
      <c r="C32" s="846"/>
      <c r="D32" s="846"/>
      <c r="E32" s="846"/>
      <c r="F32" s="846"/>
      <c r="G32" s="846"/>
      <c r="H32" s="846"/>
    </row>
    <row r="33" spans="1:9" ht="15" x14ac:dyDescent="0.25">
      <c r="A33" s="124" t="s">
        <v>173</v>
      </c>
      <c r="B33" s="799" t="s">
        <v>212</v>
      </c>
      <c r="C33" s="799"/>
      <c r="D33" s="799"/>
      <c r="E33" s="799"/>
      <c r="F33" s="799"/>
      <c r="G33" s="125" t="s">
        <v>29</v>
      </c>
      <c r="H33" s="125" t="s">
        <v>30</v>
      </c>
    </row>
    <row r="34" spans="1:9" x14ac:dyDescent="0.2">
      <c r="A34" s="97" t="s">
        <v>6</v>
      </c>
      <c r="B34" s="797" t="s">
        <v>187</v>
      </c>
      <c r="C34" s="797"/>
      <c r="D34" s="797"/>
      <c r="E34" s="797"/>
      <c r="F34" s="797"/>
      <c r="G34" s="108">
        <f>'TABELA APOIO'!G47</f>
        <v>8.3333333333333329E-2</v>
      </c>
      <c r="H34" s="105">
        <f>$H$28*G34</f>
        <v>100.10833333333332</v>
      </c>
      <c r="I34" s="3"/>
    </row>
    <row r="35" spans="1:9" x14ac:dyDescent="0.2">
      <c r="A35" s="97" t="s">
        <v>0</v>
      </c>
      <c r="B35" s="797" t="s">
        <v>235</v>
      </c>
      <c r="C35" s="797"/>
      <c r="D35" s="797"/>
      <c r="E35" s="797"/>
      <c r="F35" s="797"/>
      <c r="G35" s="108">
        <f>'TABELA APOIO'!G48</f>
        <v>2.7777777777777776E-2</v>
      </c>
      <c r="H35" s="105">
        <f>$H$28*G35</f>
        <v>33.36944444444444</v>
      </c>
      <c r="I35" s="3"/>
    </row>
    <row r="36" spans="1:9" ht="15" x14ac:dyDescent="0.25">
      <c r="A36" s="847" t="s">
        <v>24</v>
      </c>
      <c r="B36" s="847"/>
      <c r="C36" s="847"/>
      <c r="D36" s="847"/>
      <c r="E36" s="847"/>
      <c r="F36" s="847"/>
      <c r="G36" s="111">
        <f>SUM(G34:G35)</f>
        <v>0.1111111111111111</v>
      </c>
      <c r="H36" s="129">
        <f>SUM(H34:H35)</f>
        <v>133.47777777777776</v>
      </c>
    </row>
    <row r="37" spans="1:9" ht="18.75" customHeight="1" x14ac:dyDescent="0.2">
      <c r="A37" s="97" t="s">
        <v>1</v>
      </c>
      <c r="B37" s="792" t="s">
        <v>234</v>
      </c>
      <c r="C37" s="792"/>
      <c r="D37" s="792"/>
      <c r="E37" s="792"/>
      <c r="F37" s="792"/>
      <c r="G37" s="134"/>
      <c r="H37" s="101">
        <f>H36*G50</f>
        <v>49.119822222222226</v>
      </c>
      <c r="I37" s="3"/>
    </row>
    <row r="38" spans="1:9" ht="15" x14ac:dyDescent="0.25">
      <c r="A38" s="790" t="s">
        <v>217</v>
      </c>
      <c r="B38" s="790"/>
      <c r="C38" s="790"/>
      <c r="D38" s="790"/>
      <c r="E38" s="790"/>
      <c r="F38" s="790"/>
      <c r="G38" s="790"/>
      <c r="H38" s="126">
        <f>SUM(H36:H37)</f>
        <v>182.5976</v>
      </c>
    </row>
    <row r="39" spans="1:9" s="6" customFormat="1" ht="18.75" customHeight="1" x14ac:dyDescent="0.25">
      <c r="A39" s="5"/>
      <c r="B39" s="5"/>
      <c r="C39" s="5"/>
      <c r="D39" s="5"/>
      <c r="E39" s="5"/>
      <c r="F39" s="5"/>
      <c r="G39" s="5"/>
      <c r="H39" s="5"/>
    </row>
    <row r="40" spans="1:9" s="6" customFormat="1" ht="30.75" customHeight="1" x14ac:dyDescent="0.2">
      <c r="A40" s="798" t="s">
        <v>175</v>
      </c>
      <c r="B40" s="798"/>
      <c r="C40" s="798"/>
      <c r="D40" s="798"/>
      <c r="E40" s="798"/>
      <c r="F40" s="798"/>
      <c r="G40" s="798"/>
      <c r="H40" s="798"/>
    </row>
    <row r="41" spans="1:9" s="6" customFormat="1" ht="18" customHeight="1" x14ac:dyDescent="0.25">
      <c r="A41" s="124" t="s">
        <v>176</v>
      </c>
      <c r="B41" s="799" t="s">
        <v>212</v>
      </c>
      <c r="C41" s="799"/>
      <c r="D41" s="799"/>
      <c r="E41" s="799"/>
      <c r="F41" s="799"/>
      <c r="G41" s="499" t="s">
        <v>80</v>
      </c>
      <c r="H41" s="125" t="s">
        <v>30</v>
      </c>
    </row>
    <row r="42" spans="1:9" s="6" customFormat="1" ht="17.25" customHeight="1" x14ac:dyDescent="0.25">
      <c r="A42" s="97" t="s">
        <v>6</v>
      </c>
      <c r="B42" s="795" t="s">
        <v>60</v>
      </c>
      <c r="C42" s="795"/>
      <c r="D42" s="795"/>
      <c r="E42" s="795"/>
      <c r="F42" s="795"/>
      <c r="G42" s="107">
        <f>'TABELA APOIO'!G53</f>
        <v>0.2</v>
      </c>
      <c r="H42" s="105">
        <f>$H$28*G42</f>
        <v>240.26</v>
      </c>
    </row>
    <row r="43" spans="1:9" s="6" customFormat="1" ht="17.25" customHeight="1" x14ac:dyDescent="0.25">
      <c r="A43" s="97" t="s">
        <v>0</v>
      </c>
      <c r="B43" s="795" t="s">
        <v>61</v>
      </c>
      <c r="C43" s="795"/>
      <c r="D43" s="795"/>
      <c r="E43" s="795"/>
      <c r="F43" s="795"/>
      <c r="G43" s="107">
        <f>'TABELA APOIO'!G54</f>
        <v>2.5000000000000001E-2</v>
      </c>
      <c r="H43" s="105">
        <f t="shared" ref="H43:H49" si="0">$H$28*G43</f>
        <v>30.032499999999999</v>
      </c>
    </row>
    <row r="44" spans="1:9" s="6" customFormat="1" ht="17.25" customHeight="1" x14ac:dyDescent="0.25">
      <c r="A44" s="97" t="s">
        <v>1</v>
      </c>
      <c r="B44" s="795" t="s">
        <v>62</v>
      </c>
      <c r="C44" s="795"/>
      <c r="D44" s="795"/>
      <c r="E44" s="795"/>
      <c r="F44" s="795"/>
      <c r="G44" s="107">
        <f>'TABELA APOIO'!G55</f>
        <v>0.03</v>
      </c>
      <c r="H44" s="105">
        <f t="shared" si="0"/>
        <v>36.038999999999994</v>
      </c>
    </row>
    <row r="45" spans="1:9" s="6" customFormat="1" ht="17.25" customHeight="1" x14ac:dyDescent="0.25">
      <c r="A45" s="97" t="s">
        <v>7</v>
      </c>
      <c r="B45" s="795" t="s">
        <v>75</v>
      </c>
      <c r="C45" s="795"/>
      <c r="D45" s="795"/>
      <c r="E45" s="795"/>
      <c r="F45" s="795"/>
      <c r="G45" s="107">
        <f>'TABELA APOIO'!G56</f>
        <v>1.4999999999999999E-2</v>
      </c>
      <c r="H45" s="105">
        <f t="shared" si="0"/>
        <v>18.019499999999997</v>
      </c>
    </row>
    <row r="46" spans="1:9" s="6" customFormat="1" ht="17.25" customHeight="1" x14ac:dyDescent="0.25">
      <c r="A46" s="97" t="s">
        <v>2</v>
      </c>
      <c r="B46" s="795" t="s">
        <v>76</v>
      </c>
      <c r="C46" s="795"/>
      <c r="D46" s="795"/>
      <c r="E46" s="795"/>
      <c r="F46" s="795"/>
      <c r="G46" s="107">
        <f>'TABELA APOIO'!G57</f>
        <v>0.01</v>
      </c>
      <c r="H46" s="105">
        <f t="shared" si="0"/>
        <v>12.013</v>
      </c>
    </row>
    <row r="47" spans="1:9" s="6" customFormat="1" ht="17.25" customHeight="1" x14ac:dyDescent="0.25">
      <c r="A47" s="97" t="s">
        <v>8</v>
      </c>
      <c r="B47" s="795" t="s">
        <v>16</v>
      </c>
      <c r="C47" s="795"/>
      <c r="D47" s="795"/>
      <c r="E47" s="795"/>
      <c r="F47" s="795"/>
      <c r="G47" s="107">
        <f>'TABELA APOIO'!G58</f>
        <v>6.0000000000000001E-3</v>
      </c>
      <c r="H47" s="105">
        <f t="shared" si="0"/>
        <v>7.2077999999999998</v>
      </c>
    </row>
    <row r="48" spans="1:9" s="6" customFormat="1" ht="17.25" customHeight="1" x14ac:dyDescent="0.25">
      <c r="A48" s="97" t="s">
        <v>9</v>
      </c>
      <c r="B48" s="795" t="s">
        <v>14</v>
      </c>
      <c r="C48" s="795"/>
      <c r="D48" s="795"/>
      <c r="E48" s="795"/>
      <c r="F48" s="795"/>
      <c r="G48" s="107">
        <f>'TABELA APOIO'!G59</f>
        <v>2E-3</v>
      </c>
      <c r="H48" s="105">
        <f t="shared" si="0"/>
        <v>2.4026000000000001</v>
      </c>
    </row>
    <row r="49" spans="1:8" s="6" customFormat="1" ht="17.25" customHeight="1" x14ac:dyDescent="0.25">
      <c r="A49" s="97" t="s">
        <v>10</v>
      </c>
      <c r="B49" s="795" t="s">
        <v>15</v>
      </c>
      <c r="C49" s="795"/>
      <c r="D49" s="795"/>
      <c r="E49" s="795"/>
      <c r="F49" s="795"/>
      <c r="G49" s="107">
        <f>'TABELA APOIO'!G60</f>
        <v>0.08</v>
      </c>
      <c r="H49" s="105">
        <f t="shared" si="0"/>
        <v>96.103999999999999</v>
      </c>
    </row>
    <row r="50" spans="1:8" s="6" customFormat="1" ht="18" customHeight="1" x14ac:dyDescent="0.25">
      <c r="A50" s="790" t="s">
        <v>218</v>
      </c>
      <c r="B50" s="790" t="s">
        <v>17</v>
      </c>
      <c r="C50" s="790"/>
      <c r="D50" s="790"/>
      <c r="E50" s="790"/>
      <c r="F50" s="790"/>
      <c r="G50" s="127">
        <f>SUM(G42:G49)</f>
        <v>0.36800000000000005</v>
      </c>
      <c r="H50" s="126">
        <f>SUM(H42:H49)</f>
        <v>442.07839999999999</v>
      </c>
    </row>
    <row r="51" spans="1:8" s="6" customFormat="1" ht="14.25" customHeight="1" x14ac:dyDescent="0.25">
      <c r="A51" s="5"/>
      <c r="B51" s="5"/>
      <c r="C51" s="5"/>
      <c r="D51" s="5"/>
      <c r="E51" s="5"/>
      <c r="F51" s="5"/>
      <c r="G51" s="5"/>
      <c r="H51" s="5"/>
    </row>
    <row r="52" spans="1:8" s="6" customFormat="1" ht="18.75" customHeight="1" x14ac:dyDescent="0.2">
      <c r="A52" s="798" t="s">
        <v>177</v>
      </c>
      <c r="B52" s="798"/>
      <c r="C52" s="798"/>
      <c r="D52" s="798"/>
      <c r="E52" s="798"/>
      <c r="F52" s="798"/>
      <c r="G52" s="798"/>
      <c r="H52" s="798"/>
    </row>
    <row r="53" spans="1:8" ht="15" x14ac:dyDescent="0.25">
      <c r="A53" s="124" t="s">
        <v>210</v>
      </c>
      <c r="B53" s="799" t="s">
        <v>212</v>
      </c>
      <c r="C53" s="799"/>
      <c r="D53" s="799"/>
      <c r="E53" s="799"/>
      <c r="F53" s="799"/>
      <c r="G53" s="125" t="s">
        <v>29</v>
      </c>
      <c r="H53" s="125" t="s">
        <v>30</v>
      </c>
    </row>
    <row r="54" spans="1:8" ht="16.5" customHeight="1" x14ac:dyDescent="0.2">
      <c r="A54" s="97" t="s">
        <v>6</v>
      </c>
      <c r="B54" s="797" t="s">
        <v>205</v>
      </c>
      <c r="C54" s="797"/>
      <c r="D54" s="797"/>
      <c r="E54" s="797"/>
      <c r="F54" s="797"/>
      <c r="G54" s="816" t="s">
        <v>209</v>
      </c>
      <c r="H54" s="105">
        <f>BENEFÍCIOS!B62</f>
        <v>0</v>
      </c>
    </row>
    <row r="55" spans="1:8" ht="16.5" customHeight="1" x14ac:dyDescent="0.2">
      <c r="A55" s="97" t="s">
        <v>0</v>
      </c>
      <c r="B55" s="797" t="s">
        <v>206</v>
      </c>
      <c r="C55" s="797"/>
      <c r="D55" s="797"/>
      <c r="E55" s="797"/>
      <c r="F55" s="797"/>
      <c r="G55" s="816"/>
      <c r="H55" s="105">
        <f>BENEFÍCIOS!C62</f>
        <v>326.04000000000002</v>
      </c>
    </row>
    <row r="56" spans="1:8" ht="16.5" customHeight="1" x14ac:dyDescent="0.2">
      <c r="A56" s="97" t="s">
        <v>1</v>
      </c>
      <c r="B56" s="797" t="s">
        <v>207</v>
      </c>
      <c r="C56" s="797"/>
      <c r="D56" s="797"/>
      <c r="E56" s="797"/>
      <c r="F56" s="797"/>
      <c r="G56" s="816"/>
      <c r="H56" s="105">
        <f>BENEFÍCIOS!D62</f>
        <v>110.94</v>
      </c>
    </row>
    <row r="57" spans="1:8" ht="16.5" customHeight="1" x14ac:dyDescent="0.2">
      <c r="A57" s="106" t="s">
        <v>7</v>
      </c>
      <c r="B57" s="797" t="s">
        <v>203</v>
      </c>
      <c r="C57" s="797"/>
      <c r="D57" s="797"/>
      <c r="E57" s="797"/>
      <c r="F57" s="797"/>
      <c r="G57" s="816"/>
      <c r="H57" s="105">
        <f>BENEFÍCIOS!E62</f>
        <v>13.67</v>
      </c>
    </row>
    <row r="58" spans="1:8" ht="16.5" customHeight="1" x14ac:dyDescent="0.2">
      <c r="A58" s="97" t="s">
        <v>2</v>
      </c>
      <c r="B58" s="797" t="s">
        <v>208</v>
      </c>
      <c r="C58" s="797"/>
      <c r="D58" s="797"/>
      <c r="E58" s="797"/>
      <c r="F58" s="797"/>
      <c r="G58" s="816"/>
      <c r="H58" s="105">
        <f>BENEFÍCIOS!F62</f>
        <v>12.435499999999999</v>
      </c>
    </row>
    <row r="59" spans="1:8" ht="16.5" customHeight="1" x14ac:dyDescent="0.2">
      <c r="A59" s="97" t="s">
        <v>8</v>
      </c>
      <c r="B59" s="321" t="s">
        <v>504</v>
      </c>
      <c r="C59" s="812">
        <f>BENEFÍCIOS!B54</f>
        <v>0</v>
      </c>
      <c r="D59" s="813"/>
      <c r="E59" s="813"/>
      <c r="F59" s="814"/>
      <c r="G59" s="816"/>
      <c r="H59" s="105">
        <f>BENEFÍCIOS!G62</f>
        <v>0</v>
      </c>
    </row>
    <row r="60" spans="1:8" ht="15" x14ac:dyDescent="0.25">
      <c r="A60" s="811" t="s">
        <v>66</v>
      </c>
      <c r="B60" s="811"/>
      <c r="C60" s="811"/>
      <c r="D60" s="811"/>
      <c r="E60" s="811"/>
      <c r="F60" s="811"/>
      <c r="G60" s="811"/>
      <c r="H60" s="126">
        <f>SUM(H54:H59)</f>
        <v>463.08550000000002</v>
      </c>
    </row>
    <row r="62" spans="1:8" ht="15.75" x14ac:dyDescent="0.2">
      <c r="A62" s="800" t="s">
        <v>211</v>
      </c>
      <c r="B62" s="800"/>
      <c r="C62" s="800"/>
      <c r="D62" s="800"/>
      <c r="E62" s="800"/>
      <c r="F62" s="800"/>
      <c r="G62" s="800"/>
      <c r="H62" s="800"/>
    </row>
    <row r="63" spans="1:8" ht="15" x14ac:dyDescent="0.25">
      <c r="A63" s="124"/>
      <c r="B63" s="801" t="s">
        <v>212</v>
      </c>
      <c r="C63" s="801"/>
      <c r="D63" s="801"/>
      <c r="E63" s="801"/>
      <c r="F63" s="801"/>
      <c r="G63" s="801"/>
      <c r="H63" s="125" t="s">
        <v>30</v>
      </c>
    </row>
    <row r="64" spans="1:8" ht="15" x14ac:dyDescent="0.25">
      <c r="A64" s="97" t="s">
        <v>173</v>
      </c>
      <c r="B64" s="795" t="s">
        <v>174</v>
      </c>
      <c r="C64" s="795"/>
      <c r="D64" s="795"/>
      <c r="E64" s="795"/>
      <c r="F64" s="795"/>
      <c r="G64" s="795"/>
      <c r="H64" s="105">
        <f>H38</f>
        <v>182.5976</v>
      </c>
    </row>
    <row r="65" spans="1:8" ht="27.75" customHeight="1" x14ac:dyDescent="0.25">
      <c r="A65" s="97" t="s">
        <v>176</v>
      </c>
      <c r="B65" s="796" t="s">
        <v>213</v>
      </c>
      <c r="C65" s="796"/>
      <c r="D65" s="796"/>
      <c r="E65" s="796"/>
      <c r="F65" s="796"/>
      <c r="G65" s="796"/>
      <c r="H65" s="105">
        <f>H50</f>
        <v>442.07839999999999</v>
      </c>
    </row>
    <row r="66" spans="1:8" ht="15" x14ac:dyDescent="0.25">
      <c r="A66" s="97" t="s">
        <v>210</v>
      </c>
      <c r="B66" s="795" t="s">
        <v>214</v>
      </c>
      <c r="C66" s="795"/>
      <c r="D66" s="795"/>
      <c r="E66" s="795"/>
      <c r="F66" s="795"/>
      <c r="G66" s="795"/>
      <c r="H66" s="105">
        <f>H60</f>
        <v>463.08550000000002</v>
      </c>
    </row>
    <row r="67" spans="1:8" ht="15" customHeight="1" x14ac:dyDescent="0.25">
      <c r="A67" s="793" t="s">
        <v>219</v>
      </c>
      <c r="B67" s="793"/>
      <c r="C67" s="793"/>
      <c r="D67" s="793"/>
      <c r="E67" s="793"/>
      <c r="F67" s="793"/>
      <c r="G67" s="793"/>
      <c r="H67" s="130">
        <f>SUM(H64:H66)</f>
        <v>1087.7615000000001</v>
      </c>
    </row>
    <row r="70" spans="1:8" ht="15.75" x14ac:dyDescent="0.25">
      <c r="A70" s="794" t="s">
        <v>216</v>
      </c>
      <c r="B70" s="794"/>
      <c r="C70" s="794"/>
      <c r="D70" s="794"/>
      <c r="E70" s="794"/>
      <c r="F70" s="794"/>
      <c r="G70" s="794"/>
      <c r="H70" s="794"/>
    </row>
    <row r="71" spans="1:8" ht="9.75" customHeight="1" x14ac:dyDescent="0.2"/>
    <row r="72" spans="1:8" ht="15" customHeight="1" x14ac:dyDescent="0.25">
      <c r="A72" s="124">
        <v>3</v>
      </c>
      <c r="B72" s="799" t="s">
        <v>212</v>
      </c>
      <c r="C72" s="799"/>
      <c r="D72" s="799"/>
      <c r="E72" s="799"/>
      <c r="F72" s="799"/>
      <c r="G72" s="111" t="s">
        <v>12</v>
      </c>
      <c r="H72" s="131" t="s">
        <v>13</v>
      </c>
    </row>
    <row r="73" spans="1:8" ht="15" customHeight="1" x14ac:dyDescent="0.2">
      <c r="A73" s="103" t="s">
        <v>6</v>
      </c>
      <c r="B73" s="797" t="s">
        <v>20</v>
      </c>
      <c r="C73" s="797"/>
      <c r="D73" s="797"/>
      <c r="E73" s="797"/>
      <c r="F73" s="797"/>
      <c r="G73" s="109">
        <f>'TABELA APOIO'!I66</f>
        <v>4.1666666666666666E-3</v>
      </c>
      <c r="H73" s="102">
        <f t="shared" ref="H73:H77" si="1">$H$28*G73</f>
        <v>5.0054166666666662</v>
      </c>
    </row>
    <row r="74" spans="1:8" ht="15" customHeight="1" x14ac:dyDescent="0.2">
      <c r="A74" s="97" t="s">
        <v>0</v>
      </c>
      <c r="B74" s="797" t="s">
        <v>27</v>
      </c>
      <c r="C74" s="797"/>
      <c r="D74" s="797"/>
      <c r="E74" s="797"/>
      <c r="F74" s="797"/>
      <c r="G74" s="108">
        <f>'TABELA APOIO'!I67</f>
        <v>3.3333333333333332E-4</v>
      </c>
      <c r="H74" s="105">
        <f t="shared" si="1"/>
        <v>0.40043333333333331</v>
      </c>
    </row>
    <row r="75" spans="1:8" ht="15" customHeight="1" x14ac:dyDescent="0.2">
      <c r="A75" s="97" t="s">
        <v>1</v>
      </c>
      <c r="B75" s="797" t="s">
        <v>67</v>
      </c>
      <c r="C75" s="797"/>
      <c r="D75" s="797"/>
      <c r="E75" s="797"/>
      <c r="F75" s="797"/>
      <c r="G75" s="108">
        <f>'TABELA APOIO'!I68</f>
        <v>1.8472222222222223E-2</v>
      </c>
      <c r="H75" s="105">
        <f t="shared" si="1"/>
        <v>22.190680555555556</v>
      </c>
    </row>
    <row r="76" spans="1:8" ht="15" customHeight="1" x14ac:dyDescent="0.2">
      <c r="A76" s="97" t="s">
        <v>7</v>
      </c>
      <c r="B76" s="797" t="s">
        <v>233</v>
      </c>
      <c r="C76" s="797"/>
      <c r="D76" s="797"/>
      <c r="E76" s="797"/>
      <c r="F76" s="797"/>
      <c r="G76" s="108">
        <f>'TABELA APOIO'!I69</f>
        <v>6.7977777777777793E-3</v>
      </c>
      <c r="H76" s="105">
        <f t="shared" si="1"/>
        <v>8.1661704444444467</v>
      </c>
    </row>
    <row r="77" spans="1:8" ht="15" customHeight="1" x14ac:dyDescent="0.2">
      <c r="A77" s="97" t="s">
        <v>2</v>
      </c>
      <c r="B77" s="791" t="s">
        <v>77</v>
      </c>
      <c r="C77" s="792"/>
      <c r="D77" s="792"/>
      <c r="E77" s="792"/>
      <c r="F77" s="792"/>
      <c r="G77" s="108">
        <f>'TABELA APOIO'!I70</f>
        <v>0.04</v>
      </c>
      <c r="H77" s="105">
        <f t="shared" si="1"/>
        <v>48.052</v>
      </c>
    </row>
    <row r="78" spans="1:8" ht="15" customHeight="1" x14ac:dyDescent="0.25">
      <c r="A78" s="793" t="s">
        <v>21</v>
      </c>
      <c r="B78" s="793"/>
      <c r="C78" s="793"/>
      <c r="D78" s="793"/>
      <c r="E78" s="793"/>
      <c r="F78" s="793"/>
      <c r="G78" s="793"/>
      <c r="H78" s="130">
        <f>SUM(H73:H77)</f>
        <v>83.814700999999999</v>
      </c>
    </row>
    <row r="79" spans="1:8" ht="15" customHeight="1" x14ac:dyDescent="0.2"/>
    <row r="80" spans="1:8" ht="15" customHeight="1" x14ac:dyDescent="0.2"/>
    <row r="81" spans="1:9" ht="15.75" x14ac:dyDescent="0.25">
      <c r="A81" s="794" t="s">
        <v>225</v>
      </c>
      <c r="B81" s="794"/>
      <c r="C81" s="794"/>
      <c r="D81" s="794"/>
      <c r="E81" s="794"/>
      <c r="F81" s="794"/>
      <c r="G81" s="794"/>
      <c r="H81" s="794"/>
    </row>
    <row r="82" spans="1:9" ht="15.75" x14ac:dyDescent="0.25">
      <c r="A82" s="62"/>
      <c r="B82" s="62"/>
      <c r="C82" s="62"/>
      <c r="D82" s="62"/>
      <c r="E82" s="62"/>
      <c r="F82" s="62"/>
      <c r="G82" s="62"/>
      <c r="H82" s="62"/>
    </row>
    <row r="83" spans="1:9" ht="15" x14ac:dyDescent="0.2">
      <c r="A83" s="798" t="s">
        <v>226</v>
      </c>
      <c r="B83" s="798"/>
      <c r="C83" s="798"/>
      <c r="D83" s="798"/>
      <c r="E83" s="798"/>
      <c r="F83" s="798"/>
      <c r="G83" s="798"/>
      <c r="H83" s="798"/>
    </row>
    <row r="84" spans="1:9" ht="15" x14ac:dyDescent="0.25">
      <c r="A84" s="124" t="s">
        <v>11</v>
      </c>
      <c r="B84" s="799" t="s">
        <v>212</v>
      </c>
      <c r="C84" s="799"/>
      <c r="D84" s="799"/>
      <c r="E84" s="799"/>
      <c r="F84" s="799"/>
      <c r="G84" s="111" t="s">
        <v>12</v>
      </c>
      <c r="H84" s="131" t="s">
        <v>13</v>
      </c>
    </row>
    <row r="85" spans="1:9" x14ac:dyDescent="0.2">
      <c r="A85" s="103" t="s">
        <v>6</v>
      </c>
      <c r="B85" s="540" t="s">
        <v>238</v>
      </c>
      <c r="C85" s="540"/>
      <c r="D85" s="540"/>
      <c r="E85" s="540"/>
      <c r="F85" s="540"/>
      <c r="G85" s="808" t="s">
        <v>602</v>
      </c>
      <c r="H85" s="105">
        <f>'TABELA APOIO'!I76</f>
        <v>148.25614833333333</v>
      </c>
      <c r="I85" s="180"/>
    </row>
    <row r="86" spans="1:9" x14ac:dyDescent="0.2">
      <c r="A86" s="103" t="s">
        <v>0</v>
      </c>
      <c r="B86" s="540" t="s">
        <v>507</v>
      </c>
      <c r="C86" s="540"/>
      <c r="D86" s="540"/>
      <c r="E86" s="540"/>
      <c r="F86" s="540"/>
      <c r="G86" s="809"/>
      <c r="H86" s="102">
        <f>'TABELA APOIO'!I77</f>
        <v>16.847289583333332</v>
      </c>
      <c r="I86" s="180"/>
    </row>
    <row r="87" spans="1:9" x14ac:dyDescent="0.2">
      <c r="A87" s="103" t="s">
        <v>1</v>
      </c>
      <c r="B87" s="540" t="s">
        <v>240</v>
      </c>
      <c r="C87" s="540"/>
      <c r="D87" s="540"/>
      <c r="E87" s="540"/>
      <c r="F87" s="540"/>
      <c r="G87" s="809"/>
      <c r="H87" s="102">
        <f>'TABELA APOIO'!I78</f>
        <v>16.847289583333332</v>
      </c>
      <c r="I87" s="180"/>
    </row>
    <row r="88" spans="1:9" ht="14.25" customHeight="1" x14ac:dyDescent="0.2">
      <c r="A88" s="103" t="s">
        <v>7</v>
      </c>
      <c r="B88" s="540" t="s">
        <v>68</v>
      </c>
      <c r="C88" s="540"/>
      <c r="D88" s="540"/>
      <c r="E88" s="540"/>
      <c r="F88" s="540"/>
      <c r="G88" s="809"/>
      <c r="H88" s="102">
        <f>'TABELA APOIO'!I79</f>
        <v>0.29482756770833335</v>
      </c>
      <c r="I88" s="180"/>
    </row>
    <row r="89" spans="1:9" ht="14.25" customHeight="1" x14ac:dyDescent="0.2">
      <c r="A89" s="103" t="s">
        <v>2</v>
      </c>
      <c r="B89" s="802" t="s">
        <v>242</v>
      </c>
      <c r="C89" s="803"/>
      <c r="D89" s="803"/>
      <c r="E89" s="803"/>
      <c r="F89" s="804"/>
      <c r="G89" s="809"/>
      <c r="H89" s="102">
        <f>'TABELA APOIO'!I80</f>
        <v>0.78845315249999992</v>
      </c>
      <c r="I89" s="180"/>
    </row>
    <row r="90" spans="1:9" x14ac:dyDescent="0.2">
      <c r="A90" s="97" t="s">
        <v>8</v>
      </c>
      <c r="B90" s="805" t="s">
        <v>19</v>
      </c>
      <c r="C90" s="806"/>
      <c r="D90" s="806"/>
      <c r="E90" s="806"/>
      <c r="F90" s="807"/>
      <c r="G90" s="809"/>
      <c r="H90" s="102">
        <f>'TABELA APOIO'!I81</f>
        <v>20.2167475</v>
      </c>
      <c r="I90" s="180"/>
    </row>
    <row r="91" spans="1:9" x14ac:dyDescent="0.2">
      <c r="A91" s="97" t="s">
        <v>9</v>
      </c>
      <c r="B91" s="797" t="s">
        <v>243</v>
      </c>
      <c r="C91" s="797"/>
      <c r="D91" s="797"/>
      <c r="E91" s="797"/>
      <c r="F91" s="797"/>
      <c r="G91" s="810"/>
      <c r="H91" s="102">
        <f>'TABELA APOIO'!I82</f>
        <v>0</v>
      </c>
    </row>
    <row r="92" spans="1:9" ht="18" customHeight="1" x14ac:dyDescent="0.25">
      <c r="A92" s="790" t="s">
        <v>230</v>
      </c>
      <c r="B92" s="790" t="s">
        <v>17</v>
      </c>
      <c r="C92" s="790"/>
      <c r="D92" s="790"/>
      <c r="E92" s="790"/>
      <c r="F92" s="790"/>
      <c r="G92" s="133"/>
      <c r="H92" s="126">
        <f>H85+H86+H87+H88+H89+H90+H91</f>
        <v>203.2507557202083</v>
      </c>
    </row>
    <row r="94" spans="1:9" ht="15" x14ac:dyDescent="0.2">
      <c r="A94" s="798" t="s">
        <v>227</v>
      </c>
      <c r="B94" s="798"/>
      <c r="C94" s="798"/>
      <c r="D94" s="798"/>
      <c r="E94" s="798"/>
      <c r="F94" s="798"/>
      <c r="G94" s="798"/>
      <c r="H94" s="798"/>
    </row>
    <row r="95" spans="1:9" ht="15" x14ac:dyDescent="0.25">
      <c r="A95" s="124" t="s">
        <v>18</v>
      </c>
      <c r="B95" s="799" t="s">
        <v>212</v>
      </c>
      <c r="C95" s="799"/>
      <c r="D95" s="799"/>
      <c r="E95" s="799"/>
      <c r="F95" s="799"/>
      <c r="G95" s="111" t="s">
        <v>12</v>
      </c>
      <c r="H95" s="131" t="s">
        <v>13</v>
      </c>
    </row>
    <row r="96" spans="1:9" x14ac:dyDescent="0.2">
      <c r="A96" s="103" t="s">
        <v>6</v>
      </c>
      <c r="B96" s="540" t="s">
        <v>232</v>
      </c>
      <c r="C96" s="540"/>
      <c r="D96" s="540"/>
      <c r="E96" s="540"/>
      <c r="F96" s="540"/>
      <c r="G96" s="110">
        <v>0</v>
      </c>
      <c r="H96" s="105">
        <f>G96*H28</f>
        <v>0</v>
      </c>
    </row>
    <row r="97" spans="1:8" ht="14.25" customHeight="1" x14ac:dyDescent="0.25">
      <c r="A97" s="790" t="s">
        <v>231</v>
      </c>
      <c r="B97" s="790" t="s">
        <v>17</v>
      </c>
      <c r="C97" s="790"/>
      <c r="D97" s="790"/>
      <c r="E97" s="790"/>
      <c r="F97" s="790"/>
      <c r="G97" s="133">
        <f>SUM(G95:G96)</f>
        <v>0</v>
      </c>
      <c r="H97" s="126">
        <f>SUM(H96)</f>
        <v>0</v>
      </c>
    </row>
    <row r="99" spans="1:8" ht="15.75" x14ac:dyDescent="0.2">
      <c r="A99" s="800" t="s">
        <v>229</v>
      </c>
      <c r="B99" s="800"/>
      <c r="C99" s="800"/>
      <c r="D99" s="800"/>
      <c r="E99" s="800"/>
      <c r="F99" s="800"/>
      <c r="G99" s="800"/>
      <c r="H99" s="800"/>
    </row>
    <row r="100" spans="1:8" ht="15" x14ac:dyDescent="0.25">
      <c r="A100" s="124"/>
      <c r="B100" s="801" t="s">
        <v>212</v>
      </c>
      <c r="C100" s="801"/>
      <c r="D100" s="801"/>
      <c r="E100" s="801"/>
      <c r="F100" s="801"/>
      <c r="G100" s="801"/>
      <c r="H100" s="125" t="s">
        <v>30</v>
      </c>
    </row>
    <row r="101" spans="1:8" ht="15" x14ac:dyDescent="0.25">
      <c r="A101" s="97" t="s">
        <v>11</v>
      </c>
      <c r="B101" s="795" t="s">
        <v>239</v>
      </c>
      <c r="C101" s="795"/>
      <c r="D101" s="795"/>
      <c r="E101" s="795"/>
      <c r="F101" s="795"/>
      <c r="G101" s="795"/>
      <c r="H101" s="105">
        <f>H92</f>
        <v>203.2507557202083</v>
      </c>
    </row>
    <row r="102" spans="1:8" ht="15" x14ac:dyDescent="0.25">
      <c r="A102" s="97" t="s">
        <v>18</v>
      </c>
      <c r="B102" s="796" t="s">
        <v>232</v>
      </c>
      <c r="C102" s="796"/>
      <c r="D102" s="796"/>
      <c r="E102" s="796"/>
      <c r="F102" s="796"/>
      <c r="G102" s="796"/>
      <c r="H102" s="105">
        <f>H97</f>
        <v>0</v>
      </c>
    </row>
    <row r="103" spans="1:8" ht="15" x14ac:dyDescent="0.25">
      <c r="A103" s="793" t="s">
        <v>228</v>
      </c>
      <c r="B103" s="793"/>
      <c r="C103" s="793"/>
      <c r="D103" s="793"/>
      <c r="E103" s="793"/>
      <c r="F103" s="793"/>
      <c r="G103" s="793"/>
      <c r="H103" s="130">
        <f>SUM(H101:H102)</f>
        <v>203.2507557202083</v>
      </c>
    </row>
    <row r="104" spans="1:8" ht="15" customHeight="1" x14ac:dyDescent="0.2"/>
    <row r="105" spans="1:8" ht="15" customHeight="1" x14ac:dyDescent="0.2"/>
    <row r="106" spans="1:8" ht="15.75" x14ac:dyDescent="0.25">
      <c r="A106" s="794" t="s">
        <v>252</v>
      </c>
      <c r="B106" s="794"/>
      <c r="C106" s="794"/>
      <c r="D106" s="794"/>
      <c r="E106" s="794"/>
      <c r="F106" s="794"/>
      <c r="G106" s="794"/>
      <c r="H106" s="794"/>
    </row>
    <row r="107" spans="1:8" ht="11.25" customHeight="1" x14ac:dyDescent="0.2"/>
    <row r="108" spans="1:8" ht="18" customHeight="1" x14ac:dyDescent="0.25">
      <c r="A108" s="124">
        <v>5</v>
      </c>
      <c r="B108" s="799" t="s">
        <v>212</v>
      </c>
      <c r="C108" s="799"/>
      <c r="D108" s="799"/>
      <c r="E108" s="799"/>
      <c r="F108" s="799"/>
      <c r="G108" s="111" t="s">
        <v>29</v>
      </c>
      <c r="H108" s="131" t="s">
        <v>30</v>
      </c>
    </row>
    <row r="109" spans="1:8" ht="15.95" customHeight="1" x14ac:dyDescent="0.2">
      <c r="A109" s="103" t="s">
        <v>6</v>
      </c>
      <c r="B109" s="540" t="s">
        <v>250</v>
      </c>
      <c r="C109" s="540"/>
      <c r="D109" s="540"/>
      <c r="E109" s="540"/>
      <c r="F109" s="540"/>
      <c r="G109" s="103" t="s">
        <v>35</v>
      </c>
      <c r="H109" s="102">
        <f>UNIFORME!L29</f>
        <v>39.965833333333336</v>
      </c>
    </row>
    <row r="110" spans="1:8" x14ac:dyDescent="0.2">
      <c r="A110" s="97" t="s">
        <v>0</v>
      </c>
      <c r="B110" s="805" t="s">
        <v>249</v>
      </c>
      <c r="C110" s="806"/>
      <c r="D110" s="806"/>
      <c r="E110" s="806"/>
      <c r="F110" s="807"/>
      <c r="G110" s="97" t="s">
        <v>35</v>
      </c>
      <c r="H110" s="105">
        <f>MATERIAL!H73</f>
        <v>164.38821467098165</v>
      </c>
    </row>
    <row r="111" spans="1:8" x14ac:dyDescent="0.2">
      <c r="A111" s="97" t="s">
        <v>1</v>
      </c>
      <c r="B111" s="843" t="s">
        <v>248</v>
      </c>
      <c r="C111" s="844"/>
      <c r="D111" s="844"/>
      <c r="E111" s="844"/>
      <c r="F111" s="845"/>
      <c r="G111" s="97" t="s">
        <v>35</v>
      </c>
      <c r="H111" s="105">
        <f>EQUIPAMENTO!H21</f>
        <v>16.090472222222221</v>
      </c>
    </row>
    <row r="112" spans="1:8" x14ac:dyDescent="0.2">
      <c r="A112" s="97" t="s">
        <v>7</v>
      </c>
      <c r="B112" s="805" t="s">
        <v>558</v>
      </c>
      <c r="C112" s="806"/>
      <c r="D112" s="806"/>
      <c r="E112" s="806"/>
      <c r="F112" s="807"/>
      <c r="G112" s="97" t="s">
        <v>35</v>
      </c>
      <c r="H112" s="105">
        <f>TRANSPORTE!G12</f>
        <v>571.42857142857144</v>
      </c>
    </row>
    <row r="113" spans="1:10" ht="15.75" customHeight="1" x14ac:dyDescent="0.25">
      <c r="A113" s="793" t="s">
        <v>251</v>
      </c>
      <c r="B113" s="793"/>
      <c r="C113" s="793"/>
      <c r="D113" s="793"/>
      <c r="E113" s="793"/>
      <c r="F113" s="793"/>
      <c r="G113" s="793"/>
      <c r="H113" s="130">
        <f>SUM(H109:H112)</f>
        <v>791.87309165510862</v>
      </c>
    </row>
    <row r="114" spans="1:10" ht="15" customHeight="1" x14ac:dyDescent="0.25">
      <c r="A114" s="137"/>
      <c r="B114" s="137"/>
      <c r="C114" s="137"/>
      <c r="D114" s="137"/>
      <c r="E114" s="137"/>
      <c r="F114" s="137"/>
      <c r="G114" s="137"/>
      <c r="H114" s="138"/>
    </row>
    <row r="115" spans="1:10" ht="15" customHeight="1" x14ac:dyDescent="0.25">
      <c r="A115" s="137"/>
      <c r="B115" s="137"/>
      <c r="C115" s="137"/>
      <c r="D115" s="137"/>
      <c r="E115" s="137"/>
      <c r="F115" s="137"/>
      <c r="G115" s="137"/>
      <c r="H115" s="138"/>
    </row>
    <row r="116" spans="1:10" ht="15" customHeight="1" x14ac:dyDescent="0.25">
      <c r="A116" s="794" t="s">
        <v>265</v>
      </c>
      <c r="B116" s="794"/>
      <c r="C116" s="794"/>
      <c r="D116" s="794"/>
      <c r="E116" s="794"/>
      <c r="F116" s="794"/>
      <c r="G116" s="794"/>
      <c r="H116" s="794"/>
    </row>
    <row r="117" spans="1:10" ht="6" customHeight="1" x14ac:dyDescent="0.25">
      <c r="A117" s="62"/>
      <c r="B117" s="62"/>
      <c r="C117" s="62"/>
      <c r="D117" s="62"/>
      <c r="E117" s="62"/>
      <c r="F117" s="62"/>
      <c r="G117" s="62"/>
      <c r="H117" s="62"/>
    </row>
    <row r="118" spans="1:10" ht="15" customHeight="1" x14ac:dyDescent="0.25">
      <c r="A118" s="124"/>
      <c r="B118" s="801" t="s">
        <v>212</v>
      </c>
      <c r="C118" s="801"/>
      <c r="D118" s="801"/>
      <c r="E118" s="801"/>
      <c r="F118" s="801"/>
      <c r="G118" s="801"/>
      <c r="H118" s="125" t="s">
        <v>30</v>
      </c>
    </row>
    <row r="119" spans="1:10" ht="15" customHeight="1" x14ac:dyDescent="0.25">
      <c r="A119" s="97" t="s">
        <v>6</v>
      </c>
      <c r="B119" s="795" t="s">
        <v>266</v>
      </c>
      <c r="C119" s="795"/>
      <c r="D119" s="795"/>
      <c r="E119" s="795"/>
      <c r="F119" s="795"/>
      <c r="G119" s="795"/>
      <c r="H119" s="105">
        <f>H28</f>
        <v>1201.3</v>
      </c>
    </row>
    <row r="120" spans="1:10" ht="15" customHeight="1" x14ac:dyDescent="0.25">
      <c r="A120" s="97" t="s">
        <v>0</v>
      </c>
      <c r="B120" s="795" t="s">
        <v>267</v>
      </c>
      <c r="C120" s="795"/>
      <c r="D120" s="795"/>
      <c r="E120" s="795"/>
      <c r="F120" s="795"/>
      <c r="G120" s="795"/>
      <c r="H120" s="105">
        <f>H67</f>
        <v>1087.7615000000001</v>
      </c>
    </row>
    <row r="121" spans="1:10" ht="15" customHeight="1" x14ac:dyDescent="0.25">
      <c r="A121" s="97" t="s">
        <v>1</v>
      </c>
      <c r="B121" s="795" t="s">
        <v>268</v>
      </c>
      <c r="C121" s="795"/>
      <c r="D121" s="795"/>
      <c r="E121" s="795"/>
      <c r="F121" s="795"/>
      <c r="G121" s="795"/>
      <c r="H121" s="105">
        <f>H78</f>
        <v>83.814700999999999</v>
      </c>
    </row>
    <row r="122" spans="1:10" ht="15" customHeight="1" x14ac:dyDescent="0.25">
      <c r="A122" s="97" t="s">
        <v>7</v>
      </c>
      <c r="B122" s="795" t="s">
        <v>269</v>
      </c>
      <c r="C122" s="795"/>
      <c r="D122" s="795"/>
      <c r="E122" s="795"/>
      <c r="F122" s="795"/>
      <c r="G122" s="795"/>
      <c r="H122" s="105">
        <f>H103</f>
        <v>203.2507557202083</v>
      </c>
      <c r="I122" s="261"/>
      <c r="J122" s="3"/>
    </row>
    <row r="123" spans="1:10" ht="15" customHeight="1" x14ac:dyDescent="0.25">
      <c r="A123" s="97" t="s">
        <v>2</v>
      </c>
      <c r="B123" s="795" t="s">
        <v>270</v>
      </c>
      <c r="C123" s="795"/>
      <c r="D123" s="795"/>
      <c r="E123" s="795"/>
      <c r="F123" s="795"/>
      <c r="G123" s="795"/>
      <c r="H123" s="105">
        <f>H113</f>
        <v>791.87309165510862</v>
      </c>
      <c r="J123" s="3"/>
    </row>
    <row r="124" spans="1:10" ht="15" customHeight="1" x14ac:dyDescent="0.25">
      <c r="A124" s="793" t="s">
        <v>271</v>
      </c>
      <c r="B124" s="793"/>
      <c r="C124" s="793"/>
      <c r="D124" s="793"/>
      <c r="E124" s="793"/>
      <c r="F124" s="793"/>
      <c r="G124" s="793"/>
      <c r="H124" s="130">
        <f>SUM(H119:H123)</f>
        <v>3368.0000483753165</v>
      </c>
    </row>
    <row r="125" spans="1:10" ht="15" customHeight="1" x14ac:dyDescent="0.25">
      <c r="A125" s="137"/>
      <c r="B125" s="137"/>
      <c r="C125" s="137"/>
      <c r="D125" s="137"/>
      <c r="E125" s="137"/>
      <c r="F125" s="137"/>
      <c r="G125" s="137"/>
      <c r="H125" s="138"/>
    </row>
    <row r="126" spans="1:10" ht="15" customHeight="1" x14ac:dyDescent="0.25">
      <c r="A126" s="137"/>
      <c r="B126" s="137"/>
      <c r="C126" s="137"/>
      <c r="D126" s="137"/>
      <c r="E126" s="137"/>
      <c r="F126" s="137"/>
      <c r="G126" s="137"/>
      <c r="H126" s="138"/>
    </row>
    <row r="127" spans="1:10" ht="15.75" customHeight="1" x14ac:dyDescent="0.25">
      <c r="A127" s="794" t="s">
        <v>253</v>
      </c>
      <c r="B127" s="794"/>
      <c r="C127" s="794"/>
      <c r="D127" s="794"/>
      <c r="E127" s="794"/>
      <c r="F127" s="794"/>
      <c r="G127" s="794"/>
      <c r="H127" s="794"/>
    </row>
    <row r="128" spans="1:10" ht="9" customHeight="1" x14ac:dyDescent="0.25">
      <c r="A128" s="137"/>
      <c r="B128" s="137"/>
      <c r="C128" s="137"/>
      <c r="D128" s="137"/>
      <c r="E128" s="137"/>
      <c r="F128" s="137"/>
      <c r="G128" s="137"/>
      <c r="H128" s="138"/>
    </row>
    <row r="129" spans="1:11" ht="15.75" customHeight="1" x14ac:dyDescent="0.25">
      <c r="A129" s="836" t="s">
        <v>212</v>
      </c>
      <c r="B129" s="836"/>
      <c r="C129" s="836"/>
      <c r="D129" s="836"/>
      <c r="E129" s="836"/>
      <c r="F129" s="836"/>
      <c r="G129" s="181" t="s">
        <v>12</v>
      </c>
      <c r="H129" s="182" t="s">
        <v>13</v>
      </c>
      <c r="I129" s="139"/>
      <c r="J129" s="139"/>
      <c r="K129" s="139"/>
    </row>
    <row r="130" spans="1:11" ht="15.75" customHeight="1" x14ac:dyDescent="0.25">
      <c r="A130" s="183" t="s">
        <v>6</v>
      </c>
      <c r="B130" s="836" t="s">
        <v>36</v>
      </c>
      <c r="C130" s="836"/>
      <c r="D130" s="836"/>
      <c r="E130" s="836"/>
      <c r="F130" s="836"/>
      <c r="G130" s="181">
        <f>'TABELA APOIO'!G107</f>
        <v>0.03</v>
      </c>
      <c r="H130" s="189">
        <f>H124*G130</f>
        <v>101.04000145125949</v>
      </c>
      <c r="I130" s="139"/>
      <c r="J130" s="139"/>
      <c r="K130" s="139"/>
    </row>
    <row r="131" spans="1:11" ht="15.75" customHeight="1" x14ac:dyDescent="0.25">
      <c r="A131" s="183" t="s">
        <v>0</v>
      </c>
      <c r="B131" s="836" t="s">
        <v>33</v>
      </c>
      <c r="C131" s="836"/>
      <c r="D131" s="836"/>
      <c r="E131" s="836"/>
      <c r="F131" s="836"/>
      <c r="G131" s="181">
        <f>'TABELA APOIO'!G108</f>
        <v>6.7900000000000002E-2</v>
      </c>
      <c r="H131" s="189">
        <f>(H124+H114)*G131</f>
        <v>228.68720328468399</v>
      </c>
      <c r="I131" s="139"/>
      <c r="J131" s="139"/>
      <c r="K131" s="139"/>
    </row>
    <row r="132" spans="1:11" ht="15.75" customHeight="1" x14ac:dyDescent="0.25">
      <c r="A132" s="184" t="s">
        <v>1</v>
      </c>
      <c r="B132" s="836" t="s">
        <v>37</v>
      </c>
      <c r="C132" s="836"/>
      <c r="D132" s="836"/>
      <c r="E132" s="836"/>
      <c r="F132" s="836"/>
      <c r="G132" s="181">
        <f>SUM(G133:G138)</f>
        <v>0.14250000000000002</v>
      </c>
      <c r="H132" s="189">
        <f>$H$141*G132</f>
        <v>614.49111786397043</v>
      </c>
      <c r="I132" s="139"/>
      <c r="J132" s="139"/>
      <c r="K132" s="139"/>
    </row>
    <row r="133" spans="1:11" ht="15.75" customHeight="1" x14ac:dyDescent="0.2">
      <c r="A133" s="838" t="s">
        <v>34</v>
      </c>
      <c r="B133" s="839" t="s">
        <v>254</v>
      </c>
      <c r="C133" s="839"/>
      <c r="D133" s="839"/>
      <c r="E133" s="839"/>
      <c r="F133" s="839"/>
      <c r="G133" s="185"/>
      <c r="H133" s="186"/>
      <c r="I133" s="139"/>
      <c r="J133" s="139"/>
      <c r="K133" s="139"/>
    </row>
    <row r="134" spans="1:11" ht="15.75" customHeight="1" x14ac:dyDescent="0.2">
      <c r="A134" s="838"/>
      <c r="B134" s="187"/>
      <c r="C134" s="840" t="s">
        <v>255</v>
      </c>
      <c r="D134" s="841"/>
      <c r="E134" s="841"/>
      <c r="F134" s="842"/>
      <c r="G134" s="185">
        <f>'TABELA APOIO'!G110</f>
        <v>1.6500000000000001E-2</v>
      </c>
      <c r="H134" s="189">
        <f t="shared" ref="H134:H138" si="2">$H$141*G134</f>
        <v>71.151603121091313</v>
      </c>
      <c r="I134" s="139"/>
      <c r="J134" s="139"/>
      <c r="K134" s="139"/>
    </row>
    <row r="135" spans="1:11" ht="15.75" customHeight="1" x14ac:dyDescent="0.2">
      <c r="A135" s="838"/>
      <c r="B135" s="187"/>
      <c r="C135" s="840" t="s">
        <v>256</v>
      </c>
      <c r="D135" s="841"/>
      <c r="E135" s="841"/>
      <c r="F135" s="842"/>
      <c r="G135" s="185">
        <f>'TABELA APOIO'!G111</f>
        <v>7.5999999999999998E-2</v>
      </c>
      <c r="H135" s="189">
        <f t="shared" si="2"/>
        <v>327.72859619411753</v>
      </c>
      <c r="I135" s="139"/>
      <c r="J135" s="139"/>
      <c r="K135" s="139"/>
    </row>
    <row r="136" spans="1:11" ht="15.75" customHeight="1" x14ac:dyDescent="0.2">
      <c r="A136" s="838"/>
      <c r="B136" s="839" t="s">
        <v>257</v>
      </c>
      <c r="C136" s="839"/>
      <c r="D136" s="839"/>
      <c r="E136" s="839"/>
      <c r="F136" s="839"/>
      <c r="G136" s="185">
        <f>'TABELA APOIO'!G112</f>
        <v>0</v>
      </c>
      <c r="H136" s="189">
        <f t="shared" si="2"/>
        <v>0</v>
      </c>
      <c r="I136" s="139"/>
      <c r="J136" s="139"/>
      <c r="K136" s="139"/>
    </row>
    <row r="137" spans="1:11" ht="15.75" customHeight="1" x14ac:dyDescent="0.2">
      <c r="A137" s="838"/>
      <c r="B137" s="837" t="s">
        <v>258</v>
      </c>
      <c r="C137" s="837"/>
      <c r="D137" s="837"/>
      <c r="E137" s="837"/>
      <c r="F137" s="837"/>
      <c r="G137" s="188">
        <f>'TABELA APOIO'!G113</f>
        <v>0.05</v>
      </c>
      <c r="H137" s="189">
        <f t="shared" si="2"/>
        <v>215.61091854876156</v>
      </c>
      <c r="I137" s="139"/>
      <c r="J137" s="139"/>
      <c r="K137" s="139"/>
    </row>
    <row r="138" spans="1:11" ht="15.75" customHeight="1" x14ac:dyDescent="0.2">
      <c r="A138" s="838"/>
      <c r="B138" s="839" t="s">
        <v>259</v>
      </c>
      <c r="C138" s="839"/>
      <c r="D138" s="839"/>
      <c r="E138" s="839"/>
      <c r="F138" s="839"/>
      <c r="G138" s="185">
        <f>'TABELA APOIO'!G114</f>
        <v>0</v>
      </c>
      <c r="H138" s="189">
        <f t="shared" si="2"/>
        <v>0</v>
      </c>
      <c r="I138" s="139"/>
      <c r="J138" s="139"/>
      <c r="K138" s="139"/>
    </row>
    <row r="139" spans="1:11" ht="15.75" customHeight="1" x14ac:dyDescent="0.25">
      <c r="A139" s="793" t="s">
        <v>293</v>
      </c>
      <c r="B139" s="793"/>
      <c r="C139" s="793"/>
      <c r="D139" s="793"/>
      <c r="E139" s="793"/>
      <c r="F139" s="793"/>
      <c r="G139" s="793"/>
      <c r="H139" s="130">
        <f>H130+H131+H132</f>
        <v>944.2183225999139</v>
      </c>
      <c r="I139" s="139"/>
      <c r="J139" s="139"/>
      <c r="K139" s="139"/>
    </row>
    <row r="140" spans="1:11" ht="15" customHeight="1" x14ac:dyDescent="0.2">
      <c r="A140" s="190"/>
      <c r="B140" s="191"/>
      <c r="C140" s="191"/>
      <c r="D140" s="191"/>
      <c r="E140" s="191"/>
      <c r="F140" s="191"/>
      <c r="G140" s="192"/>
      <c r="H140" s="193"/>
      <c r="I140" s="139"/>
      <c r="J140" s="139"/>
      <c r="K140" s="139"/>
    </row>
    <row r="141" spans="1:11" ht="20.25" customHeight="1" x14ac:dyDescent="0.25">
      <c r="A141" s="834" t="s">
        <v>294</v>
      </c>
      <c r="B141" s="835" t="s">
        <v>21</v>
      </c>
      <c r="C141" s="835"/>
      <c r="D141" s="835"/>
      <c r="E141" s="835"/>
      <c r="F141" s="835"/>
      <c r="G141" s="835"/>
      <c r="H141" s="194">
        <f>(H124+H130+H131)/(1-G132)</f>
        <v>4312.2183709752308</v>
      </c>
      <c r="I141" s="3"/>
      <c r="J141" s="180"/>
    </row>
  </sheetData>
  <sheetProtection algorithmName="SHA-512" hashValue="byWkNO7WONmfRTLHRkVJ+kPq61nkldDWjZ0Jk09ZvEZ6aSDcANkPNUDV8Ub0CsUgLnWdTvvyJuA+66prgPoODQ==" saltValue="EBkavZy9nTXIr79Z822DLA==" spinCount="100000" sheet="1" objects="1" scenarios="1"/>
  <mergeCells count="127">
    <mergeCell ref="B112:F112"/>
    <mergeCell ref="A113:G113"/>
    <mergeCell ref="B110:F110"/>
    <mergeCell ref="B111:F111"/>
    <mergeCell ref="B24:F24"/>
    <mergeCell ref="B25:F25"/>
    <mergeCell ref="B26:F26"/>
    <mergeCell ref="B27:F27"/>
    <mergeCell ref="A106:H106"/>
    <mergeCell ref="B108:F108"/>
    <mergeCell ref="B109:F109"/>
    <mergeCell ref="A28:G28"/>
    <mergeCell ref="A30:H30"/>
    <mergeCell ref="B53:F53"/>
    <mergeCell ref="B54:F54"/>
    <mergeCell ref="A32:H32"/>
    <mergeCell ref="B33:F33"/>
    <mergeCell ref="A36:F36"/>
    <mergeCell ref="B37:F37"/>
    <mergeCell ref="B64:G64"/>
    <mergeCell ref="A67:G67"/>
    <mergeCell ref="B65:G65"/>
    <mergeCell ref="B63:G63"/>
    <mergeCell ref="B66:G66"/>
    <mergeCell ref="A141:G141"/>
    <mergeCell ref="A116:H116"/>
    <mergeCell ref="A124:G124"/>
    <mergeCell ref="B131:F131"/>
    <mergeCell ref="B130:F130"/>
    <mergeCell ref="A129:F129"/>
    <mergeCell ref="B132:F132"/>
    <mergeCell ref="A127:H127"/>
    <mergeCell ref="A139:G139"/>
    <mergeCell ref="B137:F137"/>
    <mergeCell ref="A133:A138"/>
    <mergeCell ref="B133:F133"/>
    <mergeCell ref="B136:F136"/>
    <mergeCell ref="B138:F138"/>
    <mergeCell ref="B121:G121"/>
    <mergeCell ref="B118:G118"/>
    <mergeCell ref="C134:F134"/>
    <mergeCell ref="C135:F135"/>
    <mergeCell ref="B122:G122"/>
    <mergeCell ref="B123:G123"/>
    <mergeCell ref="B120:G120"/>
    <mergeCell ref="B119:G119"/>
    <mergeCell ref="A5:H5"/>
    <mergeCell ref="G16:H16"/>
    <mergeCell ref="G17:H17"/>
    <mergeCell ref="A1:H1"/>
    <mergeCell ref="A2:H2"/>
    <mergeCell ref="G10:H10"/>
    <mergeCell ref="G9:H9"/>
    <mergeCell ref="G11:H11"/>
    <mergeCell ref="A6:H6"/>
    <mergeCell ref="A7:H7"/>
    <mergeCell ref="G8:H8"/>
    <mergeCell ref="A8:F8"/>
    <mergeCell ref="A9:F9"/>
    <mergeCell ref="A10:F10"/>
    <mergeCell ref="A11:F11"/>
    <mergeCell ref="G13:H13"/>
    <mergeCell ref="G14:H14"/>
    <mergeCell ref="A13:F13"/>
    <mergeCell ref="A14:F14"/>
    <mergeCell ref="A4:H4"/>
    <mergeCell ref="A16:F16"/>
    <mergeCell ref="A17:F17"/>
    <mergeCell ref="A15:F15"/>
    <mergeCell ref="G15:H15"/>
    <mergeCell ref="A18:H18"/>
    <mergeCell ref="B23:F23"/>
    <mergeCell ref="A19:H19"/>
    <mergeCell ref="A52:H52"/>
    <mergeCell ref="A62:H62"/>
    <mergeCell ref="A38:G38"/>
    <mergeCell ref="B34:F34"/>
    <mergeCell ref="B35:F35"/>
    <mergeCell ref="B41:F41"/>
    <mergeCell ref="B42:F42"/>
    <mergeCell ref="B44:F44"/>
    <mergeCell ref="B45:F45"/>
    <mergeCell ref="B46:F46"/>
    <mergeCell ref="B47:F47"/>
    <mergeCell ref="B21:F21"/>
    <mergeCell ref="B22:F22"/>
    <mergeCell ref="A50:F50"/>
    <mergeCell ref="A40:H40"/>
    <mergeCell ref="B48:F48"/>
    <mergeCell ref="B49:F49"/>
    <mergeCell ref="B55:F55"/>
    <mergeCell ref="B57:F57"/>
    <mergeCell ref="B58:F58"/>
    <mergeCell ref="G54:G59"/>
    <mergeCell ref="B56:F56"/>
    <mergeCell ref="A60:G60"/>
    <mergeCell ref="B43:F43"/>
    <mergeCell ref="B72:F72"/>
    <mergeCell ref="B73:F73"/>
    <mergeCell ref="B74:F74"/>
    <mergeCell ref="B75:F75"/>
    <mergeCell ref="B76:F76"/>
    <mergeCell ref="C59:F59"/>
    <mergeCell ref="A92:F92"/>
    <mergeCell ref="B77:F77"/>
    <mergeCell ref="A78:G78"/>
    <mergeCell ref="A70:H70"/>
    <mergeCell ref="B101:G101"/>
    <mergeCell ref="B102:G102"/>
    <mergeCell ref="A103:G103"/>
    <mergeCell ref="A97:F97"/>
    <mergeCell ref="B91:F91"/>
    <mergeCell ref="A81:H81"/>
    <mergeCell ref="A83:H83"/>
    <mergeCell ref="A94:H94"/>
    <mergeCell ref="B95:F95"/>
    <mergeCell ref="B96:F96"/>
    <mergeCell ref="A99:H99"/>
    <mergeCell ref="B100:G100"/>
    <mergeCell ref="B84:F84"/>
    <mergeCell ref="B85:F85"/>
    <mergeCell ref="B86:F86"/>
    <mergeCell ref="B87:F87"/>
    <mergeCell ref="B88:F88"/>
    <mergeCell ref="B89:F89"/>
    <mergeCell ref="B90:F90"/>
    <mergeCell ref="G85:G91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&amp;C&amp;A - Pr. El 01/2019</oddFooter>
  </headerFooter>
  <rowBreaks count="1" manualBreakCount="1">
    <brk id="69" max="7" man="1"/>
  </rowBreaks>
  <ignoredErrors>
    <ignoredError sqref="H37" formula="1"/>
  </ignoredError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2">
    <tabColor theme="8" tint="0.39997558519241921"/>
  </sheetPr>
  <dimension ref="A1:K141"/>
  <sheetViews>
    <sheetView showGridLines="0" view="pageBreakPreview" zoomScale="60" zoomScaleNormal="100" workbookViewId="0">
      <selection activeCell="G46" sqref="G46"/>
    </sheetView>
  </sheetViews>
  <sheetFormatPr defaultRowHeight="14.25" x14ac:dyDescent="0.2"/>
  <cols>
    <col min="1" max="1" width="7.28515625" style="1" customWidth="1"/>
    <col min="2" max="2" width="11.42578125" style="1" customWidth="1"/>
    <col min="3" max="3" width="12.7109375" style="1" customWidth="1"/>
    <col min="4" max="4" width="8.85546875" style="1" customWidth="1"/>
    <col min="5" max="5" width="7.42578125" style="1" customWidth="1"/>
    <col min="6" max="6" width="24.85546875" style="1" customWidth="1"/>
    <col min="7" max="7" width="18.140625" style="1" customWidth="1"/>
    <col min="8" max="8" width="19.5703125" style="4" customWidth="1"/>
    <col min="9" max="9" width="10.42578125" style="1" bestFit="1" customWidth="1"/>
    <col min="10" max="16384" width="9.140625" style="1"/>
  </cols>
  <sheetData>
    <row r="1" spans="1:9" ht="18" x14ac:dyDescent="0.2">
      <c r="A1" s="819" t="str">
        <f>RESUMO!A1</f>
        <v>ANEXO IV</v>
      </c>
      <c r="B1" s="819"/>
      <c r="C1" s="819"/>
      <c r="D1" s="819"/>
      <c r="E1" s="819"/>
      <c r="F1" s="819"/>
      <c r="G1" s="819"/>
      <c r="H1" s="819"/>
    </row>
    <row r="2" spans="1:9" ht="15.75" customHeight="1" x14ac:dyDescent="0.2">
      <c r="A2" s="820" t="s">
        <v>118</v>
      </c>
      <c r="B2" s="820"/>
      <c r="C2" s="820"/>
      <c r="D2" s="820"/>
      <c r="E2" s="820"/>
      <c r="F2" s="820"/>
      <c r="G2" s="820"/>
      <c r="H2" s="820"/>
    </row>
    <row r="3" spans="1:9" ht="15" x14ac:dyDescent="0.2">
      <c r="A3" s="70"/>
      <c r="B3" s="70"/>
      <c r="C3" s="70"/>
      <c r="D3" s="70"/>
      <c r="E3" s="70"/>
      <c r="F3" s="70"/>
      <c r="G3" s="70"/>
      <c r="H3" s="70"/>
    </row>
    <row r="4" spans="1:9" ht="15" x14ac:dyDescent="0.25">
      <c r="A4" s="598" t="str">
        <f>RESUMO!A3</f>
        <v>Pr. El. Nº 001/2020</v>
      </c>
      <c r="B4" s="598"/>
      <c r="C4" s="598"/>
      <c r="D4" s="598"/>
      <c r="E4" s="598"/>
      <c r="F4" s="598"/>
      <c r="G4" s="598"/>
      <c r="H4" s="598"/>
    </row>
    <row r="5" spans="1:9" ht="15" x14ac:dyDescent="0.25">
      <c r="A5" s="598" t="s">
        <v>117</v>
      </c>
      <c r="B5" s="598"/>
      <c r="C5" s="598"/>
      <c r="D5" s="598"/>
      <c r="E5" s="598"/>
      <c r="F5" s="598"/>
      <c r="G5" s="598"/>
      <c r="H5" s="598"/>
    </row>
    <row r="6" spans="1:9" ht="15" x14ac:dyDescent="0.25">
      <c r="A6" s="823"/>
      <c r="B6" s="598"/>
      <c r="C6" s="598"/>
      <c r="D6" s="598"/>
      <c r="E6" s="598"/>
      <c r="F6" s="598"/>
      <c r="G6" s="598"/>
      <c r="H6" s="598"/>
    </row>
    <row r="7" spans="1:9" ht="15" x14ac:dyDescent="0.25">
      <c r="A7" s="824" t="s">
        <v>186</v>
      </c>
      <c r="B7" s="824"/>
      <c r="C7" s="824"/>
      <c r="D7" s="824"/>
      <c r="E7" s="824"/>
      <c r="F7" s="824"/>
      <c r="G7" s="824"/>
      <c r="H7" s="824"/>
    </row>
    <row r="8" spans="1:9" ht="15" customHeight="1" x14ac:dyDescent="0.2">
      <c r="A8" s="825" t="s">
        <v>38</v>
      </c>
      <c r="B8" s="825"/>
      <c r="C8" s="825"/>
      <c r="D8" s="825"/>
      <c r="E8" s="825"/>
      <c r="F8" s="825"/>
      <c r="G8" s="822" t="str">
        <f>RESUMO!C12</f>
        <v>XX/XX/XXXX</v>
      </c>
      <c r="H8" s="821"/>
    </row>
    <row r="9" spans="1:9" ht="19.5" customHeight="1" x14ac:dyDescent="0.2">
      <c r="A9" s="825" t="s">
        <v>110</v>
      </c>
      <c r="B9" s="825"/>
      <c r="C9" s="825"/>
      <c r="D9" s="825"/>
      <c r="E9" s="825"/>
      <c r="F9" s="825"/>
      <c r="G9" s="822" t="str">
        <f>RESUMO!C10</f>
        <v>XXXXXXXXXXXXXXXXXXX</v>
      </c>
      <c r="H9" s="822"/>
    </row>
    <row r="10" spans="1:9" ht="15" customHeight="1" x14ac:dyDescent="0.2">
      <c r="A10" s="825" t="s">
        <v>39</v>
      </c>
      <c r="B10" s="825"/>
      <c r="C10" s="825"/>
      <c r="D10" s="825"/>
      <c r="E10" s="825"/>
      <c r="F10" s="825"/>
      <c r="G10" s="821" t="s">
        <v>505</v>
      </c>
      <c r="H10" s="821"/>
    </row>
    <row r="11" spans="1:9" ht="15.75" customHeight="1" x14ac:dyDescent="0.2">
      <c r="A11" s="825" t="s">
        <v>40</v>
      </c>
      <c r="B11" s="825"/>
      <c r="C11" s="825"/>
      <c r="D11" s="825"/>
      <c r="E11" s="825"/>
      <c r="F11" s="825"/>
      <c r="G11" s="817" t="s">
        <v>25</v>
      </c>
      <c r="H11" s="817"/>
      <c r="I11" s="266" t="s">
        <v>391</v>
      </c>
    </row>
    <row r="12" spans="1:9" ht="15.75" customHeight="1" x14ac:dyDescent="0.2">
      <c r="A12" s="96"/>
      <c r="B12" s="96"/>
      <c r="C12" s="96"/>
      <c r="D12" s="96"/>
      <c r="E12" s="96"/>
      <c r="F12" s="96"/>
      <c r="G12" s="2"/>
      <c r="H12" s="2"/>
    </row>
    <row r="13" spans="1:9" ht="17.25" customHeight="1" thickBot="1" x14ac:dyDescent="0.25">
      <c r="A13" s="826" t="s">
        <v>3</v>
      </c>
      <c r="B13" s="826"/>
      <c r="C13" s="826"/>
      <c r="D13" s="826"/>
      <c r="E13" s="826"/>
      <c r="F13" s="826"/>
      <c r="G13" s="826" t="s">
        <v>4</v>
      </c>
      <c r="H13" s="826"/>
    </row>
    <row r="14" spans="1:9" ht="24.75" customHeight="1" thickBot="1" x14ac:dyDescent="0.25">
      <c r="A14" s="829" t="s">
        <v>169</v>
      </c>
      <c r="B14" s="830"/>
      <c r="C14" s="830"/>
      <c r="D14" s="830"/>
      <c r="E14" s="830"/>
      <c r="F14" s="830"/>
      <c r="G14" s="827" t="str">
        <f>'TABELA APOIO'!M16</f>
        <v>por metro quadado</v>
      </c>
      <c r="H14" s="828"/>
    </row>
    <row r="15" spans="1:9" ht="15.75" customHeight="1" x14ac:dyDescent="0.2">
      <c r="A15" s="831" t="s">
        <v>178</v>
      </c>
      <c r="B15" s="831"/>
      <c r="C15" s="831"/>
      <c r="D15" s="831"/>
      <c r="E15" s="831"/>
      <c r="F15" s="831"/>
      <c r="G15" s="832" t="str">
        <f>'TABELA APOIO'!H19</f>
        <v>SIEMACO ITANHAEM/SEAC-SP</v>
      </c>
      <c r="H15" s="833"/>
    </row>
    <row r="16" spans="1:9" ht="15.75" customHeight="1" x14ac:dyDescent="0.2">
      <c r="A16" s="797" t="s">
        <v>198</v>
      </c>
      <c r="B16" s="797"/>
      <c r="C16" s="797"/>
      <c r="D16" s="797"/>
      <c r="E16" s="797"/>
      <c r="F16" s="797"/>
      <c r="G16" s="848" t="str">
        <f>'TABELA APOIO'!D17</f>
        <v>Servente (área externa)</v>
      </c>
      <c r="H16" s="849"/>
    </row>
    <row r="17" spans="1:8" x14ac:dyDescent="0.2">
      <c r="A17" s="797" t="s">
        <v>41</v>
      </c>
      <c r="B17" s="797"/>
      <c r="C17" s="797"/>
      <c r="D17" s="797"/>
      <c r="E17" s="797"/>
      <c r="F17" s="797"/>
      <c r="G17" s="818">
        <f>'TABELA APOIO'!J19</f>
        <v>43831</v>
      </c>
      <c r="H17" s="817"/>
    </row>
    <row r="18" spans="1:8" ht="20.25" customHeight="1" x14ac:dyDescent="0.2">
      <c r="A18" s="815"/>
      <c r="B18" s="815"/>
      <c r="C18" s="815"/>
      <c r="D18" s="815"/>
      <c r="E18" s="815"/>
      <c r="F18" s="815"/>
      <c r="G18" s="815"/>
      <c r="H18" s="815"/>
    </row>
    <row r="19" spans="1:8" ht="15.75" x14ac:dyDescent="0.25">
      <c r="A19" s="794" t="s">
        <v>26</v>
      </c>
      <c r="B19" s="794"/>
      <c r="C19" s="794"/>
      <c r="D19" s="794"/>
      <c r="E19" s="794"/>
      <c r="F19" s="794"/>
      <c r="G19" s="794"/>
      <c r="H19" s="794"/>
    </row>
    <row r="20" spans="1:8" ht="9.75" customHeight="1" x14ac:dyDescent="0.25">
      <c r="A20" s="46"/>
      <c r="B20" s="46"/>
      <c r="C20" s="46"/>
      <c r="D20" s="46"/>
      <c r="E20" s="46"/>
      <c r="F20" s="46"/>
      <c r="G20" s="46"/>
      <c r="H20" s="46"/>
    </row>
    <row r="21" spans="1:8" ht="15" x14ac:dyDescent="0.25">
      <c r="A21" s="124">
        <v>1</v>
      </c>
      <c r="B21" s="799" t="s">
        <v>5</v>
      </c>
      <c r="C21" s="799"/>
      <c r="D21" s="799"/>
      <c r="E21" s="799"/>
      <c r="F21" s="799"/>
      <c r="G21" s="125" t="s">
        <v>29</v>
      </c>
      <c r="H21" s="125" t="s">
        <v>30</v>
      </c>
    </row>
    <row r="22" spans="1:8" ht="18" customHeight="1" x14ac:dyDescent="0.2">
      <c r="A22" s="97" t="s">
        <v>6</v>
      </c>
      <c r="B22" s="797" t="s">
        <v>170</v>
      </c>
      <c r="C22" s="797"/>
      <c r="D22" s="797"/>
      <c r="E22" s="797"/>
      <c r="F22" s="797"/>
      <c r="G22" s="100" t="s">
        <v>184</v>
      </c>
      <c r="H22" s="101">
        <f>'TABELA APOIO'!E38</f>
        <v>1201.3</v>
      </c>
    </row>
    <row r="23" spans="1:8" ht="18" customHeight="1" x14ac:dyDescent="0.2">
      <c r="A23" s="97" t="s">
        <v>0</v>
      </c>
      <c r="B23" s="797" t="s">
        <v>171</v>
      </c>
      <c r="C23" s="797"/>
      <c r="D23" s="797"/>
      <c r="E23" s="797"/>
      <c r="F23" s="797"/>
      <c r="G23" s="100" t="s">
        <v>46</v>
      </c>
      <c r="H23" s="342">
        <f>'TABELA APOIO'!F38</f>
        <v>0</v>
      </c>
    </row>
    <row r="24" spans="1:8" ht="18" customHeight="1" x14ac:dyDescent="0.2">
      <c r="A24" s="103" t="s">
        <v>1</v>
      </c>
      <c r="B24" s="797" t="s">
        <v>172</v>
      </c>
      <c r="C24" s="797"/>
      <c r="D24" s="797"/>
      <c r="E24" s="797"/>
      <c r="F24" s="797"/>
      <c r="G24" s="267">
        <f>'TABELA APOIO'!F30</f>
        <v>0</v>
      </c>
      <c r="H24" s="342">
        <f>'TABELA APOIO'!G38</f>
        <v>0</v>
      </c>
    </row>
    <row r="25" spans="1:8" ht="18" customHeight="1" x14ac:dyDescent="0.2">
      <c r="A25" s="97" t="s">
        <v>7</v>
      </c>
      <c r="B25" s="797" t="s">
        <v>31</v>
      </c>
      <c r="C25" s="797"/>
      <c r="D25" s="797"/>
      <c r="E25" s="797"/>
      <c r="F25" s="797"/>
      <c r="G25" s="104" t="s">
        <v>46</v>
      </c>
      <c r="H25" s="102">
        <v>0</v>
      </c>
    </row>
    <row r="26" spans="1:8" ht="18" customHeight="1" x14ac:dyDescent="0.2">
      <c r="A26" s="97" t="s">
        <v>2</v>
      </c>
      <c r="B26" s="797" t="s">
        <v>182</v>
      </c>
      <c r="C26" s="797"/>
      <c r="D26" s="797"/>
      <c r="E26" s="797"/>
      <c r="F26" s="797"/>
      <c r="G26" s="104" t="s">
        <v>46</v>
      </c>
      <c r="H26" s="102">
        <v>0</v>
      </c>
    </row>
    <row r="27" spans="1:8" ht="18" customHeight="1" x14ac:dyDescent="0.2">
      <c r="A27" s="97" t="s">
        <v>8</v>
      </c>
      <c r="B27" s="797" t="s">
        <v>183</v>
      </c>
      <c r="C27" s="797"/>
      <c r="D27" s="797"/>
      <c r="E27" s="797"/>
      <c r="F27" s="797"/>
      <c r="G27" s="104" t="s">
        <v>46</v>
      </c>
      <c r="H27" s="102">
        <v>0</v>
      </c>
    </row>
    <row r="28" spans="1:8" ht="17.25" customHeight="1" x14ac:dyDescent="0.25">
      <c r="A28" s="793" t="s">
        <v>215</v>
      </c>
      <c r="B28" s="793"/>
      <c r="C28" s="793"/>
      <c r="D28" s="793"/>
      <c r="E28" s="793"/>
      <c r="F28" s="793"/>
      <c r="G28" s="793"/>
      <c r="H28" s="128">
        <f>SUM(H22:H27)</f>
        <v>1201.3</v>
      </c>
    </row>
    <row r="29" spans="1:8" ht="20.25" customHeight="1" x14ac:dyDescent="0.2"/>
    <row r="30" spans="1:8" ht="15.75" x14ac:dyDescent="0.25">
      <c r="A30" s="794" t="s">
        <v>185</v>
      </c>
      <c r="B30" s="794"/>
      <c r="C30" s="794"/>
      <c r="D30" s="794"/>
      <c r="E30" s="794"/>
      <c r="F30" s="794"/>
      <c r="G30" s="794"/>
      <c r="H30" s="794"/>
    </row>
    <row r="31" spans="1:8" s="6" customFormat="1" ht="14.25" customHeight="1" x14ac:dyDescent="0.25">
      <c r="A31" s="5"/>
      <c r="B31" s="5"/>
      <c r="C31" s="5"/>
      <c r="D31" s="5"/>
      <c r="E31" s="5"/>
      <c r="F31" s="5"/>
      <c r="G31" s="5"/>
      <c r="H31" s="5"/>
    </row>
    <row r="32" spans="1:8" s="6" customFormat="1" ht="17.25" customHeight="1" x14ac:dyDescent="0.2">
      <c r="A32" s="846" t="s">
        <v>236</v>
      </c>
      <c r="B32" s="846"/>
      <c r="C32" s="846"/>
      <c r="D32" s="846"/>
      <c r="E32" s="846"/>
      <c r="F32" s="846"/>
      <c r="G32" s="846"/>
      <c r="H32" s="846"/>
    </row>
    <row r="33" spans="1:9" ht="15" x14ac:dyDescent="0.25">
      <c r="A33" s="124" t="s">
        <v>173</v>
      </c>
      <c r="B33" s="799" t="s">
        <v>212</v>
      </c>
      <c r="C33" s="799"/>
      <c r="D33" s="799"/>
      <c r="E33" s="799"/>
      <c r="F33" s="799"/>
      <c r="G33" s="125" t="s">
        <v>29</v>
      </c>
      <c r="H33" s="125" t="s">
        <v>30</v>
      </c>
    </row>
    <row r="34" spans="1:9" x14ac:dyDescent="0.2">
      <c r="A34" s="97" t="s">
        <v>6</v>
      </c>
      <c r="B34" s="797" t="s">
        <v>187</v>
      </c>
      <c r="C34" s="797"/>
      <c r="D34" s="797"/>
      <c r="E34" s="797"/>
      <c r="F34" s="797"/>
      <c r="G34" s="108">
        <f>'TABELA APOIO'!G47</f>
        <v>8.3333333333333329E-2</v>
      </c>
      <c r="H34" s="105">
        <f>$H$28*G34</f>
        <v>100.10833333333332</v>
      </c>
      <c r="I34" s="3"/>
    </row>
    <row r="35" spans="1:9" x14ac:dyDescent="0.2">
      <c r="A35" s="97" t="s">
        <v>0</v>
      </c>
      <c r="B35" s="797" t="s">
        <v>235</v>
      </c>
      <c r="C35" s="797"/>
      <c r="D35" s="797"/>
      <c r="E35" s="797"/>
      <c r="F35" s="797"/>
      <c r="G35" s="108">
        <f>'TABELA APOIO'!G48</f>
        <v>2.7777777777777776E-2</v>
      </c>
      <c r="H35" s="105">
        <f>$H$28*G35</f>
        <v>33.36944444444444</v>
      </c>
      <c r="I35" s="3"/>
    </row>
    <row r="36" spans="1:9" ht="15" x14ac:dyDescent="0.25">
      <c r="A36" s="847" t="s">
        <v>24</v>
      </c>
      <c r="B36" s="847"/>
      <c r="C36" s="847"/>
      <c r="D36" s="847"/>
      <c r="E36" s="847"/>
      <c r="F36" s="847"/>
      <c r="G36" s="111">
        <f>SUM(G34:G35)</f>
        <v>0.1111111111111111</v>
      </c>
      <c r="H36" s="129">
        <f>SUM(H34:H35)</f>
        <v>133.47777777777776</v>
      </c>
    </row>
    <row r="37" spans="1:9" ht="18.75" customHeight="1" x14ac:dyDescent="0.2">
      <c r="A37" s="97" t="s">
        <v>1</v>
      </c>
      <c r="B37" s="792" t="s">
        <v>234</v>
      </c>
      <c r="C37" s="792"/>
      <c r="D37" s="792"/>
      <c r="E37" s="792"/>
      <c r="F37" s="792"/>
      <c r="G37" s="134"/>
      <c r="H37" s="101">
        <f>H36*G50</f>
        <v>49.119822222222226</v>
      </c>
      <c r="I37" s="3"/>
    </row>
    <row r="38" spans="1:9" ht="15" x14ac:dyDescent="0.25">
      <c r="A38" s="790" t="s">
        <v>217</v>
      </c>
      <c r="B38" s="790"/>
      <c r="C38" s="790"/>
      <c r="D38" s="790"/>
      <c r="E38" s="790"/>
      <c r="F38" s="790"/>
      <c r="G38" s="790"/>
      <c r="H38" s="126">
        <f>SUM(H36:H37)</f>
        <v>182.5976</v>
      </c>
    </row>
    <row r="39" spans="1:9" s="6" customFormat="1" ht="18.75" customHeight="1" x14ac:dyDescent="0.25">
      <c r="A39" s="5"/>
      <c r="B39" s="5"/>
      <c r="C39" s="5"/>
      <c r="D39" s="5"/>
      <c r="E39" s="5"/>
      <c r="F39" s="5"/>
      <c r="G39" s="5"/>
      <c r="H39" s="5"/>
    </row>
    <row r="40" spans="1:9" s="6" customFormat="1" ht="30.75" customHeight="1" x14ac:dyDescent="0.2">
      <c r="A40" s="798" t="s">
        <v>175</v>
      </c>
      <c r="B40" s="798"/>
      <c r="C40" s="798"/>
      <c r="D40" s="798"/>
      <c r="E40" s="798"/>
      <c r="F40" s="798"/>
      <c r="G40" s="798"/>
      <c r="H40" s="798"/>
    </row>
    <row r="41" spans="1:9" s="6" customFormat="1" ht="18" customHeight="1" x14ac:dyDescent="0.25">
      <c r="A41" s="124" t="s">
        <v>176</v>
      </c>
      <c r="B41" s="799" t="s">
        <v>212</v>
      </c>
      <c r="C41" s="799"/>
      <c r="D41" s="799"/>
      <c r="E41" s="799"/>
      <c r="F41" s="799"/>
      <c r="G41" s="499" t="s">
        <v>80</v>
      </c>
      <c r="H41" s="125" t="s">
        <v>30</v>
      </c>
    </row>
    <row r="42" spans="1:9" s="6" customFormat="1" ht="17.25" customHeight="1" x14ac:dyDescent="0.25">
      <c r="A42" s="97" t="s">
        <v>6</v>
      </c>
      <c r="B42" s="795" t="s">
        <v>60</v>
      </c>
      <c r="C42" s="795"/>
      <c r="D42" s="795"/>
      <c r="E42" s="795"/>
      <c r="F42" s="795"/>
      <c r="G42" s="107">
        <f>'TABELA APOIO'!G53</f>
        <v>0.2</v>
      </c>
      <c r="H42" s="105">
        <f>$H$28*G42</f>
        <v>240.26</v>
      </c>
    </row>
    <row r="43" spans="1:9" s="6" customFormat="1" ht="17.25" customHeight="1" x14ac:dyDescent="0.25">
      <c r="A43" s="97" t="s">
        <v>0</v>
      </c>
      <c r="B43" s="795" t="s">
        <v>61</v>
      </c>
      <c r="C43" s="795"/>
      <c r="D43" s="795"/>
      <c r="E43" s="795"/>
      <c r="F43" s="795"/>
      <c r="G43" s="107">
        <f>'TABELA APOIO'!G54</f>
        <v>2.5000000000000001E-2</v>
      </c>
      <c r="H43" s="105">
        <f t="shared" ref="H43:H49" si="0">$H$28*G43</f>
        <v>30.032499999999999</v>
      </c>
    </row>
    <row r="44" spans="1:9" s="6" customFormat="1" ht="17.25" customHeight="1" x14ac:dyDescent="0.25">
      <c r="A44" s="97" t="s">
        <v>1</v>
      </c>
      <c r="B44" s="795" t="s">
        <v>62</v>
      </c>
      <c r="C44" s="795"/>
      <c r="D44" s="795"/>
      <c r="E44" s="795"/>
      <c r="F44" s="795"/>
      <c r="G44" s="107">
        <f>'TABELA APOIO'!G55</f>
        <v>0.03</v>
      </c>
      <c r="H44" s="105">
        <f t="shared" si="0"/>
        <v>36.038999999999994</v>
      </c>
    </row>
    <row r="45" spans="1:9" s="6" customFormat="1" ht="17.25" customHeight="1" x14ac:dyDescent="0.25">
      <c r="A45" s="97" t="s">
        <v>7</v>
      </c>
      <c r="B45" s="795" t="s">
        <v>75</v>
      </c>
      <c r="C45" s="795"/>
      <c r="D45" s="795"/>
      <c r="E45" s="795"/>
      <c r="F45" s="795"/>
      <c r="G45" s="107">
        <f>'TABELA APOIO'!G56</f>
        <v>1.4999999999999999E-2</v>
      </c>
      <c r="H45" s="105">
        <f t="shared" si="0"/>
        <v>18.019499999999997</v>
      </c>
    </row>
    <row r="46" spans="1:9" s="6" customFormat="1" ht="17.25" customHeight="1" x14ac:dyDescent="0.25">
      <c r="A46" s="97" t="s">
        <v>2</v>
      </c>
      <c r="B46" s="795" t="s">
        <v>76</v>
      </c>
      <c r="C46" s="795"/>
      <c r="D46" s="795"/>
      <c r="E46" s="795"/>
      <c r="F46" s="795"/>
      <c r="G46" s="107">
        <f>'TABELA APOIO'!G57</f>
        <v>0.01</v>
      </c>
      <c r="H46" s="105">
        <f t="shared" si="0"/>
        <v>12.013</v>
      </c>
    </row>
    <row r="47" spans="1:9" s="6" customFormat="1" ht="17.25" customHeight="1" x14ac:dyDescent="0.25">
      <c r="A47" s="97" t="s">
        <v>8</v>
      </c>
      <c r="B47" s="795" t="s">
        <v>16</v>
      </c>
      <c r="C47" s="795"/>
      <c r="D47" s="795"/>
      <c r="E47" s="795"/>
      <c r="F47" s="795"/>
      <c r="G47" s="107">
        <f>'TABELA APOIO'!G58</f>
        <v>6.0000000000000001E-3</v>
      </c>
      <c r="H47" s="105">
        <f t="shared" si="0"/>
        <v>7.2077999999999998</v>
      </c>
    </row>
    <row r="48" spans="1:9" s="6" customFormat="1" ht="17.25" customHeight="1" x14ac:dyDescent="0.25">
      <c r="A48" s="97" t="s">
        <v>9</v>
      </c>
      <c r="B48" s="795" t="s">
        <v>14</v>
      </c>
      <c r="C48" s="795"/>
      <c r="D48" s="795"/>
      <c r="E48" s="795"/>
      <c r="F48" s="795"/>
      <c r="G48" s="107">
        <f>'TABELA APOIO'!G59</f>
        <v>2E-3</v>
      </c>
      <c r="H48" s="105">
        <f t="shared" si="0"/>
        <v>2.4026000000000001</v>
      </c>
    </row>
    <row r="49" spans="1:8" s="6" customFormat="1" ht="17.25" customHeight="1" x14ac:dyDescent="0.25">
      <c r="A49" s="97" t="s">
        <v>10</v>
      </c>
      <c r="B49" s="795" t="s">
        <v>15</v>
      </c>
      <c r="C49" s="795"/>
      <c r="D49" s="795"/>
      <c r="E49" s="795"/>
      <c r="F49" s="795"/>
      <c r="G49" s="107">
        <f>'TABELA APOIO'!G60</f>
        <v>0.08</v>
      </c>
      <c r="H49" s="105">
        <f t="shared" si="0"/>
        <v>96.103999999999999</v>
      </c>
    </row>
    <row r="50" spans="1:8" s="6" customFormat="1" ht="18" customHeight="1" x14ac:dyDescent="0.25">
      <c r="A50" s="790" t="s">
        <v>218</v>
      </c>
      <c r="B50" s="790" t="s">
        <v>17</v>
      </c>
      <c r="C50" s="790"/>
      <c r="D50" s="790"/>
      <c r="E50" s="790"/>
      <c r="F50" s="790"/>
      <c r="G50" s="127">
        <f>SUM(G42:G49)</f>
        <v>0.36800000000000005</v>
      </c>
      <c r="H50" s="126">
        <f>SUM(H42:H49)</f>
        <v>442.07839999999999</v>
      </c>
    </row>
    <row r="51" spans="1:8" s="6" customFormat="1" ht="14.25" customHeight="1" x14ac:dyDescent="0.25">
      <c r="A51" s="5"/>
      <c r="B51" s="5"/>
      <c r="C51" s="5"/>
      <c r="D51" s="5"/>
      <c r="E51" s="5"/>
      <c r="F51" s="5"/>
      <c r="G51" s="5"/>
      <c r="H51" s="5"/>
    </row>
    <row r="52" spans="1:8" s="6" customFormat="1" ht="18.75" customHeight="1" x14ac:dyDescent="0.2">
      <c r="A52" s="798" t="s">
        <v>177</v>
      </c>
      <c r="B52" s="798"/>
      <c r="C52" s="798"/>
      <c r="D52" s="798"/>
      <c r="E52" s="798"/>
      <c r="F52" s="798"/>
      <c r="G52" s="798"/>
      <c r="H52" s="798"/>
    </row>
    <row r="53" spans="1:8" ht="15" x14ac:dyDescent="0.25">
      <c r="A53" s="124" t="s">
        <v>210</v>
      </c>
      <c r="B53" s="799" t="s">
        <v>212</v>
      </c>
      <c r="C53" s="799"/>
      <c r="D53" s="799"/>
      <c r="E53" s="799"/>
      <c r="F53" s="799"/>
      <c r="G53" s="125" t="s">
        <v>29</v>
      </c>
      <c r="H53" s="125" t="s">
        <v>30</v>
      </c>
    </row>
    <row r="54" spans="1:8" ht="16.5" customHeight="1" x14ac:dyDescent="0.2">
      <c r="A54" s="97" t="s">
        <v>6</v>
      </c>
      <c r="B54" s="797" t="s">
        <v>205</v>
      </c>
      <c r="C54" s="797"/>
      <c r="D54" s="797"/>
      <c r="E54" s="797"/>
      <c r="F54" s="797"/>
      <c r="G54" s="816" t="s">
        <v>209</v>
      </c>
      <c r="H54" s="105">
        <f>BENEFÍCIOS!B63</f>
        <v>0</v>
      </c>
    </row>
    <row r="55" spans="1:8" ht="16.5" customHeight="1" x14ac:dyDescent="0.2">
      <c r="A55" s="97" t="s">
        <v>0</v>
      </c>
      <c r="B55" s="797" t="s">
        <v>206</v>
      </c>
      <c r="C55" s="797"/>
      <c r="D55" s="797"/>
      <c r="E55" s="797"/>
      <c r="F55" s="797"/>
      <c r="G55" s="816"/>
      <c r="H55" s="105">
        <f>BENEFÍCIOS!C63</f>
        <v>326.04000000000002</v>
      </c>
    </row>
    <row r="56" spans="1:8" ht="16.5" customHeight="1" x14ac:dyDescent="0.2">
      <c r="A56" s="97" t="s">
        <v>1</v>
      </c>
      <c r="B56" s="797" t="s">
        <v>207</v>
      </c>
      <c r="C56" s="797"/>
      <c r="D56" s="797"/>
      <c r="E56" s="797"/>
      <c r="F56" s="797"/>
      <c r="G56" s="816"/>
      <c r="H56" s="105">
        <f>BENEFÍCIOS!D63</f>
        <v>110.94</v>
      </c>
    </row>
    <row r="57" spans="1:8" ht="16.5" customHeight="1" x14ac:dyDescent="0.2">
      <c r="A57" s="106" t="s">
        <v>7</v>
      </c>
      <c r="B57" s="797" t="s">
        <v>203</v>
      </c>
      <c r="C57" s="797"/>
      <c r="D57" s="797"/>
      <c r="E57" s="797"/>
      <c r="F57" s="797"/>
      <c r="G57" s="816"/>
      <c r="H57" s="105">
        <f>BENEFÍCIOS!E63</f>
        <v>13.67</v>
      </c>
    </row>
    <row r="58" spans="1:8" ht="16.5" customHeight="1" x14ac:dyDescent="0.2">
      <c r="A58" s="97" t="s">
        <v>2</v>
      </c>
      <c r="B58" s="797" t="s">
        <v>208</v>
      </c>
      <c r="C58" s="797"/>
      <c r="D58" s="797"/>
      <c r="E58" s="797"/>
      <c r="F58" s="797"/>
      <c r="G58" s="816"/>
      <c r="H58" s="105">
        <f>BENEFÍCIOS!F63</f>
        <v>12.435499999999999</v>
      </c>
    </row>
    <row r="59" spans="1:8" ht="16.5" customHeight="1" x14ac:dyDescent="0.2">
      <c r="A59" s="97" t="s">
        <v>8</v>
      </c>
      <c r="B59" s="321" t="s">
        <v>504</v>
      </c>
      <c r="C59" s="812">
        <f>BENEFÍCIOS!B54</f>
        <v>0</v>
      </c>
      <c r="D59" s="813"/>
      <c r="E59" s="813"/>
      <c r="F59" s="814"/>
      <c r="G59" s="816"/>
      <c r="H59" s="105">
        <f>BENEFÍCIOS!G63</f>
        <v>0</v>
      </c>
    </row>
    <row r="60" spans="1:8" ht="15" x14ac:dyDescent="0.25">
      <c r="A60" s="811" t="s">
        <v>66</v>
      </c>
      <c r="B60" s="811"/>
      <c r="C60" s="811"/>
      <c r="D60" s="811"/>
      <c r="E60" s="811"/>
      <c r="F60" s="811"/>
      <c r="G60" s="811"/>
      <c r="H60" s="126">
        <f>SUM(H54:H59)</f>
        <v>463.08550000000002</v>
      </c>
    </row>
    <row r="62" spans="1:8" ht="15.75" x14ac:dyDescent="0.2">
      <c r="A62" s="800" t="s">
        <v>211</v>
      </c>
      <c r="B62" s="800"/>
      <c r="C62" s="800"/>
      <c r="D62" s="800"/>
      <c r="E62" s="800"/>
      <c r="F62" s="800"/>
      <c r="G62" s="800"/>
      <c r="H62" s="800"/>
    </row>
    <row r="63" spans="1:8" ht="15" x14ac:dyDescent="0.25">
      <c r="A63" s="124"/>
      <c r="B63" s="801" t="s">
        <v>212</v>
      </c>
      <c r="C63" s="801"/>
      <c r="D63" s="801"/>
      <c r="E63" s="801"/>
      <c r="F63" s="801"/>
      <c r="G63" s="801"/>
      <c r="H63" s="125" t="s">
        <v>30</v>
      </c>
    </row>
    <row r="64" spans="1:8" ht="15" x14ac:dyDescent="0.25">
      <c r="A64" s="97" t="s">
        <v>173</v>
      </c>
      <c r="B64" s="795" t="s">
        <v>174</v>
      </c>
      <c r="C64" s="795"/>
      <c r="D64" s="795"/>
      <c r="E64" s="795"/>
      <c r="F64" s="795"/>
      <c r="G64" s="795"/>
      <c r="H64" s="105">
        <f>H38</f>
        <v>182.5976</v>
      </c>
    </row>
    <row r="65" spans="1:8" ht="27.75" customHeight="1" x14ac:dyDescent="0.25">
      <c r="A65" s="97" t="s">
        <v>176</v>
      </c>
      <c r="B65" s="796" t="s">
        <v>213</v>
      </c>
      <c r="C65" s="796"/>
      <c r="D65" s="796"/>
      <c r="E65" s="796"/>
      <c r="F65" s="796"/>
      <c r="G65" s="796"/>
      <c r="H65" s="105">
        <f>H50</f>
        <v>442.07839999999999</v>
      </c>
    </row>
    <row r="66" spans="1:8" ht="15" x14ac:dyDescent="0.25">
      <c r="A66" s="97" t="s">
        <v>210</v>
      </c>
      <c r="B66" s="795" t="s">
        <v>214</v>
      </c>
      <c r="C66" s="795"/>
      <c r="D66" s="795"/>
      <c r="E66" s="795"/>
      <c r="F66" s="795"/>
      <c r="G66" s="795"/>
      <c r="H66" s="105">
        <f>H60</f>
        <v>463.08550000000002</v>
      </c>
    </row>
    <row r="67" spans="1:8" ht="15" customHeight="1" x14ac:dyDescent="0.25">
      <c r="A67" s="793" t="s">
        <v>219</v>
      </c>
      <c r="B67" s="793"/>
      <c r="C67" s="793"/>
      <c r="D67" s="793"/>
      <c r="E67" s="793"/>
      <c r="F67" s="793"/>
      <c r="G67" s="793"/>
      <c r="H67" s="130">
        <f>SUM(H64:H66)</f>
        <v>1087.7615000000001</v>
      </c>
    </row>
    <row r="70" spans="1:8" ht="15.75" x14ac:dyDescent="0.25">
      <c r="A70" s="794" t="s">
        <v>216</v>
      </c>
      <c r="B70" s="794"/>
      <c r="C70" s="794"/>
      <c r="D70" s="794"/>
      <c r="E70" s="794"/>
      <c r="F70" s="794"/>
      <c r="G70" s="794"/>
      <c r="H70" s="794"/>
    </row>
    <row r="71" spans="1:8" ht="9.75" customHeight="1" x14ac:dyDescent="0.2"/>
    <row r="72" spans="1:8" ht="15" customHeight="1" x14ac:dyDescent="0.25">
      <c r="A72" s="124">
        <v>3</v>
      </c>
      <c r="B72" s="799" t="s">
        <v>212</v>
      </c>
      <c r="C72" s="799"/>
      <c r="D72" s="799"/>
      <c r="E72" s="799"/>
      <c r="F72" s="799"/>
      <c r="G72" s="111" t="s">
        <v>12</v>
      </c>
      <c r="H72" s="131" t="s">
        <v>13</v>
      </c>
    </row>
    <row r="73" spans="1:8" ht="15" customHeight="1" x14ac:dyDescent="0.2">
      <c r="A73" s="103" t="s">
        <v>6</v>
      </c>
      <c r="B73" s="797" t="s">
        <v>20</v>
      </c>
      <c r="C73" s="797"/>
      <c r="D73" s="797"/>
      <c r="E73" s="797"/>
      <c r="F73" s="797"/>
      <c r="G73" s="109">
        <f>'TABELA APOIO'!I66</f>
        <v>4.1666666666666666E-3</v>
      </c>
      <c r="H73" s="102">
        <f t="shared" ref="H73:H77" si="1">$H$28*G73</f>
        <v>5.0054166666666662</v>
      </c>
    </row>
    <row r="74" spans="1:8" ht="15" customHeight="1" x14ac:dyDescent="0.2">
      <c r="A74" s="97" t="s">
        <v>0</v>
      </c>
      <c r="B74" s="797" t="s">
        <v>27</v>
      </c>
      <c r="C74" s="797"/>
      <c r="D74" s="797"/>
      <c r="E74" s="797"/>
      <c r="F74" s="797"/>
      <c r="G74" s="108">
        <f>'TABELA APOIO'!I67</f>
        <v>3.3333333333333332E-4</v>
      </c>
      <c r="H74" s="105">
        <f t="shared" si="1"/>
        <v>0.40043333333333331</v>
      </c>
    </row>
    <row r="75" spans="1:8" ht="15" customHeight="1" x14ac:dyDescent="0.2">
      <c r="A75" s="97" t="s">
        <v>1</v>
      </c>
      <c r="B75" s="797" t="s">
        <v>67</v>
      </c>
      <c r="C75" s="797"/>
      <c r="D75" s="797"/>
      <c r="E75" s="797"/>
      <c r="F75" s="797"/>
      <c r="G75" s="108">
        <f>'TABELA APOIO'!I68</f>
        <v>1.8472222222222223E-2</v>
      </c>
      <c r="H75" s="105">
        <f t="shared" si="1"/>
        <v>22.190680555555556</v>
      </c>
    </row>
    <row r="76" spans="1:8" ht="15" customHeight="1" x14ac:dyDescent="0.2">
      <c r="A76" s="97" t="s">
        <v>7</v>
      </c>
      <c r="B76" s="797" t="s">
        <v>233</v>
      </c>
      <c r="C76" s="797"/>
      <c r="D76" s="797"/>
      <c r="E76" s="797"/>
      <c r="F76" s="797"/>
      <c r="G76" s="108">
        <f>'TABELA APOIO'!I69</f>
        <v>6.7977777777777793E-3</v>
      </c>
      <c r="H76" s="105">
        <f t="shared" si="1"/>
        <v>8.1661704444444467</v>
      </c>
    </row>
    <row r="77" spans="1:8" ht="15" customHeight="1" x14ac:dyDescent="0.2">
      <c r="A77" s="97" t="s">
        <v>2</v>
      </c>
      <c r="B77" s="791" t="s">
        <v>77</v>
      </c>
      <c r="C77" s="792"/>
      <c r="D77" s="792"/>
      <c r="E77" s="792"/>
      <c r="F77" s="792"/>
      <c r="G77" s="108">
        <f>'TABELA APOIO'!I70</f>
        <v>0.04</v>
      </c>
      <c r="H77" s="105">
        <f t="shared" si="1"/>
        <v>48.052</v>
      </c>
    </row>
    <row r="78" spans="1:8" ht="15" customHeight="1" x14ac:dyDescent="0.25">
      <c r="A78" s="793" t="s">
        <v>21</v>
      </c>
      <c r="B78" s="793"/>
      <c r="C78" s="793"/>
      <c r="D78" s="793"/>
      <c r="E78" s="793"/>
      <c r="F78" s="793"/>
      <c r="G78" s="793"/>
      <c r="H78" s="130">
        <f>SUM(H73:H77)</f>
        <v>83.814700999999999</v>
      </c>
    </row>
    <row r="79" spans="1:8" ht="15" customHeight="1" x14ac:dyDescent="0.2"/>
    <row r="80" spans="1:8" ht="15" customHeight="1" x14ac:dyDescent="0.2"/>
    <row r="81" spans="1:8" ht="15.75" x14ac:dyDescent="0.25">
      <c r="A81" s="794" t="s">
        <v>225</v>
      </c>
      <c r="B81" s="794"/>
      <c r="C81" s="794"/>
      <c r="D81" s="794"/>
      <c r="E81" s="794"/>
      <c r="F81" s="794"/>
      <c r="G81" s="794"/>
      <c r="H81" s="794"/>
    </row>
    <row r="82" spans="1:8" ht="15.75" x14ac:dyDescent="0.25">
      <c r="A82" s="62"/>
      <c r="B82" s="62"/>
      <c r="C82" s="62"/>
      <c r="D82" s="62"/>
      <c r="E82" s="62"/>
      <c r="F82" s="62"/>
      <c r="G82" s="62"/>
      <c r="H82" s="62"/>
    </row>
    <row r="83" spans="1:8" ht="15" x14ac:dyDescent="0.2">
      <c r="A83" s="798" t="s">
        <v>226</v>
      </c>
      <c r="B83" s="798"/>
      <c r="C83" s="798"/>
      <c r="D83" s="798"/>
      <c r="E83" s="798"/>
      <c r="F83" s="798"/>
      <c r="G83" s="798"/>
      <c r="H83" s="798"/>
    </row>
    <row r="84" spans="1:8" ht="15" x14ac:dyDescent="0.25">
      <c r="A84" s="124" t="s">
        <v>11</v>
      </c>
      <c r="B84" s="799" t="s">
        <v>212</v>
      </c>
      <c r="C84" s="799"/>
      <c r="D84" s="799"/>
      <c r="E84" s="799"/>
      <c r="F84" s="799"/>
      <c r="G84" s="111" t="s">
        <v>12</v>
      </c>
      <c r="H84" s="131" t="s">
        <v>13</v>
      </c>
    </row>
    <row r="85" spans="1:8" x14ac:dyDescent="0.2">
      <c r="A85" s="103" t="s">
        <v>6</v>
      </c>
      <c r="B85" s="540" t="s">
        <v>607</v>
      </c>
      <c r="C85" s="540"/>
      <c r="D85" s="540"/>
      <c r="E85" s="540"/>
      <c r="F85" s="540"/>
      <c r="G85" s="808" t="s">
        <v>602</v>
      </c>
      <c r="H85" s="105">
        <f>'TABELA APOIO'!J76</f>
        <v>148.25614833333333</v>
      </c>
    </row>
    <row r="86" spans="1:8" x14ac:dyDescent="0.2">
      <c r="A86" s="103" t="s">
        <v>0</v>
      </c>
      <c r="B86" s="540" t="s">
        <v>246</v>
      </c>
      <c r="C86" s="540"/>
      <c r="D86" s="540"/>
      <c r="E86" s="540"/>
      <c r="F86" s="540"/>
      <c r="G86" s="809"/>
      <c r="H86" s="102">
        <f>'TABELA APOIO'!J77</f>
        <v>16.847289583333332</v>
      </c>
    </row>
    <row r="87" spans="1:8" x14ac:dyDescent="0.2">
      <c r="A87" s="103" t="s">
        <v>1</v>
      </c>
      <c r="B87" s="540" t="s">
        <v>240</v>
      </c>
      <c r="C87" s="540"/>
      <c r="D87" s="540"/>
      <c r="E87" s="540"/>
      <c r="F87" s="540"/>
      <c r="G87" s="809"/>
      <c r="H87" s="102">
        <f>'TABELA APOIO'!J78</f>
        <v>16.847289583333332</v>
      </c>
    </row>
    <row r="88" spans="1:8" ht="14.25" customHeight="1" x14ac:dyDescent="0.2">
      <c r="A88" s="103" t="s">
        <v>7</v>
      </c>
      <c r="B88" s="540" t="s">
        <v>68</v>
      </c>
      <c r="C88" s="540"/>
      <c r="D88" s="540"/>
      <c r="E88" s="540"/>
      <c r="F88" s="540"/>
      <c r="G88" s="809"/>
      <c r="H88" s="102">
        <f>'TABELA APOIO'!J79</f>
        <v>0.29482756770833335</v>
      </c>
    </row>
    <row r="89" spans="1:8" ht="14.25" customHeight="1" x14ac:dyDescent="0.2">
      <c r="A89" s="103" t="s">
        <v>2</v>
      </c>
      <c r="B89" s="802" t="s">
        <v>242</v>
      </c>
      <c r="C89" s="803"/>
      <c r="D89" s="803"/>
      <c r="E89" s="803"/>
      <c r="F89" s="804"/>
      <c r="G89" s="809"/>
      <c r="H89" s="102">
        <f>'TABELA APOIO'!J80</f>
        <v>0.78845315249999992</v>
      </c>
    </row>
    <row r="90" spans="1:8" x14ac:dyDescent="0.2">
      <c r="A90" s="97" t="s">
        <v>8</v>
      </c>
      <c r="B90" s="805" t="s">
        <v>19</v>
      </c>
      <c r="C90" s="806"/>
      <c r="D90" s="806"/>
      <c r="E90" s="806"/>
      <c r="F90" s="807"/>
      <c r="G90" s="809"/>
      <c r="H90" s="102">
        <f>'TABELA APOIO'!J81</f>
        <v>20.2167475</v>
      </c>
    </row>
    <row r="91" spans="1:8" x14ac:dyDescent="0.2">
      <c r="A91" s="97" t="s">
        <v>9</v>
      </c>
      <c r="B91" s="797" t="s">
        <v>243</v>
      </c>
      <c r="C91" s="797"/>
      <c r="D91" s="797"/>
      <c r="E91" s="797"/>
      <c r="F91" s="797"/>
      <c r="G91" s="810"/>
      <c r="H91" s="102">
        <f>'TABELA APOIO'!J82</f>
        <v>0</v>
      </c>
    </row>
    <row r="92" spans="1:8" ht="18" customHeight="1" x14ac:dyDescent="0.25">
      <c r="A92" s="790" t="s">
        <v>230</v>
      </c>
      <c r="B92" s="790" t="s">
        <v>17</v>
      </c>
      <c r="C92" s="790"/>
      <c r="D92" s="790"/>
      <c r="E92" s="790"/>
      <c r="F92" s="790"/>
      <c r="G92" s="133"/>
      <c r="H92" s="126">
        <f>H85+H86+H87+H88+H89+H90+H91</f>
        <v>203.2507557202083</v>
      </c>
    </row>
    <row r="94" spans="1:8" ht="15" x14ac:dyDescent="0.2">
      <c r="A94" s="798" t="s">
        <v>227</v>
      </c>
      <c r="B94" s="798"/>
      <c r="C94" s="798"/>
      <c r="D94" s="798"/>
      <c r="E94" s="798"/>
      <c r="F94" s="798"/>
      <c r="G94" s="798"/>
      <c r="H94" s="798"/>
    </row>
    <row r="95" spans="1:8" ht="15" x14ac:dyDescent="0.25">
      <c r="A95" s="124" t="s">
        <v>18</v>
      </c>
      <c r="B95" s="799" t="s">
        <v>212</v>
      </c>
      <c r="C95" s="799"/>
      <c r="D95" s="799"/>
      <c r="E95" s="799"/>
      <c r="F95" s="799"/>
      <c r="G95" s="111" t="s">
        <v>12</v>
      </c>
      <c r="H95" s="131" t="s">
        <v>13</v>
      </c>
    </row>
    <row r="96" spans="1:8" x14ac:dyDescent="0.2">
      <c r="A96" s="103" t="s">
        <v>6</v>
      </c>
      <c r="B96" s="540" t="s">
        <v>232</v>
      </c>
      <c r="C96" s="540"/>
      <c r="D96" s="540"/>
      <c r="E96" s="540"/>
      <c r="F96" s="540"/>
      <c r="G96" s="110">
        <f>'TABELA APOIO'!I62</f>
        <v>0</v>
      </c>
      <c r="H96" s="105">
        <f>G96*H28</f>
        <v>0</v>
      </c>
    </row>
    <row r="97" spans="1:8" ht="14.25" customHeight="1" x14ac:dyDescent="0.25">
      <c r="A97" s="790" t="s">
        <v>231</v>
      </c>
      <c r="B97" s="790" t="s">
        <v>17</v>
      </c>
      <c r="C97" s="790"/>
      <c r="D97" s="790"/>
      <c r="E97" s="790"/>
      <c r="F97" s="790"/>
      <c r="G97" s="133">
        <f>SUM(G95:G96)</f>
        <v>0</v>
      </c>
      <c r="H97" s="126">
        <f>SUM(H96)</f>
        <v>0</v>
      </c>
    </row>
    <row r="99" spans="1:8" ht="15.75" x14ac:dyDescent="0.2">
      <c r="A99" s="800" t="s">
        <v>229</v>
      </c>
      <c r="B99" s="800"/>
      <c r="C99" s="800"/>
      <c r="D99" s="800"/>
      <c r="E99" s="800"/>
      <c r="F99" s="800"/>
      <c r="G99" s="800"/>
      <c r="H99" s="800"/>
    </row>
    <row r="100" spans="1:8" ht="15" x14ac:dyDescent="0.25">
      <c r="A100" s="124"/>
      <c r="B100" s="801" t="s">
        <v>212</v>
      </c>
      <c r="C100" s="801"/>
      <c r="D100" s="801"/>
      <c r="E100" s="801"/>
      <c r="F100" s="801"/>
      <c r="G100" s="801"/>
      <c r="H100" s="125" t="s">
        <v>30</v>
      </c>
    </row>
    <row r="101" spans="1:8" ht="15" x14ac:dyDescent="0.25">
      <c r="A101" s="97" t="s">
        <v>11</v>
      </c>
      <c r="B101" s="795" t="s">
        <v>239</v>
      </c>
      <c r="C101" s="795"/>
      <c r="D101" s="795"/>
      <c r="E101" s="795"/>
      <c r="F101" s="795"/>
      <c r="G101" s="795"/>
      <c r="H101" s="105">
        <f>H92</f>
        <v>203.2507557202083</v>
      </c>
    </row>
    <row r="102" spans="1:8" ht="15" x14ac:dyDescent="0.25">
      <c r="A102" s="97" t="s">
        <v>18</v>
      </c>
      <c r="B102" s="796" t="s">
        <v>232</v>
      </c>
      <c r="C102" s="796"/>
      <c r="D102" s="796"/>
      <c r="E102" s="796"/>
      <c r="F102" s="796"/>
      <c r="G102" s="796"/>
      <c r="H102" s="105">
        <f>H97</f>
        <v>0</v>
      </c>
    </row>
    <row r="103" spans="1:8" ht="15" x14ac:dyDescent="0.25">
      <c r="A103" s="793" t="s">
        <v>228</v>
      </c>
      <c r="B103" s="793"/>
      <c r="C103" s="793"/>
      <c r="D103" s="793"/>
      <c r="E103" s="793"/>
      <c r="F103" s="793"/>
      <c r="G103" s="793"/>
      <c r="H103" s="130">
        <f>SUM(H101:H102)</f>
        <v>203.2507557202083</v>
      </c>
    </row>
    <row r="104" spans="1:8" ht="15" customHeight="1" x14ac:dyDescent="0.2"/>
    <row r="105" spans="1:8" ht="15" customHeight="1" x14ac:dyDescent="0.2"/>
    <row r="106" spans="1:8" ht="15.75" x14ac:dyDescent="0.25">
      <c r="A106" s="794" t="s">
        <v>252</v>
      </c>
      <c r="B106" s="794"/>
      <c r="C106" s="794"/>
      <c r="D106" s="794"/>
      <c r="E106" s="794"/>
      <c r="F106" s="794"/>
      <c r="G106" s="794"/>
      <c r="H106" s="794"/>
    </row>
    <row r="107" spans="1:8" ht="11.25" customHeight="1" x14ac:dyDescent="0.2"/>
    <row r="108" spans="1:8" ht="18" customHeight="1" x14ac:dyDescent="0.25">
      <c r="A108" s="124">
        <v>5</v>
      </c>
      <c r="B108" s="799" t="s">
        <v>212</v>
      </c>
      <c r="C108" s="799"/>
      <c r="D108" s="799"/>
      <c r="E108" s="799"/>
      <c r="F108" s="799"/>
      <c r="G108" s="111" t="s">
        <v>29</v>
      </c>
      <c r="H108" s="131" t="s">
        <v>30</v>
      </c>
    </row>
    <row r="109" spans="1:8" ht="15.95" customHeight="1" x14ac:dyDescent="0.2">
      <c r="A109" s="103" t="s">
        <v>6</v>
      </c>
      <c r="B109" s="540" t="s">
        <v>250</v>
      </c>
      <c r="C109" s="540"/>
      <c r="D109" s="540"/>
      <c r="E109" s="540"/>
      <c r="F109" s="540"/>
      <c r="G109" s="103" t="s">
        <v>35</v>
      </c>
      <c r="H109" s="102">
        <f>UNIFORME!M29</f>
        <v>52.126666666666665</v>
      </c>
    </row>
    <row r="110" spans="1:8" x14ac:dyDescent="0.2">
      <c r="A110" s="97" t="s">
        <v>0</v>
      </c>
      <c r="B110" s="805" t="s">
        <v>249</v>
      </c>
      <c r="C110" s="806"/>
      <c r="D110" s="806"/>
      <c r="E110" s="806"/>
      <c r="F110" s="807"/>
      <c r="G110" s="97" t="s">
        <v>35</v>
      </c>
      <c r="H110" s="105">
        <f>MATERIAL!H73</f>
        <v>164.38821467098165</v>
      </c>
    </row>
    <row r="111" spans="1:8" x14ac:dyDescent="0.2">
      <c r="A111" s="97" t="s">
        <v>1</v>
      </c>
      <c r="B111" s="843" t="s">
        <v>248</v>
      </c>
      <c r="C111" s="844"/>
      <c r="D111" s="844"/>
      <c r="E111" s="844"/>
      <c r="F111" s="845"/>
      <c r="G111" s="97" t="s">
        <v>35</v>
      </c>
      <c r="H111" s="105">
        <v>0</v>
      </c>
    </row>
    <row r="112" spans="1:8" x14ac:dyDescent="0.2">
      <c r="A112" s="97" t="s">
        <v>7</v>
      </c>
      <c r="B112" s="805" t="s">
        <v>558</v>
      </c>
      <c r="C112" s="806"/>
      <c r="D112" s="806"/>
      <c r="E112" s="806"/>
      <c r="F112" s="807"/>
      <c r="G112" s="97" t="s">
        <v>35</v>
      </c>
      <c r="H112" s="105">
        <f>TRANSPORTE!G12</f>
        <v>571.42857142857144</v>
      </c>
    </row>
    <row r="113" spans="1:8" ht="15.75" customHeight="1" x14ac:dyDescent="0.25">
      <c r="A113" s="793" t="s">
        <v>251</v>
      </c>
      <c r="B113" s="793"/>
      <c r="C113" s="793"/>
      <c r="D113" s="793"/>
      <c r="E113" s="793"/>
      <c r="F113" s="793"/>
      <c r="G113" s="793"/>
      <c r="H113" s="130">
        <f>SUM(H109:H112)</f>
        <v>787.94345276621971</v>
      </c>
    </row>
    <row r="114" spans="1:8" ht="15" customHeight="1" x14ac:dyDescent="0.25">
      <c r="A114" s="137"/>
      <c r="B114" s="137"/>
      <c r="C114" s="137"/>
      <c r="D114" s="137"/>
      <c r="E114" s="137"/>
      <c r="F114" s="137"/>
      <c r="G114" s="137"/>
      <c r="H114" s="138"/>
    </row>
    <row r="115" spans="1:8" ht="15" customHeight="1" x14ac:dyDescent="0.25">
      <c r="A115" s="137"/>
      <c r="B115" s="137"/>
      <c r="C115" s="137"/>
      <c r="D115" s="137"/>
      <c r="E115" s="137"/>
      <c r="F115" s="137"/>
      <c r="G115" s="137"/>
      <c r="H115" s="138"/>
    </row>
    <row r="116" spans="1:8" ht="15" customHeight="1" x14ac:dyDescent="0.25">
      <c r="A116" s="794" t="s">
        <v>265</v>
      </c>
      <c r="B116" s="794"/>
      <c r="C116" s="794"/>
      <c r="D116" s="794"/>
      <c r="E116" s="794"/>
      <c r="F116" s="794"/>
      <c r="G116" s="794"/>
      <c r="H116" s="794"/>
    </row>
    <row r="117" spans="1:8" ht="6" customHeight="1" x14ac:dyDescent="0.25">
      <c r="A117" s="62"/>
      <c r="B117" s="62"/>
      <c r="C117" s="62"/>
      <c r="D117" s="62"/>
      <c r="E117" s="62"/>
      <c r="F117" s="62"/>
      <c r="G117" s="62"/>
      <c r="H117" s="62"/>
    </row>
    <row r="118" spans="1:8" ht="15" customHeight="1" x14ac:dyDescent="0.25">
      <c r="A118" s="124"/>
      <c r="B118" s="801" t="s">
        <v>212</v>
      </c>
      <c r="C118" s="801"/>
      <c r="D118" s="801"/>
      <c r="E118" s="801"/>
      <c r="F118" s="801"/>
      <c r="G118" s="801"/>
      <c r="H118" s="125" t="s">
        <v>30</v>
      </c>
    </row>
    <row r="119" spans="1:8" ht="15" customHeight="1" x14ac:dyDescent="0.25">
      <c r="A119" s="97" t="s">
        <v>6</v>
      </c>
      <c r="B119" s="795" t="s">
        <v>266</v>
      </c>
      <c r="C119" s="795"/>
      <c r="D119" s="795"/>
      <c r="E119" s="795"/>
      <c r="F119" s="795"/>
      <c r="G119" s="795"/>
      <c r="H119" s="105">
        <f>H28</f>
        <v>1201.3</v>
      </c>
    </row>
    <row r="120" spans="1:8" ht="15" customHeight="1" x14ac:dyDescent="0.25">
      <c r="A120" s="97" t="s">
        <v>0</v>
      </c>
      <c r="B120" s="795" t="s">
        <v>267</v>
      </c>
      <c r="C120" s="795"/>
      <c r="D120" s="795"/>
      <c r="E120" s="795"/>
      <c r="F120" s="795"/>
      <c r="G120" s="795"/>
      <c r="H120" s="105">
        <f>H67</f>
        <v>1087.7615000000001</v>
      </c>
    </row>
    <row r="121" spans="1:8" ht="15" customHeight="1" x14ac:dyDescent="0.25">
      <c r="A121" s="97" t="s">
        <v>1</v>
      </c>
      <c r="B121" s="795" t="s">
        <v>268</v>
      </c>
      <c r="C121" s="795"/>
      <c r="D121" s="795"/>
      <c r="E121" s="795"/>
      <c r="F121" s="795"/>
      <c r="G121" s="795"/>
      <c r="H121" s="105">
        <f>H78</f>
        <v>83.814700999999999</v>
      </c>
    </row>
    <row r="122" spans="1:8" ht="15" customHeight="1" x14ac:dyDescent="0.25">
      <c r="A122" s="97" t="s">
        <v>7</v>
      </c>
      <c r="B122" s="795" t="s">
        <v>269</v>
      </c>
      <c r="C122" s="795"/>
      <c r="D122" s="795"/>
      <c r="E122" s="795"/>
      <c r="F122" s="795"/>
      <c r="G122" s="795"/>
      <c r="H122" s="105">
        <f>H103</f>
        <v>203.2507557202083</v>
      </c>
    </row>
    <row r="123" spans="1:8" ht="15" customHeight="1" x14ac:dyDescent="0.25">
      <c r="A123" s="97" t="s">
        <v>2</v>
      </c>
      <c r="B123" s="795" t="s">
        <v>270</v>
      </c>
      <c r="C123" s="795"/>
      <c r="D123" s="795"/>
      <c r="E123" s="795"/>
      <c r="F123" s="795"/>
      <c r="G123" s="795"/>
      <c r="H123" s="105">
        <f>H113</f>
        <v>787.94345276621971</v>
      </c>
    </row>
    <row r="124" spans="1:8" ht="15" customHeight="1" x14ac:dyDescent="0.25">
      <c r="A124" s="793" t="s">
        <v>271</v>
      </c>
      <c r="B124" s="793"/>
      <c r="C124" s="793"/>
      <c r="D124" s="793"/>
      <c r="E124" s="793"/>
      <c r="F124" s="793"/>
      <c r="G124" s="793"/>
      <c r="H124" s="130">
        <f>SUM(H119:H123)</f>
        <v>3364.0704094864277</v>
      </c>
    </row>
    <row r="125" spans="1:8" ht="15" customHeight="1" x14ac:dyDescent="0.25">
      <c r="A125" s="137"/>
      <c r="B125" s="137"/>
      <c r="C125" s="137"/>
      <c r="D125" s="137"/>
      <c r="E125" s="137"/>
      <c r="F125" s="137"/>
      <c r="G125" s="137"/>
      <c r="H125" s="138"/>
    </row>
    <row r="126" spans="1:8" ht="15" customHeight="1" x14ac:dyDescent="0.25">
      <c r="A126" s="137"/>
      <c r="B126" s="137"/>
      <c r="C126" s="137"/>
      <c r="D126" s="137"/>
      <c r="E126" s="137"/>
      <c r="F126" s="137"/>
      <c r="G126" s="137"/>
      <c r="H126" s="138"/>
    </row>
    <row r="127" spans="1:8" ht="15.75" customHeight="1" x14ac:dyDescent="0.25">
      <c r="A127" s="794" t="s">
        <v>253</v>
      </c>
      <c r="B127" s="794"/>
      <c r="C127" s="794"/>
      <c r="D127" s="794"/>
      <c r="E127" s="794"/>
      <c r="F127" s="794"/>
      <c r="G127" s="794"/>
      <c r="H127" s="794"/>
    </row>
    <row r="128" spans="1:8" ht="9" customHeight="1" x14ac:dyDescent="0.25">
      <c r="A128" s="137"/>
      <c r="B128" s="137"/>
      <c r="C128" s="137"/>
      <c r="D128" s="137"/>
      <c r="E128" s="137"/>
      <c r="F128" s="137"/>
      <c r="G128" s="137"/>
      <c r="H128" s="138"/>
    </row>
    <row r="129" spans="1:11" ht="15.75" customHeight="1" x14ac:dyDescent="0.25">
      <c r="A129" s="836" t="s">
        <v>212</v>
      </c>
      <c r="B129" s="836"/>
      <c r="C129" s="836"/>
      <c r="D129" s="836"/>
      <c r="E129" s="836"/>
      <c r="F129" s="836"/>
      <c r="G129" s="181" t="s">
        <v>12</v>
      </c>
      <c r="H129" s="182" t="s">
        <v>13</v>
      </c>
      <c r="I129" s="139"/>
      <c r="J129" s="139"/>
      <c r="K129" s="139"/>
    </row>
    <row r="130" spans="1:11" ht="15.75" customHeight="1" x14ac:dyDescent="0.25">
      <c r="A130" s="183" t="s">
        <v>6</v>
      </c>
      <c r="B130" s="836" t="s">
        <v>36</v>
      </c>
      <c r="C130" s="836"/>
      <c r="D130" s="836"/>
      <c r="E130" s="836"/>
      <c r="F130" s="836"/>
      <c r="G130" s="181">
        <f>'TABELA APOIO'!G107</f>
        <v>0.03</v>
      </c>
      <c r="H130" s="189">
        <f>H124*G130</f>
        <v>100.92211228459283</v>
      </c>
      <c r="I130" s="139"/>
      <c r="J130" s="139"/>
      <c r="K130" s="139"/>
    </row>
    <row r="131" spans="1:11" ht="15.75" customHeight="1" x14ac:dyDescent="0.25">
      <c r="A131" s="183" t="s">
        <v>0</v>
      </c>
      <c r="B131" s="836" t="s">
        <v>33</v>
      </c>
      <c r="C131" s="836"/>
      <c r="D131" s="836"/>
      <c r="E131" s="836"/>
      <c r="F131" s="836"/>
      <c r="G131" s="181">
        <f>'TABELA APOIO'!G108</f>
        <v>6.7900000000000002E-2</v>
      </c>
      <c r="H131" s="189">
        <f>(H124+H114)*G131</f>
        <v>228.42038080412846</v>
      </c>
      <c r="I131" s="139"/>
      <c r="J131" s="139"/>
      <c r="K131" s="139"/>
    </row>
    <row r="132" spans="1:11" ht="15.75" customHeight="1" x14ac:dyDescent="0.25">
      <c r="A132" s="184" t="s">
        <v>1</v>
      </c>
      <c r="B132" s="836" t="s">
        <v>37</v>
      </c>
      <c r="C132" s="836"/>
      <c r="D132" s="836"/>
      <c r="E132" s="836"/>
      <c r="F132" s="836"/>
      <c r="G132" s="181">
        <f>SUM(G133:G138)</f>
        <v>0.14250000000000002</v>
      </c>
      <c r="H132" s="189">
        <f>$H$141*G132</f>
        <v>613.77415582152639</v>
      </c>
      <c r="I132" s="139"/>
      <c r="J132" s="139"/>
      <c r="K132" s="139"/>
    </row>
    <row r="133" spans="1:11" ht="15.75" customHeight="1" x14ac:dyDescent="0.2">
      <c r="A133" s="838" t="s">
        <v>34</v>
      </c>
      <c r="B133" s="839" t="s">
        <v>254</v>
      </c>
      <c r="C133" s="839"/>
      <c r="D133" s="839"/>
      <c r="E133" s="839"/>
      <c r="F133" s="839"/>
      <c r="G133" s="185"/>
      <c r="H133" s="186"/>
      <c r="I133" s="139"/>
      <c r="J133" s="139"/>
      <c r="K133" s="139"/>
    </row>
    <row r="134" spans="1:11" ht="15.75" customHeight="1" x14ac:dyDescent="0.2">
      <c r="A134" s="838"/>
      <c r="B134" s="187"/>
      <c r="C134" s="840" t="s">
        <v>255</v>
      </c>
      <c r="D134" s="841"/>
      <c r="E134" s="841"/>
      <c r="F134" s="842"/>
      <c r="G134" s="185">
        <f>'TABELA APOIO'!G110</f>
        <v>1.6500000000000001E-2</v>
      </c>
      <c r="H134" s="189">
        <f t="shared" ref="H134:H138" si="2">$H$141*G134</f>
        <v>71.068586463545145</v>
      </c>
      <c r="I134" s="139"/>
      <c r="J134" s="139"/>
      <c r="K134" s="139"/>
    </row>
    <row r="135" spans="1:11" ht="15.75" customHeight="1" x14ac:dyDescent="0.2">
      <c r="A135" s="838"/>
      <c r="B135" s="187"/>
      <c r="C135" s="840" t="s">
        <v>256</v>
      </c>
      <c r="D135" s="841"/>
      <c r="E135" s="841"/>
      <c r="F135" s="842"/>
      <c r="G135" s="185">
        <f>'TABELA APOIO'!G111</f>
        <v>7.5999999999999998E-2</v>
      </c>
      <c r="H135" s="189">
        <f t="shared" si="2"/>
        <v>327.34621643814734</v>
      </c>
      <c r="I135" s="139"/>
      <c r="J135" s="139"/>
      <c r="K135" s="139"/>
    </row>
    <row r="136" spans="1:11" ht="15.75" customHeight="1" x14ac:dyDescent="0.2">
      <c r="A136" s="838"/>
      <c r="B136" s="839" t="s">
        <v>257</v>
      </c>
      <c r="C136" s="839"/>
      <c r="D136" s="839"/>
      <c r="E136" s="839"/>
      <c r="F136" s="839"/>
      <c r="G136" s="185">
        <f>'TABELA APOIO'!G112</f>
        <v>0</v>
      </c>
      <c r="H136" s="189">
        <f t="shared" si="2"/>
        <v>0</v>
      </c>
      <c r="I136" s="139"/>
      <c r="J136" s="139"/>
      <c r="K136" s="139"/>
    </row>
    <row r="137" spans="1:11" ht="15.75" customHeight="1" x14ac:dyDescent="0.2">
      <c r="A137" s="838"/>
      <c r="B137" s="837" t="s">
        <v>258</v>
      </c>
      <c r="C137" s="837"/>
      <c r="D137" s="837"/>
      <c r="E137" s="837"/>
      <c r="F137" s="837"/>
      <c r="G137" s="188">
        <f>'TABELA APOIO'!G113</f>
        <v>0.05</v>
      </c>
      <c r="H137" s="189">
        <f t="shared" si="2"/>
        <v>215.35935291983378</v>
      </c>
      <c r="I137" s="139"/>
      <c r="J137" s="139"/>
      <c r="K137" s="139"/>
    </row>
    <row r="138" spans="1:11" ht="15.75" customHeight="1" x14ac:dyDescent="0.2">
      <c r="A138" s="838"/>
      <c r="B138" s="839" t="s">
        <v>259</v>
      </c>
      <c r="C138" s="839"/>
      <c r="D138" s="839"/>
      <c r="E138" s="839"/>
      <c r="F138" s="839"/>
      <c r="G138" s="185">
        <f>'TABELA APOIO'!G114</f>
        <v>0</v>
      </c>
      <c r="H138" s="189">
        <f t="shared" si="2"/>
        <v>0</v>
      </c>
      <c r="I138" s="139"/>
      <c r="J138" s="139"/>
      <c r="K138" s="139"/>
    </row>
    <row r="139" spans="1:11" ht="15.75" customHeight="1" x14ac:dyDescent="0.25">
      <c r="A139" s="793" t="s">
        <v>293</v>
      </c>
      <c r="B139" s="793"/>
      <c r="C139" s="793"/>
      <c r="D139" s="793"/>
      <c r="E139" s="793"/>
      <c r="F139" s="793"/>
      <c r="G139" s="793"/>
      <c r="H139" s="130">
        <f>H130+H131+H132</f>
        <v>943.1166489102477</v>
      </c>
      <c r="I139" s="139"/>
      <c r="J139" s="139"/>
      <c r="K139" s="139"/>
    </row>
    <row r="140" spans="1:11" ht="15" customHeight="1" x14ac:dyDescent="0.2">
      <c r="A140" s="190"/>
      <c r="B140" s="191"/>
      <c r="C140" s="191"/>
      <c r="D140" s="191"/>
      <c r="E140" s="191"/>
      <c r="F140" s="191"/>
      <c r="G140" s="192"/>
      <c r="H140" s="193"/>
      <c r="I140" s="348"/>
      <c r="J140" s="139"/>
      <c r="K140" s="139"/>
    </row>
    <row r="141" spans="1:11" ht="20.25" customHeight="1" x14ac:dyDescent="0.25">
      <c r="A141" s="834" t="s">
        <v>294</v>
      </c>
      <c r="B141" s="835" t="s">
        <v>21</v>
      </c>
      <c r="C141" s="835"/>
      <c r="D141" s="835"/>
      <c r="E141" s="835"/>
      <c r="F141" s="835"/>
      <c r="G141" s="835"/>
      <c r="H141" s="194">
        <f>(H124+H130+H131)/(1-G132)</f>
        <v>4307.1870583966756</v>
      </c>
      <c r="I141" s="3"/>
      <c r="J141" s="180"/>
    </row>
  </sheetData>
  <sheetProtection algorithmName="SHA-512" hashValue="Dka9rFmKhIfxD6LQgmQ//1jbzwxbv0MACGfXhLD9dzPKqTwacVA7KF+6cFMnp35IXRqI8yIDWS14io602C2TLQ==" saltValue="kBk65vJqsBujjf47AX4t1A==" spinCount="100000" sheet="1" objects="1" scenarios="1"/>
  <mergeCells count="127">
    <mergeCell ref="A1:H1"/>
    <mergeCell ref="A2:H2"/>
    <mergeCell ref="A4:H4"/>
    <mergeCell ref="A5:H5"/>
    <mergeCell ref="A6:H6"/>
    <mergeCell ref="A7:H7"/>
    <mergeCell ref="A11:F11"/>
    <mergeCell ref="G11:H11"/>
    <mergeCell ref="A13:F13"/>
    <mergeCell ref="G13:H13"/>
    <mergeCell ref="A14:F14"/>
    <mergeCell ref="G14:H14"/>
    <mergeCell ref="A8:F8"/>
    <mergeCell ref="G8:H8"/>
    <mergeCell ref="A9:F9"/>
    <mergeCell ref="G9:H9"/>
    <mergeCell ref="A10:F10"/>
    <mergeCell ref="G10:H10"/>
    <mergeCell ref="A18:H18"/>
    <mergeCell ref="A19:H19"/>
    <mergeCell ref="B21:F21"/>
    <mergeCell ref="B22:F22"/>
    <mergeCell ref="B23:F23"/>
    <mergeCell ref="B24:F24"/>
    <mergeCell ref="A15:F15"/>
    <mergeCell ref="G15:H15"/>
    <mergeCell ref="A16:F16"/>
    <mergeCell ref="G16:H16"/>
    <mergeCell ref="A17:F17"/>
    <mergeCell ref="G17:H17"/>
    <mergeCell ref="B33:F33"/>
    <mergeCell ref="B34:F34"/>
    <mergeCell ref="B35:F35"/>
    <mergeCell ref="A36:F36"/>
    <mergeCell ref="B37:F37"/>
    <mergeCell ref="A38:G38"/>
    <mergeCell ref="B25:F25"/>
    <mergeCell ref="B26:F26"/>
    <mergeCell ref="B27:F27"/>
    <mergeCell ref="A28:G28"/>
    <mergeCell ref="A30:H30"/>
    <mergeCell ref="A32:H32"/>
    <mergeCell ref="B46:F46"/>
    <mergeCell ref="B47:F47"/>
    <mergeCell ref="B48:F48"/>
    <mergeCell ref="B49:F49"/>
    <mergeCell ref="A50:F50"/>
    <mergeCell ref="A52:H52"/>
    <mergeCell ref="A40:H40"/>
    <mergeCell ref="B41:F41"/>
    <mergeCell ref="B42:F42"/>
    <mergeCell ref="B43:F43"/>
    <mergeCell ref="B44:F44"/>
    <mergeCell ref="B45:F45"/>
    <mergeCell ref="A60:G60"/>
    <mergeCell ref="A62:H62"/>
    <mergeCell ref="B63:G63"/>
    <mergeCell ref="B64:G64"/>
    <mergeCell ref="B65:G65"/>
    <mergeCell ref="B66:G66"/>
    <mergeCell ref="B53:F53"/>
    <mergeCell ref="B54:F54"/>
    <mergeCell ref="G54:G59"/>
    <mergeCell ref="B55:F55"/>
    <mergeCell ref="B56:F56"/>
    <mergeCell ref="B57:F57"/>
    <mergeCell ref="B58:F58"/>
    <mergeCell ref="C59:F59"/>
    <mergeCell ref="B76:F76"/>
    <mergeCell ref="B77:F77"/>
    <mergeCell ref="A78:G78"/>
    <mergeCell ref="A81:H81"/>
    <mergeCell ref="A83:H83"/>
    <mergeCell ref="B84:F84"/>
    <mergeCell ref="A67:G67"/>
    <mergeCell ref="A70:H70"/>
    <mergeCell ref="B72:F72"/>
    <mergeCell ref="B73:F73"/>
    <mergeCell ref="B74:F74"/>
    <mergeCell ref="B75:F75"/>
    <mergeCell ref="B89:F89"/>
    <mergeCell ref="B90:F90"/>
    <mergeCell ref="B91:F91"/>
    <mergeCell ref="A92:F92"/>
    <mergeCell ref="A94:H94"/>
    <mergeCell ref="B95:F95"/>
    <mergeCell ref="B85:F85"/>
    <mergeCell ref="B86:F86"/>
    <mergeCell ref="B87:F87"/>
    <mergeCell ref="B88:F88"/>
    <mergeCell ref="G85:G91"/>
    <mergeCell ref="A103:G103"/>
    <mergeCell ref="A106:H106"/>
    <mergeCell ref="B108:F108"/>
    <mergeCell ref="B109:F109"/>
    <mergeCell ref="B110:F110"/>
    <mergeCell ref="B111:F111"/>
    <mergeCell ref="B96:F96"/>
    <mergeCell ref="A97:F97"/>
    <mergeCell ref="A99:H99"/>
    <mergeCell ref="B100:G100"/>
    <mergeCell ref="B101:G101"/>
    <mergeCell ref="B102:G102"/>
    <mergeCell ref="B121:G121"/>
    <mergeCell ref="B122:G122"/>
    <mergeCell ref="B123:G123"/>
    <mergeCell ref="A124:G124"/>
    <mergeCell ref="A127:H127"/>
    <mergeCell ref="A129:F129"/>
    <mergeCell ref="B112:F112"/>
    <mergeCell ref="A113:G113"/>
    <mergeCell ref="A116:H116"/>
    <mergeCell ref="B118:G118"/>
    <mergeCell ref="B119:G119"/>
    <mergeCell ref="B120:G120"/>
    <mergeCell ref="A139:G139"/>
    <mergeCell ref="A141:G141"/>
    <mergeCell ref="B130:F130"/>
    <mergeCell ref="B131:F131"/>
    <mergeCell ref="B132:F132"/>
    <mergeCell ref="A133:A138"/>
    <mergeCell ref="B133:F133"/>
    <mergeCell ref="C134:F134"/>
    <mergeCell ref="C135:F135"/>
    <mergeCell ref="B136:F136"/>
    <mergeCell ref="B137:F137"/>
    <mergeCell ref="B138:F138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&amp;C&amp;A - Pr. El 01/2019</oddFooter>
  </headerFooter>
  <rowBreaks count="1" manualBreakCount="1">
    <brk id="69" max="7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3">
    <tabColor theme="8" tint="0.39997558519241921"/>
  </sheetPr>
  <dimension ref="A1:K141"/>
  <sheetViews>
    <sheetView showGridLines="0" view="pageBreakPreview" topLeftCell="A28" zoomScale="60" zoomScaleNormal="100" workbookViewId="0">
      <selection activeCell="G41" sqref="G41"/>
    </sheetView>
  </sheetViews>
  <sheetFormatPr defaultRowHeight="14.25" x14ac:dyDescent="0.2"/>
  <cols>
    <col min="1" max="1" width="7.28515625" style="1" customWidth="1"/>
    <col min="2" max="2" width="11.42578125" style="1" customWidth="1"/>
    <col min="3" max="3" width="12.7109375" style="1" customWidth="1"/>
    <col min="4" max="4" width="8.85546875" style="1" customWidth="1"/>
    <col min="5" max="5" width="7.42578125" style="1" customWidth="1"/>
    <col min="6" max="6" width="24.85546875" style="1" customWidth="1"/>
    <col min="7" max="7" width="18.140625" style="1" customWidth="1"/>
    <col min="8" max="8" width="19.5703125" style="4" customWidth="1"/>
    <col min="9" max="9" width="10.42578125" style="1" bestFit="1" customWidth="1"/>
    <col min="10" max="16384" width="9.140625" style="1"/>
  </cols>
  <sheetData>
    <row r="1" spans="1:8" ht="18" x14ac:dyDescent="0.2">
      <c r="A1" s="819" t="str">
        <f>RESUMO!A1</f>
        <v>ANEXO IV</v>
      </c>
      <c r="B1" s="819"/>
      <c r="C1" s="819"/>
      <c r="D1" s="819"/>
      <c r="E1" s="819"/>
      <c r="F1" s="819"/>
      <c r="G1" s="819"/>
      <c r="H1" s="819"/>
    </row>
    <row r="2" spans="1:8" ht="15.75" customHeight="1" x14ac:dyDescent="0.2">
      <c r="A2" s="820" t="s">
        <v>118</v>
      </c>
      <c r="B2" s="820"/>
      <c r="C2" s="820"/>
      <c r="D2" s="820"/>
      <c r="E2" s="820"/>
      <c r="F2" s="820"/>
      <c r="G2" s="820"/>
      <c r="H2" s="820"/>
    </row>
    <row r="3" spans="1:8" ht="15" x14ac:dyDescent="0.2">
      <c r="A3" s="70"/>
      <c r="B3" s="70"/>
      <c r="C3" s="70"/>
      <c r="D3" s="70"/>
      <c r="E3" s="70"/>
      <c r="F3" s="70"/>
      <c r="G3" s="70"/>
      <c r="H3" s="70"/>
    </row>
    <row r="4" spans="1:8" ht="15" x14ac:dyDescent="0.25">
      <c r="A4" s="598" t="str">
        <f>RESUMO!A3</f>
        <v>Pr. El. Nº 001/2020</v>
      </c>
      <c r="B4" s="598"/>
      <c r="C4" s="598"/>
      <c r="D4" s="598"/>
      <c r="E4" s="598"/>
      <c r="F4" s="598"/>
      <c r="G4" s="598"/>
      <c r="H4" s="598"/>
    </row>
    <row r="5" spans="1:8" ht="15" x14ac:dyDescent="0.25">
      <c r="A5" s="598" t="s">
        <v>117</v>
      </c>
      <c r="B5" s="598"/>
      <c r="C5" s="598"/>
      <c r="D5" s="598"/>
      <c r="E5" s="598"/>
      <c r="F5" s="598"/>
      <c r="G5" s="598"/>
      <c r="H5" s="598"/>
    </row>
    <row r="6" spans="1:8" ht="15" x14ac:dyDescent="0.25">
      <c r="A6" s="823"/>
      <c r="B6" s="598"/>
      <c r="C6" s="598"/>
      <c r="D6" s="598"/>
      <c r="E6" s="598"/>
      <c r="F6" s="598"/>
      <c r="G6" s="598"/>
      <c r="H6" s="598"/>
    </row>
    <row r="7" spans="1:8" ht="15" x14ac:dyDescent="0.25">
      <c r="A7" s="824" t="s">
        <v>186</v>
      </c>
      <c r="B7" s="824"/>
      <c r="C7" s="824"/>
      <c r="D7" s="824"/>
      <c r="E7" s="824"/>
      <c r="F7" s="824"/>
      <c r="G7" s="824"/>
      <c r="H7" s="824"/>
    </row>
    <row r="8" spans="1:8" ht="15" customHeight="1" x14ac:dyDescent="0.2">
      <c r="A8" s="825" t="s">
        <v>38</v>
      </c>
      <c r="B8" s="825"/>
      <c r="C8" s="825"/>
      <c r="D8" s="825"/>
      <c r="E8" s="825"/>
      <c r="F8" s="825"/>
      <c r="G8" s="822" t="str">
        <f>RESUMO!C12</f>
        <v>XX/XX/XXXX</v>
      </c>
      <c r="H8" s="821"/>
    </row>
    <row r="9" spans="1:8" ht="19.5" customHeight="1" x14ac:dyDescent="0.2">
      <c r="A9" s="825" t="s">
        <v>110</v>
      </c>
      <c r="B9" s="825"/>
      <c r="C9" s="825"/>
      <c r="D9" s="825"/>
      <c r="E9" s="825"/>
      <c r="F9" s="825"/>
      <c r="G9" s="822" t="str">
        <f>RESUMO!C10</f>
        <v>XXXXXXXXXXXXXXXXXXX</v>
      </c>
      <c r="H9" s="822"/>
    </row>
    <row r="10" spans="1:8" ht="15" customHeight="1" x14ac:dyDescent="0.2">
      <c r="A10" s="825" t="s">
        <v>39</v>
      </c>
      <c r="B10" s="825"/>
      <c r="C10" s="825"/>
      <c r="D10" s="825"/>
      <c r="E10" s="825"/>
      <c r="F10" s="825"/>
      <c r="G10" s="821" t="s">
        <v>505</v>
      </c>
      <c r="H10" s="821"/>
    </row>
    <row r="11" spans="1:8" ht="15.75" customHeight="1" x14ac:dyDescent="0.2">
      <c r="A11" s="825" t="s">
        <v>40</v>
      </c>
      <c r="B11" s="825"/>
      <c r="C11" s="825"/>
      <c r="D11" s="825"/>
      <c r="E11" s="825"/>
      <c r="F11" s="825"/>
      <c r="G11" s="817" t="s">
        <v>25</v>
      </c>
      <c r="H11" s="817"/>
    </row>
    <row r="12" spans="1:8" ht="15.75" customHeight="1" x14ac:dyDescent="0.2">
      <c r="A12" s="96"/>
      <c r="B12" s="96"/>
      <c r="C12" s="96"/>
      <c r="D12" s="96"/>
      <c r="E12" s="96"/>
      <c r="F12" s="96"/>
      <c r="G12" s="2"/>
      <c r="H12" s="2"/>
    </row>
    <row r="13" spans="1:8" ht="17.25" customHeight="1" thickBot="1" x14ac:dyDescent="0.25">
      <c r="A13" s="826" t="s">
        <v>3</v>
      </c>
      <c r="B13" s="826"/>
      <c r="C13" s="826"/>
      <c r="D13" s="826"/>
      <c r="E13" s="826"/>
      <c r="F13" s="826"/>
      <c r="G13" s="826" t="s">
        <v>4</v>
      </c>
      <c r="H13" s="826"/>
    </row>
    <row r="14" spans="1:8" ht="24.75" customHeight="1" thickBot="1" x14ac:dyDescent="0.25">
      <c r="A14" s="829" t="s">
        <v>169</v>
      </c>
      <c r="B14" s="830"/>
      <c r="C14" s="830"/>
      <c r="D14" s="830"/>
      <c r="E14" s="830"/>
      <c r="F14" s="830"/>
      <c r="G14" s="827" t="str">
        <f>'TABELA APOIO'!M16</f>
        <v>por metro quadado</v>
      </c>
      <c r="H14" s="828"/>
    </row>
    <row r="15" spans="1:8" ht="15.75" customHeight="1" x14ac:dyDescent="0.2">
      <c r="A15" s="831" t="s">
        <v>178</v>
      </c>
      <c r="B15" s="831"/>
      <c r="C15" s="831"/>
      <c r="D15" s="831"/>
      <c r="E15" s="831"/>
      <c r="F15" s="831"/>
      <c r="G15" s="832" t="str">
        <f>'TABELA APOIO'!H19</f>
        <v>SIEMACO ITANHAEM/SEAC-SP</v>
      </c>
      <c r="H15" s="833"/>
    </row>
    <row r="16" spans="1:8" ht="15.75" customHeight="1" x14ac:dyDescent="0.2">
      <c r="A16" s="797" t="s">
        <v>198</v>
      </c>
      <c r="B16" s="797"/>
      <c r="C16" s="797"/>
      <c r="D16" s="797"/>
      <c r="E16" s="797"/>
      <c r="F16" s="797"/>
      <c r="G16" s="817" t="str">
        <f>'TABELA APOIO'!D18</f>
        <v>Tratorista</v>
      </c>
      <c r="H16" s="817"/>
    </row>
    <row r="17" spans="1:8" x14ac:dyDescent="0.2">
      <c r="A17" s="797" t="s">
        <v>41</v>
      </c>
      <c r="B17" s="797"/>
      <c r="C17" s="797"/>
      <c r="D17" s="797"/>
      <c r="E17" s="797"/>
      <c r="F17" s="797"/>
      <c r="G17" s="818">
        <f>'TABELA APOIO'!J19</f>
        <v>43831</v>
      </c>
      <c r="H17" s="817"/>
    </row>
    <row r="18" spans="1:8" ht="20.25" customHeight="1" x14ac:dyDescent="0.2">
      <c r="A18" s="815"/>
      <c r="B18" s="815"/>
      <c r="C18" s="815"/>
      <c r="D18" s="815"/>
      <c r="E18" s="815"/>
      <c r="F18" s="815"/>
      <c r="G18" s="815"/>
      <c r="H18" s="815"/>
    </row>
    <row r="19" spans="1:8" ht="15.75" x14ac:dyDescent="0.25">
      <c r="A19" s="794" t="s">
        <v>26</v>
      </c>
      <c r="B19" s="794"/>
      <c r="C19" s="794"/>
      <c r="D19" s="794"/>
      <c r="E19" s="794"/>
      <c r="F19" s="794"/>
      <c r="G19" s="794"/>
      <c r="H19" s="794"/>
    </row>
    <row r="20" spans="1:8" ht="9.75" customHeight="1" x14ac:dyDescent="0.25">
      <c r="A20" s="46"/>
      <c r="B20" s="46"/>
      <c r="C20" s="46"/>
      <c r="D20" s="46"/>
      <c r="E20" s="46"/>
      <c r="F20" s="46"/>
      <c r="G20" s="46"/>
      <c r="H20" s="46"/>
    </row>
    <row r="21" spans="1:8" ht="15" x14ac:dyDescent="0.25">
      <c r="A21" s="124">
        <v>1</v>
      </c>
      <c r="B21" s="799" t="s">
        <v>5</v>
      </c>
      <c r="C21" s="799"/>
      <c r="D21" s="799"/>
      <c r="E21" s="799"/>
      <c r="F21" s="799"/>
      <c r="G21" s="125" t="s">
        <v>29</v>
      </c>
      <c r="H21" s="125" t="s">
        <v>30</v>
      </c>
    </row>
    <row r="22" spans="1:8" ht="18" customHeight="1" x14ac:dyDescent="0.2">
      <c r="A22" s="97" t="s">
        <v>6</v>
      </c>
      <c r="B22" s="797" t="s">
        <v>170</v>
      </c>
      <c r="C22" s="797"/>
      <c r="D22" s="797"/>
      <c r="E22" s="797"/>
      <c r="F22" s="797"/>
      <c r="G22" s="100" t="s">
        <v>184</v>
      </c>
      <c r="H22" s="101">
        <f>'TABELA APOIO'!E39</f>
        <v>1378.43</v>
      </c>
    </row>
    <row r="23" spans="1:8" ht="18" customHeight="1" x14ac:dyDescent="0.2">
      <c r="A23" s="97" t="s">
        <v>0</v>
      </c>
      <c r="B23" s="797" t="s">
        <v>171</v>
      </c>
      <c r="C23" s="797"/>
      <c r="D23" s="797"/>
      <c r="E23" s="797"/>
      <c r="F23" s="797"/>
      <c r="G23" s="100" t="s">
        <v>46</v>
      </c>
      <c r="H23" s="102">
        <v>0</v>
      </c>
    </row>
    <row r="24" spans="1:8" ht="18" customHeight="1" x14ac:dyDescent="0.2">
      <c r="A24" s="103" t="s">
        <v>1</v>
      </c>
      <c r="B24" s="797" t="s">
        <v>172</v>
      </c>
      <c r="C24" s="797"/>
      <c r="D24" s="797"/>
      <c r="E24" s="797"/>
      <c r="F24" s="797"/>
      <c r="G24" s="267">
        <f>'TABELA APOIO'!F31</f>
        <v>0</v>
      </c>
      <c r="H24" s="105">
        <f>'TABELA APOIO'!G39</f>
        <v>0</v>
      </c>
    </row>
    <row r="25" spans="1:8" ht="18" customHeight="1" x14ac:dyDescent="0.2">
      <c r="A25" s="97" t="s">
        <v>7</v>
      </c>
      <c r="B25" s="797" t="s">
        <v>31</v>
      </c>
      <c r="C25" s="797"/>
      <c r="D25" s="797"/>
      <c r="E25" s="797"/>
      <c r="F25" s="797"/>
      <c r="G25" s="104" t="s">
        <v>46</v>
      </c>
      <c r="H25" s="102">
        <v>0</v>
      </c>
    </row>
    <row r="26" spans="1:8" ht="18" customHeight="1" x14ac:dyDescent="0.2">
      <c r="A26" s="97" t="s">
        <v>2</v>
      </c>
      <c r="B26" s="797" t="s">
        <v>182</v>
      </c>
      <c r="C26" s="797"/>
      <c r="D26" s="797"/>
      <c r="E26" s="797"/>
      <c r="F26" s="797"/>
      <c r="G26" s="104" t="s">
        <v>46</v>
      </c>
      <c r="H26" s="102">
        <v>0</v>
      </c>
    </row>
    <row r="27" spans="1:8" ht="18" customHeight="1" x14ac:dyDescent="0.2">
      <c r="A27" s="97" t="s">
        <v>8</v>
      </c>
      <c r="B27" s="797" t="s">
        <v>183</v>
      </c>
      <c r="C27" s="797"/>
      <c r="D27" s="797"/>
      <c r="E27" s="797"/>
      <c r="F27" s="797"/>
      <c r="G27" s="104" t="s">
        <v>46</v>
      </c>
      <c r="H27" s="102">
        <v>0</v>
      </c>
    </row>
    <row r="28" spans="1:8" ht="17.25" customHeight="1" x14ac:dyDescent="0.25">
      <c r="A28" s="793" t="s">
        <v>215</v>
      </c>
      <c r="B28" s="793"/>
      <c r="C28" s="793"/>
      <c r="D28" s="793"/>
      <c r="E28" s="793"/>
      <c r="F28" s="793"/>
      <c r="G28" s="793"/>
      <c r="H28" s="128">
        <f>SUM(H22:H27)</f>
        <v>1378.43</v>
      </c>
    </row>
    <row r="29" spans="1:8" ht="20.25" customHeight="1" x14ac:dyDescent="0.2"/>
    <row r="30" spans="1:8" ht="15.75" x14ac:dyDescent="0.25">
      <c r="A30" s="794" t="s">
        <v>185</v>
      </c>
      <c r="B30" s="794"/>
      <c r="C30" s="794"/>
      <c r="D30" s="794"/>
      <c r="E30" s="794"/>
      <c r="F30" s="794"/>
      <c r="G30" s="794"/>
      <c r="H30" s="794"/>
    </row>
    <row r="31" spans="1:8" s="6" customFormat="1" ht="14.25" customHeight="1" x14ac:dyDescent="0.25">
      <c r="A31" s="5"/>
      <c r="B31" s="5"/>
      <c r="C31" s="5"/>
      <c r="D31" s="5"/>
      <c r="E31" s="5"/>
      <c r="F31" s="5"/>
      <c r="G31" s="5"/>
      <c r="H31" s="5"/>
    </row>
    <row r="32" spans="1:8" s="6" customFormat="1" ht="17.25" customHeight="1" x14ac:dyDescent="0.2">
      <c r="A32" s="846" t="s">
        <v>236</v>
      </c>
      <c r="B32" s="846"/>
      <c r="C32" s="846"/>
      <c r="D32" s="846"/>
      <c r="E32" s="846"/>
      <c r="F32" s="846"/>
      <c r="G32" s="846"/>
      <c r="H32" s="846"/>
    </row>
    <row r="33" spans="1:9" ht="15" x14ac:dyDescent="0.25">
      <c r="A33" s="124" t="s">
        <v>173</v>
      </c>
      <c r="B33" s="799" t="s">
        <v>212</v>
      </c>
      <c r="C33" s="799"/>
      <c r="D33" s="799"/>
      <c r="E33" s="799"/>
      <c r="F33" s="799"/>
      <c r="G33" s="125" t="s">
        <v>29</v>
      </c>
      <c r="H33" s="125" t="s">
        <v>30</v>
      </c>
    </row>
    <row r="34" spans="1:9" x14ac:dyDescent="0.2">
      <c r="A34" s="97" t="s">
        <v>6</v>
      </c>
      <c r="B34" s="797" t="s">
        <v>187</v>
      </c>
      <c r="C34" s="797"/>
      <c r="D34" s="797"/>
      <c r="E34" s="797"/>
      <c r="F34" s="797"/>
      <c r="G34" s="108">
        <f>'TABELA APOIO'!G47</f>
        <v>8.3333333333333329E-2</v>
      </c>
      <c r="H34" s="105">
        <f>$H$28*G34</f>
        <v>114.86916666666667</v>
      </c>
      <c r="I34" s="3"/>
    </row>
    <row r="35" spans="1:9" x14ac:dyDescent="0.2">
      <c r="A35" s="97" t="s">
        <v>0</v>
      </c>
      <c r="B35" s="797" t="s">
        <v>235</v>
      </c>
      <c r="C35" s="797"/>
      <c r="D35" s="797"/>
      <c r="E35" s="797"/>
      <c r="F35" s="797"/>
      <c r="G35" s="108">
        <f>'TABELA APOIO'!G48</f>
        <v>2.7777777777777776E-2</v>
      </c>
      <c r="H35" s="105">
        <f>$H$28*G35</f>
        <v>38.289722222222224</v>
      </c>
      <c r="I35" s="3"/>
    </row>
    <row r="36" spans="1:9" ht="15" x14ac:dyDescent="0.25">
      <c r="A36" s="847" t="s">
        <v>24</v>
      </c>
      <c r="B36" s="847"/>
      <c r="C36" s="847"/>
      <c r="D36" s="847"/>
      <c r="E36" s="847"/>
      <c r="F36" s="847"/>
      <c r="G36" s="111">
        <f>SUM(G34:G35)</f>
        <v>0.1111111111111111</v>
      </c>
      <c r="H36" s="129">
        <f>SUM(H34:H35)</f>
        <v>153.1588888888889</v>
      </c>
    </row>
    <row r="37" spans="1:9" ht="18.75" customHeight="1" x14ac:dyDescent="0.2">
      <c r="A37" s="97" t="s">
        <v>1</v>
      </c>
      <c r="B37" s="792" t="s">
        <v>234</v>
      </c>
      <c r="C37" s="792"/>
      <c r="D37" s="792"/>
      <c r="E37" s="792"/>
      <c r="F37" s="792"/>
      <c r="G37" s="134"/>
      <c r="H37" s="101">
        <f>H36*G50</f>
        <v>56.36247111111112</v>
      </c>
      <c r="I37" s="3"/>
    </row>
    <row r="38" spans="1:9" ht="15" x14ac:dyDescent="0.25">
      <c r="A38" s="790" t="s">
        <v>217</v>
      </c>
      <c r="B38" s="790"/>
      <c r="C38" s="790"/>
      <c r="D38" s="790"/>
      <c r="E38" s="790"/>
      <c r="F38" s="790"/>
      <c r="G38" s="790"/>
      <c r="H38" s="126">
        <f>SUM(H36:H37)</f>
        <v>209.52136000000002</v>
      </c>
    </row>
    <row r="39" spans="1:9" s="6" customFormat="1" ht="18.75" customHeight="1" x14ac:dyDescent="0.25">
      <c r="A39" s="5"/>
      <c r="B39" s="5"/>
      <c r="C39" s="5"/>
      <c r="D39" s="5"/>
      <c r="E39" s="5"/>
      <c r="F39" s="5"/>
      <c r="G39" s="5"/>
      <c r="H39" s="5"/>
    </row>
    <row r="40" spans="1:9" s="6" customFormat="1" ht="30.75" customHeight="1" x14ac:dyDescent="0.2">
      <c r="A40" s="798" t="s">
        <v>175</v>
      </c>
      <c r="B40" s="798"/>
      <c r="C40" s="798"/>
      <c r="D40" s="798"/>
      <c r="E40" s="798"/>
      <c r="F40" s="798"/>
      <c r="G40" s="798"/>
      <c r="H40" s="798"/>
    </row>
    <row r="41" spans="1:9" s="6" customFormat="1" ht="18" customHeight="1" x14ac:dyDescent="0.25">
      <c r="A41" s="124" t="s">
        <v>176</v>
      </c>
      <c r="B41" s="799" t="s">
        <v>212</v>
      </c>
      <c r="C41" s="799"/>
      <c r="D41" s="799"/>
      <c r="E41" s="799"/>
      <c r="F41" s="799"/>
      <c r="G41" s="499" t="s">
        <v>80</v>
      </c>
      <c r="H41" s="125" t="s">
        <v>30</v>
      </c>
    </row>
    <row r="42" spans="1:9" s="6" customFormat="1" ht="17.25" customHeight="1" x14ac:dyDescent="0.25">
      <c r="A42" s="97" t="s">
        <v>6</v>
      </c>
      <c r="B42" s="795" t="s">
        <v>60</v>
      </c>
      <c r="C42" s="795"/>
      <c r="D42" s="795"/>
      <c r="E42" s="795"/>
      <c r="F42" s="795"/>
      <c r="G42" s="107">
        <f>'TABELA APOIO'!G53</f>
        <v>0.2</v>
      </c>
      <c r="H42" s="105">
        <f>$H$28*G42</f>
        <v>275.68600000000004</v>
      </c>
    </row>
    <row r="43" spans="1:9" s="6" customFormat="1" ht="17.25" customHeight="1" x14ac:dyDescent="0.25">
      <c r="A43" s="97" t="s">
        <v>0</v>
      </c>
      <c r="B43" s="795" t="s">
        <v>61</v>
      </c>
      <c r="C43" s="795"/>
      <c r="D43" s="795"/>
      <c r="E43" s="795"/>
      <c r="F43" s="795"/>
      <c r="G43" s="107">
        <f>'TABELA APOIO'!G54</f>
        <v>2.5000000000000001E-2</v>
      </c>
      <c r="H43" s="105">
        <f t="shared" ref="H43:H49" si="0">$H$28*G43</f>
        <v>34.460750000000004</v>
      </c>
    </row>
    <row r="44" spans="1:9" s="6" customFormat="1" ht="17.25" customHeight="1" x14ac:dyDescent="0.25">
      <c r="A44" s="97" t="s">
        <v>1</v>
      </c>
      <c r="B44" s="795" t="s">
        <v>62</v>
      </c>
      <c r="C44" s="795"/>
      <c r="D44" s="795"/>
      <c r="E44" s="795"/>
      <c r="F44" s="795"/>
      <c r="G44" s="107">
        <f>'TABELA APOIO'!G55</f>
        <v>0.03</v>
      </c>
      <c r="H44" s="105">
        <f t="shared" si="0"/>
        <v>41.352899999999998</v>
      </c>
    </row>
    <row r="45" spans="1:9" s="6" customFormat="1" ht="17.25" customHeight="1" x14ac:dyDescent="0.25">
      <c r="A45" s="97" t="s">
        <v>7</v>
      </c>
      <c r="B45" s="795" t="s">
        <v>75</v>
      </c>
      <c r="C45" s="795"/>
      <c r="D45" s="795"/>
      <c r="E45" s="795"/>
      <c r="F45" s="795"/>
      <c r="G45" s="107">
        <f>'TABELA APOIO'!G56</f>
        <v>1.4999999999999999E-2</v>
      </c>
      <c r="H45" s="105">
        <f t="shared" si="0"/>
        <v>20.676449999999999</v>
      </c>
    </row>
    <row r="46" spans="1:9" s="6" customFormat="1" ht="17.25" customHeight="1" x14ac:dyDescent="0.25">
      <c r="A46" s="97" t="s">
        <v>2</v>
      </c>
      <c r="B46" s="795" t="s">
        <v>76</v>
      </c>
      <c r="C46" s="795"/>
      <c r="D46" s="795"/>
      <c r="E46" s="795"/>
      <c r="F46" s="795"/>
      <c r="G46" s="107">
        <f>'TABELA APOIO'!G57</f>
        <v>0.01</v>
      </c>
      <c r="H46" s="105">
        <f t="shared" si="0"/>
        <v>13.784300000000002</v>
      </c>
    </row>
    <row r="47" spans="1:9" s="6" customFormat="1" ht="17.25" customHeight="1" x14ac:dyDescent="0.25">
      <c r="A47" s="97" t="s">
        <v>8</v>
      </c>
      <c r="B47" s="795" t="s">
        <v>16</v>
      </c>
      <c r="C47" s="795"/>
      <c r="D47" s="795"/>
      <c r="E47" s="795"/>
      <c r="F47" s="795"/>
      <c r="G47" s="107">
        <f>'TABELA APOIO'!G58</f>
        <v>6.0000000000000001E-3</v>
      </c>
      <c r="H47" s="105">
        <f t="shared" si="0"/>
        <v>8.2705800000000007</v>
      </c>
    </row>
    <row r="48" spans="1:9" s="6" customFormat="1" ht="17.25" customHeight="1" x14ac:dyDescent="0.25">
      <c r="A48" s="97" t="s">
        <v>9</v>
      </c>
      <c r="B48" s="795" t="s">
        <v>14</v>
      </c>
      <c r="C48" s="795"/>
      <c r="D48" s="795"/>
      <c r="E48" s="795"/>
      <c r="F48" s="795"/>
      <c r="G48" s="107">
        <f>'TABELA APOIO'!G59</f>
        <v>2E-3</v>
      </c>
      <c r="H48" s="105">
        <f t="shared" si="0"/>
        <v>2.7568600000000001</v>
      </c>
    </row>
    <row r="49" spans="1:8" s="6" customFormat="1" ht="17.25" customHeight="1" x14ac:dyDescent="0.25">
      <c r="A49" s="97" t="s">
        <v>10</v>
      </c>
      <c r="B49" s="795" t="s">
        <v>15</v>
      </c>
      <c r="C49" s="795"/>
      <c r="D49" s="795"/>
      <c r="E49" s="795"/>
      <c r="F49" s="795"/>
      <c r="G49" s="107">
        <f>'TABELA APOIO'!G60</f>
        <v>0.08</v>
      </c>
      <c r="H49" s="105">
        <f t="shared" si="0"/>
        <v>110.27440000000001</v>
      </c>
    </row>
    <row r="50" spans="1:8" s="6" customFormat="1" ht="18" customHeight="1" x14ac:dyDescent="0.25">
      <c r="A50" s="790" t="s">
        <v>218</v>
      </c>
      <c r="B50" s="790" t="s">
        <v>17</v>
      </c>
      <c r="C50" s="790"/>
      <c r="D50" s="790"/>
      <c r="E50" s="790"/>
      <c r="F50" s="790"/>
      <c r="G50" s="127">
        <f>SUM(G42:G49)</f>
        <v>0.36800000000000005</v>
      </c>
      <c r="H50" s="126">
        <f>SUM(H42:H49)</f>
        <v>507.26224000000008</v>
      </c>
    </row>
    <row r="51" spans="1:8" s="6" customFormat="1" ht="14.25" customHeight="1" x14ac:dyDescent="0.25">
      <c r="A51" s="5"/>
      <c r="B51" s="5"/>
      <c r="C51" s="5"/>
      <c r="D51" s="5"/>
      <c r="E51" s="5"/>
      <c r="F51" s="5"/>
      <c r="G51" s="5"/>
      <c r="H51" s="5"/>
    </row>
    <row r="52" spans="1:8" s="6" customFormat="1" ht="18.75" customHeight="1" x14ac:dyDescent="0.2">
      <c r="A52" s="798" t="s">
        <v>177</v>
      </c>
      <c r="B52" s="798"/>
      <c r="C52" s="798"/>
      <c r="D52" s="798"/>
      <c r="E52" s="798"/>
      <c r="F52" s="798"/>
      <c r="G52" s="798"/>
      <c r="H52" s="798"/>
    </row>
    <row r="53" spans="1:8" ht="15" x14ac:dyDescent="0.25">
      <c r="A53" s="124" t="s">
        <v>210</v>
      </c>
      <c r="B53" s="799" t="s">
        <v>212</v>
      </c>
      <c r="C53" s="799"/>
      <c r="D53" s="799"/>
      <c r="E53" s="799"/>
      <c r="F53" s="799"/>
      <c r="G53" s="125" t="s">
        <v>29</v>
      </c>
      <c r="H53" s="125" t="s">
        <v>30</v>
      </c>
    </row>
    <row r="54" spans="1:8" ht="16.5" customHeight="1" x14ac:dyDescent="0.2">
      <c r="A54" s="97" t="s">
        <v>6</v>
      </c>
      <c r="B54" s="797" t="s">
        <v>205</v>
      </c>
      <c r="C54" s="797"/>
      <c r="D54" s="797"/>
      <c r="E54" s="797"/>
      <c r="F54" s="797"/>
      <c r="G54" s="816" t="s">
        <v>209</v>
      </c>
      <c r="H54" s="105">
        <f>BENEFÍCIOS!B64</f>
        <v>0</v>
      </c>
    </row>
    <row r="55" spans="1:8" ht="16.5" customHeight="1" x14ac:dyDescent="0.2">
      <c r="A55" s="97" t="s">
        <v>0</v>
      </c>
      <c r="B55" s="797" t="s">
        <v>206</v>
      </c>
      <c r="C55" s="797"/>
      <c r="D55" s="797"/>
      <c r="E55" s="797"/>
      <c r="F55" s="797"/>
      <c r="G55" s="816"/>
      <c r="H55" s="105">
        <f>BENEFÍCIOS!C64</f>
        <v>277</v>
      </c>
    </row>
    <row r="56" spans="1:8" ht="16.5" customHeight="1" x14ac:dyDescent="0.2">
      <c r="A56" s="97" t="s">
        <v>1</v>
      </c>
      <c r="B56" s="797" t="s">
        <v>207</v>
      </c>
      <c r="C56" s="797"/>
      <c r="D56" s="797"/>
      <c r="E56" s="797"/>
      <c r="F56" s="797"/>
      <c r="G56" s="816"/>
      <c r="H56" s="105">
        <f>BENEFÍCIOS!D64</f>
        <v>0</v>
      </c>
    </row>
    <row r="57" spans="1:8" ht="16.5" customHeight="1" x14ac:dyDescent="0.2">
      <c r="A57" s="106" t="s">
        <v>7</v>
      </c>
      <c r="B57" s="797" t="s">
        <v>203</v>
      </c>
      <c r="C57" s="797"/>
      <c r="D57" s="797"/>
      <c r="E57" s="797"/>
      <c r="F57" s="797"/>
      <c r="G57" s="816"/>
      <c r="H57" s="105">
        <f>BENEFÍCIOS!E64</f>
        <v>9.31</v>
      </c>
    </row>
    <row r="58" spans="1:8" ht="16.5" customHeight="1" x14ac:dyDescent="0.2">
      <c r="A58" s="97" t="s">
        <v>2</v>
      </c>
      <c r="B58" s="797" t="s">
        <v>208</v>
      </c>
      <c r="C58" s="797"/>
      <c r="D58" s="797"/>
      <c r="E58" s="797"/>
      <c r="F58" s="797"/>
      <c r="G58" s="816"/>
      <c r="H58" s="105">
        <f>BENEFÍCIOS!F64</f>
        <v>12.435499999999999</v>
      </c>
    </row>
    <row r="59" spans="1:8" ht="16.5" customHeight="1" x14ac:dyDescent="0.2">
      <c r="A59" s="97" t="s">
        <v>8</v>
      </c>
      <c r="B59" s="321" t="s">
        <v>504</v>
      </c>
      <c r="C59" s="812">
        <f>BENEFÍCIOS!B54</f>
        <v>0</v>
      </c>
      <c r="D59" s="813"/>
      <c r="E59" s="813"/>
      <c r="F59" s="814"/>
      <c r="G59" s="816"/>
      <c r="H59" s="105">
        <f>BENEFÍCIOS!G64</f>
        <v>0</v>
      </c>
    </row>
    <row r="60" spans="1:8" ht="15" x14ac:dyDescent="0.25">
      <c r="A60" s="811" t="s">
        <v>66</v>
      </c>
      <c r="B60" s="811"/>
      <c r="C60" s="811"/>
      <c r="D60" s="811"/>
      <c r="E60" s="811"/>
      <c r="F60" s="811"/>
      <c r="G60" s="811"/>
      <c r="H60" s="126">
        <f>SUM(H54:H59)</f>
        <v>298.74549999999999</v>
      </c>
    </row>
    <row r="62" spans="1:8" ht="15.75" x14ac:dyDescent="0.2">
      <c r="A62" s="800" t="s">
        <v>211</v>
      </c>
      <c r="B62" s="800"/>
      <c r="C62" s="800"/>
      <c r="D62" s="800"/>
      <c r="E62" s="800"/>
      <c r="F62" s="800"/>
      <c r="G62" s="800"/>
      <c r="H62" s="800"/>
    </row>
    <row r="63" spans="1:8" ht="15" x14ac:dyDescent="0.25">
      <c r="A63" s="124"/>
      <c r="B63" s="801" t="s">
        <v>212</v>
      </c>
      <c r="C63" s="801"/>
      <c r="D63" s="801"/>
      <c r="E63" s="801"/>
      <c r="F63" s="801"/>
      <c r="G63" s="801"/>
      <c r="H63" s="125" t="s">
        <v>30</v>
      </c>
    </row>
    <row r="64" spans="1:8" ht="15" x14ac:dyDescent="0.25">
      <c r="A64" s="97" t="s">
        <v>173</v>
      </c>
      <c r="B64" s="795" t="s">
        <v>174</v>
      </c>
      <c r="C64" s="795"/>
      <c r="D64" s="795"/>
      <c r="E64" s="795"/>
      <c r="F64" s="795"/>
      <c r="G64" s="795"/>
      <c r="H64" s="105">
        <f>H38</f>
        <v>209.52136000000002</v>
      </c>
    </row>
    <row r="65" spans="1:8" ht="27.75" customHeight="1" x14ac:dyDescent="0.25">
      <c r="A65" s="97" t="s">
        <v>176</v>
      </c>
      <c r="B65" s="796" t="s">
        <v>213</v>
      </c>
      <c r="C65" s="796"/>
      <c r="D65" s="796"/>
      <c r="E65" s="796"/>
      <c r="F65" s="796"/>
      <c r="G65" s="796"/>
      <c r="H65" s="105">
        <f>H50</f>
        <v>507.26224000000008</v>
      </c>
    </row>
    <row r="66" spans="1:8" ht="15" x14ac:dyDescent="0.25">
      <c r="A66" s="97" t="s">
        <v>210</v>
      </c>
      <c r="B66" s="795" t="s">
        <v>214</v>
      </c>
      <c r="C66" s="795"/>
      <c r="D66" s="795"/>
      <c r="E66" s="795"/>
      <c r="F66" s="795"/>
      <c r="G66" s="795"/>
      <c r="H66" s="105">
        <f>H60</f>
        <v>298.74549999999999</v>
      </c>
    </row>
    <row r="67" spans="1:8" ht="15" customHeight="1" x14ac:dyDescent="0.25">
      <c r="A67" s="793" t="s">
        <v>219</v>
      </c>
      <c r="B67" s="793"/>
      <c r="C67" s="793"/>
      <c r="D67" s="793"/>
      <c r="E67" s="793"/>
      <c r="F67" s="793"/>
      <c r="G67" s="793"/>
      <c r="H67" s="130">
        <f>SUM(H64:H66)</f>
        <v>1015.5291000000001</v>
      </c>
    </row>
    <row r="70" spans="1:8" ht="15.75" x14ac:dyDescent="0.25">
      <c r="A70" s="794" t="s">
        <v>216</v>
      </c>
      <c r="B70" s="794"/>
      <c r="C70" s="794"/>
      <c r="D70" s="794"/>
      <c r="E70" s="794"/>
      <c r="F70" s="794"/>
      <c r="G70" s="794"/>
      <c r="H70" s="794"/>
    </row>
    <row r="71" spans="1:8" ht="9.75" customHeight="1" x14ac:dyDescent="0.2"/>
    <row r="72" spans="1:8" ht="15" customHeight="1" x14ac:dyDescent="0.25">
      <c r="A72" s="124">
        <v>3</v>
      </c>
      <c r="B72" s="799" t="s">
        <v>212</v>
      </c>
      <c r="C72" s="799"/>
      <c r="D72" s="799"/>
      <c r="E72" s="799"/>
      <c r="F72" s="799"/>
      <c r="G72" s="111" t="s">
        <v>12</v>
      </c>
      <c r="H72" s="131" t="s">
        <v>13</v>
      </c>
    </row>
    <row r="73" spans="1:8" ht="15" customHeight="1" x14ac:dyDescent="0.2">
      <c r="A73" s="103" t="s">
        <v>6</v>
      </c>
      <c r="B73" s="797" t="s">
        <v>20</v>
      </c>
      <c r="C73" s="797"/>
      <c r="D73" s="797"/>
      <c r="E73" s="797"/>
      <c r="F73" s="797"/>
      <c r="G73" s="109">
        <f>'TABELA APOIO'!I66</f>
        <v>4.1666666666666666E-3</v>
      </c>
      <c r="H73" s="102">
        <f t="shared" ref="H73:H77" si="1">$H$28*G73</f>
        <v>5.7434583333333338</v>
      </c>
    </row>
    <row r="74" spans="1:8" ht="15" customHeight="1" x14ac:dyDescent="0.2">
      <c r="A74" s="97" t="s">
        <v>0</v>
      </c>
      <c r="B74" s="797" t="s">
        <v>27</v>
      </c>
      <c r="C74" s="797"/>
      <c r="D74" s="797"/>
      <c r="E74" s="797"/>
      <c r="F74" s="797"/>
      <c r="G74" s="108">
        <f>'TABELA APOIO'!I67</f>
        <v>3.3333333333333332E-4</v>
      </c>
      <c r="H74" s="105">
        <f t="shared" si="1"/>
        <v>0.4594766666666667</v>
      </c>
    </row>
    <row r="75" spans="1:8" ht="15" customHeight="1" x14ac:dyDescent="0.2">
      <c r="A75" s="97" t="s">
        <v>1</v>
      </c>
      <c r="B75" s="797" t="s">
        <v>67</v>
      </c>
      <c r="C75" s="797"/>
      <c r="D75" s="797"/>
      <c r="E75" s="797"/>
      <c r="F75" s="797"/>
      <c r="G75" s="108">
        <f>'TABELA APOIO'!I68</f>
        <v>1.8472222222222223E-2</v>
      </c>
      <c r="H75" s="105">
        <f t="shared" si="1"/>
        <v>25.462665277777781</v>
      </c>
    </row>
    <row r="76" spans="1:8" ht="15" customHeight="1" x14ac:dyDescent="0.2">
      <c r="A76" s="97" t="s">
        <v>7</v>
      </c>
      <c r="B76" s="797" t="s">
        <v>233</v>
      </c>
      <c r="C76" s="797"/>
      <c r="D76" s="797"/>
      <c r="E76" s="797"/>
      <c r="F76" s="797"/>
      <c r="G76" s="108">
        <f>'TABELA APOIO'!I69</f>
        <v>6.7977777777777793E-3</v>
      </c>
      <c r="H76" s="105">
        <f t="shared" si="1"/>
        <v>9.3702608222222246</v>
      </c>
    </row>
    <row r="77" spans="1:8" ht="15" customHeight="1" x14ac:dyDescent="0.2">
      <c r="A77" s="97" t="s">
        <v>2</v>
      </c>
      <c r="B77" s="791" t="s">
        <v>77</v>
      </c>
      <c r="C77" s="792"/>
      <c r="D77" s="792"/>
      <c r="E77" s="792"/>
      <c r="F77" s="792"/>
      <c r="G77" s="108">
        <f>'TABELA APOIO'!I70</f>
        <v>0.04</v>
      </c>
      <c r="H77" s="105">
        <f t="shared" si="1"/>
        <v>55.137200000000007</v>
      </c>
    </row>
    <row r="78" spans="1:8" ht="15" customHeight="1" x14ac:dyDescent="0.25">
      <c r="A78" s="793" t="s">
        <v>21</v>
      </c>
      <c r="B78" s="793"/>
      <c r="C78" s="793"/>
      <c r="D78" s="793"/>
      <c r="E78" s="793"/>
      <c r="F78" s="793"/>
      <c r="G78" s="793"/>
      <c r="H78" s="130">
        <f>SUM(H73:H77)</f>
        <v>96.173061100000012</v>
      </c>
    </row>
    <row r="79" spans="1:8" ht="15" customHeight="1" x14ac:dyDescent="0.2"/>
    <row r="80" spans="1:8" ht="15" customHeight="1" x14ac:dyDescent="0.2"/>
    <row r="81" spans="1:8" ht="15.75" x14ac:dyDescent="0.25">
      <c r="A81" s="794" t="s">
        <v>225</v>
      </c>
      <c r="B81" s="794"/>
      <c r="C81" s="794"/>
      <c r="D81" s="794"/>
      <c r="E81" s="794"/>
      <c r="F81" s="794"/>
      <c r="G81" s="794"/>
      <c r="H81" s="794"/>
    </row>
    <row r="82" spans="1:8" ht="15.75" x14ac:dyDescent="0.25">
      <c r="A82" s="62"/>
      <c r="B82" s="62"/>
      <c r="C82" s="62"/>
      <c r="D82" s="62"/>
      <c r="E82" s="62"/>
      <c r="F82" s="62"/>
      <c r="G82" s="62"/>
      <c r="H82" s="62"/>
    </row>
    <row r="83" spans="1:8" ht="15" x14ac:dyDescent="0.2">
      <c r="A83" s="798" t="s">
        <v>226</v>
      </c>
      <c r="B83" s="798"/>
      <c r="C83" s="798"/>
      <c r="D83" s="798"/>
      <c r="E83" s="798"/>
      <c r="F83" s="798"/>
      <c r="G83" s="798"/>
      <c r="H83" s="798"/>
    </row>
    <row r="84" spans="1:8" ht="15" x14ac:dyDescent="0.25">
      <c r="A84" s="124" t="s">
        <v>11</v>
      </c>
      <c r="B84" s="799" t="s">
        <v>212</v>
      </c>
      <c r="C84" s="799"/>
      <c r="D84" s="799"/>
      <c r="E84" s="799"/>
      <c r="F84" s="799"/>
      <c r="G84" s="111" t="s">
        <v>12</v>
      </c>
      <c r="H84" s="131" t="s">
        <v>13</v>
      </c>
    </row>
    <row r="85" spans="1:8" x14ac:dyDescent="0.2">
      <c r="A85" s="103" t="s">
        <v>6</v>
      </c>
      <c r="B85" s="540" t="s">
        <v>238</v>
      </c>
      <c r="C85" s="540"/>
      <c r="D85" s="540"/>
      <c r="E85" s="540"/>
      <c r="F85" s="540"/>
      <c r="G85" s="808" t="s">
        <v>602</v>
      </c>
      <c r="H85" s="105">
        <f>'TABELA APOIO'!K76</f>
        <v>155.90056288888889</v>
      </c>
    </row>
    <row r="86" spans="1:8" x14ac:dyDescent="0.2">
      <c r="A86" s="103" t="s">
        <v>0</v>
      </c>
      <c r="B86" s="540" t="s">
        <v>246</v>
      </c>
      <c r="C86" s="540"/>
      <c r="D86" s="540"/>
      <c r="E86" s="540"/>
      <c r="F86" s="540"/>
      <c r="G86" s="809"/>
      <c r="H86" s="102">
        <f>'TABELA APOIO'!K77</f>
        <v>17.715973055555555</v>
      </c>
    </row>
    <row r="87" spans="1:8" x14ac:dyDescent="0.2">
      <c r="A87" s="103" t="s">
        <v>1</v>
      </c>
      <c r="B87" s="540" t="s">
        <v>240</v>
      </c>
      <c r="C87" s="540"/>
      <c r="D87" s="540"/>
      <c r="E87" s="540"/>
      <c r="F87" s="540"/>
      <c r="G87" s="809"/>
      <c r="H87" s="102">
        <f>'TABELA APOIO'!K78</f>
        <v>17.715973055555555</v>
      </c>
    </row>
    <row r="88" spans="1:8" ht="14.25" customHeight="1" x14ac:dyDescent="0.2">
      <c r="A88" s="103" t="s">
        <v>7</v>
      </c>
      <c r="B88" s="540" t="s">
        <v>68</v>
      </c>
      <c r="C88" s="540"/>
      <c r="D88" s="540"/>
      <c r="E88" s="540"/>
      <c r="F88" s="540"/>
      <c r="G88" s="809"/>
      <c r="H88" s="102">
        <f>'TABELA APOIO'!K79</f>
        <v>0.31002952847222226</v>
      </c>
    </row>
    <row r="89" spans="1:8" ht="14.25" customHeight="1" x14ac:dyDescent="0.2">
      <c r="A89" s="103" t="s">
        <v>2</v>
      </c>
      <c r="B89" s="802" t="s">
        <v>242</v>
      </c>
      <c r="C89" s="803"/>
      <c r="D89" s="803"/>
      <c r="E89" s="803"/>
      <c r="F89" s="804"/>
      <c r="G89" s="809"/>
      <c r="H89" s="102">
        <f>'TABELA APOIO'!K80</f>
        <v>0.82910753899999989</v>
      </c>
    </row>
    <row r="90" spans="1:8" x14ac:dyDescent="0.2">
      <c r="A90" s="97" t="s">
        <v>8</v>
      </c>
      <c r="B90" s="805" t="s">
        <v>19</v>
      </c>
      <c r="C90" s="806"/>
      <c r="D90" s="806"/>
      <c r="E90" s="806"/>
      <c r="F90" s="807"/>
      <c r="G90" s="809"/>
      <c r="H90" s="102">
        <f>'TABELA APOIO'!K81</f>
        <v>21.259167666666666</v>
      </c>
    </row>
    <row r="91" spans="1:8" x14ac:dyDescent="0.2">
      <c r="A91" s="97" t="s">
        <v>9</v>
      </c>
      <c r="B91" s="797" t="s">
        <v>243</v>
      </c>
      <c r="C91" s="797"/>
      <c r="D91" s="797"/>
      <c r="E91" s="797"/>
      <c r="F91" s="797"/>
      <c r="G91" s="810"/>
      <c r="H91" s="102">
        <f>'TABELA APOIO'!K82</f>
        <v>0</v>
      </c>
    </row>
    <row r="92" spans="1:8" ht="18" customHeight="1" x14ac:dyDescent="0.25">
      <c r="A92" s="790" t="s">
        <v>230</v>
      </c>
      <c r="B92" s="790" t="s">
        <v>17</v>
      </c>
      <c r="C92" s="790"/>
      <c r="D92" s="790"/>
      <c r="E92" s="790"/>
      <c r="F92" s="790"/>
      <c r="G92" s="133"/>
      <c r="H92" s="126">
        <f>H85+H86+H87+H88+H89+H90+H91</f>
        <v>213.73081373413891</v>
      </c>
    </row>
    <row r="94" spans="1:8" ht="15" x14ac:dyDescent="0.2">
      <c r="A94" s="798" t="s">
        <v>227</v>
      </c>
      <c r="B94" s="798"/>
      <c r="C94" s="798"/>
      <c r="D94" s="798"/>
      <c r="E94" s="798"/>
      <c r="F94" s="798"/>
      <c r="G94" s="798"/>
      <c r="H94" s="798"/>
    </row>
    <row r="95" spans="1:8" ht="15" x14ac:dyDescent="0.25">
      <c r="A95" s="124" t="s">
        <v>18</v>
      </c>
      <c r="B95" s="799" t="s">
        <v>212</v>
      </c>
      <c r="C95" s="799"/>
      <c r="D95" s="799"/>
      <c r="E95" s="799"/>
      <c r="F95" s="799"/>
      <c r="G95" s="111" t="s">
        <v>12</v>
      </c>
      <c r="H95" s="131" t="s">
        <v>13</v>
      </c>
    </row>
    <row r="96" spans="1:8" x14ac:dyDescent="0.2">
      <c r="A96" s="103" t="s">
        <v>6</v>
      </c>
      <c r="B96" s="540" t="s">
        <v>232</v>
      </c>
      <c r="C96" s="540"/>
      <c r="D96" s="540"/>
      <c r="E96" s="540"/>
      <c r="F96" s="540"/>
      <c r="G96" s="110">
        <f>'TABELA APOIO'!I62</f>
        <v>0</v>
      </c>
      <c r="H96" s="105">
        <f>G96*H28</f>
        <v>0</v>
      </c>
    </row>
    <row r="97" spans="1:8" ht="14.25" customHeight="1" x14ac:dyDescent="0.25">
      <c r="A97" s="790" t="s">
        <v>231</v>
      </c>
      <c r="B97" s="790" t="s">
        <v>17</v>
      </c>
      <c r="C97" s="790"/>
      <c r="D97" s="790"/>
      <c r="E97" s="790"/>
      <c r="F97" s="790"/>
      <c r="G97" s="133">
        <f>SUM(G95:G96)</f>
        <v>0</v>
      </c>
      <c r="H97" s="126">
        <f>SUM(H96)</f>
        <v>0</v>
      </c>
    </row>
    <row r="99" spans="1:8" ht="15.75" x14ac:dyDescent="0.2">
      <c r="A99" s="800" t="s">
        <v>229</v>
      </c>
      <c r="B99" s="800"/>
      <c r="C99" s="800"/>
      <c r="D99" s="800"/>
      <c r="E99" s="800"/>
      <c r="F99" s="800"/>
      <c r="G99" s="800"/>
      <c r="H99" s="800"/>
    </row>
    <row r="100" spans="1:8" ht="15" x14ac:dyDescent="0.25">
      <c r="A100" s="124"/>
      <c r="B100" s="801" t="s">
        <v>212</v>
      </c>
      <c r="C100" s="801"/>
      <c r="D100" s="801"/>
      <c r="E100" s="801"/>
      <c r="F100" s="801"/>
      <c r="G100" s="801"/>
      <c r="H100" s="125" t="s">
        <v>30</v>
      </c>
    </row>
    <row r="101" spans="1:8" ht="15" x14ac:dyDescent="0.25">
      <c r="A101" s="97" t="s">
        <v>11</v>
      </c>
      <c r="B101" s="795" t="s">
        <v>239</v>
      </c>
      <c r="C101" s="795"/>
      <c r="D101" s="795"/>
      <c r="E101" s="795"/>
      <c r="F101" s="795"/>
      <c r="G101" s="795"/>
      <c r="H101" s="105">
        <f>H92</f>
        <v>213.73081373413891</v>
      </c>
    </row>
    <row r="102" spans="1:8" ht="15" x14ac:dyDescent="0.25">
      <c r="A102" s="97" t="s">
        <v>18</v>
      </c>
      <c r="B102" s="796" t="s">
        <v>232</v>
      </c>
      <c r="C102" s="796"/>
      <c r="D102" s="796"/>
      <c r="E102" s="796"/>
      <c r="F102" s="796"/>
      <c r="G102" s="796"/>
      <c r="H102" s="105">
        <f>H97</f>
        <v>0</v>
      </c>
    </row>
    <row r="103" spans="1:8" ht="15" x14ac:dyDescent="0.25">
      <c r="A103" s="793" t="s">
        <v>228</v>
      </c>
      <c r="B103" s="793"/>
      <c r="C103" s="793"/>
      <c r="D103" s="793"/>
      <c r="E103" s="793"/>
      <c r="F103" s="793"/>
      <c r="G103" s="793"/>
      <c r="H103" s="130">
        <f>SUM(H101:H102)</f>
        <v>213.73081373413891</v>
      </c>
    </row>
    <row r="104" spans="1:8" ht="15" customHeight="1" x14ac:dyDescent="0.2"/>
    <row r="105" spans="1:8" ht="15" customHeight="1" x14ac:dyDescent="0.2"/>
    <row r="106" spans="1:8" ht="15.75" x14ac:dyDescent="0.25">
      <c r="A106" s="794" t="s">
        <v>252</v>
      </c>
      <c r="B106" s="794"/>
      <c r="C106" s="794"/>
      <c r="D106" s="794"/>
      <c r="E106" s="794"/>
      <c r="F106" s="794"/>
      <c r="G106" s="794"/>
      <c r="H106" s="794"/>
    </row>
    <row r="107" spans="1:8" ht="11.25" customHeight="1" x14ac:dyDescent="0.2"/>
    <row r="108" spans="1:8" ht="18" customHeight="1" x14ac:dyDescent="0.25">
      <c r="A108" s="124">
        <v>5</v>
      </c>
      <c r="B108" s="799" t="s">
        <v>212</v>
      </c>
      <c r="C108" s="799"/>
      <c r="D108" s="799"/>
      <c r="E108" s="799"/>
      <c r="F108" s="799"/>
      <c r="G108" s="111" t="s">
        <v>29</v>
      </c>
      <c r="H108" s="131" t="s">
        <v>30</v>
      </c>
    </row>
    <row r="109" spans="1:8" ht="15.95" customHeight="1" x14ac:dyDescent="0.2">
      <c r="A109" s="103" t="s">
        <v>6</v>
      </c>
      <c r="B109" s="540" t="s">
        <v>250</v>
      </c>
      <c r="C109" s="540"/>
      <c r="D109" s="540"/>
      <c r="E109" s="540"/>
      <c r="F109" s="540"/>
      <c r="G109" s="103" t="s">
        <v>35</v>
      </c>
      <c r="H109" s="102">
        <f>UNIFORME!N29</f>
        <v>52.126666666666665</v>
      </c>
    </row>
    <row r="110" spans="1:8" x14ac:dyDescent="0.2">
      <c r="A110" s="97" t="s">
        <v>0</v>
      </c>
      <c r="B110" s="805" t="s">
        <v>249</v>
      </c>
      <c r="C110" s="806"/>
      <c r="D110" s="806"/>
      <c r="E110" s="806"/>
      <c r="F110" s="807"/>
      <c r="G110" s="97" t="s">
        <v>35</v>
      </c>
      <c r="H110" s="105">
        <f>MATERIAL!H73</f>
        <v>164.38821467098165</v>
      </c>
    </row>
    <row r="111" spans="1:8" x14ac:dyDescent="0.2">
      <c r="A111" s="97" t="s">
        <v>1</v>
      </c>
      <c r="B111" s="843" t="s">
        <v>248</v>
      </c>
      <c r="C111" s="844"/>
      <c r="D111" s="844"/>
      <c r="E111" s="844"/>
      <c r="F111" s="845"/>
      <c r="G111" s="97" t="s">
        <v>35</v>
      </c>
      <c r="H111" s="105">
        <v>0</v>
      </c>
    </row>
    <row r="112" spans="1:8" x14ac:dyDescent="0.2">
      <c r="A112" s="97" t="s">
        <v>7</v>
      </c>
      <c r="B112" s="805" t="s">
        <v>558</v>
      </c>
      <c r="C112" s="806"/>
      <c r="D112" s="806"/>
      <c r="E112" s="806"/>
      <c r="F112" s="807"/>
      <c r="G112" s="97" t="s">
        <v>35</v>
      </c>
      <c r="H112" s="105">
        <f>TRANSPORTE!G12</f>
        <v>571.42857142857144</v>
      </c>
    </row>
    <row r="113" spans="1:8" ht="15.75" customHeight="1" x14ac:dyDescent="0.25">
      <c r="A113" s="793" t="s">
        <v>251</v>
      </c>
      <c r="B113" s="793"/>
      <c r="C113" s="793"/>
      <c r="D113" s="793"/>
      <c r="E113" s="793"/>
      <c r="F113" s="793"/>
      <c r="G113" s="793"/>
      <c r="H113" s="130">
        <f>SUM(H109:H112)</f>
        <v>787.94345276621971</v>
      </c>
    </row>
    <row r="114" spans="1:8" ht="15" customHeight="1" x14ac:dyDescent="0.25">
      <c r="A114" s="137"/>
      <c r="B114" s="137"/>
      <c r="C114" s="137"/>
      <c r="D114" s="137"/>
      <c r="E114" s="137"/>
      <c r="F114" s="137"/>
      <c r="G114" s="137"/>
      <c r="H114" s="138"/>
    </row>
    <row r="115" spans="1:8" ht="15" customHeight="1" x14ac:dyDescent="0.25">
      <c r="A115" s="137"/>
      <c r="B115" s="137"/>
      <c r="C115" s="137"/>
      <c r="D115" s="137"/>
      <c r="E115" s="137"/>
      <c r="F115" s="137"/>
      <c r="G115" s="137"/>
      <c r="H115" s="138"/>
    </row>
    <row r="116" spans="1:8" ht="15" customHeight="1" x14ac:dyDescent="0.25">
      <c r="A116" s="794" t="s">
        <v>265</v>
      </c>
      <c r="B116" s="794"/>
      <c r="C116" s="794"/>
      <c r="D116" s="794"/>
      <c r="E116" s="794"/>
      <c r="F116" s="794"/>
      <c r="G116" s="794"/>
      <c r="H116" s="794"/>
    </row>
    <row r="117" spans="1:8" ht="6" customHeight="1" x14ac:dyDescent="0.25">
      <c r="A117" s="62"/>
      <c r="B117" s="62"/>
      <c r="C117" s="62"/>
      <c r="D117" s="62"/>
      <c r="E117" s="62"/>
      <c r="F117" s="62"/>
      <c r="G117" s="62"/>
      <c r="H117" s="62"/>
    </row>
    <row r="118" spans="1:8" ht="15" customHeight="1" x14ac:dyDescent="0.25">
      <c r="A118" s="124"/>
      <c r="B118" s="801" t="s">
        <v>212</v>
      </c>
      <c r="C118" s="801"/>
      <c r="D118" s="801"/>
      <c r="E118" s="801"/>
      <c r="F118" s="801"/>
      <c r="G118" s="801"/>
      <c r="H118" s="125" t="s">
        <v>30</v>
      </c>
    </row>
    <row r="119" spans="1:8" ht="15" customHeight="1" x14ac:dyDescent="0.25">
      <c r="A119" s="97" t="s">
        <v>6</v>
      </c>
      <c r="B119" s="795" t="s">
        <v>266</v>
      </c>
      <c r="C119" s="795"/>
      <c r="D119" s="795"/>
      <c r="E119" s="795"/>
      <c r="F119" s="795"/>
      <c r="G119" s="795"/>
      <c r="H119" s="105">
        <f>H28</f>
        <v>1378.43</v>
      </c>
    </row>
    <row r="120" spans="1:8" ht="15" customHeight="1" x14ac:dyDescent="0.25">
      <c r="A120" s="97" t="s">
        <v>0</v>
      </c>
      <c r="B120" s="795" t="s">
        <v>267</v>
      </c>
      <c r="C120" s="795"/>
      <c r="D120" s="795"/>
      <c r="E120" s="795"/>
      <c r="F120" s="795"/>
      <c r="G120" s="795"/>
      <c r="H120" s="105">
        <f>H67</f>
        <v>1015.5291000000001</v>
      </c>
    </row>
    <row r="121" spans="1:8" ht="15" customHeight="1" x14ac:dyDescent="0.25">
      <c r="A121" s="97" t="s">
        <v>1</v>
      </c>
      <c r="B121" s="795" t="s">
        <v>268</v>
      </c>
      <c r="C121" s="795"/>
      <c r="D121" s="795"/>
      <c r="E121" s="795"/>
      <c r="F121" s="795"/>
      <c r="G121" s="795"/>
      <c r="H121" s="105">
        <f>H78</f>
        <v>96.173061100000012</v>
      </c>
    </row>
    <row r="122" spans="1:8" ht="15" customHeight="1" x14ac:dyDescent="0.25">
      <c r="A122" s="97" t="s">
        <v>7</v>
      </c>
      <c r="B122" s="795" t="s">
        <v>269</v>
      </c>
      <c r="C122" s="795"/>
      <c r="D122" s="795"/>
      <c r="E122" s="795"/>
      <c r="F122" s="795"/>
      <c r="G122" s="795"/>
      <c r="H122" s="105">
        <f>H103</f>
        <v>213.73081373413891</v>
      </c>
    </row>
    <row r="123" spans="1:8" ht="15" customHeight="1" x14ac:dyDescent="0.25">
      <c r="A123" s="97" t="s">
        <v>2</v>
      </c>
      <c r="B123" s="795" t="s">
        <v>270</v>
      </c>
      <c r="C123" s="795"/>
      <c r="D123" s="795"/>
      <c r="E123" s="795"/>
      <c r="F123" s="795"/>
      <c r="G123" s="795"/>
      <c r="H123" s="105">
        <f>H113</f>
        <v>787.94345276621971</v>
      </c>
    </row>
    <row r="124" spans="1:8" ht="15" customHeight="1" x14ac:dyDescent="0.25">
      <c r="A124" s="793" t="s">
        <v>271</v>
      </c>
      <c r="B124" s="793"/>
      <c r="C124" s="793"/>
      <c r="D124" s="793"/>
      <c r="E124" s="793"/>
      <c r="F124" s="793"/>
      <c r="G124" s="793"/>
      <c r="H124" s="130">
        <f>SUM(H119:H123)</f>
        <v>3491.8064276003583</v>
      </c>
    </row>
    <row r="125" spans="1:8" ht="15" customHeight="1" x14ac:dyDescent="0.25">
      <c r="A125" s="137"/>
      <c r="B125" s="137"/>
      <c r="C125" s="137"/>
      <c r="D125" s="137"/>
      <c r="E125" s="137"/>
      <c r="F125" s="137"/>
      <c r="G125" s="137"/>
      <c r="H125" s="138"/>
    </row>
    <row r="126" spans="1:8" ht="15" customHeight="1" x14ac:dyDescent="0.25">
      <c r="A126" s="137"/>
      <c r="B126" s="137"/>
      <c r="C126" s="137"/>
      <c r="D126" s="137"/>
      <c r="E126" s="137"/>
      <c r="F126" s="137"/>
      <c r="G126" s="137"/>
      <c r="H126" s="138"/>
    </row>
    <row r="127" spans="1:8" ht="15.75" customHeight="1" x14ac:dyDescent="0.25">
      <c r="A127" s="794" t="s">
        <v>253</v>
      </c>
      <c r="B127" s="794"/>
      <c r="C127" s="794"/>
      <c r="D127" s="794"/>
      <c r="E127" s="794"/>
      <c r="F127" s="794"/>
      <c r="G127" s="794"/>
      <c r="H127" s="794"/>
    </row>
    <row r="128" spans="1:8" ht="9" customHeight="1" x14ac:dyDescent="0.25">
      <c r="A128" s="137"/>
      <c r="B128" s="137"/>
      <c r="C128" s="137"/>
      <c r="D128" s="137"/>
      <c r="E128" s="137"/>
      <c r="F128" s="137"/>
      <c r="G128" s="137"/>
      <c r="H128" s="138"/>
    </row>
    <row r="129" spans="1:11" ht="15.75" customHeight="1" x14ac:dyDescent="0.25">
      <c r="A129" s="836" t="s">
        <v>212</v>
      </c>
      <c r="B129" s="836"/>
      <c r="C129" s="836"/>
      <c r="D129" s="836"/>
      <c r="E129" s="836"/>
      <c r="F129" s="836"/>
      <c r="G129" s="181" t="s">
        <v>12</v>
      </c>
      <c r="H129" s="182" t="s">
        <v>13</v>
      </c>
      <c r="I129" s="139"/>
      <c r="J129" s="139"/>
      <c r="K129" s="139"/>
    </row>
    <row r="130" spans="1:11" ht="15.75" customHeight="1" x14ac:dyDescent="0.25">
      <c r="A130" s="183" t="s">
        <v>6</v>
      </c>
      <c r="B130" s="836" t="s">
        <v>36</v>
      </c>
      <c r="C130" s="836"/>
      <c r="D130" s="836"/>
      <c r="E130" s="836"/>
      <c r="F130" s="836"/>
      <c r="G130" s="181">
        <f>'TABELA APOIO'!G107</f>
        <v>0.03</v>
      </c>
      <c r="H130" s="189">
        <f>H124*G130</f>
        <v>104.75419282801074</v>
      </c>
      <c r="I130" s="139"/>
      <c r="J130" s="139"/>
      <c r="K130" s="139"/>
    </row>
    <row r="131" spans="1:11" ht="15.75" customHeight="1" x14ac:dyDescent="0.25">
      <c r="A131" s="183" t="s">
        <v>0</v>
      </c>
      <c r="B131" s="836" t="s">
        <v>33</v>
      </c>
      <c r="C131" s="836"/>
      <c r="D131" s="836"/>
      <c r="E131" s="836"/>
      <c r="F131" s="836"/>
      <c r="G131" s="181">
        <f>'TABELA APOIO'!G108</f>
        <v>6.7900000000000002E-2</v>
      </c>
      <c r="H131" s="189">
        <f>(H124+H114)*G131</f>
        <v>237.09365643406434</v>
      </c>
      <c r="I131" s="139"/>
      <c r="J131" s="139"/>
      <c r="K131" s="139"/>
    </row>
    <row r="132" spans="1:11" ht="15.75" customHeight="1" x14ac:dyDescent="0.25">
      <c r="A132" s="184" t="s">
        <v>1</v>
      </c>
      <c r="B132" s="836" t="s">
        <v>37</v>
      </c>
      <c r="C132" s="836"/>
      <c r="D132" s="836"/>
      <c r="E132" s="836"/>
      <c r="F132" s="836"/>
      <c r="G132" s="181">
        <f>SUM(G133:G138)</f>
        <v>0.14250000000000002</v>
      </c>
      <c r="H132" s="189">
        <f>$H$141*G132</f>
        <v>637.07957370600218</v>
      </c>
      <c r="I132" s="139"/>
      <c r="J132" s="139"/>
      <c r="K132" s="139"/>
    </row>
    <row r="133" spans="1:11" ht="15.75" customHeight="1" x14ac:dyDescent="0.2">
      <c r="A133" s="838" t="s">
        <v>34</v>
      </c>
      <c r="B133" s="839" t="s">
        <v>254</v>
      </c>
      <c r="C133" s="839"/>
      <c r="D133" s="839"/>
      <c r="E133" s="839"/>
      <c r="F133" s="839"/>
      <c r="G133" s="185"/>
      <c r="H133" s="186"/>
      <c r="I133" s="139"/>
      <c r="J133" s="139"/>
      <c r="K133" s="139"/>
    </row>
    <row r="134" spans="1:11" ht="15.75" customHeight="1" x14ac:dyDescent="0.2">
      <c r="A134" s="838"/>
      <c r="B134" s="187"/>
      <c r="C134" s="840" t="s">
        <v>255</v>
      </c>
      <c r="D134" s="841"/>
      <c r="E134" s="841"/>
      <c r="F134" s="842"/>
      <c r="G134" s="185">
        <f>'TABELA APOIO'!G110</f>
        <v>1.6500000000000001E-2</v>
      </c>
      <c r="H134" s="189">
        <f t="shared" ref="H134:H138" si="2">$H$141*G134</f>
        <v>73.76710853437919</v>
      </c>
      <c r="I134" s="139"/>
      <c r="J134" s="139"/>
      <c r="K134" s="139"/>
    </row>
    <row r="135" spans="1:11" ht="15.75" customHeight="1" x14ac:dyDescent="0.2">
      <c r="A135" s="838"/>
      <c r="B135" s="187"/>
      <c r="C135" s="840" t="s">
        <v>256</v>
      </c>
      <c r="D135" s="841"/>
      <c r="E135" s="841"/>
      <c r="F135" s="842"/>
      <c r="G135" s="185">
        <f>'TABELA APOIO'!G111</f>
        <v>7.5999999999999998E-2</v>
      </c>
      <c r="H135" s="189">
        <f t="shared" si="2"/>
        <v>339.77577264320109</v>
      </c>
      <c r="I135" s="139"/>
      <c r="J135" s="139"/>
      <c r="K135" s="139"/>
    </row>
    <row r="136" spans="1:11" ht="15.75" customHeight="1" x14ac:dyDescent="0.2">
      <c r="A136" s="838"/>
      <c r="B136" s="839" t="s">
        <v>257</v>
      </c>
      <c r="C136" s="839"/>
      <c r="D136" s="839"/>
      <c r="E136" s="839"/>
      <c r="F136" s="839"/>
      <c r="G136" s="185">
        <f>'TABELA APOIO'!G112</f>
        <v>0</v>
      </c>
      <c r="H136" s="189">
        <f t="shared" si="2"/>
        <v>0</v>
      </c>
      <c r="I136" s="139"/>
      <c r="J136" s="139"/>
      <c r="K136" s="139"/>
    </row>
    <row r="137" spans="1:11" ht="15.75" customHeight="1" x14ac:dyDescent="0.2">
      <c r="A137" s="838"/>
      <c r="B137" s="837" t="s">
        <v>258</v>
      </c>
      <c r="C137" s="837"/>
      <c r="D137" s="837"/>
      <c r="E137" s="837"/>
      <c r="F137" s="837"/>
      <c r="G137" s="188">
        <f>'TABELA APOIO'!G113</f>
        <v>0.05</v>
      </c>
      <c r="H137" s="189">
        <f t="shared" si="2"/>
        <v>223.53669252842178</v>
      </c>
      <c r="I137" s="139"/>
      <c r="J137" s="139"/>
      <c r="K137" s="139"/>
    </row>
    <row r="138" spans="1:11" ht="15.75" customHeight="1" x14ac:dyDescent="0.2">
      <c r="A138" s="838"/>
      <c r="B138" s="839" t="s">
        <v>259</v>
      </c>
      <c r="C138" s="839"/>
      <c r="D138" s="839"/>
      <c r="E138" s="839"/>
      <c r="F138" s="839"/>
      <c r="G138" s="185">
        <f>'TABELA APOIO'!G114</f>
        <v>0</v>
      </c>
      <c r="H138" s="189">
        <f t="shared" si="2"/>
        <v>0</v>
      </c>
      <c r="I138" s="139"/>
      <c r="J138" s="139"/>
      <c r="K138" s="139"/>
    </row>
    <row r="139" spans="1:11" ht="15.75" customHeight="1" x14ac:dyDescent="0.25">
      <c r="A139" s="793" t="s">
        <v>293</v>
      </c>
      <c r="B139" s="793"/>
      <c r="C139" s="793"/>
      <c r="D139" s="793"/>
      <c r="E139" s="793"/>
      <c r="F139" s="793"/>
      <c r="G139" s="793"/>
      <c r="H139" s="130">
        <f>H130+H131+H132</f>
        <v>978.92742296807728</v>
      </c>
      <c r="I139" s="139"/>
      <c r="J139" s="139"/>
      <c r="K139" s="139"/>
    </row>
    <row r="140" spans="1:11" ht="15" customHeight="1" x14ac:dyDescent="0.2">
      <c r="A140" s="190"/>
      <c r="B140" s="191"/>
      <c r="C140" s="191"/>
      <c r="D140" s="191"/>
      <c r="E140" s="191"/>
      <c r="F140" s="191"/>
      <c r="G140" s="192"/>
      <c r="H140" s="193"/>
      <c r="I140" s="139"/>
      <c r="J140" s="139"/>
      <c r="K140" s="139"/>
    </row>
    <row r="141" spans="1:11" ht="20.25" customHeight="1" x14ac:dyDescent="0.25">
      <c r="A141" s="834" t="s">
        <v>294</v>
      </c>
      <c r="B141" s="835" t="s">
        <v>21</v>
      </c>
      <c r="C141" s="835"/>
      <c r="D141" s="835"/>
      <c r="E141" s="835"/>
      <c r="F141" s="835"/>
      <c r="G141" s="835"/>
      <c r="H141" s="194">
        <f>(H124+H130+H131)/(1-G132)</f>
        <v>4470.7338505684356</v>
      </c>
      <c r="I141" s="3"/>
      <c r="J141" s="180"/>
    </row>
  </sheetData>
  <sheetProtection algorithmName="SHA-512" hashValue="nKt3kqsjX9tl8Lf0uxcWvxNv/Nn/yXpNrM0VtXfQQubFicDBF9eyoCd68MCLDUqsmHB1N8JicUNL9O96C+2qcQ==" saltValue="0qULK9x5eoqHz0srCSN3lQ==" spinCount="100000" sheet="1" objects="1" scenarios="1"/>
  <mergeCells count="127">
    <mergeCell ref="A1:H1"/>
    <mergeCell ref="A2:H2"/>
    <mergeCell ref="A4:H4"/>
    <mergeCell ref="A5:H5"/>
    <mergeCell ref="A6:H6"/>
    <mergeCell ref="A7:H7"/>
    <mergeCell ref="A11:F11"/>
    <mergeCell ref="G11:H11"/>
    <mergeCell ref="A13:F13"/>
    <mergeCell ref="G13:H13"/>
    <mergeCell ref="A14:F14"/>
    <mergeCell ref="G14:H14"/>
    <mergeCell ref="A8:F8"/>
    <mergeCell ref="G8:H8"/>
    <mergeCell ref="A9:F9"/>
    <mergeCell ref="G9:H9"/>
    <mergeCell ref="A10:F10"/>
    <mergeCell ref="G10:H10"/>
    <mergeCell ref="A18:H18"/>
    <mergeCell ref="A19:H19"/>
    <mergeCell ref="B21:F21"/>
    <mergeCell ref="B22:F22"/>
    <mergeCell ref="B23:F23"/>
    <mergeCell ref="B24:F24"/>
    <mergeCell ref="A15:F15"/>
    <mergeCell ref="G15:H15"/>
    <mergeCell ref="A16:F16"/>
    <mergeCell ref="G16:H16"/>
    <mergeCell ref="A17:F17"/>
    <mergeCell ref="G17:H17"/>
    <mergeCell ref="B33:F33"/>
    <mergeCell ref="B34:F34"/>
    <mergeCell ref="B35:F35"/>
    <mergeCell ref="A36:F36"/>
    <mergeCell ref="B37:F37"/>
    <mergeCell ref="A38:G38"/>
    <mergeCell ref="B25:F25"/>
    <mergeCell ref="B26:F26"/>
    <mergeCell ref="B27:F27"/>
    <mergeCell ref="A28:G28"/>
    <mergeCell ref="A30:H30"/>
    <mergeCell ref="A32:H32"/>
    <mergeCell ref="B46:F46"/>
    <mergeCell ref="B47:F47"/>
    <mergeCell ref="B48:F48"/>
    <mergeCell ref="B49:F49"/>
    <mergeCell ref="A50:F50"/>
    <mergeCell ref="A52:H52"/>
    <mergeCell ref="A40:H40"/>
    <mergeCell ref="B41:F41"/>
    <mergeCell ref="B42:F42"/>
    <mergeCell ref="B43:F43"/>
    <mergeCell ref="B44:F44"/>
    <mergeCell ref="B45:F45"/>
    <mergeCell ref="A60:G60"/>
    <mergeCell ref="A62:H62"/>
    <mergeCell ref="B63:G63"/>
    <mergeCell ref="B64:G64"/>
    <mergeCell ref="B65:G65"/>
    <mergeCell ref="B66:G66"/>
    <mergeCell ref="B53:F53"/>
    <mergeCell ref="B54:F54"/>
    <mergeCell ref="G54:G59"/>
    <mergeCell ref="B55:F55"/>
    <mergeCell ref="B56:F56"/>
    <mergeCell ref="B57:F57"/>
    <mergeCell ref="B58:F58"/>
    <mergeCell ref="C59:F59"/>
    <mergeCell ref="B76:F76"/>
    <mergeCell ref="B77:F77"/>
    <mergeCell ref="A78:G78"/>
    <mergeCell ref="A81:H81"/>
    <mergeCell ref="A83:H83"/>
    <mergeCell ref="B84:F84"/>
    <mergeCell ref="A67:G67"/>
    <mergeCell ref="A70:H70"/>
    <mergeCell ref="B72:F72"/>
    <mergeCell ref="B73:F73"/>
    <mergeCell ref="B74:F74"/>
    <mergeCell ref="B75:F75"/>
    <mergeCell ref="B89:F89"/>
    <mergeCell ref="B90:F90"/>
    <mergeCell ref="B91:F91"/>
    <mergeCell ref="A92:F92"/>
    <mergeCell ref="A94:H94"/>
    <mergeCell ref="B95:F95"/>
    <mergeCell ref="B85:F85"/>
    <mergeCell ref="B86:F86"/>
    <mergeCell ref="B87:F87"/>
    <mergeCell ref="B88:F88"/>
    <mergeCell ref="G85:G91"/>
    <mergeCell ref="A103:G103"/>
    <mergeCell ref="A106:H106"/>
    <mergeCell ref="B108:F108"/>
    <mergeCell ref="B109:F109"/>
    <mergeCell ref="B110:F110"/>
    <mergeCell ref="B111:F111"/>
    <mergeCell ref="B96:F96"/>
    <mergeCell ref="A97:F97"/>
    <mergeCell ref="A99:H99"/>
    <mergeCell ref="B100:G100"/>
    <mergeCell ref="B101:G101"/>
    <mergeCell ref="B102:G102"/>
    <mergeCell ref="B121:G121"/>
    <mergeCell ref="B122:G122"/>
    <mergeCell ref="B123:G123"/>
    <mergeCell ref="A124:G124"/>
    <mergeCell ref="A127:H127"/>
    <mergeCell ref="A129:F129"/>
    <mergeCell ref="B112:F112"/>
    <mergeCell ref="A113:G113"/>
    <mergeCell ref="A116:H116"/>
    <mergeCell ref="B118:G118"/>
    <mergeCell ref="B119:G119"/>
    <mergeCell ref="B120:G120"/>
    <mergeCell ref="A139:G139"/>
    <mergeCell ref="A141:G141"/>
    <mergeCell ref="B130:F130"/>
    <mergeCell ref="B131:F131"/>
    <mergeCell ref="B132:F132"/>
    <mergeCell ref="A133:A138"/>
    <mergeCell ref="B133:F133"/>
    <mergeCell ref="C134:F134"/>
    <mergeCell ref="C135:F135"/>
    <mergeCell ref="B136:F136"/>
    <mergeCell ref="B137:F137"/>
    <mergeCell ref="B138:F138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&amp;C&amp;A - Pr. El 01/2019</oddFooter>
  </headerFooter>
  <rowBreaks count="1" manualBreakCount="1">
    <brk id="69" max="7" man="1"/>
  </row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9">
    <tabColor theme="8" tint="0.39997558519241921"/>
  </sheetPr>
  <dimension ref="A1:K141"/>
  <sheetViews>
    <sheetView showGridLines="0" view="pageBreakPreview" topLeftCell="A13" zoomScale="60" zoomScaleNormal="100" workbookViewId="0">
      <selection activeCell="G41" sqref="G41"/>
    </sheetView>
  </sheetViews>
  <sheetFormatPr defaultRowHeight="14.25" x14ac:dyDescent="0.2"/>
  <cols>
    <col min="1" max="1" width="7.28515625" style="1" customWidth="1"/>
    <col min="2" max="2" width="11.42578125" style="1" customWidth="1"/>
    <col min="3" max="3" width="12.7109375" style="1" customWidth="1"/>
    <col min="4" max="4" width="8.85546875" style="1" customWidth="1"/>
    <col min="5" max="5" width="7.42578125" style="1" customWidth="1"/>
    <col min="6" max="6" width="24.85546875" style="1" customWidth="1"/>
    <col min="7" max="7" width="18.140625" style="1" customWidth="1"/>
    <col min="8" max="8" width="19.5703125" style="4" customWidth="1"/>
    <col min="9" max="9" width="10.42578125" style="1" bestFit="1" customWidth="1"/>
    <col min="10" max="16384" width="9.140625" style="1"/>
  </cols>
  <sheetData>
    <row r="1" spans="1:8" ht="18" x14ac:dyDescent="0.2">
      <c r="A1" s="819" t="str">
        <f>RESUMO!A1</f>
        <v>ANEXO IV</v>
      </c>
      <c r="B1" s="819"/>
      <c r="C1" s="819"/>
      <c r="D1" s="819"/>
      <c r="E1" s="819"/>
      <c r="F1" s="819"/>
      <c r="G1" s="819"/>
      <c r="H1" s="819"/>
    </row>
    <row r="2" spans="1:8" ht="15.75" customHeight="1" x14ac:dyDescent="0.2">
      <c r="A2" s="820" t="s">
        <v>118</v>
      </c>
      <c r="B2" s="820"/>
      <c r="C2" s="820"/>
      <c r="D2" s="820"/>
      <c r="E2" s="820"/>
      <c r="F2" s="820"/>
      <c r="G2" s="820"/>
      <c r="H2" s="820"/>
    </row>
    <row r="3" spans="1:8" ht="15" x14ac:dyDescent="0.2">
      <c r="A3" s="70"/>
      <c r="B3" s="70"/>
      <c r="C3" s="70"/>
      <c r="D3" s="70"/>
      <c r="E3" s="70"/>
      <c r="F3" s="70"/>
      <c r="G3" s="70"/>
      <c r="H3" s="70"/>
    </row>
    <row r="4" spans="1:8" ht="15" x14ac:dyDescent="0.25">
      <c r="A4" s="598" t="str">
        <f>RESUMO!A3</f>
        <v>Pr. El. Nº 001/2020</v>
      </c>
      <c r="B4" s="598"/>
      <c r="C4" s="598"/>
      <c r="D4" s="598"/>
      <c r="E4" s="598"/>
      <c r="F4" s="598"/>
      <c r="G4" s="598"/>
      <c r="H4" s="598"/>
    </row>
    <row r="5" spans="1:8" ht="15" x14ac:dyDescent="0.25">
      <c r="A5" s="598" t="s">
        <v>117</v>
      </c>
      <c r="B5" s="598"/>
      <c r="C5" s="598"/>
      <c r="D5" s="598"/>
      <c r="E5" s="598"/>
      <c r="F5" s="598"/>
      <c r="G5" s="598"/>
      <c r="H5" s="598"/>
    </row>
    <row r="6" spans="1:8" ht="15" x14ac:dyDescent="0.25">
      <c r="A6" s="823"/>
      <c r="B6" s="598"/>
      <c r="C6" s="598"/>
      <c r="D6" s="598"/>
      <c r="E6" s="598"/>
      <c r="F6" s="598"/>
      <c r="G6" s="598"/>
      <c r="H6" s="598"/>
    </row>
    <row r="7" spans="1:8" ht="15" x14ac:dyDescent="0.25">
      <c r="A7" s="824" t="s">
        <v>186</v>
      </c>
      <c r="B7" s="824"/>
      <c r="C7" s="824"/>
      <c r="D7" s="824"/>
      <c r="E7" s="824"/>
      <c r="F7" s="824"/>
      <c r="G7" s="824"/>
      <c r="H7" s="824"/>
    </row>
    <row r="8" spans="1:8" ht="15" customHeight="1" x14ac:dyDescent="0.2">
      <c r="A8" s="825" t="s">
        <v>38</v>
      </c>
      <c r="B8" s="825"/>
      <c r="C8" s="825"/>
      <c r="D8" s="825"/>
      <c r="E8" s="825"/>
      <c r="F8" s="825"/>
      <c r="G8" s="822" t="str">
        <f>RESUMO!C12</f>
        <v>XX/XX/XXXX</v>
      </c>
      <c r="H8" s="821"/>
    </row>
    <row r="9" spans="1:8" ht="19.5" customHeight="1" x14ac:dyDescent="0.2">
      <c r="A9" s="825" t="s">
        <v>110</v>
      </c>
      <c r="B9" s="825"/>
      <c r="C9" s="825"/>
      <c r="D9" s="825"/>
      <c r="E9" s="825"/>
      <c r="F9" s="825"/>
      <c r="G9" s="822" t="str">
        <f>RESUMO!C10</f>
        <v>XXXXXXXXXXXXXXXXXXX</v>
      </c>
      <c r="H9" s="822"/>
    </row>
    <row r="10" spans="1:8" ht="15" customHeight="1" x14ac:dyDescent="0.2">
      <c r="A10" s="825" t="s">
        <v>39</v>
      </c>
      <c r="B10" s="825"/>
      <c r="C10" s="825"/>
      <c r="D10" s="825"/>
      <c r="E10" s="825"/>
      <c r="F10" s="825"/>
      <c r="G10" s="821" t="s">
        <v>533</v>
      </c>
      <c r="H10" s="821"/>
    </row>
    <row r="11" spans="1:8" ht="15.75" customHeight="1" x14ac:dyDescent="0.2">
      <c r="A11" s="825" t="s">
        <v>40</v>
      </c>
      <c r="B11" s="825"/>
      <c r="C11" s="825"/>
      <c r="D11" s="825"/>
      <c r="E11" s="825"/>
      <c r="F11" s="825"/>
      <c r="G11" s="817" t="s">
        <v>25</v>
      </c>
      <c r="H11" s="817"/>
    </row>
    <row r="12" spans="1:8" ht="15.75" customHeight="1" x14ac:dyDescent="0.2">
      <c r="A12" s="96"/>
      <c r="B12" s="96"/>
      <c r="C12" s="96"/>
      <c r="D12" s="96"/>
      <c r="E12" s="96"/>
      <c r="F12" s="96"/>
      <c r="G12" s="2"/>
      <c r="H12" s="2"/>
    </row>
    <row r="13" spans="1:8" ht="17.25" customHeight="1" thickBot="1" x14ac:dyDescent="0.25">
      <c r="A13" s="826" t="s">
        <v>3</v>
      </c>
      <c r="B13" s="826"/>
      <c r="C13" s="826"/>
      <c r="D13" s="826"/>
      <c r="E13" s="826"/>
      <c r="F13" s="826"/>
      <c r="G13" s="826" t="s">
        <v>4</v>
      </c>
      <c r="H13" s="826"/>
    </row>
    <row r="14" spans="1:8" ht="24.75" customHeight="1" thickBot="1" x14ac:dyDescent="0.25">
      <c r="A14" s="829" t="s">
        <v>169</v>
      </c>
      <c r="B14" s="830"/>
      <c r="C14" s="830"/>
      <c r="D14" s="830"/>
      <c r="E14" s="830"/>
      <c r="F14" s="830"/>
      <c r="G14" s="827" t="str">
        <f>'TABELA APOIO'!M16</f>
        <v>por metro quadado</v>
      </c>
      <c r="H14" s="828"/>
    </row>
    <row r="15" spans="1:8" ht="15.75" customHeight="1" x14ac:dyDescent="0.2">
      <c r="A15" s="831" t="s">
        <v>178</v>
      </c>
      <c r="B15" s="831"/>
      <c r="C15" s="831"/>
      <c r="D15" s="831"/>
      <c r="E15" s="831"/>
      <c r="F15" s="831"/>
      <c r="G15" s="832" t="str">
        <f>'TABELA APOIO'!H19</f>
        <v>SIEMACO ITANHAEM/SEAC-SP</v>
      </c>
      <c r="H15" s="833"/>
    </row>
    <row r="16" spans="1:8" ht="15.75" customHeight="1" x14ac:dyDescent="0.2">
      <c r="A16" s="797" t="s">
        <v>198</v>
      </c>
      <c r="B16" s="797"/>
      <c r="C16" s="797"/>
      <c r="D16" s="797"/>
      <c r="E16" s="797"/>
      <c r="F16" s="797"/>
      <c r="G16" s="817" t="str">
        <f>'TABELA APOIO'!D19</f>
        <v>Auxiliar de Lavanderia</v>
      </c>
      <c r="H16" s="817"/>
    </row>
    <row r="17" spans="1:8" x14ac:dyDescent="0.2">
      <c r="A17" s="797" t="s">
        <v>41</v>
      </c>
      <c r="B17" s="797"/>
      <c r="C17" s="797"/>
      <c r="D17" s="797"/>
      <c r="E17" s="797"/>
      <c r="F17" s="797"/>
      <c r="G17" s="818">
        <f>'TABELA APOIO'!J19</f>
        <v>43831</v>
      </c>
      <c r="H17" s="817"/>
    </row>
    <row r="18" spans="1:8" ht="20.25" customHeight="1" x14ac:dyDescent="0.2">
      <c r="A18" s="815"/>
      <c r="B18" s="815"/>
      <c r="C18" s="815"/>
      <c r="D18" s="815"/>
      <c r="E18" s="815"/>
      <c r="F18" s="815"/>
      <c r="G18" s="815"/>
      <c r="H18" s="815"/>
    </row>
    <row r="19" spans="1:8" ht="15.75" x14ac:dyDescent="0.25">
      <c r="A19" s="794" t="s">
        <v>26</v>
      </c>
      <c r="B19" s="794"/>
      <c r="C19" s="794"/>
      <c r="D19" s="794"/>
      <c r="E19" s="794"/>
      <c r="F19" s="794"/>
      <c r="G19" s="794"/>
      <c r="H19" s="794"/>
    </row>
    <row r="20" spans="1:8" ht="9.75" customHeight="1" x14ac:dyDescent="0.25">
      <c r="A20" s="46"/>
      <c r="B20" s="46"/>
      <c r="C20" s="46"/>
      <c r="D20" s="46"/>
      <c r="E20" s="46"/>
      <c r="F20" s="46"/>
      <c r="G20" s="46"/>
      <c r="H20" s="46"/>
    </row>
    <row r="21" spans="1:8" ht="15" x14ac:dyDescent="0.25">
      <c r="A21" s="124">
        <v>1</v>
      </c>
      <c r="B21" s="799" t="s">
        <v>5</v>
      </c>
      <c r="C21" s="799"/>
      <c r="D21" s="799"/>
      <c r="E21" s="799"/>
      <c r="F21" s="799"/>
      <c r="G21" s="125" t="s">
        <v>29</v>
      </c>
      <c r="H21" s="125" t="s">
        <v>30</v>
      </c>
    </row>
    <row r="22" spans="1:8" ht="18" customHeight="1" x14ac:dyDescent="0.2">
      <c r="A22" s="97" t="s">
        <v>6</v>
      </c>
      <c r="B22" s="797" t="s">
        <v>170</v>
      </c>
      <c r="C22" s="797"/>
      <c r="D22" s="797"/>
      <c r="E22" s="797"/>
      <c r="F22" s="797"/>
      <c r="G22" s="100" t="s">
        <v>184</v>
      </c>
      <c r="H22" s="101">
        <f>'TABELA APOIO'!E40</f>
        <v>1275.29</v>
      </c>
    </row>
    <row r="23" spans="1:8" ht="18" customHeight="1" x14ac:dyDescent="0.2">
      <c r="A23" s="97" t="s">
        <v>0</v>
      </c>
      <c r="B23" s="797" t="s">
        <v>171</v>
      </c>
      <c r="C23" s="797"/>
      <c r="D23" s="797"/>
      <c r="E23" s="797"/>
      <c r="F23" s="797"/>
      <c r="G23" s="100" t="s">
        <v>46</v>
      </c>
      <c r="H23" s="351">
        <f>'TABELA APOIO'!F40</f>
        <v>0</v>
      </c>
    </row>
    <row r="24" spans="1:8" ht="18" customHeight="1" x14ac:dyDescent="0.2">
      <c r="A24" s="103" t="s">
        <v>1</v>
      </c>
      <c r="B24" s="797" t="s">
        <v>172</v>
      </c>
      <c r="C24" s="797"/>
      <c r="D24" s="797"/>
      <c r="E24" s="797"/>
      <c r="F24" s="797"/>
      <c r="G24" s="267">
        <f>'TABELA APOIO'!F32</f>
        <v>0</v>
      </c>
      <c r="H24" s="351">
        <f>'TABELA APOIO'!G40</f>
        <v>0</v>
      </c>
    </row>
    <row r="25" spans="1:8" ht="18" customHeight="1" x14ac:dyDescent="0.2">
      <c r="A25" s="97" t="s">
        <v>7</v>
      </c>
      <c r="B25" s="797" t="s">
        <v>31</v>
      </c>
      <c r="C25" s="797"/>
      <c r="D25" s="797"/>
      <c r="E25" s="797"/>
      <c r="F25" s="797"/>
      <c r="G25" s="104" t="s">
        <v>46</v>
      </c>
      <c r="H25" s="102">
        <v>0</v>
      </c>
    </row>
    <row r="26" spans="1:8" ht="18" customHeight="1" x14ac:dyDescent="0.2">
      <c r="A26" s="97" t="s">
        <v>2</v>
      </c>
      <c r="B26" s="797" t="s">
        <v>182</v>
      </c>
      <c r="C26" s="797"/>
      <c r="D26" s="797"/>
      <c r="E26" s="797"/>
      <c r="F26" s="797"/>
      <c r="G26" s="104" t="s">
        <v>46</v>
      </c>
      <c r="H26" s="102">
        <v>0</v>
      </c>
    </row>
    <row r="27" spans="1:8" ht="18" customHeight="1" x14ac:dyDescent="0.2">
      <c r="A27" s="97" t="s">
        <v>8</v>
      </c>
      <c r="B27" s="797" t="s">
        <v>183</v>
      </c>
      <c r="C27" s="797"/>
      <c r="D27" s="797"/>
      <c r="E27" s="797"/>
      <c r="F27" s="797"/>
      <c r="G27" s="104" t="s">
        <v>46</v>
      </c>
      <c r="H27" s="102">
        <v>0</v>
      </c>
    </row>
    <row r="28" spans="1:8" ht="17.25" customHeight="1" x14ac:dyDescent="0.25">
      <c r="A28" s="793" t="s">
        <v>215</v>
      </c>
      <c r="B28" s="793"/>
      <c r="C28" s="793"/>
      <c r="D28" s="793"/>
      <c r="E28" s="793"/>
      <c r="F28" s="793"/>
      <c r="G28" s="793"/>
      <c r="H28" s="128">
        <f>SUM(H22:H27)</f>
        <v>1275.29</v>
      </c>
    </row>
    <row r="29" spans="1:8" ht="20.25" customHeight="1" x14ac:dyDescent="0.2"/>
    <row r="30" spans="1:8" ht="15.75" x14ac:dyDescent="0.25">
      <c r="A30" s="794" t="s">
        <v>185</v>
      </c>
      <c r="B30" s="794"/>
      <c r="C30" s="794"/>
      <c r="D30" s="794"/>
      <c r="E30" s="794"/>
      <c r="F30" s="794"/>
      <c r="G30" s="794"/>
      <c r="H30" s="794"/>
    </row>
    <row r="31" spans="1:8" s="6" customFormat="1" ht="14.25" customHeight="1" x14ac:dyDescent="0.25">
      <c r="A31" s="5"/>
      <c r="B31" s="5"/>
      <c r="C31" s="5"/>
      <c r="D31" s="5"/>
      <c r="E31" s="5"/>
      <c r="F31" s="5"/>
      <c r="G31" s="5"/>
      <c r="H31" s="5"/>
    </row>
    <row r="32" spans="1:8" s="6" customFormat="1" ht="17.25" customHeight="1" x14ac:dyDescent="0.2">
      <c r="A32" s="846" t="s">
        <v>236</v>
      </c>
      <c r="B32" s="846"/>
      <c r="C32" s="846"/>
      <c r="D32" s="846"/>
      <c r="E32" s="846"/>
      <c r="F32" s="846"/>
      <c r="G32" s="846"/>
      <c r="H32" s="846"/>
    </row>
    <row r="33" spans="1:9" ht="15" x14ac:dyDescent="0.25">
      <c r="A33" s="124" t="s">
        <v>173</v>
      </c>
      <c r="B33" s="799" t="s">
        <v>212</v>
      </c>
      <c r="C33" s="799"/>
      <c r="D33" s="799"/>
      <c r="E33" s="799"/>
      <c r="F33" s="799"/>
      <c r="G33" s="125" t="s">
        <v>29</v>
      </c>
      <c r="H33" s="125" t="s">
        <v>30</v>
      </c>
    </row>
    <row r="34" spans="1:9" x14ac:dyDescent="0.2">
      <c r="A34" s="97" t="s">
        <v>6</v>
      </c>
      <c r="B34" s="797" t="s">
        <v>187</v>
      </c>
      <c r="C34" s="797"/>
      <c r="D34" s="797"/>
      <c r="E34" s="797"/>
      <c r="F34" s="797"/>
      <c r="G34" s="108">
        <f>'TABELA APOIO'!G47</f>
        <v>8.3333333333333329E-2</v>
      </c>
      <c r="H34" s="105">
        <f>$H$28*G34</f>
        <v>106.27416666666666</v>
      </c>
      <c r="I34" s="3"/>
    </row>
    <row r="35" spans="1:9" x14ac:dyDescent="0.2">
      <c r="A35" s="97" t="s">
        <v>0</v>
      </c>
      <c r="B35" s="797" t="s">
        <v>235</v>
      </c>
      <c r="C35" s="797"/>
      <c r="D35" s="797"/>
      <c r="E35" s="797"/>
      <c r="F35" s="797"/>
      <c r="G35" s="108">
        <f>'TABELA APOIO'!G48</f>
        <v>2.7777777777777776E-2</v>
      </c>
      <c r="H35" s="105">
        <f>$H$28*G35</f>
        <v>35.424722222222222</v>
      </c>
      <c r="I35" s="3"/>
    </row>
    <row r="36" spans="1:9" ht="15" x14ac:dyDescent="0.25">
      <c r="A36" s="847" t="s">
        <v>24</v>
      </c>
      <c r="B36" s="847"/>
      <c r="C36" s="847"/>
      <c r="D36" s="847"/>
      <c r="E36" s="847"/>
      <c r="F36" s="847"/>
      <c r="G36" s="111">
        <f>SUM(G34:G35)</f>
        <v>0.1111111111111111</v>
      </c>
      <c r="H36" s="129">
        <f>SUM(H34:H35)</f>
        <v>141.69888888888889</v>
      </c>
    </row>
    <row r="37" spans="1:9" ht="18.75" customHeight="1" x14ac:dyDescent="0.2">
      <c r="A37" s="97" t="s">
        <v>1</v>
      </c>
      <c r="B37" s="792" t="s">
        <v>234</v>
      </c>
      <c r="C37" s="792"/>
      <c r="D37" s="792"/>
      <c r="E37" s="792"/>
      <c r="F37" s="792"/>
      <c r="G37" s="134"/>
      <c r="H37" s="101">
        <f>H36*G50</f>
        <v>52.145191111111117</v>
      </c>
      <c r="I37" s="3"/>
    </row>
    <row r="38" spans="1:9" ht="15" x14ac:dyDescent="0.25">
      <c r="A38" s="790" t="s">
        <v>217</v>
      </c>
      <c r="B38" s="790"/>
      <c r="C38" s="790"/>
      <c r="D38" s="790"/>
      <c r="E38" s="790"/>
      <c r="F38" s="790"/>
      <c r="G38" s="790"/>
      <c r="H38" s="126">
        <f>SUM(H36:H37)</f>
        <v>193.84408000000002</v>
      </c>
    </row>
    <row r="39" spans="1:9" s="6" customFormat="1" ht="18.75" customHeight="1" x14ac:dyDescent="0.25">
      <c r="A39" s="5"/>
      <c r="B39" s="5"/>
      <c r="C39" s="5"/>
      <c r="D39" s="5"/>
      <c r="E39" s="5"/>
      <c r="F39" s="5"/>
      <c r="G39" s="5"/>
      <c r="H39" s="5"/>
    </row>
    <row r="40" spans="1:9" s="6" customFormat="1" ht="30.75" customHeight="1" x14ac:dyDescent="0.2">
      <c r="A40" s="798" t="s">
        <v>175</v>
      </c>
      <c r="B40" s="798"/>
      <c r="C40" s="798"/>
      <c r="D40" s="798"/>
      <c r="E40" s="798"/>
      <c r="F40" s="798"/>
      <c r="G40" s="798"/>
      <c r="H40" s="798"/>
    </row>
    <row r="41" spans="1:9" s="6" customFormat="1" ht="18" customHeight="1" x14ac:dyDescent="0.25">
      <c r="A41" s="124" t="s">
        <v>176</v>
      </c>
      <c r="B41" s="799" t="s">
        <v>212</v>
      </c>
      <c r="C41" s="799"/>
      <c r="D41" s="799"/>
      <c r="E41" s="799"/>
      <c r="F41" s="799"/>
      <c r="G41" s="499" t="s">
        <v>80</v>
      </c>
      <c r="H41" s="125" t="s">
        <v>30</v>
      </c>
    </row>
    <row r="42" spans="1:9" s="6" customFormat="1" ht="17.25" customHeight="1" x14ac:dyDescent="0.25">
      <c r="A42" s="97" t="s">
        <v>6</v>
      </c>
      <c r="B42" s="795" t="s">
        <v>60</v>
      </c>
      <c r="C42" s="795"/>
      <c r="D42" s="795"/>
      <c r="E42" s="795"/>
      <c r="F42" s="795"/>
      <c r="G42" s="107">
        <f>'TABELA APOIO'!G53</f>
        <v>0.2</v>
      </c>
      <c r="H42" s="105">
        <f>$H$28*G42</f>
        <v>255.05799999999999</v>
      </c>
    </row>
    <row r="43" spans="1:9" s="6" customFormat="1" ht="17.25" customHeight="1" x14ac:dyDescent="0.25">
      <c r="A43" s="97" t="s">
        <v>0</v>
      </c>
      <c r="B43" s="795" t="s">
        <v>61</v>
      </c>
      <c r="C43" s="795"/>
      <c r="D43" s="795"/>
      <c r="E43" s="795"/>
      <c r="F43" s="795"/>
      <c r="G43" s="107">
        <f>'TABELA APOIO'!G54</f>
        <v>2.5000000000000001E-2</v>
      </c>
      <c r="H43" s="105">
        <f t="shared" ref="H43:H49" si="0">$H$28*G43</f>
        <v>31.882249999999999</v>
      </c>
    </row>
    <row r="44" spans="1:9" s="6" customFormat="1" ht="17.25" customHeight="1" x14ac:dyDescent="0.25">
      <c r="A44" s="97" t="s">
        <v>1</v>
      </c>
      <c r="B44" s="795" t="s">
        <v>62</v>
      </c>
      <c r="C44" s="795"/>
      <c r="D44" s="795"/>
      <c r="E44" s="795"/>
      <c r="F44" s="795"/>
      <c r="G44" s="107">
        <f>'TABELA APOIO'!G55</f>
        <v>0.03</v>
      </c>
      <c r="H44" s="105">
        <f t="shared" si="0"/>
        <v>38.258699999999997</v>
      </c>
    </row>
    <row r="45" spans="1:9" s="6" customFormat="1" ht="17.25" customHeight="1" x14ac:dyDescent="0.25">
      <c r="A45" s="97" t="s">
        <v>7</v>
      </c>
      <c r="B45" s="795" t="s">
        <v>75</v>
      </c>
      <c r="C45" s="795"/>
      <c r="D45" s="795"/>
      <c r="E45" s="795"/>
      <c r="F45" s="795"/>
      <c r="G45" s="107">
        <f>'TABELA APOIO'!G56</f>
        <v>1.4999999999999999E-2</v>
      </c>
      <c r="H45" s="105">
        <f t="shared" si="0"/>
        <v>19.129349999999999</v>
      </c>
    </row>
    <row r="46" spans="1:9" s="6" customFormat="1" ht="17.25" customHeight="1" x14ac:dyDescent="0.25">
      <c r="A46" s="97" t="s">
        <v>2</v>
      </c>
      <c r="B46" s="795" t="s">
        <v>76</v>
      </c>
      <c r="C46" s="795"/>
      <c r="D46" s="795"/>
      <c r="E46" s="795"/>
      <c r="F46" s="795"/>
      <c r="G46" s="107">
        <f>'TABELA APOIO'!G57</f>
        <v>0.01</v>
      </c>
      <c r="H46" s="105">
        <f t="shared" si="0"/>
        <v>12.7529</v>
      </c>
    </row>
    <row r="47" spans="1:9" s="6" customFormat="1" ht="17.25" customHeight="1" x14ac:dyDescent="0.25">
      <c r="A47" s="97" t="s">
        <v>8</v>
      </c>
      <c r="B47" s="795" t="s">
        <v>16</v>
      </c>
      <c r="C47" s="795"/>
      <c r="D47" s="795"/>
      <c r="E47" s="795"/>
      <c r="F47" s="795"/>
      <c r="G47" s="107">
        <f>'TABELA APOIO'!G58</f>
        <v>6.0000000000000001E-3</v>
      </c>
      <c r="H47" s="105">
        <f t="shared" si="0"/>
        <v>7.6517400000000002</v>
      </c>
    </row>
    <row r="48" spans="1:9" s="6" customFormat="1" ht="17.25" customHeight="1" x14ac:dyDescent="0.25">
      <c r="A48" s="97" t="s">
        <v>9</v>
      </c>
      <c r="B48" s="795" t="s">
        <v>14</v>
      </c>
      <c r="C48" s="795"/>
      <c r="D48" s="795"/>
      <c r="E48" s="795"/>
      <c r="F48" s="795"/>
      <c r="G48" s="107">
        <f>'TABELA APOIO'!G59</f>
        <v>2E-3</v>
      </c>
      <c r="H48" s="105">
        <f t="shared" si="0"/>
        <v>2.5505800000000001</v>
      </c>
    </row>
    <row r="49" spans="1:8" s="6" customFormat="1" ht="17.25" customHeight="1" x14ac:dyDescent="0.25">
      <c r="A49" s="97" t="s">
        <v>10</v>
      </c>
      <c r="B49" s="795" t="s">
        <v>15</v>
      </c>
      <c r="C49" s="795"/>
      <c r="D49" s="795"/>
      <c r="E49" s="795"/>
      <c r="F49" s="795"/>
      <c r="G49" s="107">
        <f>'TABELA APOIO'!G60</f>
        <v>0.08</v>
      </c>
      <c r="H49" s="105">
        <f t="shared" si="0"/>
        <v>102.0232</v>
      </c>
    </row>
    <row r="50" spans="1:8" s="6" customFormat="1" ht="18" customHeight="1" x14ac:dyDescent="0.25">
      <c r="A50" s="790" t="s">
        <v>218</v>
      </c>
      <c r="B50" s="790" t="s">
        <v>17</v>
      </c>
      <c r="C50" s="790"/>
      <c r="D50" s="790"/>
      <c r="E50" s="790"/>
      <c r="F50" s="790"/>
      <c r="G50" s="127">
        <f>SUM(G42:G49)</f>
        <v>0.36800000000000005</v>
      </c>
      <c r="H50" s="126">
        <f>SUM(H42:H49)</f>
        <v>469.30672000000004</v>
      </c>
    </row>
    <row r="51" spans="1:8" s="6" customFormat="1" ht="14.25" customHeight="1" x14ac:dyDescent="0.25">
      <c r="A51" s="5"/>
      <c r="B51" s="5"/>
      <c r="C51" s="5"/>
      <c r="D51" s="5"/>
      <c r="E51" s="5"/>
      <c r="F51" s="5"/>
      <c r="G51" s="5"/>
      <c r="H51" s="5"/>
    </row>
    <row r="52" spans="1:8" s="6" customFormat="1" ht="18.75" customHeight="1" x14ac:dyDescent="0.2">
      <c r="A52" s="798" t="s">
        <v>177</v>
      </c>
      <c r="B52" s="798"/>
      <c r="C52" s="798"/>
      <c r="D52" s="798"/>
      <c r="E52" s="798"/>
      <c r="F52" s="798"/>
      <c r="G52" s="798"/>
      <c r="H52" s="798"/>
    </row>
    <row r="53" spans="1:8" ht="15" x14ac:dyDescent="0.25">
      <c r="A53" s="124" t="s">
        <v>210</v>
      </c>
      <c r="B53" s="799" t="s">
        <v>212</v>
      </c>
      <c r="C53" s="799"/>
      <c r="D53" s="799"/>
      <c r="E53" s="799"/>
      <c r="F53" s="799"/>
      <c r="G53" s="125" t="s">
        <v>29</v>
      </c>
      <c r="H53" s="125" t="s">
        <v>30</v>
      </c>
    </row>
    <row r="54" spans="1:8" ht="16.5" customHeight="1" x14ac:dyDescent="0.2">
      <c r="A54" s="97" t="s">
        <v>6</v>
      </c>
      <c r="B54" s="797" t="s">
        <v>205</v>
      </c>
      <c r="C54" s="797"/>
      <c r="D54" s="797"/>
      <c r="E54" s="797"/>
      <c r="F54" s="797"/>
      <c r="G54" s="816" t="s">
        <v>209</v>
      </c>
      <c r="H54" s="105">
        <f>BENEFÍCIOS!B65</f>
        <v>0</v>
      </c>
    </row>
    <row r="55" spans="1:8" ht="16.5" customHeight="1" x14ac:dyDescent="0.2">
      <c r="A55" s="97" t="s">
        <v>0</v>
      </c>
      <c r="B55" s="797" t="s">
        <v>206</v>
      </c>
      <c r="C55" s="797"/>
      <c r="D55" s="797"/>
      <c r="E55" s="797"/>
      <c r="F55" s="797"/>
      <c r="G55" s="816"/>
      <c r="H55" s="105">
        <f>BENEFÍCIOS!C65</f>
        <v>326.04000000000002</v>
      </c>
    </row>
    <row r="56" spans="1:8" ht="16.5" customHeight="1" x14ac:dyDescent="0.2">
      <c r="A56" s="97" t="s">
        <v>1</v>
      </c>
      <c r="B56" s="797" t="s">
        <v>207</v>
      </c>
      <c r="C56" s="797"/>
      <c r="D56" s="797"/>
      <c r="E56" s="797"/>
      <c r="F56" s="797"/>
      <c r="G56" s="816"/>
      <c r="H56" s="105">
        <f>BENEFÍCIOS!D65</f>
        <v>110.94</v>
      </c>
    </row>
    <row r="57" spans="1:8" ht="16.5" customHeight="1" x14ac:dyDescent="0.2">
      <c r="A57" s="106" t="s">
        <v>7</v>
      </c>
      <c r="B57" s="797" t="s">
        <v>203</v>
      </c>
      <c r="C57" s="797"/>
      <c r="D57" s="797"/>
      <c r="E57" s="797"/>
      <c r="F57" s="797"/>
      <c r="G57" s="816"/>
      <c r="H57" s="105">
        <f>BENEFÍCIOS!E65</f>
        <v>13.67</v>
      </c>
    </row>
    <row r="58" spans="1:8" ht="16.5" customHeight="1" x14ac:dyDescent="0.2">
      <c r="A58" s="97" t="s">
        <v>2</v>
      </c>
      <c r="B58" s="797" t="s">
        <v>208</v>
      </c>
      <c r="C58" s="797"/>
      <c r="D58" s="797"/>
      <c r="E58" s="797"/>
      <c r="F58" s="797"/>
      <c r="G58" s="816"/>
      <c r="H58" s="105">
        <f>BENEFÍCIOS!F65</f>
        <v>12.435499999999999</v>
      </c>
    </row>
    <row r="59" spans="1:8" ht="16.5" customHeight="1" x14ac:dyDescent="0.2">
      <c r="A59" s="97" t="s">
        <v>8</v>
      </c>
      <c r="B59" s="321" t="s">
        <v>504</v>
      </c>
      <c r="C59" s="812">
        <f>BENEFÍCIOS!B54</f>
        <v>0</v>
      </c>
      <c r="D59" s="813"/>
      <c r="E59" s="813"/>
      <c r="F59" s="814"/>
      <c r="G59" s="816"/>
      <c r="H59" s="105">
        <f>BENEFÍCIOS!G65</f>
        <v>0</v>
      </c>
    </row>
    <row r="60" spans="1:8" ht="15" x14ac:dyDescent="0.25">
      <c r="A60" s="811" t="s">
        <v>66</v>
      </c>
      <c r="B60" s="811"/>
      <c r="C60" s="811"/>
      <c r="D60" s="811"/>
      <c r="E60" s="811"/>
      <c r="F60" s="811"/>
      <c r="G60" s="811"/>
      <c r="H60" s="126">
        <f>SUM(H54:H59)</f>
        <v>463.08550000000002</v>
      </c>
    </row>
    <row r="62" spans="1:8" ht="15.75" x14ac:dyDescent="0.2">
      <c r="A62" s="800" t="s">
        <v>211</v>
      </c>
      <c r="B62" s="800"/>
      <c r="C62" s="800"/>
      <c r="D62" s="800"/>
      <c r="E62" s="800"/>
      <c r="F62" s="800"/>
      <c r="G62" s="800"/>
      <c r="H62" s="800"/>
    </row>
    <row r="63" spans="1:8" ht="15" x14ac:dyDescent="0.25">
      <c r="A63" s="124"/>
      <c r="B63" s="801" t="s">
        <v>212</v>
      </c>
      <c r="C63" s="801"/>
      <c r="D63" s="801"/>
      <c r="E63" s="801"/>
      <c r="F63" s="801"/>
      <c r="G63" s="801"/>
      <c r="H63" s="125" t="s">
        <v>30</v>
      </c>
    </row>
    <row r="64" spans="1:8" ht="15" x14ac:dyDescent="0.25">
      <c r="A64" s="97" t="s">
        <v>173</v>
      </c>
      <c r="B64" s="795" t="s">
        <v>174</v>
      </c>
      <c r="C64" s="795"/>
      <c r="D64" s="795"/>
      <c r="E64" s="795"/>
      <c r="F64" s="795"/>
      <c r="G64" s="795"/>
      <c r="H64" s="105">
        <f>H38</f>
        <v>193.84408000000002</v>
      </c>
    </row>
    <row r="65" spans="1:8" ht="27.75" customHeight="1" x14ac:dyDescent="0.25">
      <c r="A65" s="97" t="s">
        <v>176</v>
      </c>
      <c r="B65" s="796" t="s">
        <v>213</v>
      </c>
      <c r="C65" s="796"/>
      <c r="D65" s="796"/>
      <c r="E65" s="796"/>
      <c r="F65" s="796"/>
      <c r="G65" s="796"/>
      <c r="H65" s="105">
        <f>H50</f>
        <v>469.30672000000004</v>
      </c>
    </row>
    <row r="66" spans="1:8" ht="15" x14ac:dyDescent="0.25">
      <c r="A66" s="97" t="s">
        <v>210</v>
      </c>
      <c r="B66" s="795" t="s">
        <v>214</v>
      </c>
      <c r="C66" s="795"/>
      <c r="D66" s="795"/>
      <c r="E66" s="795"/>
      <c r="F66" s="795"/>
      <c r="G66" s="795"/>
      <c r="H66" s="105">
        <f>H60</f>
        <v>463.08550000000002</v>
      </c>
    </row>
    <row r="67" spans="1:8" ht="15" customHeight="1" x14ac:dyDescent="0.25">
      <c r="A67" s="793" t="s">
        <v>219</v>
      </c>
      <c r="B67" s="793"/>
      <c r="C67" s="793"/>
      <c r="D67" s="793"/>
      <c r="E67" s="793"/>
      <c r="F67" s="793"/>
      <c r="G67" s="793"/>
      <c r="H67" s="130">
        <f>SUM(H64:H66)</f>
        <v>1126.2363</v>
      </c>
    </row>
    <row r="70" spans="1:8" ht="15.75" x14ac:dyDescent="0.25">
      <c r="A70" s="794" t="s">
        <v>216</v>
      </c>
      <c r="B70" s="794"/>
      <c r="C70" s="794"/>
      <c r="D70" s="794"/>
      <c r="E70" s="794"/>
      <c r="F70" s="794"/>
      <c r="G70" s="794"/>
      <c r="H70" s="794"/>
    </row>
    <row r="71" spans="1:8" ht="9.75" customHeight="1" x14ac:dyDescent="0.2"/>
    <row r="72" spans="1:8" ht="15" customHeight="1" x14ac:dyDescent="0.25">
      <c r="A72" s="124">
        <v>3</v>
      </c>
      <c r="B72" s="799" t="s">
        <v>212</v>
      </c>
      <c r="C72" s="799"/>
      <c r="D72" s="799"/>
      <c r="E72" s="799"/>
      <c r="F72" s="799"/>
      <c r="G72" s="111" t="s">
        <v>12</v>
      </c>
      <c r="H72" s="131" t="s">
        <v>13</v>
      </c>
    </row>
    <row r="73" spans="1:8" ht="15" customHeight="1" x14ac:dyDescent="0.2">
      <c r="A73" s="103" t="s">
        <v>6</v>
      </c>
      <c r="B73" s="797" t="s">
        <v>20</v>
      </c>
      <c r="C73" s="797"/>
      <c r="D73" s="797"/>
      <c r="E73" s="797"/>
      <c r="F73" s="797"/>
      <c r="G73" s="109">
        <f>'TABELA APOIO'!I66</f>
        <v>4.1666666666666666E-3</v>
      </c>
      <c r="H73" s="102">
        <f t="shared" ref="H73:H77" si="1">$H$28*G73</f>
        <v>5.3137083333333335</v>
      </c>
    </row>
    <row r="74" spans="1:8" ht="15" customHeight="1" x14ac:dyDescent="0.2">
      <c r="A74" s="97" t="s">
        <v>0</v>
      </c>
      <c r="B74" s="797" t="s">
        <v>27</v>
      </c>
      <c r="C74" s="797"/>
      <c r="D74" s="797"/>
      <c r="E74" s="797"/>
      <c r="F74" s="797"/>
      <c r="G74" s="108">
        <f>'TABELA APOIO'!I67</f>
        <v>3.3333333333333332E-4</v>
      </c>
      <c r="H74" s="105">
        <f t="shared" si="1"/>
        <v>0.42509666666666662</v>
      </c>
    </row>
    <row r="75" spans="1:8" ht="15" customHeight="1" x14ac:dyDescent="0.2">
      <c r="A75" s="97" t="s">
        <v>1</v>
      </c>
      <c r="B75" s="797" t="s">
        <v>67</v>
      </c>
      <c r="C75" s="797"/>
      <c r="D75" s="797"/>
      <c r="E75" s="797"/>
      <c r="F75" s="797"/>
      <c r="G75" s="108">
        <f>'TABELA APOIO'!I68</f>
        <v>1.8472222222222223E-2</v>
      </c>
      <c r="H75" s="105">
        <f t="shared" si="1"/>
        <v>23.557440277777779</v>
      </c>
    </row>
    <row r="76" spans="1:8" ht="15" customHeight="1" x14ac:dyDescent="0.2">
      <c r="A76" s="97" t="s">
        <v>7</v>
      </c>
      <c r="B76" s="797" t="s">
        <v>233</v>
      </c>
      <c r="C76" s="797"/>
      <c r="D76" s="797"/>
      <c r="E76" s="797"/>
      <c r="F76" s="797"/>
      <c r="G76" s="108">
        <f>'TABELA APOIO'!I69</f>
        <v>6.7977777777777793E-3</v>
      </c>
      <c r="H76" s="105">
        <f t="shared" si="1"/>
        <v>8.6691380222222243</v>
      </c>
    </row>
    <row r="77" spans="1:8" ht="15" customHeight="1" x14ac:dyDescent="0.2">
      <c r="A77" s="97" t="s">
        <v>2</v>
      </c>
      <c r="B77" s="791" t="s">
        <v>77</v>
      </c>
      <c r="C77" s="792"/>
      <c r="D77" s="792"/>
      <c r="E77" s="792"/>
      <c r="F77" s="792"/>
      <c r="G77" s="108">
        <f>'TABELA APOIO'!I70</f>
        <v>0.04</v>
      </c>
      <c r="H77" s="105">
        <f t="shared" si="1"/>
        <v>51.011600000000001</v>
      </c>
    </row>
    <row r="78" spans="1:8" ht="15" customHeight="1" x14ac:dyDescent="0.25">
      <c r="A78" s="793" t="s">
        <v>21</v>
      </c>
      <c r="B78" s="793"/>
      <c r="C78" s="793"/>
      <c r="D78" s="793"/>
      <c r="E78" s="793"/>
      <c r="F78" s="793"/>
      <c r="G78" s="793"/>
      <c r="H78" s="130">
        <f>SUM(H73:H77)</f>
        <v>88.976983300000001</v>
      </c>
    </row>
    <row r="79" spans="1:8" ht="15" customHeight="1" x14ac:dyDescent="0.2"/>
    <row r="80" spans="1:8" ht="15" customHeight="1" x14ac:dyDescent="0.2"/>
    <row r="81" spans="1:8" ht="15.75" x14ac:dyDescent="0.25">
      <c r="A81" s="794" t="s">
        <v>225</v>
      </c>
      <c r="B81" s="794"/>
      <c r="C81" s="794"/>
      <c r="D81" s="794"/>
      <c r="E81" s="794"/>
      <c r="F81" s="794"/>
      <c r="G81" s="794"/>
      <c r="H81" s="794"/>
    </row>
    <row r="82" spans="1:8" ht="15.75" x14ac:dyDescent="0.25">
      <c r="A82" s="62"/>
      <c r="B82" s="62"/>
      <c r="C82" s="62"/>
      <c r="D82" s="62"/>
      <c r="E82" s="62"/>
      <c r="F82" s="62"/>
      <c r="G82" s="62"/>
      <c r="H82" s="62"/>
    </row>
    <row r="83" spans="1:8" ht="15" x14ac:dyDescent="0.2">
      <c r="A83" s="798" t="s">
        <v>226</v>
      </c>
      <c r="B83" s="798"/>
      <c r="C83" s="798"/>
      <c r="D83" s="798"/>
      <c r="E83" s="798"/>
      <c r="F83" s="798"/>
      <c r="G83" s="798"/>
      <c r="H83" s="798"/>
    </row>
    <row r="84" spans="1:8" ht="15" x14ac:dyDescent="0.25">
      <c r="A84" s="124" t="s">
        <v>11</v>
      </c>
      <c r="B84" s="799" t="s">
        <v>212</v>
      </c>
      <c r="C84" s="799"/>
      <c r="D84" s="799"/>
      <c r="E84" s="799"/>
      <c r="F84" s="799"/>
      <c r="G84" s="111" t="s">
        <v>12</v>
      </c>
      <c r="H84" s="131" t="s">
        <v>13</v>
      </c>
    </row>
    <row r="85" spans="1:8" x14ac:dyDescent="0.2">
      <c r="A85" s="103" t="s">
        <v>6</v>
      </c>
      <c r="B85" s="540" t="s">
        <v>238</v>
      </c>
      <c r="C85" s="540"/>
      <c r="D85" s="540"/>
      <c r="E85" s="540"/>
      <c r="F85" s="540"/>
      <c r="G85" s="808" t="s">
        <v>602</v>
      </c>
      <c r="H85" s="105">
        <f>'TABELA APOIO'!L76</f>
        <v>155.64446088888889</v>
      </c>
    </row>
    <row r="86" spans="1:8" x14ac:dyDescent="0.2">
      <c r="A86" s="103" t="s">
        <v>0</v>
      </c>
      <c r="B86" s="540" t="s">
        <v>246</v>
      </c>
      <c r="C86" s="540"/>
      <c r="D86" s="540"/>
      <c r="E86" s="540"/>
      <c r="F86" s="540"/>
      <c r="G86" s="809"/>
      <c r="H86" s="102">
        <f>'TABELA APOIO'!L77</f>
        <v>17.686870555555554</v>
      </c>
    </row>
    <row r="87" spans="1:8" x14ac:dyDescent="0.2">
      <c r="A87" s="103" t="s">
        <v>1</v>
      </c>
      <c r="B87" s="540" t="s">
        <v>240</v>
      </c>
      <c r="C87" s="540"/>
      <c r="D87" s="540"/>
      <c r="E87" s="540"/>
      <c r="F87" s="540"/>
      <c r="G87" s="809"/>
      <c r="H87" s="102">
        <f>'TABELA APOIO'!L78</f>
        <v>17.686870555555554</v>
      </c>
    </row>
    <row r="88" spans="1:8" ht="14.25" customHeight="1" x14ac:dyDescent="0.2">
      <c r="A88" s="103" t="s">
        <v>7</v>
      </c>
      <c r="B88" s="540" t="s">
        <v>68</v>
      </c>
      <c r="C88" s="540"/>
      <c r="D88" s="540"/>
      <c r="E88" s="540"/>
      <c r="F88" s="540"/>
      <c r="G88" s="809"/>
      <c r="H88" s="102">
        <f>'TABELA APOIO'!L79</f>
        <v>0.30952023472222229</v>
      </c>
    </row>
    <row r="89" spans="1:8" ht="14.25" customHeight="1" x14ac:dyDescent="0.2">
      <c r="A89" s="103" t="s">
        <v>2</v>
      </c>
      <c r="B89" s="802" t="s">
        <v>242</v>
      </c>
      <c r="C89" s="803"/>
      <c r="D89" s="803"/>
      <c r="E89" s="803"/>
      <c r="F89" s="804"/>
      <c r="G89" s="809"/>
      <c r="H89" s="102">
        <f>'TABELA APOIO'!L80</f>
        <v>0.82774554200000006</v>
      </c>
    </row>
    <row r="90" spans="1:8" x14ac:dyDescent="0.2">
      <c r="A90" s="97" t="s">
        <v>8</v>
      </c>
      <c r="B90" s="805" t="s">
        <v>19</v>
      </c>
      <c r="C90" s="806"/>
      <c r="D90" s="806"/>
      <c r="E90" s="806"/>
      <c r="F90" s="807"/>
      <c r="G90" s="809"/>
      <c r="H90" s="102">
        <f>'TABELA APOIO'!L81</f>
        <v>21.224244666666667</v>
      </c>
    </row>
    <row r="91" spans="1:8" x14ac:dyDescent="0.2">
      <c r="A91" s="97" t="s">
        <v>9</v>
      </c>
      <c r="B91" s="797" t="s">
        <v>243</v>
      </c>
      <c r="C91" s="797"/>
      <c r="D91" s="797"/>
      <c r="E91" s="797"/>
      <c r="F91" s="797"/>
      <c r="G91" s="810"/>
      <c r="H91" s="102">
        <f>'TABELA APOIO'!L82</f>
        <v>0</v>
      </c>
    </row>
    <row r="92" spans="1:8" ht="18" customHeight="1" x14ac:dyDescent="0.25">
      <c r="A92" s="790" t="s">
        <v>230</v>
      </c>
      <c r="B92" s="790" t="s">
        <v>17</v>
      </c>
      <c r="C92" s="790"/>
      <c r="D92" s="790"/>
      <c r="E92" s="790"/>
      <c r="F92" s="790"/>
      <c r="G92" s="133" t="e">
        <f>G85+G86+G87+G88+G89+G90+G91</f>
        <v>#VALUE!</v>
      </c>
      <c r="H92" s="126">
        <f>H85+H86+H87+H88+H89+H90+H91</f>
        <v>213.37971244338885</v>
      </c>
    </row>
    <row r="94" spans="1:8" ht="15" x14ac:dyDescent="0.2">
      <c r="A94" s="798" t="s">
        <v>227</v>
      </c>
      <c r="B94" s="798"/>
      <c r="C94" s="798"/>
      <c r="D94" s="798"/>
      <c r="E94" s="798"/>
      <c r="F94" s="798"/>
      <c r="G94" s="798"/>
      <c r="H94" s="798"/>
    </row>
    <row r="95" spans="1:8" ht="15" x14ac:dyDescent="0.25">
      <c r="A95" s="124" t="s">
        <v>18</v>
      </c>
      <c r="B95" s="799" t="s">
        <v>212</v>
      </c>
      <c r="C95" s="799"/>
      <c r="D95" s="799"/>
      <c r="E95" s="799"/>
      <c r="F95" s="799"/>
      <c r="G95" s="111" t="s">
        <v>12</v>
      </c>
      <c r="H95" s="131" t="s">
        <v>13</v>
      </c>
    </row>
    <row r="96" spans="1:8" x14ac:dyDescent="0.2">
      <c r="A96" s="103" t="s">
        <v>6</v>
      </c>
      <c r="B96" s="540" t="s">
        <v>232</v>
      </c>
      <c r="C96" s="540"/>
      <c r="D96" s="540"/>
      <c r="E96" s="540"/>
      <c r="F96" s="540"/>
      <c r="G96" s="110">
        <f>'TABELA APOIO'!I62</f>
        <v>0</v>
      </c>
      <c r="H96" s="105">
        <f>G96*H28</f>
        <v>0</v>
      </c>
    </row>
    <row r="97" spans="1:8" ht="14.25" customHeight="1" x14ac:dyDescent="0.25">
      <c r="A97" s="790" t="s">
        <v>231</v>
      </c>
      <c r="B97" s="790" t="s">
        <v>17</v>
      </c>
      <c r="C97" s="790"/>
      <c r="D97" s="790"/>
      <c r="E97" s="790"/>
      <c r="F97" s="790"/>
      <c r="G97" s="133">
        <f>SUM(G95:G96)</f>
        <v>0</v>
      </c>
      <c r="H97" s="126">
        <f>SUM(H96)</f>
        <v>0</v>
      </c>
    </row>
    <row r="99" spans="1:8" ht="15.75" x14ac:dyDescent="0.2">
      <c r="A99" s="800" t="s">
        <v>229</v>
      </c>
      <c r="B99" s="800"/>
      <c r="C99" s="800"/>
      <c r="D99" s="800"/>
      <c r="E99" s="800"/>
      <c r="F99" s="800"/>
      <c r="G99" s="800"/>
      <c r="H99" s="800"/>
    </row>
    <row r="100" spans="1:8" ht="15" x14ac:dyDescent="0.25">
      <c r="A100" s="124"/>
      <c r="B100" s="801" t="s">
        <v>212</v>
      </c>
      <c r="C100" s="801"/>
      <c r="D100" s="801"/>
      <c r="E100" s="801"/>
      <c r="F100" s="801"/>
      <c r="G100" s="801"/>
      <c r="H100" s="125" t="s">
        <v>30</v>
      </c>
    </row>
    <row r="101" spans="1:8" ht="15" x14ac:dyDescent="0.25">
      <c r="A101" s="97" t="s">
        <v>11</v>
      </c>
      <c r="B101" s="795" t="s">
        <v>239</v>
      </c>
      <c r="C101" s="795"/>
      <c r="D101" s="795"/>
      <c r="E101" s="795"/>
      <c r="F101" s="795"/>
      <c r="G101" s="795"/>
      <c r="H101" s="105">
        <f>H92</f>
        <v>213.37971244338885</v>
      </c>
    </row>
    <row r="102" spans="1:8" ht="15" x14ac:dyDescent="0.25">
      <c r="A102" s="97" t="s">
        <v>18</v>
      </c>
      <c r="B102" s="796" t="s">
        <v>232</v>
      </c>
      <c r="C102" s="796"/>
      <c r="D102" s="796"/>
      <c r="E102" s="796"/>
      <c r="F102" s="796"/>
      <c r="G102" s="796"/>
      <c r="H102" s="105">
        <f>H97</f>
        <v>0</v>
      </c>
    </row>
    <row r="103" spans="1:8" ht="15" x14ac:dyDescent="0.25">
      <c r="A103" s="793" t="s">
        <v>228</v>
      </c>
      <c r="B103" s="793"/>
      <c r="C103" s="793"/>
      <c r="D103" s="793"/>
      <c r="E103" s="793"/>
      <c r="F103" s="793"/>
      <c r="G103" s="793"/>
      <c r="H103" s="130">
        <f>SUM(H101:H102)</f>
        <v>213.37971244338885</v>
      </c>
    </row>
    <row r="104" spans="1:8" ht="15" customHeight="1" x14ac:dyDescent="0.2"/>
    <row r="105" spans="1:8" ht="15" customHeight="1" x14ac:dyDescent="0.2"/>
    <row r="106" spans="1:8" ht="15.75" x14ac:dyDescent="0.25">
      <c r="A106" s="794" t="s">
        <v>252</v>
      </c>
      <c r="B106" s="794"/>
      <c r="C106" s="794"/>
      <c r="D106" s="794"/>
      <c r="E106" s="794"/>
      <c r="F106" s="794"/>
      <c r="G106" s="794"/>
      <c r="H106" s="794"/>
    </row>
    <row r="107" spans="1:8" ht="11.25" customHeight="1" x14ac:dyDescent="0.2"/>
    <row r="108" spans="1:8" ht="18" customHeight="1" x14ac:dyDescent="0.25">
      <c r="A108" s="124">
        <v>5</v>
      </c>
      <c r="B108" s="799" t="s">
        <v>212</v>
      </c>
      <c r="C108" s="799"/>
      <c r="D108" s="799"/>
      <c r="E108" s="799"/>
      <c r="F108" s="799"/>
      <c r="G108" s="111" t="s">
        <v>29</v>
      </c>
      <c r="H108" s="131" t="s">
        <v>30</v>
      </c>
    </row>
    <row r="109" spans="1:8" ht="15.95" customHeight="1" x14ac:dyDescent="0.2">
      <c r="A109" s="103" t="s">
        <v>6</v>
      </c>
      <c r="B109" s="540" t="s">
        <v>250</v>
      </c>
      <c r="C109" s="540"/>
      <c r="D109" s="540"/>
      <c r="E109" s="540"/>
      <c r="F109" s="540"/>
      <c r="G109" s="103" t="s">
        <v>35</v>
      </c>
      <c r="H109" s="102">
        <f>UNIFORME!O29</f>
        <v>42.985000000000007</v>
      </c>
    </row>
    <row r="110" spans="1:8" x14ac:dyDescent="0.2">
      <c r="A110" s="97" t="s">
        <v>0</v>
      </c>
      <c r="B110" s="805" t="s">
        <v>249</v>
      </c>
      <c r="C110" s="806"/>
      <c r="D110" s="806"/>
      <c r="E110" s="806"/>
      <c r="F110" s="807"/>
      <c r="G110" s="97" t="s">
        <v>35</v>
      </c>
      <c r="H110" s="105">
        <f>'MAT LAVANDERIA'!H34</f>
        <v>534.91833333333341</v>
      </c>
    </row>
    <row r="111" spans="1:8" x14ac:dyDescent="0.2">
      <c r="A111" s="97" t="s">
        <v>1</v>
      </c>
      <c r="B111" s="843" t="s">
        <v>248</v>
      </c>
      <c r="C111" s="844"/>
      <c r="D111" s="844"/>
      <c r="E111" s="844"/>
      <c r="F111" s="845"/>
      <c r="G111" s="97" t="s">
        <v>35</v>
      </c>
      <c r="H111" s="105">
        <v>0</v>
      </c>
    </row>
    <row r="112" spans="1:8" x14ac:dyDescent="0.2">
      <c r="A112" s="97" t="s">
        <v>7</v>
      </c>
      <c r="B112" s="805" t="s">
        <v>558</v>
      </c>
      <c r="C112" s="806"/>
      <c r="D112" s="806"/>
      <c r="E112" s="806"/>
      <c r="F112" s="807"/>
      <c r="G112" s="97" t="s">
        <v>35</v>
      </c>
      <c r="H112" s="105">
        <f>TRANSPORTE!G12</f>
        <v>571.42857142857144</v>
      </c>
    </row>
    <row r="113" spans="1:8" ht="15.75" customHeight="1" x14ac:dyDescent="0.25">
      <c r="A113" s="793" t="s">
        <v>251</v>
      </c>
      <c r="B113" s="793"/>
      <c r="C113" s="793"/>
      <c r="D113" s="793"/>
      <c r="E113" s="793"/>
      <c r="F113" s="793"/>
      <c r="G113" s="793"/>
      <c r="H113" s="130">
        <f>SUM(H109:H112)</f>
        <v>1149.3319047619048</v>
      </c>
    </row>
    <row r="114" spans="1:8" ht="15" customHeight="1" x14ac:dyDescent="0.25">
      <c r="A114" s="137"/>
      <c r="B114" s="137"/>
      <c r="C114" s="137"/>
      <c r="D114" s="137"/>
      <c r="E114" s="137"/>
      <c r="F114" s="137"/>
      <c r="G114" s="137"/>
      <c r="H114" s="138"/>
    </row>
    <row r="115" spans="1:8" ht="15" customHeight="1" x14ac:dyDescent="0.25">
      <c r="A115" s="137"/>
      <c r="B115" s="137"/>
      <c r="C115" s="137"/>
      <c r="D115" s="137"/>
      <c r="E115" s="137"/>
      <c r="F115" s="137"/>
      <c r="G115" s="137"/>
      <c r="H115" s="138"/>
    </row>
    <row r="116" spans="1:8" ht="15" customHeight="1" x14ac:dyDescent="0.25">
      <c r="A116" s="794" t="s">
        <v>265</v>
      </c>
      <c r="B116" s="794"/>
      <c r="C116" s="794"/>
      <c r="D116" s="794"/>
      <c r="E116" s="794"/>
      <c r="F116" s="794"/>
      <c r="G116" s="794"/>
      <c r="H116" s="794"/>
    </row>
    <row r="117" spans="1:8" ht="6" customHeight="1" x14ac:dyDescent="0.25">
      <c r="A117" s="62"/>
      <c r="B117" s="62"/>
      <c r="C117" s="62"/>
      <c r="D117" s="62"/>
      <c r="E117" s="62"/>
      <c r="F117" s="62"/>
      <c r="G117" s="62"/>
      <c r="H117" s="62"/>
    </row>
    <row r="118" spans="1:8" ht="15" customHeight="1" x14ac:dyDescent="0.25">
      <c r="A118" s="124"/>
      <c r="B118" s="801" t="s">
        <v>212</v>
      </c>
      <c r="C118" s="801"/>
      <c r="D118" s="801"/>
      <c r="E118" s="801"/>
      <c r="F118" s="801"/>
      <c r="G118" s="801"/>
      <c r="H118" s="125" t="s">
        <v>30</v>
      </c>
    </row>
    <row r="119" spans="1:8" ht="15" customHeight="1" x14ac:dyDescent="0.25">
      <c r="A119" s="97" t="s">
        <v>6</v>
      </c>
      <c r="B119" s="795" t="s">
        <v>266</v>
      </c>
      <c r="C119" s="795"/>
      <c r="D119" s="795"/>
      <c r="E119" s="795"/>
      <c r="F119" s="795"/>
      <c r="G119" s="795"/>
      <c r="H119" s="105">
        <f>H28</f>
        <v>1275.29</v>
      </c>
    </row>
    <row r="120" spans="1:8" ht="15" customHeight="1" x14ac:dyDescent="0.25">
      <c r="A120" s="97" t="s">
        <v>0</v>
      </c>
      <c r="B120" s="795" t="s">
        <v>267</v>
      </c>
      <c r="C120" s="795"/>
      <c r="D120" s="795"/>
      <c r="E120" s="795"/>
      <c r="F120" s="795"/>
      <c r="G120" s="795"/>
      <c r="H120" s="105">
        <f>H67</f>
        <v>1126.2363</v>
      </c>
    </row>
    <row r="121" spans="1:8" ht="15" customHeight="1" x14ac:dyDescent="0.25">
      <c r="A121" s="97" t="s">
        <v>1</v>
      </c>
      <c r="B121" s="795" t="s">
        <v>268</v>
      </c>
      <c r="C121" s="795"/>
      <c r="D121" s="795"/>
      <c r="E121" s="795"/>
      <c r="F121" s="795"/>
      <c r="G121" s="795"/>
      <c r="H121" s="105">
        <f>H78</f>
        <v>88.976983300000001</v>
      </c>
    </row>
    <row r="122" spans="1:8" ht="15" customHeight="1" x14ac:dyDescent="0.25">
      <c r="A122" s="97" t="s">
        <v>7</v>
      </c>
      <c r="B122" s="795" t="s">
        <v>269</v>
      </c>
      <c r="C122" s="795"/>
      <c r="D122" s="795"/>
      <c r="E122" s="795"/>
      <c r="F122" s="795"/>
      <c r="G122" s="795"/>
      <c r="H122" s="105">
        <f>H103</f>
        <v>213.37971244338885</v>
      </c>
    </row>
    <row r="123" spans="1:8" ht="15" customHeight="1" x14ac:dyDescent="0.25">
      <c r="A123" s="97" t="s">
        <v>2</v>
      </c>
      <c r="B123" s="795" t="s">
        <v>270</v>
      </c>
      <c r="C123" s="795"/>
      <c r="D123" s="795"/>
      <c r="E123" s="795"/>
      <c r="F123" s="795"/>
      <c r="G123" s="795"/>
      <c r="H123" s="105">
        <f>H113</f>
        <v>1149.3319047619048</v>
      </c>
    </row>
    <row r="124" spans="1:8" ht="15" customHeight="1" x14ac:dyDescent="0.25">
      <c r="A124" s="793" t="s">
        <v>271</v>
      </c>
      <c r="B124" s="793"/>
      <c r="C124" s="793"/>
      <c r="D124" s="793"/>
      <c r="E124" s="793"/>
      <c r="F124" s="793"/>
      <c r="G124" s="793"/>
      <c r="H124" s="130">
        <f>SUM(H119:H123)</f>
        <v>3853.2149005052938</v>
      </c>
    </row>
    <row r="125" spans="1:8" ht="15" customHeight="1" x14ac:dyDescent="0.25">
      <c r="A125" s="137"/>
      <c r="B125" s="137"/>
      <c r="C125" s="137"/>
      <c r="D125" s="137"/>
      <c r="E125" s="137"/>
      <c r="F125" s="137"/>
      <c r="G125" s="137"/>
      <c r="H125" s="138"/>
    </row>
    <row r="126" spans="1:8" ht="15" customHeight="1" x14ac:dyDescent="0.25">
      <c r="A126" s="137"/>
      <c r="B126" s="137"/>
      <c r="C126" s="137"/>
      <c r="D126" s="137"/>
      <c r="E126" s="137"/>
      <c r="F126" s="137"/>
      <c r="G126" s="137"/>
      <c r="H126" s="138"/>
    </row>
    <row r="127" spans="1:8" ht="15.75" customHeight="1" x14ac:dyDescent="0.25">
      <c r="A127" s="794" t="s">
        <v>253</v>
      </c>
      <c r="B127" s="794"/>
      <c r="C127" s="794"/>
      <c r="D127" s="794"/>
      <c r="E127" s="794"/>
      <c r="F127" s="794"/>
      <c r="G127" s="794"/>
      <c r="H127" s="794"/>
    </row>
    <row r="128" spans="1:8" ht="9" customHeight="1" x14ac:dyDescent="0.25">
      <c r="A128" s="137"/>
      <c r="B128" s="137"/>
      <c r="C128" s="137"/>
      <c r="D128" s="137"/>
      <c r="E128" s="137"/>
      <c r="F128" s="137"/>
      <c r="G128" s="137"/>
      <c r="H128" s="138"/>
    </row>
    <row r="129" spans="1:11" ht="15.75" customHeight="1" x14ac:dyDescent="0.25">
      <c r="A129" s="836" t="s">
        <v>212</v>
      </c>
      <c r="B129" s="836"/>
      <c r="C129" s="836"/>
      <c r="D129" s="836"/>
      <c r="E129" s="836"/>
      <c r="F129" s="836"/>
      <c r="G129" s="181" t="s">
        <v>12</v>
      </c>
      <c r="H129" s="182" t="s">
        <v>13</v>
      </c>
      <c r="I129" s="139"/>
      <c r="J129" s="139"/>
      <c r="K129" s="139"/>
    </row>
    <row r="130" spans="1:11" ht="15.75" customHeight="1" x14ac:dyDescent="0.25">
      <c r="A130" s="183" t="s">
        <v>6</v>
      </c>
      <c r="B130" s="836" t="s">
        <v>36</v>
      </c>
      <c r="C130" s="836"/>
      <c r="D130" s="836"/>
      <c r="E130" s="836"/>
      <c r="F130" s="836"/>
      <c r="G130" s="181">
        <f>'TABELA APOIO'!G107</f>
        <v>0.03</v>
      </c>
      <c r="H130" s="189">
        <f>H124*G130</f>
        <v>115.59644701515882</v>
      </c>
      <c r="I130" s="139"/>
      <c r="J130" s="139"/>
      <c r="K130" s="139"/>
    </row>
    <row r="131" spans="1:11" ht="15.75" customHeight="1" x14ac:dyDescent="0.25">
      <c r="A131" s="183" t="s">
        <v>0</v>
      </c>
      <c r="B131" s="836" t="s">
        <v>33</v>
      </c>
      <c r="C131" s="836"/>
      <c r="D131" s="836"/>
      <c r="E131" s="836"/>
      <c r="F131" s="836"/>
      <c r="G131" s="181">
        <f>'TABELA APOIO'!G108</f>
        <v>6.7900000000000002E-2</v>
      </c>
      <c r="H131" s="189">
        <f>(H124+H114)*G131</f>
        <v>261.63329174430947</v>
      </c>
      <c r="I131" s="139"/>
      <c r="J131" s="139"/>
      <c r="K131" s="139"/>
    </row>
    <row r="132" spans="1:11" ht="15.75" customHeight="1" x14ac:dyDescent="0.25">
      <c r="A132" s="184" t="s">
        <v>1</v>
      </c>
      <c r="B132" s="836" t="s">
        <v>37</v>
      </c>
      <c r="C132" s="836"/>
      <c r="D132" s="836"/>
      <c r="E132" s="836"/>
      <c r="F132" s="836"/>
      <c r="G132" s="181">
        <f>SUM(G133:G138)</f>
        <v>0.14250000000000002</v>
      </c>
      <c r="H132" s="189">
        <f>$H$141*G132</f>
        <v>703.01849690405686</v>
      </c>
      <c r="I132" s="139"/>
      <c r="J132" s="139"/>
      <c r="K132" s="139"/>
    </row>
    <row r="133" spans="1:11" ht="15.75" customHeight="1" x14ac:dyDescent="0.2">
      <c r="A133" s="838" t="s">
        <v>34</v>
      </c>
      <c r="B133" s="839" t="s">
        <v>254</v>
      </c>
      <c r="C133" s="839"/>
      <c r="D133" s="839"/>
      <c r="E133" s="839"/>
      <c r="F133" s="839"/>
      <c r="G133" s="185"/>
      <c r="H133" s="186"/>
      <c r="I133" s="139"/>
      <c r="J133" s="139"/>
      <c r="K133" s="139"/>
    </row>
    <row r="134" spans="1:11" ht="15.75" customHeight="1" x14ac:dyDescent="0.2">
      <c r="A134" s="838"/>
      <c r="B134" s="187"/>
      <c r="C134" s="840" t="s">
        <v>255</v>
      </c>
      <c r="D134" s="841"/>
      <c r="E134" s="841"/>
      <c r="F134" s="842"/>
      <c r="G134" s="185">
        <f>'TABELA APOIO'!G110</f>
        <v>1.6500000000000001E-2</v>
      </c>
      <c r="H134" s="189">
        <f t="shared" ref="H134:H138" si="2">$H$141*G134</f>
        <v>81.402141746785531</v>
      </c>
      <c r="I134" s="139"/>
      <c r="J134" s="139"/>
      <c r="K134" s="139"/>
    </row>
    <row r="135" spans="1:11" ht="15.75" customHeight="1" x14ac:dyDescent="0.2">
      <c r="A135" s="838"/>
      <c r="B135" s="187"/>
      <c r="C135" s="840" t="s">
        <v>256</v>
      </c>
      <c r="D135" s="841"/>
      <c r="E135" s="841"/>
      <c r="F135" s="842"/>
      <c r="G135" s="185">
        <f>'TABELA APOIO'!G111</f>
        <v>7.5999999999999998E-2</v>
      </c>
      <c r="H135" s="189">
        <f t="shared" si="2"/>
        <v>374.94319834883032</v>
      </c>
      <c r="I135" s="139"/>
      <c r="J135" s="139"/>
      <c r="K135" s="139"/>
    </row>
    <row r="136" spans="1:11" ht="15.75" customHeight="1" x14ac:dyDescent="0.2">
      <c r="A136" s="838"/>
      <c r="B136" s="839" t="s">
        <v>257</v>
      </c>
      <c r="C136" s="839"/>
      <c r="D136" s="839"/>
      <c r="E136" s="839"/>
      <c r="F136" s="839"/>
      <c r="G136" s="185">
        <f>'TABELA APOIO'!G112</f>
        <v>0</v>
      </c>
      <c r="H136" s="189">
        <f t="shared" si="2"/>
        <v>0</v>
      </c>
      <c r="I136" s="139"/>
      <c r="J136" s="139"/>
      <c r="K136" s="139"/>
    </row>
    <row r="137" spans="1:11" ht="15.75" customHeight="1" x14ac:dyDescent="0.2">
      <c r="A137" s="838"/>
      <c r="B137" s="837" t="s">
        <v>258</v>
      </c>
      <c r="C137" s="837"/>
      <c r="D137" s="837"/>
      <c r="E137" s="837"/>
      <c r="F137" s="837"/>
      <c r="G137" s="188">
        <f>'TABELA APOIO'!G113</f>
        <v>0.05</v>
      </c>
      <c r="H137" s="189">
        <f t="shared" si="2"/>
        <v>246.67315680844101</v>
      </c>
      <c r="I137" s="139"/>
      <c r="J137" s="139"/>
      <c r="K137" s="139"/>
    </row>
    <row r="138" spans="1:11" ht="15.75" customHeight="1" x14ac:dyDescent="0.2">
      <c r="A138" s="838"/>
      <c r="B138" s="839" t="s">
        <v>259</v>
      </c>
      <c r="C138" s="839"/>
      <c r="D138" s="839"/>
      <c r="E138" s="839"/>
      <c r="F138" s="839"/>
      <c r="G138" s="185">
        <f>'TABELA APOIO'!G114</f>
        <v>0</v>
      </c>
      <c r="H138" s="189">
        <f t="shared" si="2"/>
        <v>0</v>
      </c>
      <c r="I138" s="139"/>
      <c r="J138" s="139"/>
      <c r="K138" s="139"/>
    </row>
    <row r="139" spans="1:11" ht="15.75" customHeight="1" x14ac:dyDescent="0.25">
      <c r="A139" s="793" t="s">
        <v>293</v>
      </c>
      <c r="B139" s="793"/>
      <c r="C139" s="793"/>
      <c r="D139" s="793"/>
      <c r="E139" s="793"/>
      <c r="F139" s="793"/>
      <c r="G139" s="793"/>
      <c r="H139" s="130">
        <f>H130+H131+H132</f>
        <v>1080.2482356635251</v>
      </c>
      <c r="I139" s="139"/>
      <c r="J139" s="139"/>
      <c r="K139" s="139"/>
    </row>
    <row r="140" spans="1:11" ht="15" customHeight="1" x14ac:dyDescent="0.2">
      <c r="A140" s="190"/>
      <c r="B140" s="191"/>
      <c r="C140" s="191"/>
      <c r="D140" s="191"/>
      <c r="E140" s="191"/>
      <c r="F140" s="191"/>
      <c r="G140" s="192"/>
      <c r="H140" s="193"/>
      <c r="I140" s="139"/>
      <c r="J140" s="139"/>
      <c r="K140" s="139"/>
    </row>
    <row r="141" spans="1:11" ht="20.25" customHeight="1" x14ac:dyDescent="0.25">
      <c r="A141" s="834" t="s">
        <v>294</v>
      </c>
      <c r="B141" s="835" t="s">
        <v>21</v>
      </c>
      <c r="C141" s="835"/>
      <c r="D141" s="835"/>
      <c r="E141" s="835"/>
      <c r="F141" s="835"/>
      <c r="G141" s="835"/>
      <c r="H141" s="194">
        <f>(H124+H130+H131)/(1-G132)</f>
        <v>4933.4631361688198</v>
      </c>
      <c r="I141" s="3"/>
      <c r="J141" s="180"/>
    </row>
  </sheetData>
  <sheetProtection algorithmName="SHA-512" hashValue="lbbBuDC687NJiX1o41erVZXGYAz7ttSjsyeCEN1HXgJaSPmJD5jYcpcvEkiFb2FxlXeiILSyoCwbMcB3ZdaZ9g==" saltValue="v135Dzvol6vylCmPTG8pTA==" spinCount="100000" sheet="1" objects="1" scenarios="1"/>
  <mergeCells count="127">
    <mergeCell ref="A139:G139"/>
    <mergeCell ref="A141:G141"/>
    <mergeCell ref="B130:F130"/>
    <mergeCell ref="B131:F131"/>
    <mergeCell ref="B132:F132"/>
    <mergeCell ref="A133:A138"/>
    <mergeCell ref="B133:F133"/>
    <mergeCell ref="C134:F134"/>
    <mergeCell ref="C135:F135"/>
    <mergeCell ref="B136:F136"/>
    <mergeCell ref="B137:F137"/>
    <mergeCell ref="B138:F138"/>
    <mergeCell ref="B121:G121"/>
    <mergeCell ref="B122:G122"/>
    <mergeCell ref="B123:G123"/>
    <mergeCell ref="A124:G124"/>
    <mergeCell ref="A127:H127"/>
    <mergeCell ref="A129:F129"/>
    <mergeCell ref="B112:F112"/>
    <mergeCell ref="A113:G113"/>
    <mergeCell ref="A116:H116"/>
    <mergeCell ref="B118:G118"/>
    <mergeCell ref="B119:G119"/>
    <mergeCell ref="B120:G120"/>
    <mergeCell ref="A103:G103"/>
    <mergeCell ref="A106:H106"/>
    <mergeCell ref="B108:F108"/>
    <mergeCell ref="B109:F109"/>
    <mergeCell ref="B110:F110"/>
    <mergeCell ref="B111:F111"/>
    <mergeCell ref="B96:F96"/>
    <mergeCell ref="A97:F97"/>
    <mergeCell ref="A99:H99"/>
    <mergeCell ref="B100:G100"/>
    <mergeCell ref="B101:G101"/>
    <mergeCell ref="B102:G102"/>
    <mergeCell ref="B89:F89"/>
    <mergeCell ref="B90:F90"/>
    <mergeCell ref="B91:F91"/>
    <mergeCell ref="A92:F92"/>
    <mergeCell ref="A94:H94"/>
    <mergeCell ref="B95:F95"/>
    <mergeCell ref="B85:F85"/>
    <mergeCell ref="B86:F86"/>
    <mergeCell ref="B87:F87"/>
    <mergeCell ref="B88:F88"/>
    <mergeCell ref="G85:G91"/>
    <mergeCell ref="B76:F76"/>
    <mergeCell ref="B77:F77"/>
    <mergeCell ref="A78:G78"/>
    <mergeCell ref="A81:H81"/>
    <mergeCell ref="A83:H83"/>
    <mergeCell ref="B84:F84"/>
    <mergeCell ref="A67:G67"/>
    <mergeCell ref="A70:H70"/>
    <mergeCell ref="B72:F72"/>
    <mergeCell ref="B73:F73"/>
    <mergeCell ref="B74:F74"/>
    <mergeCell ref="B75:F75"/>
    <mergeCell ref="A60:G60"/>
    <mergeCell ref="A62:H62"/>
    <mergeCell ref="B63:G63"/>
    <mergeCell ref="B64:G64"/>
    <mergeCell ref="B65:G65"/>
    <mergeCell ref="B66:G66"/>
    <mergeCell ref="B53:F53"/>
    <mergeCell ref="B54:F54"/>
    <mergeCell ref="G54:G59"/>
    <mergeCell ref="B55:F55"/>
    <mergeCell ref="B56:F56"/>
    <mergeCell ref="B57:F57"/>
    <mergeCell ref="B58:F58"/>
    <mergeCell ref="C59:F59"/>
    <mergeCell ref="B46:F46"/>
    <mergeCell ref="B47:F47"/>
    <mergeCell ref="B48:F48"/>
    <mergeCell ref="B49:F49"/>
    <mergeCell ref="A50:F50"/>
    <mergeCell ref="A52:H52"/>
    <mergeCell ref="A40:H40"/>
    <mergeCell ref="B41:F41"/>
    <mergeCell ref="B42:F42"/>
    <mergeCell ref="B43:F43"/>
    <mergeCell ref="B44:F44"/>
    <mergeCell ref="B45:F45"/>
    <mergeCell ref="B33:F33"/>
    <mergeCell ref="B34:F34"/>
    <mergeCell ref="B35:F35"/>
    <mergeCell ref="A36:F36"/>
    <mergeCell ref="B37:F37"/>
    <mergeCell ref="A38:G38"/>
    <mergeCell ref="B25:F25"/>
    <mergeCell ref="B26:F26"/>
    <mergeCell ref="B27:F27"/>
    <mergeCell ref="A28:G28"/>
    <mergeCell ref="A30:H30"/>
    <mergeCell ref="A32:H32"/>
    <mergeCell ref="A19:H19"/>
    <mergeCell ref="B21:F21"/>
    <mergeCell ref="B22:F22"/>
    <mergeCell ref="B23:F23"/>
    <mergeCell ref="B24:F24"/>
    <mergeCell ref="A15:F15"/>
    <mergeCell ref="G15:H15"/>
    <mergeCell ref="A16:F16"/>
    <mergeCell ref="G16:H16"/>
    <mergeCell ref="A17:F17"/>
    <mergeCell ref="G17:H17"/>
    <mergeCell ref="A14:F14"/>
    <mergeCell ref="G14:H14"/>
    <mergeCell ref="A8:F8"/>
    <mergeCell ref="G8:H8"/>
    <mergeCell ref="A9:F9"/>
    <mergeCell ref="G9:H9"/>
    <mergeCell ref="A10:F10"/>
    <mergeCell ref="G10:H10"/>
    <mergeCell ref="A18:H18"/>
    <mergeCell ref="A1:H1"/>
    <mergeCell ref="A2:H2"/>
    <mergeCell ref="A4:H4"/>
    <mergeCell ref="A5:H5"/>
    <mergeCell ref="A6:H6"/>
    <mergeCell ref="A7:H7"/>
    <mergeCell ref="A11:F11"/>
    <mergeCell ref="G11:H11"/>
    <mergeCell ref="A13:F13"/>
    <mergeCell ref="G13:H13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headerFooter>
    <oddFooter>&amp;C&amp;A - Pr. El 01/2019</oddFooter>
  </headerFooter>
  <rowBreaks count="1" manualBreakCount="1">
    <brk id="69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">
    <tabColor theme="6" tint="0.39997558519241921"/>
  </sheetPr>
  <dimension ref="A1:I57"/>
  <sheetViews>
    <sheetView showGridLines="0" view="pageBreakPreview" topLeftCell="A7" zoomScaleNormal="100" zoomScaleSheetLayoutView="100" workbookViewId="0">
      <selection activeCell="B24" sqref="B24:C24"/>
    </sheetView>
  </sheetViews>
  <sheetFormatPr defaultRowHeight="14.25" x14ac:dyDescent="0.2"/>
  <cols>
    <col min="1" max="2" width="10.85546875" style="1" customWidth="1"/>
    <col min="3" max="3" width="37" style="1" customWidth="1"/>
    <col min="4" max="4" width="8.85546875" style="1" customWidth="1"/>
    <col min="5" max="5" width="8.28515625" style="1" customWidth="1"/>
    <col min="6" max="6" width="8.42578125" style="1" customWidth="1"/>
    <col min="7" max="7" width="25.140625" style="1" bestFit="1" customWidth="1"/>
    <col min="8" max="8" width="21.85546875" style="1" bestFit="1" customWidth="1"/>
    <col min="9" max="9" width="12.140625" style="1" bestFit="1" customWidth="1"/>
    <col min="10" max="10" width="9.140625" style="1"/>
    <col min="11" max="11" width="13.28515625" style="1" bestFit="1" customWidth="1"/>
    <col min="12" max="16384" width="9.140625" style="1"/>
  </cols>
  <sheetData>
    <row r="1" spans="1:9" ht="15" x14ac:dyDescent="0.25">
      <c r="A1" s="523" t="str">
        <f>ORIENTAÇÕES!A1</f>
        <v>ANEXO IV</v>
      </c>
      <c r="B1" s="523"/>
      <c r="C1" s="523"/>
      <c r="D1" s="523"/>
      <c r="E1" s="523"/>
      <c r="F1" s="523"/>
      <c r="G1" s="523"/>
      <c r="H1" s="523"/>
    </row>
    <row r="2" spans="1:9" ht="15" x14ac:dyDescent="0.25">
      <c r="A2" s="523" t="s">
        <v>109</v>
      </c>
      <c r="B2" s="523"/>
      <c r="C2" s="523"/>
      <c r="D2" s="523"/>
      <c r="E2" s="523"/>
      <c r="F2" s="523"/>
      <c r="G2" s="523"/>
      <c r="H2" s="523"/>
    </row>
    <row r="3" spans="1:9" ht="15" x14ac:dyDescent="0.25">
      <c r="A3" s="523" t="str">
        <f>ORIENTAÇÕES!A3</f>
        <v>Pr. El. Nº 001/2020</v>
      </c>
      <c r="B3" s="523"/>
      <c r="C3" s="523" t="s">
        <v>163</v>
      </c>
      <c r="D3" s="523"/>
      <c r="E3" s="523"/>
      <c r="F3" s="523"/>
      <c r="G3" s="523"/>
      <c r="H3" s="523"/>
    </row>
    <row r="4" spans="1:9" ht="15" x14ac:dyDescent="0.25">
      <c r="A4" s="523" t="str">
        <f>ORIENTAÇÕES!A4</f>
        <v>PROCESSO Nº. : 21052.002537/2019-97</v>
      </c>
      <c r="B4" s="523"/>
      <c r="C4" s="523"/>
      <c r="D4" s="523"/>
      <c r="E4" s="523"/>
      <c r="F4" s="523"/>
      <c r="G4" s="523"/>
      <c r="H4" s="523"/>
    </row>
    <row r="5" spans="1:9" ht="15.75" customHeight="1" x14ac:dyDescent="0.25">
      <c r="A5" s="453"/>
      <c r="B5" s="453"/>
      <c r="C5" s="453"/>
      <c r="D5" s="453"/>
      <c r="E5" s="453"/>
      <c r="F5" s="453"/>
      <c r="G5" s="453"/>
      <c r="H5" s="453"/>
    </row>
    <row r="6" spans="1:9" ht="56.25" customHeight="1" x14ac:dyDescent="0.2">
      <c r="A6" s="526" t="s">
        <v>613</v>
      </c>
      <c r="B6" s="526"/>
      <c r="C6" s="526"/>
      <c r="D6" s="526"/>
      <c r="E6" s="526"/>
      <c r="F6" s="526"/>
      <c r="G6" s="526"/>
      <c r="H6" s="526"/>
      <c r="I6" s="526"/>
    </row>
    <row r="8" spans="1:9" ht="18" customHeight="1" x14ac:dyDescent="0.25">
      <c r="A8" s="528" t="str">
        <f>ORIENTAÇÕES!A8</f>
        <v>GRUPO 1 - LIMPEZA EQC</v>
      </c>
      <c r="B8" s="528"/>
      <c r="C8" s="528"/>
      <c r="D8" s="528"/>
      <c r="E8" s="528"/>
      <c r="F8" s="528"/>
      <c r="G8" s="528"/>
      <c r="H8" s="528"/>
      <c r="I8" s="477"/>
    </row>
    <row r="10" spans="1:9" ht="30" customHeight="1" x14ac:dyDescent="0.25">
      <c r="A10" s="524" t="s">
        <v>94</v>
      </c>
      <c r="B10" s="525"/>
      <c r="C10" s="529" t="s">
        <v>95</v>
      </c>
      <c r="D10" s="529"/>
      <c r="E10" s="529"/>
      <c r="F10" s="470"/>
      <c r="G10" s="470" t="s">
        <v>96</v>
      </c>
      <c r="H10" s="471" t="s">
        <v>97</v>
      </c>
    </row>
    <row r="11" spans="1:9" ht="26.25" customHeight="1" x14ac:dyDescent="0.2">
      <c r="A11" s="531" t="s">
        <v>98</v>
      </c>
      <c r="B11" s="532"/>
      <c r="C11" s="472" t="s">
        <v>99</v>
      </c>
    </row>
    <row r="12" spans="1:9" ht="28.5" customHeight="1" x14ac:dyDescent="0.25">
      <c r="A12" s="524" t="s">
        <v>100</v>
      </c>
      <c r="B12" s="525"/>
      <c r="C12" s="473" t="s">
        <v>101</v>
      </c>
      <c r="F12" s="474"/>
      <c r="G12" s="475" t="s">
        <v>102</v>
      </c>
      <c r="H12" s="476" t="s">
        <v>103</v>
      </c>
    </row>
    <row r="13" spans="1:9" ht="24.75" customHeight="1" x14ac:dyDescent="0.25">
      <c r="A13" s="477"/>
      <c r="B13" s="477"/>
      <c r="C13" s="478"/>
      <c r="F13" s="524" t="s">
        <v>380</v>
      </c>
      <c r="G13" s="524"/>
      <c r="H13" s="452" t="s">
        <v>505</v>
      </c>
    </row>
    <row r="14" spans="1:9" ht="15" thickBot="1" x14ac:dyDescent="0.25"/>
    <row r="15" spans="1:9" ht="15.75" thickBot="1" x14ac:dyDescent="0.3">
      <c r="A15" s="537" t="s">
        <v>364</v>
      </c>
      <c r="B15" s="538"/>
      <c r="C15" s="538"/>
      <c r="D15" s="538"/>
      <c r="E15" s="538"/>
      <c r="F15" s="538"/>
      <c r="G15" s="538"/>
      <c r="H15" s="539"/>
    </row>
    <row r="16" spans="1:9" ht="21.75" customHeight="1" x14ac:dyDescent="0.25">
      <c r="A16" s="479" t="s">
        <v>369</v>
      </c>
      <c r="B16" s="480" t="s">
        <v>44</v>
      </c>
      <c r="C16" s="530" t="s">
        <v>363</v>
      </c>
      <c r="D16" s="530"/>
      <c r="E16" s="530"/>
      <c r="F16" s="530"/>
      <c r="G16" s="480" t="s">
        <v>288</v>
      </c>
      <c r="H16" s="481" t="s">
        <v>367</v>
      </c>
    </row>
    <row r="17" spans="1:8" ht="51" customHeight="1" x14ac:dyDescent="0.2">
      <c r="A17" s="533">
        <v>1</v>
      </c>
      <c r="B17" s="103">
        <v>1</v>
      </c>
      <c r="C17" s="540" t="s">
        <v>611</v>
      </c>
      <c r="D17" s="540"/>
      <c r="E17" s="540"/>
      <c r="F17" s="540"/>
      <c r="G17" s="102">
        <f>'VALOR CONTRATO'!E30</f>
        <v>26844.890299999999</v>
      </c>
      <c r="H17" s="482">
        <f>'VALOR CONTRATO'!F30</f>
        <v>322138.68359999999</v>
      </c>
    </row>
    <row r="18" spans="1:8" ht="39" customHeight="1" x14ac:dyDescent="0.2">
      <c r="A18" s="533"/>
      <c r="B18" s="103">
        <v>2</v>
      </c>
      <c r="C18" s="541" t="s">
        <v>610</v>
      </c>
      <c r="D18" s="541"/>
      <c r="E18" s="541"/>
      <c r="F18" s="541"/>
      <c r="G18" s="102">
        <f>'VALOR CONTRATO'!E31</f>
        <v>4933.46</v>
      </c>
      <c r="H18" s="482">
        <f>'VALOR CONTRATO'!F31</f>
        <v>59201.520000000004</v>
      </c>
    </row>
    <row r="19" spans="1:8" ht="30" customHeight="1" thickBot="1" x14ac:dyDescent="0.3">
      <c r="A19" s="534" t="s">
        <v>368</v>
      </c>
      <c r="B19" s="535"/>
      <c r="C19" s="535"/>
      <c r="D19" s="535"/>
      <c r="E19" s="535"/>
      <c r="F19" s="536"/>
      <c r="G19" s="483">
        <f>SUM(G17:G18)</f>
        <v>31778.350299999998</v>
      </c>
      <c r="H19" s="484">
        <f>SUM(H17:H18)</f>
        <v>381340.20360000001</v>
      </c>
    </row>
    <row r="22" spans="1:8" ht="15.75" thickBot="1" x14ac:dyDescent="0.3">
      <c r="A22" s="523" t="s">
        <v>614</v>
      </c>
      <c r="B22" s="523"/>
      <c r="C22" s="523"/>
    </row>
    <row r="23" spans="1:8" x14ac:dyDescent="0.2">
      <c r="A23" s="1" t="s">
        <v>404</v>
      </c>
      <c r="B23" s="545"/>
      <c r="C23" s="546"/>
    </row>
    <row r="24" spans="1:8" x14ac:dyDescent="0.2">
      <c r="A24" s="1" t="s">
        <v>403</v>
      </c>
      <c r="B24" s="547"/>
      <c r="C24" s="548"/>
    </row>
    <row r="25" spans="1:8" ht="15" thickBot="1" x14ac:dyDescent="0.25">
      <c r="A25" s="1" t="s">
        <v>405</v>
      </c>
      <c r="B25" s="521"/>
      <c r="C25" s="522"/>
    </row>
    <row r="27" spans="1:8" ht="15" thickBot="1" x14ac:dyDescent="0.25">
      <c r="A27" s="1" t="s">
        <v>406</v>
      </c>
    </row>
    <row r="28" spans="1:8" ht="105.75" customHeight="1" thickBot="1" x14ac:dyDescent="0.25">
      <c r="A28" s="542"/>
      <c r="B28" s="543"/>
      <c r="C28" s="543"/>
      <c r="D28" s="543"/>
      <c r="E28" s="543"/>
      <c r="F28" s="543"/>
      <c r="G28" s="543"/>
      <c r="H28" s="544"/>
    </row>
    <row r="46" spans="1:2" hidden="1" x14ac:dyDescent="0.2">
      <c r="A46" s="1" t="s">
        <v>115</v>
      </c>
    </row>
    <row r="47" spans="1:2" hidden="1" x14ac:dyDescent="0.2">
      <c r="B47" s="1" t="s">
        <v>111</v>
      </c>
    </row>
    <row r="48" spans="1:2" hidden="1" x14ac:dyDescent="0.2">
      <c r="B48" s="1" t="s">
        <v>374</v>
      </c>
    </row>
    <row r="49" spans="1:9" hidden="1" x14ac:dyDescent="0.2">
      <c r="B49" s="1" t="s">
        <v>370</v>
      </c>
    </row>
    <row r="50" spans="1:9" hidden="1" x14ac:dyDescent="0.2">
      <c r="B50" s="1" t="s">
        <v>371</v>
      </c>
    </row>
    <row r="51" spans="1:9" hidden="1" x14ac:dyDescent="0.2">
      <c r="B51" s="1" t="s">
        <v>372</v>
      </c>
    </row>
    <row r="52" spans="1:9" hidden="1" x14ac:dyDescent="0.2">
      <c r="B52" s="1" t="s">
        <v>116</v>
      </c>
    </row>
    <row r="53" spans="1:9" hidden="1" x14ac:dyDescent="0.2">
      <c r="B53" s="1" t="s">
        <v>373</v>
      </c>
    </row>
    <row r="54" spans="1:9" hidden="1" x14ac:dyDescent="0.2">
      <c r="B54" s="1" t="s">
        <v>112</v>
      </c>
    </row>
    <row r="55" spans="1:9" hidden="1" x14ac:dyDescent="0.2">
      <c r="B55" s="1" t="s">
        <v>113</v>
      </c>
    </row>
    <row r="56" spans="1:9" hidden="1" x14ac:dyDescent="0.2">
      <c r="B56" s="1" t="s">
        <v>114</v>
      </c>
    </row>
    <row r="57" spans="1:9" ht="49.5" hidden="1" customHeight="1" x14ac:dyDescent="0.2">
      <c r="A57" s="527" t="s">
        <v>375</v>
      </c>
      <c r="B57" s="527"/>
      <c r="C57" s="527"/>
      <c r="D57" s="527"/>
      <c r="E57" s="527"/>
      <c r="F57" s="527"/>
      <c r="G57" s="527"/>
      <c r="H57" s="527"/>
      <c r="I57" s="474"/>
    </row>
  </sheetData>
  <sheetProtection algorithmName="SHA-512" hashValue="SkppcXAn8wZT5DYTd12w1f4RY3vdK+dZQRzO0hqHrSScPagDbwhADdzXW77KOKzVLuho304ufVlQiDEA53XhXQ==" saltValue="6L9uevSZbUR1uL/gsN8GKA==" spinCount="100000" sheet="1" objects="1" scenarios="1"/>
  <mergeCells count="23">
    <mergeCell ref="A57:H57"/>
    <mergeCell ref="A8:H8"/>
    <mergeCell ref="C10:E10"/>
    <mergeCell ref="C16:F16"/>
    <mergeCell ref="A11:B11"/>
    <mergeCell ref="A12:B12"/>
    <mergeCell ref="F13:G13"/>
    <mergeCell ref="A17:A18"/>
    <mergeCell ref="A19:F19"/>
    <mergeCell ref="A15:H15"/>
    <mergeCell ref="C17:F17"/>
    <mergeCell ref="C18:F18"/>
    <mergeCell ref="A28:H28"/>
    <mergeCell ref="B23:C23"/>
    <mergeCell ref="B24:C24"/>
    <mergeCell ref="B25:C25"/>
    <mergeCell ref="A1:H1"/>
    <mergeCell ref="A2:H2"/>
    <mergeCell ref="A3:H3"/>
    <mergeCell ref="A4:H4"/>
    <mergeCell ref="A10:B10"/>
    <mergeCell ref="A6:I6"/>
    <mergeCell ref="A22:C22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headerFooter>
    <oddFooter>&amp;C&amp;A - Pr. El 01/2019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</sheetPr>
  <dimension ref="A1:I22"/>
  <sheetViews>
    <sheetView view="pageBreakPreview" zoomScale="60" zoomScaleNormal="100" workbookViewId="0">
      <selection activeCell="A2" sqref="A2:E2"/>
    </sheetView>
  </sheetViews>
  <sheetFormatPr defaultRowHeight="15" x14ac:dyDescent="0.25"/>
  <cols>
    <col min="1" max="1" width="38.140625" style="487" customWidth="1"/>
    <col min="2" max="2" width="21.28515625" style="488" customWidth="1"/>
    <col min="3" max="3" width="18.5703125" style="488" customWidth="1"/>
    <col min="4" max="5" width="21.140625" style="488" customWidth="1"/>
    <col min="6" max="6" width="19" style="488" customWidth="1"/>
    <col min="7" max="7" width="20" style="487" customWidth="1"/>
    <col min="8" max="9" width="14" style="487" customWidth="1"/>
    <col min="10" max="16384" width="9.140625" style="487"/>
  </cols>
  <sheetData>
    <row r="1" spans="1:9" x14ac:dyDescent="0.25">
      <c r="A1" s="523" t="str">
        <f>ORIENTAÇÕES!A1</f>
        <v>ANEXO IV</v>
      </c>
      <c r="B1" s="523"/>
      <c r="C1" s="523"/>
      <c r="D1" s="523"/>
      <c r="E1" s="523"/>
      <c r="F1" s="486"/>
      <c r="G1" s="486"/>
      <c r="H1" s="486"/>
      <c r="I1" s="486"/>
    </row>
    <row r="2" spans="1:9" x14ac:dyDescent="0.25">
      <c r="A2" s="523" t="str">
        <f>ORIENTAÇÕES!A3</f>
        <v>Pr. El. Nº 001/2020</v>
      </c>
      <c r="B2" s="523"/>
      <c r="C2" s="523"/>
      <c r="D2" s="523"/>
      <c r="E2" s="523"/>
      <c r="F2" s="486"/>
      <c r="G2" s="486"/>
      <c r="H2" s="486"/>
      <c r="I2" s="486"/>
    </row>
    <row r="3" spans="1:9" x14ac:dyDescent="0.25">
      <c r="A3" s="523" t="s">
        <v>296</v>
      </c>
      <c r="B3" s="523"/>
      <c r="C3" s="523"/>
      <c r="D3" s="523"/>
      <c r="E3" s="523"/>
      <c r="F3" s="486"/>
      <c r="G3" s="486"/>
      <c r="H3" s="486"/>
      <c r="I3" s="486"/>
    </row>
    <row r="4" spans="1:9" x14ac:dyDescent="0.25">
      <c r="A4" s="523" t="str">
        <f>RESUMO!A4</f>
        <v>PROCESSO Nº. : 21052.002537/2019-97</v>
      </c>
      <c r="B4" s="523"/>
      <c r="C4" s="523"/>
      <c r="D4" s="523"/>
      <c r="E4" s="523"/>
      <c r="F4" s="497"/>
      <c r="G4" s="497"/>
      <c r="H4" s="497"/>
      <c r="I4" s="497"/>
    </row>
    <row r="5" spans="1:9" ht="15.75" thickBot="1" x14ac:dyDescent="0.3">
      <c r="A5" s="21"/>
      <c r="G5" s="21"/>
      <c r="H5" s="21"/>
      <c r="I5" s="21"/>
    </row>
    <row r="6" spans="1:9" x14ac:dyDescent="0.25">
      <c r="A6" s="554" t="s">
        <v>334</v>
      </c>
      <c r="B6" s="555"/>
      <c r="C6" s="555"/>
      <c r="D6" s="555"/>
      <c r="E6" s="556"/>
      <c r="F6" s="487"/>
    </row>
    <row r="7" spans="1:9" ht="44.25" customHeight="1" x14ac:dyDescent="0.25">
      <c r="A7" s="552" t="s">
        <v>301</v>
      </c>
      <c r="B7" s="549" t="s">
        <v>496</v>
      </c>
      <c r="C7" s="550"/>
      <c r="D7" s="550"/>
      <c r="E7" s="551"/>
      <c r="F7" s="487"/>
    </row>
    <row r="8" spans="1:9" ht="34.5" customHeight="1" x14ac:dyDescent="0.25">
      <c r="A8" s="553"/>
      <c r="B8" s="489" t="s">
        <v>485</v>
      </c>
      <c r="C8" s="489" t="s">
        <v>483</v>
      </c>
      <c r="D8" s="489" t="s">
        <v>497</v>
      </c>
      <c r="E8" s="490" t="s">
        <v>484</v>
      </c>
      <c r="F8" s="487"/>
    </row>
    <row r="9" spans="1:9" ht="18.75" customHeight="1" x14ac:dyDescent="0.25">
      <c r="A9" s="491" t="s">
        <v>486</v>
      </c>
      <c r="B9" s="196">
        <v>207.17</v>
      </c>
      <c r="C9" s="492">
        <v>13.31</v>
      </c>
      <c r="D9" s="492">
        <v>45.48</v>
      </c>
      <c r="E9" s="493">
        <v>122.56</v>
      </c>
      <c r="F9" s="487"/>
    </row>
    <row r="10" spans="1:9" ht="18.75" customHeight="1" x14ac:dyDescent="0.25">
      <c r="A10" s="491" t="s">
        <v>487</v>
      </c>
      <c r="B10" s="196">
        <v>239.07</v>
      </c>
      <c r="C10" s="492">
        <v>31.98</v>
      </c>
      <c r="D10" s="492">
        <v>56.99</v>
      </c>
      <c r="E10" s="493">
        <v>194.73</v>
      </c>
      <c r="F10" s="487"/>
    </row>
    <row r="11" spans="1:9" ht="18.75" customHeight="1" x14ac:dyDescent="0.25">
      <c r="A11" s="491" t="s">
        <v>488</v>
      </c>
      <c r="B11" s="196">
        <v>96.49</v>
      </c>
      <c r="C11" s="492">
        <v>9.14</v>
      </c>
      <c r="D11" s="492">
        <v>43.68</v>
      </c>
      <c r="E11" s="493">
        <v>157.97</v>
      </c>
      <c r="F11" s="487"/>
    </row>
    <row r="12" spans="1:9" ht="18.75" customHeight="1" x14ac:dyDescent="0.25">
      <c r="A12" s="491" t="s">
        <v>489</v>
      </c>
      <c r="B12" s="196">
        <v>89.33</v>
      </c>
      <c r="C12" s="492">
        <v>6.68</v>
      </c>
      <c r="D12" s="492">
        <v>33.67</v>
      </c>
      <c r="E12" s="493">
        <v>44</v>
      </c>
      <c r="F12" s="487"/>
    </row>
    <row r="13" spans="1:9" ht="18.75" customHeight="1" x14ac:dyDescent="0.25">
      <c r="A13" s="494" t="s">
        <v>490</v>
      </c>
      <c r="B13" s="400">
        <v>24.82</v>
      </c>
      <c r="C13" s="492">
        <v>14.9</v>
      </c>
      <c r="D13" s="492">
        <v>4.05</v>
      </c>
      <c r="E13" s="493">
        <v>497.42</v>
      </c>
      <c r="F13" s="487"/>
    </row>
    <row r="14" spans="1:9" ht="18.75" customHeight="1" x14ac:dyDescent="0.25">
      <c r="A14" s="491" t="s">
        <v>491</v>
      </c>
      <c r="B14" s="196">
        <v>75.44</v>
      </c>
      <c r="C14" s="492">
        <v>28.8</v>
      </c>
      <c r="D14" s="492">
        <v>9.3699999999999992</v>
      </c>
      <c r="E14" s="493">
        <v>50</v>
      </c>
      <c r="F14" s="487"/>
    </row>
    <row r="15" spans="1:9" ht="18.75" customHeight="1" x14ac:dyDescent="0.25">
      <c r="A15" s="491" t="s">
        <v>492</v>
      </c>
      <c r="B15" s="196">
        <v>62</v>
      </c>
      <c r="C15" s="492">
        <v>47.5</v>
      </c>
      <c r="D15" s="492">
        <v>19.079999999999998</v>
      </c>
      <c r="E15" s="493">
        <v>61</v>
      </c>
      <c r="F15" s="487"/>
    </row>
    <row r="16" spans="1:9" ht="18.75" customHeight="1" x14ac:dyDescent="0.25">
      <c r="A16" s="491" t="s">
        <v>493</v>
      </c>
      <c r="B16" s="196">
        <v>537.29</v>
      </c>
      <c r="C16" s="492">
        <v>36.04</v>
      </c>
      <c r="D16" s="492">
        <v>128.81</v>
      </c>
      <c r="E16" s="493">
        <v>182.18</v>
      </c>
      <c r="F16" s="487"/>
    </row>
    <row r="17" spans="1:6" ht="18.75" customHeight="1" x14ac:dyDescent="0.25">
      <c r="A17" s="491" t="s">
        <v>494</v>
      </c>
      <c r="B17" s="196">
        <v>67.83</v>
      </c>
      <c r="C17" s="492">
        <v>2.42</v>
      </c>
      <c r="D17" s="492">
        <v>15.3</v>
      </c>
      <c r="E17" s="493">
        <v>68.849999999999994</v>
      </c>
      <c r="F17" s="487"/>
    </row>
    <row r="18" spans="1:6" ht="18.75" customHeight="1" x14ac:dyDescent="0.25">
      <c r="A18" s="491" t="s">
        <v>495</v>
      </c>
      <c r="B18" s="196">
        <v>44.7</v>
      </c>
      <c r="C18" s="492">
        <v>2.8</v>
      </c>
      <c r="D18" s="492">
        <v>5.47</v>
      </c>
      <c r="E18" s="493">
        <v>33</v>
      </c>
      <c r="F18" s="487"/>
    </row>
    <row r="19" spans="1:6" ht="18.75" customHeight="1" thickBot="1" x14ac:dyDescent="0.3">
      <c r="A19" s="307" t="s">
        <v>21</v>
      </c>
      <c r="B19" s="308">
        <f>SUM(B9:B18)</f>
        <v>1444.14</v>
      </c>
      <c r="C19" s="308">
        <f t="shared" ref="C19:E19" si="0">SUM(C9:C18)</f>
        <v>193.57</v>
      </c>
      <c r="D19" s="308">
        <f t="shared" si="0"/>
        <v>361.90000000000003</v>
      </c>
      <c r="E19" s="309">
        <f t="shared" si="0"/>
        <v>1411.71</v>
      </c>
      <c r="F19" s="487"/>
    </row>
    <row r="20" spans="1:6" ht="18.75" customHeight="1" x14ac:dyDescent="0.25">
      <c r="C20" s="495"/>
      <c r="D20" s="495"/>
      <c r="E20" s="495"/>
      <c r="F20" s="496"/>
    </row>
    <row r="21" spans="1:6" ht="18.75" customHeight="1" x14ac:dyDescent="0.25">
      <c r="C21" s="495"/>
      <c r="D21" s="495"/>
      <c r="E21" s="495"/>
      <c r="F21" s="496"/>
    </row>
    <row r="22" spans="1:6" ht="18.75" customHeight="1" x14ac:dyDescent="0.25">
      <c r="C22" s="495"/>
      <c r="D22" s="495"/>
      <c r="E22" s="495"/>
      <c r="F22" s="496"/>
    </row>
  </sheetData>
  <sheetProtection algorithmName="SHA-512" hashValue="OZzPEpm+w5I2ybVAAIyiI70TFzgR+GL6Qx4M0nyyZdBpLgaoIHnd61MTCIiRScYWNiCRFwb9scehvCakPOXhHw==" saltValue="rQnhYU4rhyfrLD7+m/UXyQ==" spinCount="100000" sheet="1" objects="1" scenarios="1"/>
  <mergeCells count="7">
    <mergeCell ref="A1:E1"/>
    <mergeCell ref="A2:E2"/>
    <mergeCell ref="A3:E3"/>
    <mergeCell ref="B7:E7"/>
    <mergeCell ref="A7:A8"/>
    <mergeCell ref="A6:E6"/>
    <mergeCell ref="A4:E4"/>
  </mergeCells>
  <phoneticPr fontId="23" type="noConversion"/>
  <pageMargins left="0.51181102362204722" right="0.51181102362204722" top="0.78740157480314965" bottom="0.78740157480314965" header="0.31496062992125984" footer="0.31496062992125984"/>
  <pageSetup paperSize="9" scale="69" orientation="portrait" r:id="rId1"/>
  <headerFooter>
    <oddFooter>&amp;C&amp;A - Pr. El 01/2019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5">
    <tabColor theme="6" tint="0.39997558519241921"/>
  </sheetPr>
  <dimension ref="A1:K46"/>
  <sheetViews>
    <sheetView showGridLines="0" view="pageBreakPreview" topLeftCell="A16" zoomScale="60" zoomScaleNormal="100" workbookViewId="0">
      <selection activeCell="H43" sqref="H43"/>
    </sheetView>
  </sheetViews>
  <sheetFormatPr defaultRowHeight="15" x14ac:dyDescent="0.25"/>
  <cols>
    <col min="1" max="1" width="45.85546875" customWidth="1"/>
    <col min="2" max="2" width="21.28515625" style="9" customWidth="1"/>
    <col min="3" max="3" width="14.85546875" style="9" customWidth="1"/>
    <col min="4" max="4" width="15.42578125" style="9" customWidth="1"/>
    <col min="5" max="5" width="3.28515625" style="9" customWidth="1"/>
    <col min="6" max="6" width="18.42578125" style="9" customWidth="1"/>
    <col min="7" max="7" width="14" customWidth="1"/>
    <col min="8" max="8" width="16.42578125" customWidth="1"/>
    <col min="9" max="9" width="13.7109375" customWidth="1"/>
    <col min="10" max="10" width="2.7109375" customWidth="1"/>
    <col min="11" max="11" width="16" customWidth="1"/>
  </cols>
  <sheetData>
    <row r="1" spans="1:11" x14ac:dyDescent="0.25">
      <c r="A1" s="523" t="str">
        <f>ORIENTAÇÕES!A1</f>
        <v>ANEXO IV</v>
      </c>
      <c r="B1" s="523"/>
      <c r="C1" s="523"/>
      <c r="D1" s="523"/>
      <c r="E1" s="523"/>
      <c r="F1" s="523"/>
      <c r="G1" s="523"/>
      <c r="H1" s="523"/>
      <c r="I1" s="523"/>
    </row>
    <row r="2" spans="1:11" x14ac:dyDescent="0.25">
      <c r="A2" s="523" t="str">
        <f>ORIENTAÇÕES!A3</f>
        <v>Pr. El. Nº 001/2020</v>
      </c>
      <c r="B2" s="523"/>
      <c r="C2" s="523"/>
      <c r="D2" s="523"/>
      <c r="E2" s="523"/>
      <c r="F2" s="523"/>
      <c r="G2" s="523"/>
      <c r="H2" s="523"/>
      <c r="I2" s="523"/>
    </row>
    <row r="3" spans="1:11" x14ac:dyDescent="0.25">
      <c r="A3" s="523" t="s">
        <v>296</v>
      </c>
      <c r="B3" s="523"/>
      <c r="C3" s="523"/>
      <c r="D3" s="523"/>
      <c r="E3" s="523"/>
      <c r="F3" s="523"/>
      <c r="G3" s="523"/>
      <c r="H3" s="523"/>
      <c r="I3" s="523"/>
    </row>
    <row r="4" spans="1:11" x14ac:dyDescent="0.25">
      <c r="A4" s="523" t="s">
        <v>408</v>
      </c>
      <c r="B4" s="523"/>
      <c r="C4" s="523"/>
      <c r="D4" s="523"/>
      <c r="E4" s="523"/>
      <c r="F4" s="523"/>
      <c r="G4" s="523"/>
      <c r="H4" s="523"/>
      <c r="I4" s="523"/>
    </row>
    <row r="5" spans="1:11" ht="20.25" customHeight="1" x14ac:dyDescent="0.25">
      <c r="A5" s="257"/>
      <c r="B5" s="21"/>
      <c r="G5" s="9"/>
      <c r="H5" s="21"/>
      <c r="I5" s="21"/>
    </row>
    <row r="6" spans="1:11" x14ac:dyDescent="0.25">
      <c r="A6" s="47" t="s">
        <v>120</v>
      </c>
      <c r="B6" s="47"/>
      <c r="C6" s="48"/>
      <c r="D6" s="48"/>
      <c r="E6" s="48"/>
      <c r="F6" s="48"/>
      <c r="G6" s="48"/>
      <c r="H6" s="47"/>
      <c r="I6" s="47"/>
      <c r="J6" s="47"/>
      <c r="K6" s="47"/>
    </row>
    <row r="7" spans="1:11" ht="10.5" customHeight="1" x14ac:dyDescent="0.25">
      <c r="A7" s="21"/>
      <c r="B7" s="21"/>
      <c r="G7" s="9"/>
      <c r="H7" s="21"/>
      <c r="I7" s="21"/>
    </row>
    <row r="8" spans="1:11" ht="27" customHeight="1" x14ac:dyDescent="0.25">
      <c r="A8" s="112" t="s">
        <v>180</v>
      </c>
      <c r="B8" s="569" t="str">
        <f>RESUMO!C10</f>
        <v>XXXXXXXXXXXXXXXXXXX</v>
      </c>
      <c r="C8" s="569"/>
      <c r="D8" s="569"/>
      <c r="E8" s="569"/>
      <c r="F8" s="569"/>
      <c r="G8" s="72" t="s">
        <v>104</v>
      </c>
      <c r="H8" s="570" t="str">
        <f>RESUMO!H10</f>
        <v>XXXXXXXXXXX</v>
      </c>
      <c r="I8" s="571"/>
    </row>
    <row r="9" spans="1:11" x14ac:dyDescent="0.25">
      <c r="A9" s="21"/>
      <c r="G9" s="21"/>
      <c r="H9" s="21"/>
      <c r="I9" s="21"/>
    </row>
    <row r="10" spans="1:11" x14ac:dyDescent="0.25">
      <c r="A10" s="560" t="s">
        <v>334</v>
      </c>
      <c r="B10" s="560"/>
      <c r="C10" s="560"/>
      <c r="D10" s="560"/>
      <c r="E10" s="560"/>
      <c r="F10" s="560"/>
      <c r="G10" s="560"/>
      <c r="H10" s="560"/>
      <c r="I10" s="560"/>
      <c r="J10" s="560"/>
      <c r="K10" s="560"/>
    </row>
    <row r="11" spans="1:11" ht="44.25" customHeight="1" x14ac:dyDescent="0.25">
      <c r="A11" s="558" t="s">
        <v>301</v>
      </c>
      <c r="B11" s="566" t="s">
        <v>299</v>
      </c>
      <c r="C11" s="568" t="s">
        <v>297</v>
      </c>
      <c r="D11" s="568"/>
      <c r="E11" s="28"/>
      <c r="F11"/>
      <c r="K11" s="565" t="s">
        <v>312</v>
      </c>
    </row>
    <row r="12" spans="1:11" ht="34.5" customHeight="1" x14ac:dyDescent="0.25">
      <c r="A12" s="559"/>
      <c r="B12" s="567"/>
      <c r="C12" s="201" t="s">
        <v>295</v>
      </c>
      <c r="D12" s="201" t="s">
        <v>311</v>
      </c>
      <c r="E12" s="28"/>
      <c r="F12"/>
      <c r="K12" s="565"/>
    </row>
    <row r="13" spans="1:11" ht="18.75" customHeight="1" x14ac:dyDescent="0.25">
      <c r="A13" s="7" t="s">
        <v>298</v>
      </c>
      <c r="B13" s="12" t="s">
        <v>300</v>
      </c>
      <c r="C13" s="196">
        <v>1444.14</v>
      </c>
      <c r="D13" s="262">
        <v>1200</v>
      </c>
      <c r="E13" s="198"/>
      <c r="F13"/>
      <c r="K13" s="204">
        <f>ROUND(C13/D13,2)</f>
        <v>1.2</v>
      </c>
    </row>
    <row r="14" spans="1:11" ht="18.75" customHeight="1" x14ac:dyDescent="0.25">
      <c r="A14" s="7" t="s">
        <v>303</v>
      </c>
      <c r="B14" s="12" t="s">
        <v>304</v>
      </c>
      <c r="C14" s="196">
        <v>193.57</v>
      </c>
      <c r="D14" s="413">
        <v>220</v>
      </c>
      <c r="E14" s="198"/>
      <c r="F14"/>
      <c r="K14" s="204">
        <f t="shared" ref="K14:K15" si="0">ROUND(C14/D14,2)</f>
        <v>0.88</v>
      </c>
    </row>
    <row r="15" spans="1:11" ht="21.75" customHeight="1" x14ac:dyDescent="0.25">
      <c r="A15" s="61" t="s">
        <v>478</v>
      </c>
      <c r="B15" s="12" t="s">
        <v>302</v>
      </c>
      <c r="C15" s="196">
        <v>1411.71</v>
      </c>
      <c r="D15" s="262">
        <v>1500</v>
      </c>
      <c r="E15" s="198"/>
      <c r="F15"/>
      <c r="K15" s="204">
        <f t="shared" si="0"/>
        <v>0.94</v>
      </c>
    </row>
    <row r="16" spans="1:11" ht="18.75" customHeight="1" x14ac:dyDescent="0.25">
      <c r="A16" s="20"/>
      <c r="F16"/>
      <c r="I16" s="572" t="s">
        <v>323</v>
      </c>
      <c r="J16" s="573"/>
      <c r="K16" s="205">
        <f>SUM(K13:K15)</f>
        <v>3.02</v>
      </c>
    </row>
    <row r="17" spans="1:11" x14ac:dyDescent="0.25">
      <c r="K17" s="9"/>
    </row>
    <row r="18" spans="1:11" x14ac:dyDescent="0.25">
      <c r="A18" s="560" t="s">
        <v>305</v>
      </c>
      <c r="B18" s="560"/>
      <c r="C18" s="560"/>
      <c r="D18" s="560"/>
      <c r="E18" s="560"/>
      <c r="F18" s="560"/>
      <c r="G18" s="560"/>
      <c r="H18" s="560"/>
      <c r="I18" s="560"/>
      <c r="J18" s="560"/>
      <c r="K18" s="560"/>
    </row>
    <row r="19" spans="1:11" ht="33.75" customHeight="1" x14ac:dyDescent="0.25">
      <c r="A19" s="561" t="s">
        <v>301</v>
      </c>
      <c r="B19" s="566" t="s">
        <v>299</v>
      </c>
      <c r="C19" s="568" t="s">
        <v>297</v>
      </c>
      <c r="D19" s="568"/>
      <c r="E19" s="28"/>
      <c r="F19"/>
      <c r="K19" s="565" t="s">
        <v>312</v>
      </c>
    </row>
    <row r="20" spans="1:11" ht="28.5" customHeight="1" x14ac:dyDescent="0.25">
      <c r="A20" s="562"/>
      <c r="B20" s="567"/>
      <c r="C20" s="201" t="s">
        <v>295</v>
      </c>
      <c r="D20" s="201" t="s">
        <v>311</v>
      </c>
      <c r="E20" s="198"/>
      <c r="F20"/>
      <c r="K20" s="565"/>
    </row>
    <row r="21" spans="1:11" ht="19.5" customHeight="1" x14ac:dyDescent="0.25">
      <c r="A21" s="7" t="s">
        <v>479</v>
      </c>
      <c r="B21" s="12" t="s">
        <v>307</v>
      </c>
      <c r="C21" s="196">
        <v>8000</v>
      </c>
      <c r="D21" s="262">
        <v>9000</v>
      </c>
      <c r="E21" s="198"/>
      <c r="F21"/>
      <c r="K21" s="204">
        <f t="shared" ref="K21" si="1">ROUND(C21/D21,2)</f>
        <v>0.89</v>
      </c>
    </row>
    <row r="22" spans="1:11" ht="19.5" customHeight="1" x14ac:dyDescent="0.25">
      <c r="A22" s="7" t="s">
        <v>480</v>
      </c>
      <c r="B22" s="12" t="s">
        <v>306</v>
      </c>
      <c r="C22" s="196">
        <v>3000</v>
      </c>
      <c r="D22" s="262">
        <v>2700</v>
      </c>
      <c r="E22" s="198"/>
      <c r="F22"/>
      <c r="K22" s="204">
        <f>ROUND(C22/D22,2)</f>
        <v>1.1100000000000001</v>
      </c>
    </row>
    <row r="23" spans="1:11" ht="20.25" customHeight="1" x14ac:dyDescent="0.25">
      <c r="F23"/>
      <c r="I23" s="572" t="s">
        <v>323</v>
      </c>
      <c r="J23" s="573"/>
      <c r="K23" s="205">
        <f>SUM(K21:K22)</f>
        <v>2</v>
      </c>
    </row>
    <row r="24" spans="1:11" ht="20.25" customHeight="1" x14ac:dyDescent="0.25">
      <c r="F24"/>
      <c r="I24" s="286"/>
      <c r="J24" s="305"/>
      <c r="K24" s="306"/>
    </row>
    <row r="25" spans="1:11" ht="20.25" customHeight="1" x14ac:dyDescent="0.25">
      <c r="A25" s="560" t="s">
        <v>481</v>
      </c>
      <c r="B25" s="560"/>
      <c r="C25" s="560"/>
      <c r="D25" s="560"/>
      <c r="E25" s="560"/>
      <c r="F25" s="560"/>
      <c r="G25" s="560"/>
      <c r="H25" s="560"/>
      <c r="I25" s="560"/>
      <c r="J25" s="560"/>
      <c r="K25" s="560"/>
    </row>
    <row r="26" spans="1:11" ht="33.75" customHeight="1" x14ac:dyDescent="0.25">
      <c r="A26" s="561" t="s">
        <v>301</v>
      </c>
      <c r="B26" s="566" t="s">
        <v>299</v>
      </c>
      <c r="C26" s="568" t="s">
        <v>297</v>
      </c>
      <c r="D26" s="568"/>
      <c r="E26" s="28"/>
      <c r="F26"/>
      <c r="K26" s="565" t="s">
        <v>312</v>
      </c>
    </row>
    <row r="27" spans="1:11" ht="33.75" customHeight="1" x14ac:dyDescent="0.25">
      <c r="A27" s="562"/>
      <c r="B27" s="567"/>
      <c r="C27" s="201" t="s">
        <v>295</v>
      </c>
      <c r="D27" s="201" t="s">
        <v>583</v>
      </c>
      <c r="E27" s="198"/>
      <c r="F27"/>
      <c r="K27" s="565"/>
    </row>
    <row r="28" spans="1:11" ht="25.5" customHeight="1" x14ac:dyDescent="0.25">
      <c r="A28" s="410" t="s">
        <v>535</v>
      </c>
      <c r="B28" s="411" t="s">
        <v>482</v>
      </c>
      <c r="C28" s="412">
        <v>80000</v>
      </c>
      <c r="D28" s="457">
        <v>80000</v>
      </c>
      <c r="E28" s="198"/>
      <c r="F28"/>
      <c r="K28" s="458">
        <f t="shared" ref="K28" si="2">ROUND(C28/D28,2)</f>
        <v>1</v>
      </c>
    </row>
    <row r="29" spans="1:11" ht="27" customHeight="1" x14ac:dyDescent="0.25">
      <c r="A29" s="574" t="s">
        <v>584</v>
      </c>
      <c r="B29" s="574"/>
      <c r="C29" s="574"/>
      <c r="D29" s="574"/>
      <c r="E29" s="574"/>
      <c r="F29" s="574"/>
      <c r="G29" s="574"/>
      <c r="H29" s="574"/>
      <c r="I29" s="572" t="s">
        <v>323</v>
      </c>
      <c r="J29" s="573"/>
      <c r="K29" s="205">
        <f>SUM(K28:K28)</f>
        <v>1</v>
      </c>
    </row>
    <row r="30" spans="1:11" ht="20.25" customHeight="1" x14ac:dyDescent="0.25">
      <c r="A30" s="430" t="s">
        <v>585</v>
      </c>
      <c r="F30"/>
      <c r="I30" s="286"/>
      <c r="J30" s="305"/>
      <c r="K30" s="306"/>
    </row>
    <row r="31" spans="1:11" x14ac:dyDescent="0.25">
      <c r="F31" s="200"/>
      <c r="K31" s="200"/>
    </row>
    <row r="32" spans="1:11" x14ac:dyDescent="0.25">
      <c r="A32" s="560" t="s">
        <v>335</v>
      </c>
      <c r="B32" s="560"/>
      <c r="C32" s="560"/>
      <c r="D32" s="560"/>
      <c r="E32" s="560"/>
      <c r="F32" s="560"/>
      <c r="G32" s="560"/>
      <c r="H32" s="560"/>
      <c r="I32" s="560"/>
      <c r="J32" s="560"/>
      <c r="K32" s="560"/>
    </row>
    <row r="33" spans="1:11" ht="30.75" customHeight="1" x14ac:dyDescent="0.25">
      <c r="A33" s="561" t="s">
        <v>301</v>
      </c>
      <c r="B33" s="566" t="s">
        <v>299</v>
      </c>
      <c r="C33" s="568" t="s">
        <v>297</v>
      </c>
      <c r="D33" s="568"/>
      <c r="E33" s="28"/>
      <c r="F33" s="557" t="s">
        <v>316</v>
      </c>
      <c r="G33" s="557"/>
      <c r="H33" s="557"/>
      <c r="I33" s="557"/>
      <c r="K33" s="565" t="s">
        <v>312</v>
      </c>
    </row>
    <row r="34" spans="1:11" ht="42" customHeight="1" x14ac:dyDescent="0.25">
      <c r="A34" s="562"/>
      <c r="B34" s="567"/>
      <c r="C34" s="201" t="s">
        <v>319</v>
      </c>
      <c r="D34" s="201" t="s">
        <v>318</v>
      </c>
      <c r="E34" s="195"/>
      <c r="F34" s="202" t="s">
        <v>320</v>
      </c>
      <c r="G34" s="203" t="s">
        <v>321</v>
      </c>
      <c r="H34" s="203" t="s">
        <v>322</v>
      </c>
      <c r="I34" s="203" t="s">
        <v>314</v>
      </c>
      <c r="K34" s="565"/>
    </row>
    <row r="35" spans="1:11" ht="25.5" customHeight="1" x14ac:dyDescent="0.25">
      <c r="A35" s="61" t="s">
        <v>308</v>
      </c>
      <c r="B35" s="12" t="s">
        <v>309</v>
      </c>
      <c r="C35" s="45">
        <v>361.9</v>
      </c>
      <c r="D35" s="262">
        <v>380</v>
      </c>
      <c r="E35" s="198"/>
      <c r="F35" s="197" t="s">
        <v>317</v>
      </c>
      <c r="G35" s="389">
        <v>16</v>
      </c>
      <c r="H35" s="45" t="s">
        <v>315</v>
      </c>
      <c r="I35" s="225">
        <f>(1/D35)*G35*(1/188.76)</f>
        <v>2.2306242401936183E-4</v>
      </c>
      <c r="K35" s="7">
        <f>ROUND(I35*C35,2)</f>
        <v>0.08</v>
      </c>
    </row>
    <row r="36" spans="1:11" ht="24" customHeight="1" x14ac:dyDescent="0.25">
      <c r="A36" s="7" t="s">
        <v>310</v>
      </c>
      <c r="B36" s="12" t="s">
        <v>309</v>
      </c>
      <c r="C36" s="45">
        <v>361.9</v>
      </c>
      <c r="D36" s="262">
        <v>380</v>
      </c>
      <c r="E36" s="198"/>
      <c r="F36" s="197" t="s">
        <v>317</v>
      </c>
      <c r="G36" s="389">
        <v>16</v>
      </c>
      <c r="H36" s="45" t="s">
        <v>315</v>
      </c>
      <c r="I36" s="225">
        <f>(1/D36)*G36*(1/188.76)</f>
        <v>2.2306242401936183E-4</v>
      </c>
      <c r="K36" s="7">
        <f>ROUND(I36*C36,2)</f>
        <v>0.08</v>
      </c>
    </row>
    <row r="37" spans="1:11" ht="21" customHeight="1" thickBot="1" x14ac:dyDescent="0.3">
      <c r="A37" s="63"/>
      <c r="B37" s="10"/>
    </row>
    <row r="38" spans="1:11" ht="21" customHeight="1" thickBot="1" x14ac:dyDescent="0.3">
      <c r="A38" s="63"/>
      <c r="B38" s="10"/>
      <c r="I38" s="21" t="s">
        <v>329</v>
      </c>
      <c r="K38" s="268">
        <f>K16+K23+K29+K35+K36</f>
        <v>6.18</v>
      </c>
    </row>
    <row r="39" spans="1:11" ht="21" customHeight="1" x14ac:dyDescent="0.25">
      <c r="A39" s="63"/>
      <c r="B39" s="10"/>
    </row>
    <row r="40" spans="1:11" x14ac:dyDescent="0.25">
      <c r="A40" t="s">
        <v>313</v>
      </c>
    </row>
    <row r="41" spans="1:11" x14ac:dyDescent="0.25">
      <c r="A41" t="s">
        <v>324</v>
      </c>
    </row>
    <row r="43" spans="1:11" ht="15.75" x14ac:dyDescent="0.25">
      <c r="C43" s="264" t="s">
        <v>389</v>
      </c>
      <c r="D43" s="63"/>
      <c r="E43" s="63"/>
      <c r="F43" s="63"/>
      <c r="G43" s="63"/>
      <c r="H43" s="63"/>
      <c r="I43" s="63"/>
      <c r="J43" s="63"/>
      <c r="K43" s="63"/>
    </row>
    <row r="44" spans="1:11" ht="43.5" customHeight="1" x14ac:dyDescent="0.25">
      <c r="C44" s="263"/>
      <c r="D44" s="563" t="s">
        <v>388</v>
      </c>
      <c r="E44" s="564"/>
      <c r="F44" s="564"/>
      <c r="G44" s="564"/>
      <c r="H44" s="564"/>
      <c r="I44" s="564"/>
      <c r="J44" s="564"/>
      <c r="K44" s="564"/>
    </row>
    <row r="46" spans="1:11" ht="47.25" customHeight="1" x14ac:dyDescent="0.25">
      <c r="C46" s="260"/>
      <c r="D46" s="563" t="s">
        <v>390</v>
      </c>
      <c r="E46" s="564"/>
      <c r="F46" s="564"/>
      <c r="G46" s="564"/>
      <c r="H46" s="564"/>
      <c r="I46" s="564"/>
      <c r="J46" s="564"/>
      <c r="K46" s="564"/>
    </row>
  </sheetData>
  <sheetProtection algorithmName="SHA-512" hashValue="OMOsTs3phs3GmjogmVkil80ewSM8FOGNH6PhXa8dzFyhmdU6MmgNeJCcV0WPdcGp5wCyofWpKQuGgVYyUwS35w==" saltValue="eZCjKgAgq7CiJ5n9oIv7RA==" spinCount="100000" sheet="1" objects="1" scenarios="1"/>
  <mergeCells count="33">
    <mergeCell ref="I29:J29"/>
    <mergeCell ref="A29:H29"/>
    <mergeCell ref="I16:J16"/>
    <mergeCell ref="I23:J23"/>
    <mergeCell ref="C11:D11"/>
    <mergeCell ref="A18:K18"/>
    <mergeCell ref="A25:K25"/>
    <mergeCell ref="A26:A27"/>
    <mergeCell ref="B26:B27"/>
    <mergeCell ref="C26:D26"/>
    <mergeCell ref="K26:K27"/>
    <mergeCell ref="A1:I1"/>
    <mergeCell ref="A3:I3"/>
    <mergeCell ref="A4:I4"/>
    <mergeCell ref="B8:F8"/>
    <mergeCell ref="H8:I8"/>
    <mergeCell ref="A2:I2"/>
    <mergeCell ref="F33:I33"/>
    <mergeCell ref="A11:A12"/>
    <mergeCell ref="A10:K10"/>
    <mergeCell ref="A19:A20"/>
    <mergeCell ref="D46:K46"/>
    <mergeCell ref="K19:K20"/>
    <mergeCell ref="A33:A34"/>
    <mergeCell ref="B33:B34"/>
    <mergeCell ref="C33:D33"/>
    <mergeCell ref="B19:B20"/>
    <mergeCell ref="C19:D19"/>
    <mergeCell ref="B11:B12"/>
    <mergeCell ref="K33:K34"/>
    <mergeCell ref="D44:K44"/>
    <mergeCell ref="K11:K12"/>
    <mergeCell ref="A32:K32"/>
  </mergeCells>
  <pageMargins left="0.51181102362204722" right="0.51181102362204722" top="0.78740157480314965" bottom="0.78740157480314965" header="0.31496062992125984" footer="0.31496062992125984"/>
  <pageSetup paperSize="9" scale="50" orientation="portrait" r:id="rId1"/>
  <headerFooter>
    <oddFooter>&amp;C&amp;A - Pr. El 01/2019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10">
    <tabColor theme="6" tint="0.39997558519241921"/>
  </sheetPr>
  <dimension ref="A1:J38"/>
  <sheetViews>
    <sheetView showGridLines="0" view="pageBreakPreview" topLeftCell="A25" zoomScale="60" zoomScaleNormal="100" workbookViewId="0">
      <selection activeCell="A38" sqref="A38:J38"/>
    </sheetView>
  </sheetViews>
  <sheetFormatPr defaultRowHeight="15" x14ac:dyDescent="0.25"/>
  <cols>
    <col min="1" max="1" width="39.28515625" customWidth="1"/>
    <col min="2" max="2" width="15" style="9" customWidth="1"/>
    <col min="3" max="3" width="14.5703125" style="9" customWidth="1"/>
    <col min="4" max="4" width="18.140625" style="9" customWidth="1"/>
    <col min="5" max="5" width="22.140625" style="9" customWidth="1"/>
    <col min="6" max="6" width="15.5703125" customWidth="1"/>
    <col min="7" max="7" width="14" customWidth="1"/>
    <col min="8" max="8" width="17.7109375" bestFit="1" customWidth="1"/>
    <col min="9" max="10" width="15" customWidth="1"/>
    <col min="11" max="11" width="11.5703125" bestFit="1" customWidth="1"/>
  </cols>
  <sheetData>
    <row r="1" spans="1:10" x14ac:dyDescent="0.25">
      <c r="A1" s="523" t="str">
        <f>RESUMO!A1</f>
        <v>ANEXO IV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0" x14ac:dyDescent="0.25">
      <c r="A2" s="523" t="str">
        <f>RESUMO!A3</f>
        <v>Pr. El. Nº 001/2020</v>
      </c>
      <c r="B2" s="523"/>
      <c r="C2" s="523"/>
      <c r="D2" s="523"/>
      <c r="E2" s="523"/>
      <c r="F2" s="523"/>
      <c r="G2" s="523"/>
      <c r="H2" s="523"/>
      <c r="I2" s="523"/>
      <c r="J2" s="523"/>
    </row>
    <row r="3" spans="1:10" x14ac:dyDescent="0.25">
      <c r="A3" s="523" t="s">
        <v>353</v>
      </c>
      <c r="B3" s="523"/>
      <c r="C3" s="523"/>
      <c r="D3" s="523"/>
      <c r="E3" s="523"/>
      <c r="F3" s="523"/>
      <c r="G3" s="523"/>
      <c r="H3" s="523"/>
      <c r="I3" s="523"/>
      <c r="J3" s="523"/>
    </row>
    <row r="4" spans="1:10" x14ac:dyDescent="0.25">
      <c r="A4" s="523" t="s">
        <v>408</v>
      </c>
      <c r="B4" s="523"/>
      <c r="C4" s="523"/>
      <c r="D4" s="523"/>
      <c r="E4" s="523"/>
      <c r="F4" s="523"/>
      <c r="G4" s="523"/>
      <c r="H4" s="523"/>
      <c r="I4" s="523"/>
      <c r="J4" s="523"/>
    </row>
    <row r="5" spans="1:10" ht="20.25" customHeight="1" x14ac:dyDescent="0.25">
      <c r="A5" s="21"/>
      <c r="B5" s="21"/>
      <c r="F5" s="9"/>
      <c r="G5" s="21"/>
      <c r="H5" s="21"/>
    </row>
    <row r="6" spans="1:10" x14ac:dyDescent="0.25">
      <c r="A6" s="47" t="s">
        <v>120</v>
      </c>
      <c r="B6" s="47"/>
      <c r="C6" s="48"/>
      <c r="D6" s="48"/>
      <c r="E6" s="48"/>
      <c r="F6" s="48"/>
      <c r="G6" s="47"/>
      <c r="H6" s="47"/>
      <c r="I6" s="47"/>
      <c r="J6" s="47"/>
    </row>
    <row r="7" spans="1:10" ht="10.5" customHeight="1" x14ac:dyDescent="0.25">
      <c r="A7" s="21"/>
      <c r="B7" s="21"/>
      <c r="F7" s="9"/>
      <c r="G7" s="21"/>
      <c r="H7" s="21"/>
    </row>
    <row r="8" spans="1:10" ht="27" customHeight="1" x14ac:dyDescent="0.25">
      <c r="A8" s="112" t="s">
        <v>180</v>
      </c>
      <c r="B8" s="585" t="str">
        <f>RESUMO!C10</f>
        <v>XXXXXXXXXXXXXXXXXXX</v>
      </c>
      <c r="C8" s="586"/>
      <c r="D8" s="587"/>
      <c r="E8" s="72" t="s">
        <v>104</v>
      </c>
      <c r="F8" s="570" t="str">
        <f>RESUMO!H10</f>
        <v>XXXXXXXXXXX</v>
      </c>
      <c r="G8" s="571"/>
    </row>
    <row r="9" spans="1:10" x14ac:dyDescent="0.25">
      <c r="A9" s="21"/>
      <c r="F9" s="21"/>
      <c r="G9" s="21"/>
      <c r="H9" s="21"/>
    </row>
    <row r="10" spans="1:10" x14ac:dyDescent="0.25">
      <c r="A10" s="577" t="s">
        <v>334</v>
      </c>
      <c r="B10" s="577"/>
      <c r="C10" s="577"/>
      <c r="D10" s="577"/>
      <c r="E10" s="577"/>
      <c r="F10" s="25"/>
    </row>
    <row r="11" spans="1:10" ht="30" x14ac:dyDescent="0.25">
      <c r="A11" s="584" t="s">
        <v>301</v>
      </c>
      <c r="B11" s="576" t="s">
        <v>297</v>
      </c>
      <c r="C11" s="576"/>
      <c r="D11" s="383" t="s">
        <v>342</v>
      </c>
      <c r="E11" s="383" t="s">
        <v>343</v>
      </c>
    </row>
    <row r="12" spans="1:10" ht="46.5" customHeight="1" x14ac:dyDescent="0.25">
      <c r="A12" s="584"/>
      <c r="B12" s="227" t="s">
        <v>344</v>
      </c>
      <c r="C12" s="227" t="s">
        <v>345</v>
      </c>
      <c r="D12" s="381" t="s">
        <v>346</v>
      </c>
      <c r="E12" s="229" t="s">
        <v>538</v>
      </c>
    </row>
    <row r="13" spans="1:10" ht="30" customHeight="1" x14ac:dyDescent="0.25">
      <c r="A13" s="7" t="str">
        <f>'Areas e Produtividade'!A13</f>
        <v>Pisos frios</v>
      </c>
      <c r="B13" s="196">
        <f>'Areas e Produtividade'!C13</f>
        <v>1444.14</v>
      </c>
      <c r="C13" s="197">
        <f>'Areas e Produtividade'!D13</f>
        <v>1200</v>
      </c>
      <c r="D13" s="223">
        <f>'Aux Limpeza'!$H$141</f>
        <v>4312.2183709752308</v>
      </c>
      <c r="E13" s="228">
        <f>ROUND((1/C13)*D13,2)</f>
        <v>3.59</v>
      </c>
    </row>
    <row r="14" spans="1:10" ht="30" customHeight="1" x14ac:dyDescent="0.25">
      <c r="A14" s="7" t="str">
        <f>'Areas e Produtividade'!A14</f>
        <v>Banheiros</v>
      </c>
      <c r="B14" s="196">
        <f>'Areas e Produtividade'!C14</f>
        <v>193.57</v>
      </c>
      <c r="C14" s="197">
        <f>'Areas e Produtividade'!D14</f>
        <v>220</v>
      </c>
      <c r="D14" s="223">
        <f>'Aux Limpeza'!$H$141</f>
        <v>4312.2183709752308</v>
      </c>
      <c r="E14" s="228">
        <f t="shared" ref="E14:E15" si="0">ROUND((1/C14)*D14,2)</f>
        <v>19.600000000000001</v>
      </c>
    </row>
    <row r="15" spans="1:10" ht="30" customHeight="1" x14ac:dyDescent="0.25">
      <c r="A15" s="61" t="str">
        <f>'Areas e Produtividade'!A15</f>
        <v>Áreas com espaços livres</v>
      </c>
      <c r="B15" s="196">
        <f>'Areas e Produtividade'!C15</f>
        <v>1411.71</v>
      </c>
      <c r="C15" s="197">
        <f>'Areas e Produtividade'!D15</f>
        <v>1500</v>
      </c>
      <c r="D15" s="223">
        <f>'Aux Limpeza'!$H$141</f>
        <v>4312.2183709752308</v>
      </c>
      <c r="E15" s="228">
        <f t="shared" si="0"/>
        <v>2.87</v>
      </c>
    </row>
    <row r="16" spans="1:10" x14ac:dyDescent="0.25">
      <c r="D16"/>
      <c r="E16"/>
    </row>
    <row r="18" spans="1:10" x14ac:dyDescent="0.25">
      <c r="A18" s="577" t="s">
        <v>305</v>
      </c>
      <c r="B18" s="577"/>
      <c r="C18" s="577"/>
      <c r="D18" s="577"/>
      <c r="E18" s="577"/>
    </row>
    <row r="19" spans="1:10" ht="35.25" customHeight="1" x14ac:dyDescent="0.25">
      <c r="A19" s="583" t="s">
        <v>301</v>
      </c>
      <c r="B19" s="576" t="s">
        <v>297</v>
      </c>
      <c r="C19" s="576"/>
      <c r="D19" s="390" t="s">
        <v>342</v>
      </c>
      <c r="E19" s="390" t="s">
        <v>343</v>
      </c>
    </row>
    <row r="20" spans="1:10" ht="45.75" customHeight="1" x14ac:dyDescent="0.25">
      <c r="A20" s="583"/>
      <c r="B20" s="382" t="s">
        <v>344</v>
      </c>
      <c r="C20" s="382" t="s">
        <v>345</v>
      </c>
      <c r="D20" s="381" t="s">
        <v>346</v>
      </c>
      <c r="E20" s="387" t="s">
        <v>538</v>
      </c>
    </row>
    <row r="21" spans="1:10" ht="25.5" customHeight="1" x14ac:dyDescent="0.25">
      <c r="A21" s="7" t="str">
        <f>'Areas e Produtividade'!A21</f>
        <v>Varrição de Passeios e arruamentos</v>
      </c>
      <c r="B21" s="196">
        <f>'Areas e Produtividade'!C21</f>
        <v>8000</v>
      </c>
      <c r="C21" s="197">
        <f>'Areas e Produtividade'!D21</f>
        <v>9000</v>
      </c>
      <c r="D21" s="223">
        <f>Servente!H141</f>
        <v>4307.1870583966756</v>
      </c>
      <c r="E21" s="228">
        <f>ROUND((1/C21)*D21,2)</f>
        <v>0.48</v>
      </c>
    </row>
    <row r="22" spans="1:10" ht="25.5" customHeight="1" x14ac:dyDescent="0.25">
      <c r="A22" s="379" t="str">
        <f>'Areas e Produtividade'!A22</f>
        <v xml:space="preserve">Pátios e áreas verdes </v>
      </c>
      <c r="B22" s="385">
        <f>'Areas e Produtividade'!C22</f>
        <v>3000</v>
      </c>
      <c r="C22" s="386">
        <f>'Areas e Produtividade'!D22</f>
        <v>2700</v>
      </c>
      <c r="D22" s="223">
        <f>Servente!$H$141</f>
        <v>4307.1870583966756</v>
      </c>
      <c r="E22" s="228">
        <f>ROUND((1/C22)*D22,2)</f>
        <v>1.6</v>
      </c>
    </row>
    <row r="23" spans="1:10" ht="21" customHeight="1" x14ac:dyDescent="0.25">
      <c r="A23" s="574"/>
      <c r="B23" s="574"/>
      <c r="C23" s="574"/>
      <c r="D23" s="574"/>
      <c r="E23" s="574"/>
      <c r="F23" s="574"/>
      <c r="G23" s="574"/>
      <c r="H23" s="574"/>
      <c r="I23" s="574"/>
      <c r="J23" s="574"/>
    </row>
    <row r="24" spans="1:10" s="349" customFormat="1" ht="20.25" customHeight="1" x14ac:dyDescent="0.25">
      <c r="A24" s="380"/>
      <c r="B24" s="380"/>
      <c r="C24" s="380"/>
      <c r="D24" s="380"/>
      <c r="E24" s="380"/>
      <c r="F24" s="380"/>
      <c r="G24" s="380"/>
      <c r="H24" s="380"/>
      <c r="I24" s="380"/>
      <c r="J24" s="380"/>
    </row>
    <row r="25" spans="1:10" s="349" customFormat="1" ht="27" customHeight="1" x14ac:dyDescent="0.25">
      <c r="A25" s="577" t="s">
        <v>481</v>
      </c>
      <c r="B25" s="577"/>
      <c r="C25" s="577"/>
      <c r="D25" s="577"/>
      <c r="E25" s="577"/>
    </row>
    <row r="26" spans="1:10" s="349" customFormat="1" ht="27" customHeight="1" x14ac:dyDescent="0.25">
      <c r="A26" s="561" t="s">
        <v>301</v>
      </c>
      <c r="B26" s="576" t="s">
        <v>297</v>
      </c>
      <c r="C26" s="576"/>
      <c r="D26" s="390" t="s">
        <v>342</v>
      </c>
      <c r="E26" s="383" t="s">
        <v>343</v>
      </c>
    </row>
    <row r="27" spans="1:10" s="349" customFormat="1" ht="43.5" customHeight="1" x14ac:dyDescent="0.25">
      <c r="A27" s="562"/>
      <c r="B27" s="382" t="s">
        <v>344</v>
      </c>
      <c r="C27" s="382" t="s">
        <v>345</v>
      </c>
      <c r="D27" s="381" t="s">
        <v>346</v>
      </c>
      <c r="E27" s="387" t="s">
        <v>538</v>
      </c>
    </row>
    <row r="28" spans="1:10" s="349" customFormat="1" ht="32.25" customHeight="1" x14ac:dyDescent="0.25">
      <c r="A28" s="414" t="s">
        <v>535</v>
      </c>
      <c r="B28" s="394">
        <f>'Areas e Produtividade'!C28</f>
        <v>80000</v>
      </c>
      <c r="C28" s="386">
        <f>'Areas e Produtividade'!D28</f>
        <v>80000</v>
      </c>
      <c r="D28" s="223">
        <f>Tratorista!H141</f>
        <v>4470.7338505684356</v>
      </c>
      <c r="E28" s="396">
        <f>ROUND((1/C28)*D28,3)</f>
        <v>5.6000000000000001E-2</v>
      </c>
      <c r="F28" s="397"/>
    </row>
    <row r="29" spans="1:10" s="349" customFormat="1" ht="21" customHeight="1" x14ac:dyDescent="0.25">
      <c r="A29" s="392" t="s">
        <v>536</v>
      </c>
      <c r="B29" s="380"/>
      <c r="C29" s="380"/>
      <c r="D29" s="380"/>
      <c r="E29" s="380"/>
      <c r="F29" s="380"/>
      <c r="G29" s="380"/>
      <c r="H29" s="380"/>
      <c r="I29" s="380"/>
      <c r="J29" s="380"/>
    </row>
    <row r="31" spans="1:10" x14ac:dyDescent="0.25">
      <c r="A31" s="577" t="s">
        <v>335</v>
      </c>
      <c r="B31" s="577"/>
      <c r="C31" s="577"/>
      <c r="D31" s="577"/>
      <c r="E31" s="577"/>
      <c r="F31" s="577"/>
      <c r="G31" s="577"/>
      <c r="H31" s="577"/>
      <c r="I31" s="577"/>
      <c r="J31" s="577"/>
    </row>
    <row r="32" spans="1:10" ht="30.75" customHeight="1" x14ac:dyDescent="0.25">
      <c r="A32" s="578" t="s">
        <v>301</v>
      </c>
      <c r="B32" s="579" t="s">
        <v>297</v>
      </c>
      <c r="C32" s="579"/>
      <c r="D32" s="582" t="s">
        <v>352</v>
      </c>
      <c r="E32" s="582"/>
      <c r="F32" s="582"/>
      <c r="G32" s="582"/>
      <c r="H32" s="582"/>
      <c r="I32" s="581" t="s">
        <v>351</v>
      </c>
      <c r="J32" s="580" t="s">
        <v>539</v>
      </c>
    </row>
    <row r="33" spans="1:10" ht="54.75" customHeight="1" x14ac:dyDescent="0.25">
      <c r="A33" s="578"/>
      <c r="B33" s="382" t="s">
        <v>348</v>
      </c>
      <c r="C33" s="382" t="s">
        <v>350</v>
      </c>
      <c r="D33" s="201"/>
      <c r="E33" s="202" t="s">
        <v>320</v>
      </c>
      <c r="F33" s="203" t="s">
        <v>321</v>
      </c>
      <c r="G33" s="203" t="s">
        <v>322</v>
      </c>
      <c r="H33" s="203" t="s">
        <v>349</v>
      </c>
      <c r="I33" s="581"/>
      <c r="J33" s="580"/>
    </row>
    <row r="34" spans="1:10" ht="35.25" customHeight="1" x14ac:dyDescent="0.25">
      <c r="A34" s="378" t="s">
        <v>308</v>
      </c>
      <c r="B34" s="384">
        <f>'Areas e Produtividade'!C35</f>
        <v>361.9</v>
      </c>
      <c r="C34" s="386">
        <f>'Areas e Produtividade'!D35</f>
        <v>380</v>
      </c>
      <c r="D34" s="431" t="s">
        <v>347</v>
      </c>
      <c r="E34" s="226">
        <f>(1/C34)</f>
        <v>2.631578947368421E-3</v>
      </c>
      <c r="F34" s="199">
        <v>16</v>
      </c>
      <c r="G34" s="45">
        <f>1/188.76</f>
        <v>5.2977325704598437E-3</v>
      </c>
      <c r="H34" s="225">
        <f>E34*F34*G34</f>
        <v>2.2306242401936183E-4</v>
      </c>
      <c r="I34" s="12">
        <f>'Aux Limpeza'!H141</f>
        <v>4312.2183709752308</v>
      </c>
      <c r="J34" s="393">
        <f>ROUND(H34*I34,2)</f>
        <v>0.96</v>
      </c>
    </row>
    <row r="35" spans="1:10" ht="28.5" customHeight="1" x14ac:dyDescent="0.25">
      <c r="A35" s="379" t="s">
        <v>310</v>
      </c>
      <c r="B35" s="384">
        <f>'Areas e Produtividade'!C36</f>
        <v>361.9</v>
      </c>
      <c r="C35" s="386">
        <f>'Areas e Produtividade'!D36</f>
        <v>380</v>
      </c>
      <c r="D35" s="431" t="s">
        <v>347</v>
      </c>
      <c r="E35" s="226">
        <f>(1/C35)</f>
        <v>2.631578947368421E-3</v>
      </c>
      <c r="F35" s="199">
        <v>16</v>
      </c>
      <c r="G35" s="45">
        <f>1/188.76</f>
        <v>5.2977325704598437E-3</v>
      </c>
      <c r="H35" s="225">
        <f>E35*F35*G35</f>
        <v>2.2306242401936183E-4</v>
      </c>
      <c r="I35" s="12">
        <f>'Aux Limpeza'!H141</f>
        <v>4312.2183709752308</v>
      </c>
      <c r="J35" s="393">
        <f>ROUND(H35*I35,2)</f>
        <v>0.96</v>
      </c>
    </row>
    <row r="36" spans="1:10" ht="21" customHeight="1" x14ac:dyDescent="0.25">
      <c r="A36" s="63"/>
      <c r="E36"/>
    </row>
    <row r="37" spans="1:10" ht="21" customHeight="1" x14ac:dyDescent="0.25">
      <c r="A37" t="s">
        <v>313</v>
      </c>
      <c r="F37" s="9"/>
    </row>
    <row r="38" spans="1:10" ht="30" customHeight="1" x14ac:dyDescent="0.25">
      <c r="A38" s="575" t="s">
        <v>540</v>
      </c>
      <c r="B38" s="575"/>
      <c r="C38" s="575"/>
      <c r="D38" s="575"/>
      <c r="E38" s="575"/>
      <c r="F38" s="575"/>
      <c r="G38" s="575"/>
      <c r="H38" s="575"/>
      <c r="I38" s="575"/>
      <c r="J38" s="575"/>
    </row>
  </sheetData>
  <sheetProtection algorithmName="SHA-512" hashValue="Iyp+HMMZItOuD1/Y/S9t9Anawqb67d7UOT2/+Je6P9pZbpQtVpw04LOnpr6dDSjt002ViGt9OcobLVo6ziDfzg==" saltValue="dap8XNZFAoMIPkBmFVfEsg==" spinCount="100000" sheet="1" objects="1" scenarios="1"/>
  <mergeCells count="23">
    <mergeCell ref="F8:G8"/>
    <mergeCell ref="A1:J1"/>
    <mergeCell ref="A3:J3"/>
    <mergeCell ref="A4:J4"/>
    <mergeCell ref="A11:A12"/>
    <mergeCell ref="B11:C11"/>
    <mergeCell ref="A2:J2"/>
    <mergeCell ref="B8:D8"/>
    <mergeCell ref="A38:J38"/>
    <mergeCell ref="B26:C26"/>
    <mergeCell ref="A10:E10"/>
    <mergeCell ref="A18:E18"/>
    <mergeCell ref="A25:E25"/>
    <mergeCell ref="A32:A33"/>
    <mergeCell ref="B32:C32"/>
    <mergeCell ref="A23:J23"/>
    <mergeCell ref="J32:J33"/>
    <mergeCell ref="I32:I33"/>
    <mergeCell ref="D32:H32"/>
    <mergeCell ref="A26:A27"/>
    <mergeCell ref="A31:J31"/>
    <mergeCell ref="A19:A20"/>
    <mergeCell ref="B19:C19"/>
  </mergeCells>
  <pageMargins left="0.51181102362204722" right="0.51181102362204722" top="0.78740157480314965" bottom="0.78740157480314965" header="0.31496062992125984" footer="0.31496062992125984"/>
  <pageSetup paperSize="9" scale="49" orientation="portrait" r:id="rId1"/>
  <headerFooter>
    <oddFooter>&amp;C&amp;A - Pr. El 01/2019</oddFooter>
  </headerFooter>
  <colBreaks count="1" manualBreakCount="1">
    <brk id="10" max="37" man="1"/>
  </colBreaks>
  <ignoredErrors>
    <ignoredError sqref="I3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</sheetPr>
  <dimension ref="A1:H32"/>
  <sheetViews>
    <sheetView view="pageBreakPreview" zoomScale="60" zoomScaleNormal="100" workbookViewId="0">
      <selection activeCell="E32" sqref="E32"/>
    </sheetView>
  </sheetViews>
  <sheetFormatPr defaultRowHeight="15" x14ac:dyDescent="0.25"/>
  <cols>
    <col min="2" max="2" width="25.7109375" customWidth="1"/>
    <col min="3" max="3" width="40.85546875" customWidth="1"/>
    <col min="4" max="4" width="14.85546875" style="9" bestFit="1" customWidth="1"/>
    <col min="5" max="5" width="18.42578125" style="9" customWidth="1"/>
    <col min="6" max="6" width="20" style="9" customWidth="1"/>
    <col min="7" max="7" width="3" customWidth="1"/>
    <col min="8" max="8" width="11.5703125" bestFit="1" customWidth="1"/>
  </cols>
  <sheetData>
    <row r="1" spans="1:8" s="487" customFormat="1" x14ac:dyDescent="0.25">
      <c r="A1" s="531" t="str">
        <f>ORIENTAÇÕES!A1</f>
        <v>ANEXO IV</v>
      </c>
      <c r="B1" s="531"/>
      <c r="C1" s="531"/>
      <c r="D1" s="531"/>
      <c r="E1" s="531"/>
      <c r="F1" s="531"/>
      <c r="G1" s="257"/>
    </row>
    <row r="2" spans="1:8" s="487" customFormat="1" x14ac:dyDescent="0.25">
      <c r="A2" s="598" t="str">
        <f>ORIENTAÇÕES!A3</f>
        <v>Pr. El. Nº 001/2020</v>
      </c>
      <c r="B2" s="598"/>
      <c r="C2" s="598"/>
      <c r="D2" s="598"/>
      <c r="E2" s="598"/>
      <c r="F2" s="598"/>
      <c r="G2" s="498"/>
      <c r="H2" s="498"/>
    </row>
    <row r="3" spans="1:8" s="487" customFormat="1" x14ac:dyDescent="0.25">
      <c r="A3" s="523" t="str">
        <f>ORIENTAÇÕES!A4</f>
        <v>PROCESSO Nº. : 21052.002537/2019-97</v>
      </c>
      <c r="B3" s="523"/>
      <c r="C3" s="523"/>
      <c r="D3" s="523"/>
      <c r="E3" s="523"/>
      <c r="F3" s="523"/>
      <c r="G3" s="257"/>
      <c r="H3" s="257"/>
    </row>
    <row r="4" spans="1:8" ht="15.75" x14ac:dyDescent="0.25">
      <c r="A4" s="249"/>
      <c r="B4" s="249"/>
      <c r="C4" s="249"/>
      <c r="D4" s="249"/>
      <c r="E4" s="249"/>
      <c r="F4" s="249"/>
      <c r="G4" s="249"/>
      <c r="H4" s="249"/>
    </row>
    <row r="5" spans="1:8" ht="18.75" x14ac:dyDescent="0.3">
      <c r="A5" s="599" t="s">
        <v>366</v>
      </c>
      <c r="B5" s="599"/>
      <c r="C5" s="599"/>
      <c r="D5" s="599"/>
      <c r="E5" s="599"/>
      <c r="F5" s="599"/>
    </row>
    <row r="6" spans="1:8" ht="10.5" customHeight="1" x14ac:dyDescent="0.25">
      <c r="A6" s="21"/>
      <c r="B6" s="21"/>
      <c r="C6" s="21"/>
      <c r="D6" s="21"/>
    </row>
    <row r="7" spans="1:8" ht="27" customHeight="1" x14ac:dyDescent="0.25">
      <c r="A7" s="600" t="s">
        <v>365</v>
      </c>
      <c r="B7" s="600"/>
      <c r="C7" s="258" t="str">
        <f>RESUMO!C10</f>
        <v>XXXXXXXXXXXXXXXXXXX</v>
      </c>
      <c r="D7" s="72" t="s">
        <v>104</v>
      </c>
      <c r="E7" s="601" t="str">
        <f>RESUMO!C11</f>
        <v>XXX.XXX.XXX/XXXX-XX</v>
      </c>
      <c r="F7" s="602"/>
    </row>
    <row r="8" spans="1:8" ht="15.75" thickBot="1" x14ac:dyDescent="0.3">
      <c r="B8" s="21"/>
      <c r="C8" s="21"/>
    </row>
    <row r="9" spans="1:8" ht="46.5" customHeight="1" thickBot="1" x14ac:dyDescent="0.3">
      <c r="A9" s="368" t="s">
        <v>44</v>
      </c>
      <c r="B9" s="589" t="s">
        <v>359</v>
      </c>
      <c r="C9" s="590"/>
      <c r="D9" s="369" t="s">
        <v>344</v>
      </c>
      <c r="E9" s="369" t="s">
        <v>355</v>
      </c>
      <c r="F9" s="370" t="s">
        <v>354</v>
      </c>
    </row>
    <row r="10" spans="1:8" ht="29.25" customHeight="1" x14ac:dyDescent="0.25">
      <c r="A10" s="591">
        <v>1</v>
      </c>
      <c r="B10" s="593" t="s">
        <v>334</v>
      </c>
      <c r="C10" s="236" t="str">
        <f>'Areas e Produtividade'!A13</f>
        <v>Pisos frios</v>
      </c>
      <c r="D10" s="237">
        <f>'Areas e Produtividade'!C13</f>
        <v>1444.14</v>
      </c>
      <c r="E10" s="238">
        <f>'CUSTO m²'!E13</f>
        <v>3.59</v>
      </c>
      <c r="F10" s="239">
        <f t="shared" ref="F10:F12" si="0">D10*E10</f>
        <v>5184.4625999999998</v>
      </c>
    </row>
    <row r="11" spans="1:8" ht="29.25" customHeight="1" x14ac:dyDescent="0.25">
      <c r="A11" s="592"/>
      <c r="B11" s="594"/>
      <c r="C11" s="232" t="str">
        <f>'Areas e Produtividade'!A14</f>
        <v>Banheiros</v>
      </c>
      <c r="D11" s="318">
        <f>'Areas e Produtividade'!C14</f>
        <v>193.57</v>
      </c>
      <c r="E11" s="231">
        <f>'CUSTO m²'!E14</f>
        <v>19.600000000000001</v>
      </c>
      <c r="F11" s="240">
        <f t="shared" si="0"/>
        <v>3793.9720000000002</v>
      </c>
    </row>
    <row r="12" spans="1:8" ht="29.25" customHeight="1" x14ac:dyDescent="0.25">
      <c r="A12" s="592"/>
      <c r="B12" s="594"/>
      <c r="C12" s="233" t="str">
        <f>'Areas e Produtividade'!A15</f>
        <v>Áreas com espaços livres</v>
      </c>
      <c r="D12" s="318">
        <f>'Areas e Produtividade'!C15</f>
        <v>1411.71</v>
      </c>
      <c r="E12" s="231">
        <f>'CUSTO m²'!E15</f>
        <v>2.87</v>
      </c>
      <c r="F12" s="240">
        <f t="shared" si="0"/>
        <v>4051.6077000000005</v>
      </c>
    </row>
    <row r="13" spans="1:8" ht="5.0999999999999996" customHeight="1" x14ac:dyDescent="0.25">
      <c r="A13" s="592"/>
      <c r="B13" s="366"/>
      <c r="C13" s="366"/>
      <c r="D13" s="367"/>
      <c r="E13" s="367"/>
      <c r="F13" s="241"/>
    </row>
    <row r="14" spans="1:8" ht="29.25" customHeight="1" x14ac:dyDescent="0.25">
      <c r="A14" s="592"/>
      <c r="B14" s="595" t="s">
        <v>305</v>
      </c>
      <c r="C14" s="350" t="str">
        <f>'Areas e Produtividade'!A21</f>
        <v>Varrição de Passeios e arruamentos</v>
      </c>
      <c r="D14" s="385">
        <f>'Areas e Produtividade'!C21</f>
        <v>8000</v>
      </c>
      <c r="E14" s="231">
        <f>'CUSTO m²'!E21</f>
        <v>0.48</v>
      </c>
      <c r="F14" s="240">
        <f t="shared" ref="F14:F15" si="1">D14*E14</f>
        <v>3840</v>
      </c>
      <c r="G14" s="224"/>
    </row>
    <row r="15" spans="1:8" ht="29.25" customHeight="1" x14ac:dyDescent="0.25">
      <c r="A15" s="592"/>
      <c r="B15" s="596"/>
      <c r="C15" s="232" t="str">
        <f>'Areas e Produtividade'!A22</f>
        <v xml:space="preserve">Pátios e áreas verdes </v>
      </c>
      <c r="D15" s="385">
        <f>'Areas e Produtividade'!C22</f>
        <v>3000</v>
      </c>
      <c r="E15" s="231">
        <f>'CUSTO m²'!E22</f>
        <v>1.6</v>
      </c>
      <c r="F15" s="240">
        <f t="shared" si="1"/>
        <v>4800</v>
      </c>
      <c r="G15" s="224"/>
    </row>
    <row r="16" spans="1:8" ht="5.0999999999999996" customHeight="1" x14ac:dyDescent="0.25">
      <c r="A16" s="592"/>
      <c r="B16" s="366"/>
      <c r="C16" s="366"/>
      <c r="D16" s="367"/>
      <c r="E16" s="367"/>
      <c r="F16" s="242"/>
    </row>
    <row r="17" spans="1:8" s="349" customFormat="1" ht="47.25" customHeight="1" x14ac:dyDescent="0.25">
      <c r="A17" s="592"/>
      <c r="B17" s="395" t="str">
        <f>'CUSTO m²'!A25</f>
        <v>ÁREAS EXTERNAS - LIMPEZA E CONSERVAÇÃO MECANIZADA</v>
      </c>
      <c r="C17" s="233" t="str">
        <f>'Areas e Produtividade'!A28</f>
        <v>Áreas verdes - limpeza e conservação mecanizada*</v>
      </c>
      <c r="D17" s="385">
        <f>'Areas e Produtividade'!C28</f>
        <v>80000</v>
      </c>
      <c r="E17" s="398">
        <f>'CUSTO m²'!E28</f>
        <v>5.6000000000000001E-2</v>
      </c>
      <c r="F17" s="240">
        <f t="shared" ref="F17" si="2">D17*E17</f>
        <v>4480</v>
      </c>
    </row>
    <row r="18" spans="1:8" s="349" customFormat="1" ht="5.0999999999999996" customHeight="1" x14ac:dyDescent="0.25">
      <c r="A18" s="592"/>
      <c r="B18" s="366"/>
      <c r="C18" s="366"/>
      <c r="D18" s="367"/>
      <c r="E18" s="367"/>
      <c r="F18" s="242"/>
    </row>
    <row r="19" spans="1:8" ht="29.25" customHeight="1" x14ac:dyDescent="0.25">
      <c r="A19" s="592"/>
      <c r="B19" s="597" t="s">
        <v>335</v>
      </c>
      <c r="C19" s="233" t="s">
        <v>308</v>
      </c>
      <c r="D19" s="318">
        <f>'Areas e Produtividade'!C35</f>
        <v>361.9</v>
      </c>
      <c r="E19" s="231">
        <f>'CUSTO m²'!J34</f>
        <v>0.96</v>
      </c>
      <c r="F19" s="240">
        <f t="shared" ref="F19:F20" si="3">D19*E19</f>
        <v>347.42399999999998</v>
      </c>
    </row>
    <row r="20" spans="1:8" ht="29.25" customHeight="1" x14ac:dyDescent="0.25">
      <c r="A20" s="592"/>
      <c r="B20" s="597"/>
      <c r="C20" s="232" t="s">
        <v>310</v>
      </c>
      <c r="D20" s="318">
        <f>'Areas e Produtividade'!C36</f>
        <v>361.9</v>
      </c>
      <c r="E20" s="231">
        <f>'CUSTO m²'!J35</f>
        <v>0.96</v>
      </c>
      <c r="F20" s="240">
        <f t="shared" si="3"/>
        <v>347.42399999999998</v>
      </c>
    </row>
    <row r="21" spans="1:8" s="349" customFormat="1" ht="5.25" customHeight="1" x14ac:dyDescent="0.25">
      <c r="A21" s="319"/>
      <c r="B21" s="374"/>
      <c r="C21" s="374"/>
      <c r="D21" s="375"/>
      <c r="E21" s="376"/>
      <c r="F21" s="377"/>
    </row>
    <row r="22" spans="1:8" s="349" customFormat="1" ht="25.5" customHeight="1" thickBot="1" x14ac:dyDescent="0.3">
      <c r="A22" s="320"/>
      <c r="B22" s="588" t="s">
        <v>534</v>
      </c>
      <c r="C22" s="588"/>
      <c r="D22" s="588"/>
      <c r="E22" s="588"/>
      <c r="F22" s="247">
        <f>SUM(F10:F20)</f>
        <v>26844.890299999999</v>
      </c>
    </row>
    <row r="23" spans="1:8" s="9" customFormat="1" ht="9.75" customHeight="1" thickBot="1" x14ac:dyDescent="0.3">
      <c r="A23" s="245"/>
      <c r="B23" s="243"/>
      <c r="C23" s="243"/>
      <c r="D23" s="244"/>
      <c r="E23" s="244"/>
      <c r="F23" s="244"/>
      <c r="G23"/>
      <c r="H23"/>
    </row>
    <row r="24" spans="1:8" s="9" customFormat="1" ht="45.75" customHeight="1" x14ac:dyDescent="0.25">
      <c r="A24" s="234" t="s">
        <v>44</v>
      </c>
      <c r="B24" s="607" t="s">
        <v>360</v>
      </c>
      <c r="C24" s="608"/>
      <c r="D24" s="234" t="s">
        <v>357</v>
      </c>
      <c r="E24" s="234" t="s">
        <v>358</v>
      </c>
      <c r="F24" s="235" t="s">
        <v>354</v>
      </c>
      <c r="G24"/>
      <c r="H24"/>
    </row>
    <row r="25" spans="1:8" ht="37.5" customHeight="1" thickBot="1" x14ac:dyDescent="0.3">
      <c r="A25" s="371">
        <v>2</v>
      </c>
      <c r="B25" s="372" t="s">
        <v>356</v>
      </c>
      <c r="C25" s="373" t="s">
        <v>361</v>
      </c>
      <c r="D25" s="246">
        <f>Lavanderia!H141</f>
        <v>4933.4631361688198</v>
      </c>
      <c r="E25" s="248">
        <v>1</v>
      </c>
      <c r="F25" s="247">
        <f>D25*E25</f>
        <v>4933.4631361688198</v>
      </c>
    </row>
    <row r="28" spans="1:8" ht="15.75" thickBot="1" x14ac:dyDescent="0.3">
      <c r="A28" s="560" t="s">
        <v>364</v>
      </c>
      <c r="B28" s="560"/>
      <c r="C28" s="560"/>
      <c r="D28" s="560"/>
      <c r="E28" s="560"/>
      <c r="F28" s="560"/>
    </row>
    <row r="29" spans="1:8" ht="21.75" customHeight="1" x14ac:dyDescent="0.25">
      <c r="A29" s="250" t="s">
        <v>362</v>
      </c>
      <c r="B29" s="251" t="s">
        <v>363</v>
      </c>
      <c r="C29" s="251"/>
      <c r="D29" s="251"/>
      <c r="E29" s="449" t="s">
        <v>288</v>
      </c>
      <c r="F29" s="252" t="s">
        <v>367</v>
      </c>
    </row>
    <row r="30" spans="1:8" ht="45" customHeight="1" x14ac:dyDescent="0.25">
      <c r="A30" s="450">
        <v>1</v>
      </c>
      <c r="B30" s="603" t="str">
        <f>RESUMO!C17</f>
        <v>Serviços de limpeza e conservação de áreas prediais, internas e adjacentes, áreas externas, esquadrias externas (faces internas  e externas, com e sem exposição ao risco) - Por Metragem</v>
      </c>
      <c r="C30" s="603"/>
      <c r="D30" s="603"/>
      <c r="E30" s="14">
        <f>F22</f>
        <v>26844.890299999999</v>
      </c>
      <c r="F30" s="253">
        <f>E30*12</f>
        <v>322138.68359999999</v>
      </c>
    </row>
    <row r="31" spans="1:8" ht="27.75" customHeight="1" thickBot="1" x14ac:dyDescent="0.3">
      <c r="A31" s="450">
        <v>2</v>
      </c>
      <c r="B31" s="604" t="str">
        <f>RESUMO!C18</f>
        <v>Serviço de Higienização Textil (Por Posto)</v>
      </c>
      <c r="C31" s="604"/>
      <c r="D31" s="604"/>
      <c r="E31" s="122">
        <f>ROUND(F25,2)</f>
        <v>4933.46</v>
      </c>
      <c r="F31" s="254">
        <f>E31*12</f>
        <v>59201.520000000004</v>
      </c>
    </row>
    <row r="32" spans="1:8" ht="30" customHeight="1" thickBot="1" x14ac:dyDescent="0.3">
      <c r="A32" s="605" t="s">
        <v>368</v>
      </c>
      <c r="B32" s="606"/>
      <c r="C32" s="606"/>
      <c r="D32" s="606"/>
      <c r="E32" s="259">
        <f>SUM(E30:E31)</f>
        <v>31778.350299999998</v>
      </c>
      <c r="F32" s="255">
        <f>SUM(F30:F31)</f>
        <v>381340.20360000001</v>
      </c>
      <c r="G32" s="224"/>
    </row>
  </sheetData>
  <sheetProtection algorithmName="SHA-512" hashValue="9mMmBhxoSHAOIz0UHGiI/8KJIpDhKHjY7hFeLwP+zwQiWq/oHDDI7qUkFf6iOy7IB9b8ciyzKFHPDHvC8pahQA==" saltValue="/vifb5gNpBUW030VH9JKoA==" spinCount="100000" sheet="1" objects="1" scenarios="1"/>
  <mergeCells count="17">
    <mergeCell ref="A28:F28"/>
    <mergeCell ref="B30:D30"/>
    <mergeCell ref="B31:D31"/>
    <mergeCell ref="A32:D32"/>
    <mergeCell ref="B24:C24"/>
    <mergeCell ref="A1:F1"/>
    <mergeCell ref="A2:F2"/>
    <mergeCell ref="A3:F3"/>
    <mergeCell ref="A5:F5"/>
    <mergeCell ref="A7:B7"/>
    <mergeCell ref="E7:F7"/>
    <mergeCell ref="B22:E22"/>
    <mergeCell ref="B9:C9"/>
    <mergeCell ref="A10:A20"/>
    <mergeCell ref="B10:B12"/>
    <mergeCell ref="B14:B15"/>
    <mergeCell ref="B19:B20"/>
  </mergeCells>
  <pageMargins left="0.51181102362204722" right="0.51181102362204722" top="0.78740157480314965" bottom="0.78740157480314965" header="0.31496062992125984" footer="0.31496062992125984"/>
  <pageSetup paperSize="9" scale="64" orientation="portrait" r:id="rId1"/>
  <headerFooter>
    <oddFooter>&amp;C&amp;A - Pr. El 01/2019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2">
    <tabColor theme="9" tint="0.39997558519241921"/>
  </sheetPr>
  <dimension ref="A1:M117"/>
  <sheetViews>
    <sheetView showGridLines="0" tabSelected="1" view="pageBreakPreview" topLeftCell="A57" zoomScale="60" zoomScaleNormal="100" workbookViewId="0">
      <selection activeCell="G57" sqref="G57"/>
    </sheetView>
  </sheetViews>
  <sheetFormatPr defaultRowHeight="15" x14ac:dyDescent="0.25"/>
  <cols>
    <col min="1" max="2" width="7.7109375" customWidth="1"/>
    <col min="3" max="3" width="47.5703125" customWidth="1"/>
    <col min="4" max="4" width="25.140625" customWidth="1"/>
    <col min="5" max="5" width="21.5703125" style="9" customWidth="1"/>
    <col min="6" max="6" width="20.85546875" style="9" customWidth="1"/>
    <col min="7" max="7" width="18.140625" style="9" customWidth="1"/>
    <col min="8" max="8" width="18.5703125" style="9" customWidth="1"/>
    <col min="9" max="10" width="16.28515625" customWidth="1"/>
    <col min="11" max="11" width="18.28515625" customWidth="1"/>
    <col min="12" max="12" width="16.7109375" customWidth="1"/>
    <col min="13" max="13" width="17.5703125" customWidth="1"/>
  </cols>
  <sheetData>
    <row r="1" spans="1:13" x14ac:dyDescent="0.25">
      <c r="A1" s="523" t="str">
        <f>RESUMO!A1</f>
        <v>ANEXO IV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</row>
    <row r="2" spans="1:13" x14ac:dyDescent="0.25">
      <c r="A2" s="523" t="str">
        <f>RESUMO!A3</f>
        <v>Pr. El. Nº 001/2020</v>
      </c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</row>
    <row r="3" spans="1:13" x14ac:dyDescent="0.25">
      <c r="A3" s="523" t="str">
        <f>RESUMO!A8</f>
        <v>GRUPO 1 - LIMPEZA EQC</v>
      </c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</row>
    <row r="4" spans="1:13" x14ac:dyDescent="0.25">
      <c r="A4" s="523" t="s">
        <v>376</v>
      </c>
      <c r="B4" s="523"/>
      <c r="C4" s="523"/>
      <c r="D4" s="523"/>
      <c r="E4" s="523"/>
      <c r="F4" s="523"/>
      <c r="G4" s="523"/>
      <c r="H4" s="523"/>
      <c r="I4" s="523"/>
      <c r="J4" s="523"/>
      <c r="K4" s="523"/>
      <c r="L4" s="523"/>
      <c r="M4" s="523"/>
    </row>
    <row r="5" spans="1:13" ht="15.75" x14ac:dyDescent="0.25">
      <c r="A5" s="99" t="str">
        <f>ORIENTAÇÕES!A4</f>
        <v>PROCESSO Nº. : 21052.002537/2019-97</v>
      </c>
      <c r="B5" s="21"/>
      <c r="C5" s="21"/>
      <c r="D5" s="21"/>
      <c r="I5" s="21"/>
      <c r="J5" s="21"/>
      <c r="K5" s="21"/>
      <c r="L5" s="21"/>
    </row>
    <row r="6" spans="1:13" x14ac:dyDescent="0.25">
      <c r="A6" s="47"/>
      <c r="B6" s="47"/>
      <c r="C6" s="47"/>
      <c r="D6" s="47"/>
      <c r="E6" s="48"/>
      <c r="F6" s="48"/>
      <c r="G6" s="48"/>
      <c r="H6" s="48"/>
      <c r="I6" s="47"/>
      <c r="J6" s="47"/>
      <c r="K6" s="47"/>
      <c r="L6" s="47"/>
      <c r="M6" s="47"/>
    </row>
    <row r="7" spans="1:13" x14ac:dyDescent="0.25">
      <c r="A7" s="21"/>
      <c r="B7" s="21"/>
      <c r="C7" s="21"/>
      <c r="D7" s="21"/>
      <c r="I7" s="21"/>
      <c r="J7" s="21"/>
      <c r="K7" s="21"/>
      <c r="L7" s="21"/>
    </row>
    <row r="8" spans="1:13" ht="15.75" x14ac:dyDescent="0.25">
      <c r="A8" s="600" t="s">
        <v>180</v>
      </c>
      <c r="B8" s="600"/>
      <c r="C8" s="600"/>
      <c r="D8" s="684"/>
      <c r="E8" s="585" t="str">
        <f>RESUMO!C10</f>
        <v>XXXXXXXXXXXXXXXXXXX</v>
      </c>
      <c r="F8" s="586"/>
      <c r="G8" s="587"/>
      <c r="H8" s="72" t="s">
        <v>104</v>
      </c>
      <c r="I8" s="570" t="str">
        <f>RESUMO!H10</f>
        <v>XXXXXXXXXXX</v>
      </c>
      <c r="J8" s="685"/>
      <c r="K8" s="571"/>
      <c r="L8" s="21"/>
    </row>
    <row r="9" spans="1:13" x14ac:dyDescent="0.25">
      <c r="A9" s="21"/>
      <c r="B9" s="21"/>
      <c r="C9" s="21"/>
      <c r="D9" s="21"/>
      <c r="I9" s="21"/>
      <c r="J9" s="21"/>
      <c r="K9" s="21"/>
      <c r="L9" s="21"/>
    </row>
    <row r="10" spans="1:13" x14ac:dyDescent="0.25">
      <c r="A10" s="67"/>
      <c r="B10" s="67"/>
      <c r="C10" s="67"/>
      <c r="D10" s="67"/>
      <c r="E10" s="66"/>
      <c r="F10" s="66"/>
      <c r="G10"/>
      <c r="H10" s="63"/>
      <c r="I10" s="66"/>
      <c r="J10" s="66"/>
      <c r="M10" s="66"/>
    </row>
    <row r="11" spans="1:13" x14ac:dyDescent="0.25">
      <c r="A11" s="560" t="s">
        <v>55</v>
      </c>
      <c r="B11" s="560"/>
      <c r="C11" s="560"/>
      <c r="D11" s="560"/>
      <c r="E11" s="560"/>
      <c r="F11" s="560"/>
      <c r="G11" s="560"/>
      <c r="H11" s="560"/>
      <c r="I11" s="560"/>
      <c r="J11" s="560"/>
      <c r="K11" s="560"/>
      <c r="L11" s="560"/>
      <c r="M11" s="560"/>
    </row>
    <row r="12" spans="1:13" x14ac:dyDescent="0.25">
      <c r="A12" s="21"/>
      <c r="B12" s="21"/>
      <c r="C12" s="21"/>
      <c r="D12" s="21"/>
      <c r="I12" s="21"/>
      <c r="J12" s="21"/>
      <c r="K12" s="21"/>
      <c r="L12" s="21"/>
    </row>
    <row r="13" spans="1:13" x14ac:dyDescent="0.25">
      <c r="A13" s="17" t="s">
        <v>123</v>
      </c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8"/>
    </row>
    <row r="14" spans="1:13" x14ac:dyDescent="0.25">
      <c r="A14" s="21" t="s">
        <v>549</v>
      </c>
      <c r="B14" s="21"/>
      <c r="C14" s="21"/>
      <c r="D14" s="21"/>
      <c r="I14" s="9"/>
      <c r="J14" s="9"/>
      <c r="K14" s="9"/>
      <c r="L14" s="9"/>
      <c r="M14" s="9"/>
    </row>
    <row r="15" spans="1:13" ht="39" x14ac:dyDescent="0.25">
      <c r="A15" s="59" t="s">
        <v>146</v>
      </c>
      <c r="B15" s="59" t="s">
        <v>44</v>
      </c>
      <c r="C15" s="59" t="s">
        <v>326</v>
      </c>
      <c r="D15" s="8" t="s">
        <v>47</v>
      </c>
      <c r="E15" s="11" t="s">
        <v>28</v>
      </c>
      <c r="F15" s="16" t="s">
        <v>128</v>
      </c>
      <c r="G15" s="11" t="s">
        <v>125</v>
      </c>
      <c r="H15" s="11" t="s">
        <v>124</v>
      </c>
      <c r="I15" s="16" t="s">
        <v>127</v>
      </c>
      <c r="J15" s="16" t="s">
        <v>179</v>
      </c>
      <c r="K15" s="689" t="s">
        <v>145</v>
      </c>
      <c r="L15" s="689"/>
      <c r="M15" s="76" t="s">
        <v>148</v>
      </c>
    </row>
    <row r="16" spans="1:13" ht="45" x14ac:dyDescent="0.25">
      <c r="A16" s="625">
        <v>1</v>
      </c>
      <c r="B16" s="625">
        <v>1</v>
      </c>
      <c r="C16" s="219" t="s">
        <v>336</v>
      </c>
      <c r="D16" s="7" t="s">
        <v>150</v>
      </c>
      <c r="E16" s="272">
        <v>1201.3</v>
      </c>
      <c r="F16" s="19">
        <v>220</v>
      </c>
      <c r="G16" s="12" t="s">
        <v>126</v>
      </c>
      <c r="H16" s="455" t="s">
        <v>567</v>
      </c>
      <c r="I16" s="455" t="s">
        <v>580</v>
      </c>
      <c r="J16" s="456">
        <v>43831</v>
      </c>
      <c r="K16" s="690" t="s">
        <v>569</v>
      </c>
      <c r="L16" s="690"/>
      <c r="M16" s="78" t="s">
        <v>181</v>
      </c>
    </row>
    <row r="17" spans="1:13" ht="45" x14ac:dyDescent="0.25">
      <c r="A17" s="626"/>
      <c r="B17" s="626"/>
      <c r="C17" s="416" t="s">
        <v>327</v>
      </c>
      <c r="D17" s="7" t="s">
        <v>340</v>
      </c>
      <c r="E17" s="272">
        <v>1201.3</v>
      </c>
      <c r="F17" s="19">
        <v>220</v>
      </c>
      <c r="G17" s="12" t="s">
        <v>331</v>
      </c>
      <c r="H17" s="455" t="s">
        <v>567</v>
      </c>
      <c r="I17" s="455" t="s">
        <v>580</v>
      </c>
      <c r="J17" s="456">
        <v>43831</v>
      </c>
      <c r="K17" s="690" t="s">
        <v>569</v>
      </c>
      <c r="L17" s="690"/>
      <c r="M17" s="78" t="s">
        <v>181</v>
      </c>
    </row>
    <row r="18" spans="1:13" ht="45" x14ac:dyDescent="0.25">
      <c r="A18" s="626"/>
      <c r="B18" s="626"/>
      <c r="C18" s="219" t="s">
        <v>548</v>
      </c>
      <c r="D18" s="7" t="s">
        <v>121</v>
      </c>
      <c r="E18" s="272">
        <v>1378.43</v>
      </c>
      <c r="F18" s="19">
        <v>220</v>
      </c>
      <c r="G18" s="12" t="s">
        <v>129</v>
      </c>
      <c r="H18" s="455" t="s">
        <v>568</v>
      </c>
      <c r="I18" s="455" t="s">
        <v>582</v>
      </c>
      <c r="J18" s="456">
        <v>43525</v>
      </c>
      <c r="K18" s="690" t="s">
        <v>569</v>
      </c>
      <c r="L18" s="690"/>
      <c r="M18" s="78" t="s">
        <v>181</v>
      </c>
    </row>
    <row r="19" spans="1:13" ht="45" x14ac:dyDescent="0.25">
      <c r="A19" s="691"/>
      <c r="B19" s="60">
        <v>2</v>
      </c>
      <c r="C19" s="75" t="s">
        <v>149</v>
      </c>
      <c r="D19" s="88" t="s">
        <v>122</v>
      </c>
      <c r="E19" s="273">
        <v>1275.29</v>
      </c>
      <c r="F19" s="90">
        <v>220</v>
      </c>
      <c r="G19" s="89" t="s">
        <v>130</v>
      </c>
      <c r="H19" s="455" t="s">
        <v>567</v>
      </c>
      <c r="I19" s="455" t="s">
        <v>580</v>
      </c>
      <c r="J19" s="456">
        <v>43831</v>
      </c>
      <c r="K19" s="692" t="s">
        <v>165</v>
      </c>
      <c r="L19" s="693"/>
      <c r="M19" s="78" t="s">
        <v>149</v>
      </c>
    </row>
    <row r="20" spans="1:13" x14ac:dyDescent="0.25">
      <c r="A20" s="680" t="s">
        <v>581</v>
      </c>
      <c r="B20" s="680"/>
      <c r="C20" s="680"/>
      <c r="D20" s="680"/>
      <c r="E20" s="680"/>
      <c r="F20" s="680"/>
      <c r="G20" s="680"/>
      <c r="H20" s="680"/>
      <c r="I20" s="680"/>
      <c r="J20" s="680"/>
      <c r="K20" s="680"/>
      <c r="L20" s="680"/>
      <c r="M20" s="680"/>
    </row>
    <row r="21" spans="1:13" x14ac:dyDescent="0.25">
      <c r="G21" s="10"/>
    </row>
    <row r="22" spans="1:13" x14ac:dyDescent="0.25">
      <c r="A22" s="17" t="s">
        <v>332</v>
      </c>
      <c r="B22" s="17"/>
      <c r="C22" s="17"/>
      <c r="D22" s="17"/>
      <c r="E22" s="18"/>
      <c r="F22" s="18"/>
      <c r="G22" s="18"/>
      <c r="H22" s="18"/>
      <c r="I22" s="18"/>
    </row>
    <row r="23" spans="1:13" ht="30" x14ac:dyDescent="0.25">
      <c r="A23" s="59" t="s">
        <v>146</v>
      </c>
      <c r="B23" s="59" t="s">
        <v>44</v>
      </c>
      <c r="C23" s="59" t="s">
        <v>326</v>
      </c>
      <c r="D23" s="81" t="s">
        <v>47</v>
      </c>
      <c r="E23" s="79" t="s">
        <v>333</v>
      </c>
      <c r="F23" s="59" t="s">
        <v>50</v>
      </c>
      <c r="G23" s="79" t="s">
        <v>151</v>
      </c>
      <c r="H23" s="79" t="s">
        <v>29</v>
      </c>
      <c r="I23" s="79" t="s">
        <v>152</v>
      </c>
    </row>
    <row r="24" spans="1:13" ht="30" x14ac:dyDescent="0.25">
      <c r="A24" s="91">
        <v>1</v>
      </c>
      <c r="B24" s="91">
        <v>1</v>
      </c>
      <c r="C24" s="218" t="s">
        <v>337</v>
      </c>
      <c r="D24" s="216" t="s">
        <v>330</v>
      </c>
      <c r="E24" s="77"/>
      <c r="F24" s="13"/>
      <c r="G24" s="12" t="s">
        <v>28</v>
      </c>
      <c r="H24" s="78" t="s">
        <v>339</v>
      </c>
      <c r="I24" s="80"/>
    </row>
    <row r="25" spans="1:13" x14ac:dyDescent="0.25">
      <c r="A25" s="699" t="s">
        <v>338</v>
      </c>
      <c r="B25" s="699"/>
      <c r="C25" s="699"/>
      <c r="D25" s="699"/>
      <c r="E25" s="699"/>
      <c r="F25" s="699"/>
      <c r="G25" s="699"/>
      <c r="H25" s="699"/>
      <c r="I25" s="699"/>
    </row>
    <row r="26" spans="1:13" x14ac:dyDescent="0.25">
      <c r="G26" s="10"/>
    </row>
    <row r="27" spans="1:13" x14ac:dyDescent="0.25">
      <c r="A27" s="17" t="s">
        <v>147</v>
      </c>
      <c r="B27" s="17"/>
      <c r="C27" s="17"/>
      <c r="D27" s="17"/>
      <c r="E27" s="18"/>
      <c r="F27" s="18"/>
      <c r="G27" s="18"/>
      <c r="H27" s="18"/>
      <c r="I27" s="18"/>
      <c r="J27" s="18"/>
    </row>
    <row r="28" spans="1:13" ht="30" x14ac:dyDescent="0.25">
      <c r="A28" s="59" t="s">
        <v>146</v>
      </c>
      <c r="B28" s="59" t="s">
        <v>44</v>
      </c>
      <c r="C28" s="59" t="s">
        <v>326</v>
      </c>
      <c r="D28" s="81" t="s">
        <v>47</v>
      </c>
      <c r="E28" s="79" t="s">
        <v>498</v>
      </c>
      <c r="F28" s="59" t="s">
        <v>50</v>
      </c>
      <c r="G28" s="79" t="s">
        <v>151</v>
      </c>
      <c r="H28" s="79" t="s">
        <v>29</v>
      </c>
      <c r="I28" s="59" t="s">
        <v>166</v>
      </c>
      <c r="J28" s="79" t="s">
        <v>152</v>
      </c>
    </row>
    <row r="29" spans="1:13" ht="45" x14ac:dyDescent="0.25">
      <c r="A29" s="625">
        <v>1</v>
      </c>
      <c r="B29" s="625">
        <v>1</v>
      </c>
      <c r="C29" s="219" t="s">
        <v>336</v>
      </c>
      <c r="D29" s="7" t="s">
        <v>150</v>
      </c>
      <c r="E29" s="77"/>
      <c r="F29" s="13">
        <v>0</v>
      </c>
      <c r="G29" s="12"/>
      <c r="H29" s="415"/>
      <c r="I29" s="14"/>
      <c r="J29" s="80">
        <f>I29*F29</f>
        <v>0</v>
      </c>
    </row>
    <row r="30" spans="1:13" x14ac:dyDescent="0.25">
      <c r="A30" s="626"/>
      <c r="B30" s="626"/>
      <c r="C30" s="416" t="s">
        <v>327</v>
      </c>
      <c r="D30" s="7" t="s">
        <v>164</v>
      </c>
      <c r="E30" s="77"/>
      <c r="F30" s="13">
        <v>0</v>
      </c>
      <c r="G30" s="12"/>
      <c r="H30" s="415"/>
      <c r="I30" s="14"/>
      <c r="J30" s="80">
        <f>F30*E17</f>
        <v>0</v>
      </c>
    </row>
    <row r="31" spans="1:13" ht="30" x14ac:dyDescent="0.25">
      <c r="A31" s="626"/>
      <c r="B31" s="626"/>
      <c r="C31" s="219" t="s">
        <v>548</v>
      </c>
      <c r="D31" s="7" t="s">
        <v>121</v>
      </c>
      <c r="E31" s="77"/>
      <c r="F31" s="13">
        <v>0</v>
      </c>
      <c r="G31" s="12"/>
      <c r="H31" s="415"/>
      <c r="I31" s="14"/>
      <c r="J31" s="80">
        <f>F31*E18</f>
        <v>0</v>
      </c>
    </row>
    <row r="32" spans="1:13" x14ac:dyDescent="0.25">
      <c r="A32" s="691"/>
      <c r="B32" s="60">
        <v>2</v>
      </c>
      <c r="C32" s="75" t="s">
        <v>149</v>
      </c>
      <c r="D32" s="7" t="s">
        <v>122</v>
      </c>
      <c r="E32" s="77"/>
      <c r="F32" s="13">
        <v>0</v>
      </c>
      <c r="G32" s="12"/>
      <c r="H32" s="415"/>
      <c r="I32" s="14"/>
      <c r="J32" s="80">
        <f t="shared" ref="J32" si="0">I32*F32</f>
        <v>0</v>
      </c>
    </row>
    <row r="33" spans="1:13" x14ac:dyDescent="0.25">
      <c r="A33" s="700" t="s">
        <v>547</v>
      </c>
      <c r="B33" s="700"/>
      <c r="C33" s="700"/>
      <c r="D33" s="700"/>
      <c r="E33" s="700"/>
      <c r="F33" s="700"/>
      <c r="G33" s="700"/>
      <c r="H33" s="700"/>
      <c r="I33" s="700"/>
      <c r="J33" s="700"/>
      <c r="K33" s="418"/>
      <c r="L33" s="418"/>
      <c r="M33" s="418"/>
    </row>
    <row r="34" spans="1:13" ht="15.75" thickBot="1" x14ac:dyDescent="0.3"/>
    <row r="35" spans="1:13" x14ac:dyDescent="0.25">
      <c r="A35" s="696" t="s">
        <v>63</v>
      </c>
      <c r="B35" s="697"/>
      <c r="C35" s="697"/>
      <c r="D35" s="697"/>
      <c r="E35" s="697"/>
      <c r="F35" s="697"/>
      <c r="G35" s="697"/>
      <c r="H35" s="698"/>
    </row>
    <row r="36" spans="1:13" ht="30" x14ac:dyDescent="0.25">
      <c r="A36" s="221" t="s">
        <v>146</v>
      </c>
      <c r="B36" s="43" t="s">
        <v>168</v>
      </c>
      <c r="C36" s="43" t="s">
        <v>326</v>
      </c>
      <c r="D36" s="43" t="s">
        <v>47</v>
      </c>
      <c r="E36" s="43" t="s">
        <v>28</v>
      </c>
      <c r="F36" s="43" t="s">
        <v>333</v>
      </c>
      <c r="G36" s="43" t="s">
        <v>167</v>
      </c>
      <c r="H36" s="44" t="s">
        <v>328</v>
      </c>
    </row>
    <row r="37" spans="1:13" ht="45" x14ac:dyDescent="0.25">
      <c r="A37" s="681">
        <v>1</v>
      </c>
      <c r="B37" s="694">
        <v>1</v>
      </c>
      <c r="C37" s="220" t="s">
        <v>336</v>
      </c>
      <c r="D37" s="92" t="s">
        <v>150</v>
      </c>
      <c r="E37" s="33">
        <f>E16</f>
        <v>1201.3</v>
      </c>
      <c r="F37" s="33">
        <v>0</v>
      </c>
      <c r="G37" s="34">
        <f>J29</f>
        <v>0</v>
      </c>
      <c r="H37" s="35">
        <f>SUM(E37:G37)</f>
        <v>1201.3</v>
      </c>
    </row>
    <row r="38" spans="1:13" x14ac:dyDescent="0.25">
      <c r="A38" s="682"/>
      <c r="B38" s="695"/>
      <c r="C38" s="417" t="s">
        <v>327</v>
      </c>
      <c r="D38" s="92" t="s">
        <v>164</v>
      </c>
      <c r="E38" s="33">
        <f>E17</f>
        <v>1201.3</v>
      </c>
      <c r="F38" s="33">
        <v>0</v>
      </c>
      <c r="G38" s="34">
        <f>J30</f>
        <v>0</v>
      </c>
      <c r="H38" s="35">
        <f t="shared" ref="H38:H40" si="1">SUM(E38:G38)</f>
        <v>1201.3</v>
      </c>
    </row>
    <row r="39" spans="1:13" ht="30" x14ac:dyDescent="0.25">
      <c r="A39" s="682"/>
      <c r="B39" s="695"/>
      <c r="C39" s="419" t="s">
        <v>548</v>
      </c>
      <c r="D39" s="92" t="s">
        <v>121</v>
      </c>
      <c r="E39" s="33">
        <f>E18</f>
        <v>1378.43</v>
      </c>
      <c r="F39" s="33">
        <v>0</v>
      </c>
      <c r="G39" s="34">
        <f>J31</f>
        <v>0</v>
      </c>
      <c r="H39" s="35">
        <f t="shared" si="1"/>
        <v>1378.43</v>
      </c>
    </row>
    <row r="40" spans="1:13" ht="15.75" thickBot="1" x14ac:dyDescent="0.3">
      <c r="A40" s="683"/>
      <c r="B40" s="315">
        <v>2</v>
      </c>
      <c r="C40" s="93" t="s">
        <v>149</v>
      </c>
      <c r="D40" s="94" t="s">
        <v>122</v>
      </c>
      <c r="E40" s="36">
        <f>E19</f>
        <v>1275.29</v>
      </c>
      <c r="F40" s="36">
        <v>0</v>
      </c>
      <c r="G40" s="37">
        <f>J32</f>
        <v>0</v>
      </c>
      <c r="H40" s="38">
        <f t="shared" si="1"/>
        <v>1275.29</v>
      </c>
    </row>
    <row r="42" spans="1:13" x14ac:dyDescent="0.25">
      <c r="A42" s="25"/>
      <c r="B42" s="25"/>
      <c r="C42" s="25"/>
      <c r="D42" s="25"/>
      <c r="E42" s="26"/>
      <c r="F42" s="26"/>
      <c r="G42" s="26"/>
      <c r="H42" s="26"/>
      <c r="I42" s="25"/>
      <c r="J42" s="25"/>
      <c r="K42" s="25"/>
      <c r="L42" s="25"/>
    </row>
    <row r="43" spans="1:13" x14ac:dyDescent="0.25">
      <c r="A43" s="23" t="s">
        <v>222</v>
      </c>
      <c r="B43" s="23"/>
      <c r="C43" s="23"/>
      <c r="D43" s="23"/>
      <c r="E43" s="24"/>
      <c r="F43" s="24"/>
      <c r="G43" s="24"/>
      <c r="H43" s="24"/>
      <c r="I43" s="23"/>
      <c r="J43" s="23"/>
      <c r="K43" s="23"/>
      <c r="L43" s="23"/>
      <c r="M43" s="23"/>
    </row>
    <row r="44" spans="1:13" x14ac:dyDescent="0.25">
      <c r="A44" s="25"/>
      <c r="B44" s="25"/>
      <c r="C44" s="25"/>
      <c r="D44" s="25"/>
      <c r="E44" s="26"/>
      <c r="F44" s="26"/>
      <c r="G44" s="26"/>
      <c r="H44" s="26"/>
      <c r="I44" s="25"/>
      <c r="J44" s="25"/>
      <c r="K44" s="25"/>
      <c r="L44" s="25"/>
      <c r="M44" s="25"/>
    </row>
    <row r="45" spans="1:13" x14ac:dyDescent="0.25">
      <c r="A45" s="17" t="s">
        <v>221</v>
      </c>
      <c r="B45" s="17"/>
      <c r="C45" s="17"/>
      <c r="D45" s="17"/>
      <c r="E45" s="31"/>
      <c r="F45" s="31"/>
      <c r="G45" s="31"/>
      <c r="H45" s="26"/>
      <c r="I45" s="25"/>
      <c r="J45" s="25"/>
      <c r="K45" s="25"/>
      <c r="L45" s="25"/>
      <c r="M45" s="25"/>
    </row>
    <row r="46" spans="1:13" x14ac:dyDescent="0.25">
      <c r="A46" s="22"/>
      <c r="B46" s="669" t="s">
        <v>59</v>
      </c>
      <c r="C46" s="670"/>
      <c r="D46" s="671"/>
      <c r="E46" s="669" t="s">
        <v>189</v>
      </c>
      <c r="F46" s="671"/>
      <c r="G46" s="16" t="s">
        <v>48</v>
      </c>
      <c r="H46" s="26"/>
      <c r="I46" s="25"/>
      <c r="J46" s="25"/>
      <c r="K46" s="25"/>
      <c r="L46" s="25"/>
      <c r="M46" s="25"/>
    </row>
    <row r="47" spans="1:13" x14ac:dyDescent="0.25">
      <c r="A47" s="45" t="s">
        <v>6</v>
      </c>
      <c r="B47" s="666" t="s">
        <v>187</v>
      </c>
      <c r="C47" s="667"/>
      <c r="D47" s="668"/>
      <c r="E47" s="661" t="s">
        <v>223</v>
      </c>
      <c r="F47" s="662"/>
      <c r="G47" s="29">
        <f>(1/12)</f>
        <v>8.3333333333333329E-2</v>
      </c>
      <c r="H47" s="140"/>
      <c r="I47" s="25"/>
      <c r="J47" s="25"/>
      <c r="K47" s="25"/>
      <c r="L47" s="25"/>
      <c r="M47" s="25"/>
    </row>
    <row r="48" spans="1:13" x14ac:dyDescent="0.25">
      <c r="A48" s="45" t="s">
        <v>0</v>
      </c>
      <c r="B48" s="666" t="s">
        <v>235</v>
      </c>
      <c r="C48" s="667"/>
      <c r="D48" s="668"/>
      <c r="E48" s="661" t="s">
        <v>237</v>
      </c>
      <c r="F48" s="662"/>
      <c r="G48" s="29">
        <f>(1/12)/3</f>
        <v>2.7777777777777776E-2</v>
      </c>
      <c r="H48" s="140"/>
      <c r="I48" s="140"/>
      <c r="J48" s="25"/>
      <c r="K48" s="25"/>
      <c r="L48" s="25"/>
      <c r="M48" s="25"/>
    </row>
    <row r="49" spans="1:13" x14ac:dyDescent="0.25">
      <c r="A49" s="574" t="s">
        <v>606</v>
      </c>
      <c r="B49" s="574"/>
      <c r="C49" s="574"/>
      <c r="D49" s="574"/>
      <c r="E49" s="574"/>
      <c r="F49" s="574"/>
      <c r="G49" s="574"/>
      <c r="H49" s="574"/>
      <c r="I49" s="574"/>
      <c r="J49" s="574"/>
      <c r="K49" s="574"/>
      <c r="L49" s="574"/>
      <c r="M49" s="574"/>
    </row>
    <row r="50" spans="1:13" x14ac:dyDescent="0.25">
      <c r="A50" s="25"/>
      <c r="B50" s="25"/>
      <c r="C50" s="25"/>
      <c r="D50" s="25"/>
      <c r="E50" s="26"/>
      <c r="F50" s="26"/>
      <c r="G50" s="26"/>
      <c r="H50" s="26"/>
      <c r="I50" s="25"/>
      <c r="J50" s="25"/>
      <c r="K50" s="25"/>
      <c r="L50" s="25"/>
      <c r="M50" s="25"/>
    </row>
    <row r="51" spans="1:13" x14ac:dyDescent="0.25">
      <c r="A51" s="17" t="s">
        <v>220</v>
      </c>
      <c r="B51" s="17"/>
      <c r="C51" s="17"/>
      <c r="D51" s="17"/>
      <c r="E51" s="31"/>
      <c r="F51" s="31"/>
      <c r="G51" s="31"/>
      <c r="H51" s="28"/>
      <c r="I51" s="27"/>
      <c r="J51" s="27"/>
      <c r="K51" s="27"/>
      <c r="L51" s="25"/>
    </row>
    <row r="52" spans="1:13" x14ac:dyDescent="0.25">
      <c r="A52" s="22"/>
      <c r="B52" s="669" t="s">
        <v>59</v>
      </c>
      <c r="C52" s="670"/>
      <c r="D52" s="671"/>
      <c r="E52" s="669" t="s">
        <v>189</v>
      </c>
      <c r="F52" s="671"/>
      <c r="G52" s="16" t="s">
        <v>48</v>
      </c>
      <c r="H52" s="28"/>
      <c r="I52" s="27"/>
      <c r="J52" s="27"/>
      <c r="K52" s="25"/>
      <c r="L52" s="25"/>
    </row>
    <row r="53" spans="1:13" x14ac:dyDescent="0.25">
      <c r="A53" s="45" t="s">
        <v>6</v>
      </c>
      <c r="B53" s="666" t="s">
        <v>60</v>
      </c>
      <c r="C53" s="667"/>
      <c r="D53" s="668"/>
      <c r="E53" s="661" t="s">
        <v>188</v>
      </c>
      <c r="F53" s="662"/>
      <c r="G53" s="274">
        <v>0.2</v>
      </c>
      <c r="H53" s="28"/>
      <c r="I53" s="27"/>
      <c r="J53" s="27"/>
      <c r="K53" s="25"/>
      <c r="L53" s="25"/>
    </row>
    <row r="54" spans="1:13" x14ac:dyDescent="0.25">
      <c r="A54" s="45" t="s">
        <v>0</v>
      </c>
      <c r="B54" s="666" t="s">
        <v>61</v>
      </c>
      <c r="C54" s="667"/>
      <c r="D54" s="668"/>
      <c r="E54" s="661" t="s">
        <v>196</v>
      </c>
      <c r="F54" s="662"/>
      <c r="G54" s="274">
        <v>2.5000000000000001E-2</v>
      </c>
      <c r="H54" s="28"/>
      <c r="I54" s="27"/>
      <c r="J54" s="57" t="s">
        <v>72</v>
      </c>
      <c r="K54" s="57" t="s">
        <v>73</v>
      </c>
      <c r="L54" s="52"/>
    </row>
    <row r="55" spans="1:13" x14ac:dyDescent="0.25">
      <c r="A55" s="45" t="s">
        <v>1</v>
      </c>
      <c r="B55" s="666" t="s">
        <v>62</v>
      </c>
      <c r="C55" s="667"/>
      <c r="D55" s="668"/>
      <c r="E55" s="661" t="s">
        <v>194</v>
      </c>
      <c r="F55" s="662"/>
      <c r="G55" s="275">
        <f>J55*K55</f>
        <v>0.03</v>
      </c>
      <c r="H55" s="54" t="s">
        <v>71</v>
      </c>
      <c r="I55" s="30" t="s">
        <v>197</v>
      </c>
      <c r="J55" s="53">
        <v>0.03</v>
      </c>
      <c r="K55" s="276">
        <v>1</v>
      </c>
      <c r="L55" s="52"/>
    </row>
    <row r="56" spans="1:13" x14ac:dyDescent="0.25">
      <c r="A56" s="45" t="s">
        <v>7</v>
      </c>
      <c r="B56" s="666" t="s">
        <v>75</v>
      </c>
      <c r="C56" s="667"/>
      <c r="D56" s="668"/>
      <c r="E56" s="661" t="s">
        <v>190</v>
      </c>
      <c r="F56" s="662"/>
      <c r="G56" s="274">
        <v>1.4999999999999999E-2</v>
      </c>
      <c r="H56" s="28"/>
      <c r="I56" s="52" t="s">
        <v>247</v>
      </c>
      <c r="J56" s="28"/>
      <c r="K56" s="28"/>
      <c r="L56" s="28"/>
    </row>
    <row r="57" spans="1:13" x14ac:dyDescent="0.25">
      <c r="A57" s="45" t="s">
        <v>2</v>
      </c>
      <c r="B57" s="666" t="s">
        <v>76</v>
      </c>
      <c r="C57" s="667"/>
      <c r="D57" s="668"/>
      <c r="E57" s="661" t="s">
        <v>191</v>
      </c>
      <c r="F57" s="662"/>
      <c r="G57" s="274">
        <v>0.01</v>
      </c>
      <c r="H57" s="54"/>
      <c r="I57" s="52" t="s">
        <v>74</v>
      </c>
      <c r="J57" s="55"/>
      <c r="K57" s="56"/>
      <c r="L57" s="56"/>
    </row>
    <row r="58" spans="1:13" x14ac:dyDescent="0.25">
      <c r="A58" s="45" t="s">
        <v>8</v>
      </c>
      <c r="B58" s="666" t="s">
        <v>16</v>
      </c>
      <c r="C58" s="667"/>
      <c r="D58" s="668"/>
      <c r="E58" s="661" t="s">
        <v>195</v>
      </c>
      <c r="F58" s="662"/>
      <c r="G58" s="274">
        <v>6.0000000000000001E-3</v>
      </c>
      <c r="H58" s="28"/>
      <c r="I58" s="347" t="s">
        <v>516</v>
      </c>
      <c r="J58" s="346"/>
      <c r="K58" s="345"/>
      <c r="L58" s="25"/>
    </row>
    <row r="59" spans="1:13" x14ac:dyDescent="0.25">
      <c r="A59" s="45" t="s">
        <v>9</v>
      </c>
      <c r="B59" s="666" t="s">
        <v>14</v>
      </c>
      <c r="C59" s="667"/>
      <c r="D59" s="668"/>
      <c r="E59" s="661" t="s">
        <v>192</v>
      </c>
      <c r="F59" s="662"/>
      <c r="G59" s="274">
        <v>2E-3</v>
      </c>
      <c r="H59" s="28"/>
      <c r="I59" s="652"/>
      <c r="J59" s="653"/>
      <c r="K59" s="654"/>
    </row>
    <row r="60" spans="1:13" x14ac:dyDescent="0.25">
      <c r="A60" s="45" t="s">
        <v>10</v>
      </c>
      <c r="B60" s="666" t="s">
        <v>15</v>
      </c>
      <c r="C60" s="667"/>
      <c r="D60" s="668"/>
      <c r="E60" s="661" t="s">
        <v>193</v>
      </c>
      <c r="F60" s="662"/>
      <c r="G60" s="274">
        <v>0.08</v>
      </c>
      <c r="H60" s="28"/>
      <c r="I60" s="655"/>
      <c r="J60" s="656"/>
      <c r="K60" s="657"/>
    </row>
    <row r="61" spans="1:13" x14ac:dyDescent="0.25">
      <c r="A61" s="663" t="s">
        <v>21</v>
      </c>
      <c r="B61" s="664"/>
      <c r="C61" s="664"/>
      <c r="D61" s="664"/>
      <c r="E61" s="664"/>
      <c r="F61" s="665"/>
      <c r="G61" s="58">
        <f>SUM(G53:G60)</f>
        <v>0.36800000000000005</v>
      </c>
      <c r="H61" s="28"/>
      <c r="I61" s="658"/>
      <c r="J61" s="659"/>
      <c r="K61" s="660"/>
    </row>
    <row r="62" spans="1:13" x14ac:dyDescent="0.25">
      <c r="A62" s="27"/>
      <c r="B62" s="27"/>
      <c r="C62" s="27"/>
      <c r="D62" s="27"/>
      <c r="E62" s="28"/>
      <c r="F62" s="28"/>
      <c r="G62" s="28"/>
      <c r="H62" s="28"/>
    </row>
    <row r="64" spans="1:13" x14ac:dyDescent="0.25">
      <c r="A64" s="17" t="s">
        <v>244</v>
      </c>
      <c r="B64" s="17"/>
      <c r="C64" s="17"/>
      <c r="D64" s="17"/>
      <c r="E64" s="18"/>
      <c r="F64" s="18"/>
      <c r="G64" s="18"/>
      <c r="H64" s="18"/>
      <c r="I64" s="17"/>
      <c r="J64" s="21"/>
    </row>
    <row r="65" spans="1:12" x14ac:dyDescent="0.25">
      <c r="A65" s="59" t="s">
        <v>44</v>
      </c>
      <c r="B65" s="669" t="s">
        <v>81</v>
      </c>
      <c r="C65" s="670"/>
      <c r="D65" s="671"/>
      <c r="E65" s="669" t="s">
        <v>79</v>
      </c>
      <c r="F65" s="671"/>
      <c r="G65" s="669" t="s">
        <v>78</v>
      </c>
      <c r="H65" s="671"/>
      <c r="I65" s="16" t="s">
        <v>80</v>
      </c>
      <c r="J65" s="67"/>
    </row>
    <row r="66" spans="1:12" x14ac:dyDescent="0.25">
      <c r="A66" s="60" t="s">
        <v>6</v>
      </c>
      <c r="B66" s="666" t="s">
        <v>20</v>
      </c>
      <c r="C66" s="667"/>
      <c r="D66" s="668"/>
      <c r="E66" s="672" t="s">
        <v>83</v>
      </c>
      <c r="F66" s="673"/>
      <c r="G66" s="638" t="s">
        <v>82</v>
      </c>
      <c r="H66" s="639"/>
      <c r="I66" s="277">
        <f>(1/12)*5%</f>
        <v>4.1666666666666666E-3</v>
      </c>
      <c r="J66" s="98"/>
    </row>
    <row r="67" spans="1:12" x14ac:dyDescent="0.25">
      <c r="A67" s="60" t="s">
        <v>0</v>
      </c>
      <c r="B67" s="674" t="s">
        <v>27</v>
      </c>
      <c r="C67" s="675"/>
      <c r="D67" s="676"/>
      <c r="E67" s="672" t="s">
        <v>84</v>
      </c>
      <c r="F67" s="673"/>
      <c r="G67" s="638" t="s">
        <v>85</v>
      </c>
      <c r="H67" s="639"/>
      <c r="I67" s="277">
        <f>8%*I66</f>
        <v>3.3333333333333332E-4</v>
      </c>
      <c r="J67" s="98"/>
    </row>
    <row r="68" spans="1:12" x14ac:dyDescent="0.25">
      <c r="A68" s="60" t="s">
        <v>1</v>
      </c>
      <c r="B68" s="666" t="s">
        <v>67</v>
      </c>
      <c r="C68" s="667"/>
      <c r="D68" s="668"/>
      <c r="E68" s="672" t="s">
        <v>86</v>
      </c>
      <c r="F68" s="673"/>
      <c r="G68" s="638" t="s">
        <v>87</v>
      </c>
      <c r="H68" s="639"/>
      <c r="I68" s="277">
        <f>((7/30)/12)*95%</f>
        <v>1.8472222222222223E-2</v>
      </c>
      <c r="J68" s="98"/>
    </row>
    <row r="69" spans="1:12" x14ac:dyDescent="0.25">
      <c r="A69" s="60" t="s">
        <v>7</v>
      </c>
      <c r="B69" s="674" t="s">
        <v>32</v>
      </c>
      <c r="C69" s="675"/>
      <c r="D69" s="676"/>
      <c r="E69" s="672" t="s">
        <v>88</v>
      </c>
      <c r="F69" s="673"/>
      <c r="G69" s="638">
        <v>106</v>
      </c>
      <c r="H69" s="639"/>
      <c r="I69" s="277">
        <f>G61*I68</f>
        <v>6.7977777777777793E-3</v>
      </c>
      <c r="J69" s="98"/>
    </row>
    <row r="70" spans="1:12" x14ac:dyDescent="0.25">
      <c r="A70" s="60" t="s">
        <v>2</v>
      </c>
      <c r="B70" s="647" t="s">
        <v>392</v>
      </c>
      <c r="C70" s="648"/>
      <c r="D70" s="649"/>
      <c r="E70" s="650" t="s">
        <v>560</v>
      </c>
      <c r="F70" s="651"/>
      <c r="G70" s="640" t="s">
        <v>559</v>
      </c>
      <c r="H70" s="641"/>
      <c r="I70" s="310">
        <v>0.04</v>
      </c>
      <c r="J70" s="98"/>
    </row>
    <row r="72" spans="1:12" s="349" customFormat="1" x14ac:dyDescent="0.25">
      <c r="A72" s="432"/>
      <c r="B72" s="432"/>
      <c r="C72" s="432"/>
      <c r="D72" s="432"/>
      <c r="E72" s="432"/>
      <c r="F72" s="432"/>
      <c r="G72" s="432"/>
      <c r="H72" s="432"/>
      <c r="I72" s="432"/>
    </row>
    <row r="73" spans="1:12" s="349" customFormat="1" x14ac:dyDescent="0.25">
      <c r="A73" s="17" t="s">
        <v>245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1:12" s="349" customFormat="1" x14ac:dyDescent="0.25">
      <c r="A74" s="633" t="s">
        <v>603</v>
      </c>
      <c r="B74" s="634"/>
      <c r="C74" s="634"/>
      <c r="D74" s="632" t="s">
        <v>595</v>
      </c>
      <c r="E74" s="632"/>
      <c r="F74" s="630" t="s">
        <v>596</v>
      </c>
      <c r="G74" s="630" t="s">
        <v>597</v>
      </c>
      <c r="H74" s="628" t="s">
        <v>598</v>
      </c>
      <c r="I74" s="614" t="s">
        <v>601</v>
      </c>
      <c r="J74" s="615"/>
      <c r="K74" s="615"/>
      <c r="L74" s="616"/>
    </row>
    <row r="75" spans="1:12" s="349" customFormat="1" ht="25.5" x14ac:dyDescent="0.25">
      <c r="A75" s="635"/>
      <c r="B75" s="636"/>
      <c r="C75" s="636"/>
      <c r="D75" s="632"/>
      <c r="E75" s="632"/>
      <c r="F75" s="631"/>
      <c r="G75" s="631"/>
      <c r="H75" s="629"/>
      <c r="I75" s="442" t="s">
        <v>150</v>
      </c>
      <c r="J75" s="442" t="s">
        <v>119</v>
      </c>
      <c r="K75" s="442" t="s">
        <v>121</v>
      </c>
      <c r="L75" s="442" t="s">
        <v>276</v>
      </c>
    </row>
    <row r="76" spans="1:12" s="349" customFormat="1" x14ac:dyDescent="0.25">
      <c r="A76" s="443" t="s">
        <v>6</v>
      </c>
      <c r="B76" s="627" t="s">
        <v>238</v>
      </c>
      <c r="C76" s="627"/>
      <c r="D76" s="637" t="s">
        <v>599</v>
      </c>
      <c r="E76" s="637"/>
      <c r="F76" s="217">
        <v>30</v>
      </c>
      <c r="G76" s="135" t="s">
        <v>482</v>
      </c>
      <c r="H76" s="217">
        <v>22</v>
      </c>
      <c r="I76" s="444">
        <f t="shared" ref="I76:I81" si="2">(H76*$M$87)/12</f>
        <v>148.25614833333333</v>
      </c>
      <c r="J76" s="444">
        <f t="shared" ref="J76:J81" si="3">(H76*$M$88/12)</f>
        <v>148.25614833333333</v>
      </c>
      <c r="K76" s="444">
        <f t="shared" ref="K76:K81" si="4">(H76*$M$89)/12</f>
        <v>155.90056288888889</v>
      </c>
      <c r="L76" s="444">
        <f t="shared" ref="L76:L81" si="5">(H76*$M$90)/12</f>
        <v>155.64446088888889</v>
      </c>
    </row>
    <row r="77" spans="1:12" s="349" customFormat="1" x14ac:dyDescent="0.25">
      <c r="A77" s="443" t="s">
        <v>0</v>
      </c>
      <c r="B77" s="627" t="s">
        <v>239</v>
      </c>
      <c r="C77" s="627"/>
      <c r="D77" s="637" t="s">
        <v>600</v>
      </c>
      <c r="E77" s="637"/>
      <c r="F77" s="217">
        <v>5</v>
      </c>
      <c r="G77" s="135">
        <v>0.5</v>
      </c>
      <c r="H77" s="217">
        <f>F77*G77</f>
        <v>2.5</v>
      </c>
      <c r="I77" s="444">
        <f t="shared" si="2"/>
        <v>16.847289583333332</v>
      </c>
      <c r="J77" s="444">
        <f t="shared" si="3"/>
        <v>16.847289583333332</v>
      </c>
      <c r="K77" s="444">
        <f t="shared" si="4"/>
        <v>17.715973055555555</v>
      </c>
      <c r="L77" s="444">
        <f t="shared" si="5"/>
        <v>17.686870555555554</v>
      </c>
    </row>
    <row r="78" spans="1:12" s="349" customFormat="1" x14ac:dyDescent="0.25">
      <c r="A78" s="443" t="s">
        <v>1</v>
      </c>
      <c r="B78" s="627" t="s">
        <v>240</v>
      </c>
      <c r="C78" s="627"/>
      <c r="D78" s="637" t="s">
        <v>499</v>
      </c>
      <c r="E78" s="637"/>
      <c r="F78" s="217">
        <v>5</v>
      </c>
      <c r="G78" s="135">
        <v>0.5</v>
      </c>
      <c r="H78" s="217">
        <f>F78*G78</f>
        <v>2.5</v>
      </c>
      <c r="I78" s="444">
        <f t="shared" si="2"/>
        <v>16.847289583333332</v>
      </c>
      <c r="J78" s="444">
        <f t="shared" si="3"/>
        <v>16.847289583333332</v>
      </c>
      <c r="K78" s="444">
        <f t="shared" si="4"/>
        <v>17.715973055555555</v>
      </c>
      <c r="L78" s="444">
        <f t="shared" si="5"/>
        <v>17.686870555555554</v>
      </c>
    </row>
    <row r="79" spans="1:12" s="349" customFormat="1" x14ac:dyDescent="0.25">
      <c r="A79" s="443" t="s">
        <v>7</v>
      </c>
      <c r="B79" s="627" t="s">
        <v>241</v>
      </c>
      <c r="C79" s="627"/>
      <c r="D79" s="637" t="s">
        <v>499</v>
      </c>
      <c r="E79" s="637"/>
      <c r="F79" s="217">
        <v>5</v>
      </c>
      <c r="G79" s="136">
        <v>8.7500000000000008E-3</v>
      </c>
      <c r="H79" s="217">
        <f>F79*G79</f>
        <v>4.3750000000000004E-2</v>
      </c>
      <c r="I79" s="444">
        <f t="shared" si="2"/>
        <v>0.29482756770833335</v>
      </c>
      <c r="J79" s="444">
        <f t="shared" si="3"/>
        <v>0.29482756770833335</v>
      </c>
      <c r="K79" s="444">
        <f t="shared" si="4"/>
        <v>0.31002952847222226</v>
      </c>
      <c r="L79" s="444">
        <f t="shared" si="5"/>
        <v>0.30952023472222229</v>
      </c>
    </row>
    <row r="80" spans="1:12" s="349" customFormat="1" x14ac:dyDescent="0.25">
      <c r="A80" s="443" t="s">
        <v>2</v>
      </c>
      <c r="B80" s="627" t="s">
        <v>242</v>
      </c>
      <c r="C80" s="627"/>
      <c r="D80" s="637" t="s">
        <v>499</v>
      </c>
      <c r="E80" s="637"/>
      <c r="F80" s="217">
        <v>15</v>
      </c>
      <c r="G80" s="135">
        <v>7.7999999999999996E-3</v>
      </c>
      <c r="H80" s="217">
        <f>F80*G80</f>
        <v>0.11699999999999999</v>
      </c>
      <c r="I80" s="444">
        <f t="shared" si="2"/>
        <v>0.78845315249999992</v>
      </c>
      <c r="J80" s="444">
        <f t="shared" si="3"/>
        <v>0.78845315249999992</v>
      </c>
      <c r="K80" s="444">
        <f t="shared" si="4"/>
        <v>0.82910753899999989</v>
      </c>
      <c r="L80" s="444">
        <f t="shared" si="5"/>
        <v>0.82774554200000006</v>
      </c>
    </row>
    <row r="81" spans="1:13" s="349" customFormat="1" x14ac:dyDescent="0.25">
      <c r="A81" s="443" t="s">
        <v>8</v>
      </c>
      <c r="B81" s="627" t="s">
        <v>19</v>
      </c>
      <c r="C81" s="627"/>
      <c r="D81" s="637" t="s">
        <v>499</v>
      </c>
      <c r="E81" s="637"/>
      <c r="F81" s="217">
        <v>120</v>
      </c>
      <c r="G81" s="135">
        <v>2.5000000000000001E-2</v>
      </c>
      <c r="H81" s="217">
        <f>F81*G81</f>
        <v>3</v>
      </c>
      <c r="I81" s="444">
        <f t="shared" si="2"/>
        <v>20.2167475</v>
      </c>
      <c r="J81" s="444">
        <f t="shared" si="3"/>
        <v>20.2167475</v>
      </c>
      <c r="K81" s="444">
        <f t="shared" si="4"/>
        <v>21.259167666666666</v>
      </c>
      <c r="L81" s="444">
        <f t="shared" si="5"/>
        <v>21.224244666666667</v>
      </c>
    </row>
    <row r="82" spans="1:13" s="349" customFormat="1" x14ac:dyDescent="0.25">
      <c r="A82" s="443" t="s">
        <v>9</v>
      </c>
      <c r="B82" s="627" t="s">
        <v>243</v>
      </c>
      <c r="C82" s="627"/>
      <c r="D82" s="637"/>
      <c r="E82" s="637"/>
      <c r="F82" s="217"/>
      <c r="G82" s="135"/>
      <c r="H82" s="217"/>
      <c r="I82" s="217"/>
      <c r="J82" s="217"/>
      <c r="K82" s="217"/>
      <c r="L82" s="217"/>
    </row>
    <row r="83" spans="1:13" s="349" customFormat="1" ht="15.75" thickBot="1" x14ac:dyDescent="0.3">
      <c r="A83" s="432"/>
      <c r="B83" s="432"/>
      <c r="C83" s="432"/>
      <c r="D83" s="432"/>
      <c r="E83" s="432"/>
      <c r="F83" s="432"/>
      <c r="G83" s="432"/>
      <c r="H83" s="432"/>
      <c r="I83" s="432"/>
    </row>
    <row r="84" spans="1:13" s="349" customFormat="1" x14ac:dyDescent="0.25">
      <c r="A84" s="611" t="s">
        <v>586</v>
      </c>
      <c r="B84" s="612"/>
      <c r="C84" s="612"/>
      <c r="D84" s="612"/>
      <c r="E84" s="612"/>
      <c r="F84" s="612"/>
      <c r="G84" s="612"/>
      <c r="H84" s="612"/>
      <c r="I84" s="612"/>
      <c r="J84" s="612"/>
      <c r="K84" s="612"/>
      <c r="L84" s="612"/>
      <c r="M84" s="613"/>
    </row>
    <row r="85" spans="1:13" s="349" customFormat="1" ht="25.5" x14ac:dyDescent="0.25">
      <c r="A85" s="619" t="s">
        <v>146</v>
      </c>
      <c r="B85" s="617" t="s">
        <v>44</v>
      </c>
      <c r="C85" s="617" t="s">
        <v>326</v>
      </c>
      <c r="D85" s="617" t="s">
        <v>47</v>
      </c>
      <c r="E85" s="435" t="s">
        <v>587</v>
      </c>
      <c r="F85" s="435" t="s">
        <v>588</v>
      </c>
      <c r="G85" s="435" t="s">
        <v>589</v>
      </c>
      <c r="H85" s="435" t="s">
        <v>590</v>
      </c>
      <c r="I85" s="435" t="s">
        <v>591</v>
      </c>
      <c r="J85" s="435" t="s">
        <v>592</v>
      </c>
      <c r="K85" s="435" t="s">
        <v>593</v>
      </c>
      <c r="L85" s="435" t="s">
        <v>17</v>
      </c>
      <c r="M85" s="609" t="s">
        <v>594</v>
      </c>
    </row>
    <row r="86" spans="1:13" s="349" customFormat="1" x14ac:dyDescent="0.25">
      <c r="A86" s="620"/>
      <c r="B86" s="618"/>
      <c r="C86" s="618"/>
      <c r="D86" s="618"/>
      <c r="E86" s="433"/>
      <c r="F86" s="433">
        <f>1/12</f>
        <v>8.3333333333333329E-2</v>
      </c>
      <c r="G86" s="433">
        <f t="shared" ref="G86" si="6">1/12</f>
        <v>8.3333333333333329E-2</v>
      </c>
      <c r="H86" s="433">
        <f>(1/12)/3</f>
        <v>2.7777777777777776E-2</v>
      </c>
      <c r="I86" s="434"/>
      <c r="J86" s="433">
        <f>G61</f>
        <v>0.36800000000000005</v>
      </c>
      <c r="K86" s="434"/>
      <c r="L86" s="434"/>
      <c r="M86" s="610"/>
    </row>
    <row r="87" spans="1:13" s="349" customFormat="1" ht="22.5" x14ac:dyDescent="0.25">
      <c r="A87" s="622">
        <v>1</v>
      </c>
      <c r="B87" s="625">
        <v>1</v>
      </c>
      <c r="C87" s="448" t="s">
        <v>336</v>
      </c>
      <c r="D87" s="350" t="s">
        <v>150</v>
      </c>
      <c r="E87" s="436">
        <f>H37</f>
        <v>1201.3</v>
      </c>
      <c r="F87" s="436">
        <f>E87*$F$86</f>
        <v>100.10833333333332</v>
      </c>
      <c r="G87" s="436">
        <f>E87*$G$86</f>
        <v>100.10833333333332</v>
      </c>
      <c r="H87" s="436">
        <f>E87*$H$86</f>
        <v>33.36944444444444</v>
      </c>
      <c r="I87" s="436">
        <f>SUM(E87:H87)</f>
        <v>1434.8861111111112</v>
      </c>
      <c r="J87" s="436">
        <f>I87*$J$86</f>
        <v>528.03808888888898</v>
      </c>
      <c r="K87" s="436">
        <f>BENEFÍCIOS!H62</f>
        <v>463.08550000000002</v>
      </c>
      <c r="L87" s="436">
        <f>SUM(I87:K87)</f>
        <v>2426.0097000000001</v>
      </c>
      <c r="M87" s="437">
        <f>L87/30</f>
        <v>80.866990000000001</v>
      </c>
    </row>
    <row r="88" spans="1:13" s="349" customFormat="1" x14ac:dyDescent="0.25">
      <c r="A88" s="623"/>
      <c r="B88" s="626"/>
      <c r="C88" s="446" t="s">
        <v>327</v>
      </c>
      <c r="D88" s="350" t="s">
        <v>164</v>
      </c>
      <c r="E88" s="436">
        <f>H38</f>
        <v>1201.3</v>
      </c>
      <c r="F88" s="436">
        <f t="shared" ref="F88:F90" si="7">E88*$F$86</f>
        <v>100.10833333333332</v>
      </c>
      <c r="G88" s="436">
        <f t="shared" ref="G88:G90" si="8">E88*$G$86</f>
        <v>100.10833333333332</v>
      </c>
      <c r="H88" s="436">
        <f t="shared" ref="H88:H90" si="9">E88*$H$86</f>
        <v>33.36944444444444</v>
      </c>
      <c r="I88" s="436">
        <f t="shared" ref="I88:I90" si="10">SUM(E88:H88)</f>
        <v>1434.8861111111112</v>
      </c>
      <c r="J88" s="436">
        <f t="shared" ref="J88:J90" si="11">I88*$J$86</f>
        <v>528.03808888888898</v>
      </c>
      <c r="K88" s="436">
        <f>BENEFÍCIOS!H63</f>
        <v>463.08550000000002</v>
      </c>
      <c r="L88" s="436">
        <f t="shared" ref="L88:L90" si="12">SUM(I88:K88)</f>
        <v>2426.0097000000001</v>
      </c>
      <c r="M88" s="437">
        <f t="shared" ref="M88:M90" si="13">L88/30</f>
        <v>80.866990000000001</v>
      </c>
    </row>
    <row r="89" spans="1:13" s="349" customFormat="1" ht="24" x14ac:dyDescent="0.25">
      <c r="A89" s="623"/>
      <c r="B89" s="626"/>
      <c r="C89" s="445" t="s">
        <v>548</v>
      </c>
      <c r="D89" s="350" t="s">
        <v>121</v>
      </c>
      <c r="E89" s="436">
        <f>H39</f>
        <v>1378.43</v>
      </c>
      <c r="F89" s="436">
        <f t="shared" si="7"/>
        <v>114.86916666666667</v>
      </c>
      <c r="G89" s="436">
        <f t="shared" si="8"/>
        <v>114.86916666666667</v>
      </c>
      <c r="H89" s="436">
        <f t="shared" si="9"/>
        <v>38.289722222222224</v>
      </c>
      <c r="I89" s="436">
        <f t="shared" si="10"/>
        <v>1646.4580555555556</v>
      </c>
      <c r="J89" s="436">
        <f t="shared" si="11"/>
        <v>605.89656444444449</v>
      </c>
      <c r="K89" s="436">
        <f>BENEFÍCIOS!H64</f>
        <v>298.74549999999999</v>
      </c>
      <c r="L89" s="436">
        <f t="shared" si="12"/>
        <v>2551.1001200000001</v>
      </c>
      <c r="M89" s="437">
        <f t="shared" si="13"/>
        <v>85.036670666666666</v>
      </c>
    </row>
    <row r="90" spans="1:13" s="349" customFormat="1" ht="15.75" thickBot="1" x14ac:dyDescent="0.3">
      <c r="A90" s="624"/>
      <c r="B90" s="438">
        <v>2</v>
      </c>
      <c r="C90" s="447" t="s">
        <v>149</v>
      </c>
      <c r="D90" s="439" t="s">
        <v>122</v>
      </c>
      <c r="E90" s="440">
        <f>H40</f>
        <v>1275.29</v>
      </c>
      <c r="F90" s="440">
        <f t="shared" si="7"/>
        <v>106.27416666666666</v>
      </c>
      <c r="G90" s="440">
        <f t="shared" si="8"/>
        <v>106.27416666666666</v>
      </c>
      <c r="H90" s="440">
        <f t="shared" si="9"/>
        <v>35.424722222222222</v>
      </c>
      <c r="I90" s="440">
        <f t="shared" si="10"/>
        <v>1523.2630555555554</v>
      </c>
      <c r="J90" s="440">
        <f t="shared" si="11"/>
        <v>560.56080444444444</v>
      </c>
      <c r="K90" s="440">
        <f>BENEFÍCIOS!H65</f>
        <v>463.08550000000002</v>
      </c>
      <c r="L90" s="440">
        <f t="shared" si="12"/>
        <v>2546.9093600000001</v>
      </c>
      <c r="M90" s="441">
        <f t="shared" si="13"/>
        <v>84.896978666666669</v>
      </c>
    </row>
    <row r="91" spans="1:13" s="349" customFormat="1" x14ac:dyDescent="0.25">
      <c r="A91" s="432"/>
      <c r="B91" s="432"/>
      <c r="C91" s="432"/>
      <c r="D91" s="432"/>
      <c r="E91" s="432"/>
      <c r="F91" s="432"/>
      <c r="G91" s="432"/>
      <c r="H91" s="432"/>
      <c r="I91" s="432"/>
    </row>
    <row r="92" spans="1:13" s="349" customFormat="1" x14ac:dyDescent="0.25">
      <c r="A92" s="621" t="s">
        <v>604</v>
      </c>
      <c r="B92" s="621"/>
      <c r="C92" s="621"/>
      <c r="D92" s="621"/>
      <c r="E92" s="621"/>
      <c r="F92" s="621"/>
      <c r="G92" s="621"/>
      <c r="H92" s="621"/>
      <c r="I92" s="621"/>
      <c r="J92" s="621"/>
      <c r="K92" s="621"/>
      <c r="L92" s="621"/>
      <c r="M92" s="621"/>
    </row>
    <row r="93" spans="1:13" s="343" customFormat="1" x14ac:dyDescent="0.25">
      <c r="E93" s="344"/>
      <c r="F93" s="344"/>
      <c r="G93" s="344"/>
      <c r="H93" s="344"/>
    </row>
    <row r="94" spans="1:13" s="349" customFormat="1" x14ac:dyDescent="0.25">
      <c r="E94" s="344"/>
      <c r="F94" s="344"/>
      <c r="G94" s="344"/>
      <c r="H94" s="344"/>
    </row>
    <row r="95" spans="1:13" s="343" customFormat="1" x14ac:dyDescent="0.25">
      <c r="A95" s="353" t="s">
        <v>517</v>
      </c>
      <c r="B95" s="353"/>
      <c r="C95" s="353"/>
      <c r="D95" s="353"/>
      <c r="E95" s="353"/>
      <c r="F95" s="353"/>
      <c r="G95" s="353"/>
      <c r="H95" s="353"/>
      <c r="I95" s="353"/>
      <c r="J95" s="353"/>
      <c r="K95" s="353"/>
      <c r="L95" s="353"/>
    </row>
    <row r="96" spans="1:13" s="343" customFormat="1" ht="45" x14ac:dyDescent="0.25">
      <c r="A96" s="354" t="s">
        <v>44</v>
      </c>
      <c r="B96" s="643" t="s">
        <v>47</v>
      </c>
      <c r="C96" s="644"/>
      <c r="D96" s="355" t="s">
        <v>518</v>
      </c>
      <c r="E96" s="355" t="s">
        <v>519</v>
      </c>
      <c r="F96" s="355" t="s">
        <v>520</v>
      </c>
      <c r="G96" s="355" t="s">
        <v>521</v>
      </c>
      <c r="H96" s="357" t="s">
        <v>522</v>
      </c>
      <c r="I96" s="355" t="s">
        <v>523</v>
      </c>
      <c r="J96" s="355" t="s">
        <v>524</v>
      </c>
      <c r="K96" s="355" t="s">
        <v>525</v>
      </c>
      <c r="L96" s="357" t="s">
        <v>526</v>
      </c>
    </row>
    <row r="97" spans="1:13" s="343" customFormat="1" x14ac:dyDescent="0.25">
      <c r="A97" s="356">
        <v>1</v>
      </c>
      <c r="B97" s="645" t="s">
        <v>527</v>
      </c>
      <c r="C97" s="646"/>
      <c r="D97" s="358"/>
      <c r="E97" s="358">
        <v>220</v>
      </c>
      <c r="F97" s="358">
        <v>9.1420727272727262</v>
      </c>
      <c r="G97" s="358" t="s">
        <v>482</v>
      </c>
      <c r="H97" s="359">
        <v>9.1420727272727262</v>
      </c>
      <c r="I97" s="358">
        <v>1.6</v>
      </c>
      <c r="J97" s="358">
        <v>1</v>
      </c>
      <c r="K97" s="360">
        <v>15.22</v>
      </c>
      <c r="L97" s="361">
        <v>222.62775505454545</v>
      </c>
    </row>
    <row r="98" spans="1:13" s="343" customFormat="1" x14ac:dyDescent="0.25">
      <c r="A98" s="356">
        <v>2</v>
      </c>
      <c r="B98" s="645" t="s">
        <v>528</v>
      </c>
      <c r="C98" s="646"/>
      <c r="D98" s="358"/>
      <c r="E98" s="358">
        <v>220</v>
      </c>
      <c r="F98" s="358">
        <v>9.1420727272727262</v>
      </c>
      <c r="G98" s="358">
        <v>1.2</v>
      </c>
      <c r="H98" s="359">
        <v>10.97048727272727</v>
      </c>
      <c r="I98" s="358">
        <v>1.6</v>
      </c>
      <c r="J98" s="358">
        <v>1</v>
      </c>
      <c r="K98" s="360">
        <v>15.22</v>
      </c>
      <c r="L98" s="361">
        <v>267.15330606545456</v>
      </c>
    </row>
    <row r="99" spans="1:13" s="343" customFormat="1" x14ac:dyDescent="0.25">
      <c r="A99" s="642" t="s">
        <v>529</v>
      </c>
      <c r="B99" s="642"/>
      <c r="C99" s="642"/>
      <c r="D99" s="642"/>
      <c r="E99" s="642"/>
      <c r="F99" s="642"/>
      <c r="G99" s="642"/>
      <c r="H99" s="642"/>
      <c r="I99" s="642"/>
      <c r="J99" s="642"/>
      <c r="K99" s="642"/>
    </row>
    <row r="100" spans="1:13" s="343" customFormat="1" x14ac:dyDescent="0.25">
      <c r="A100" s="362" t="s">
        <v>530</v>
      </c>
      <c r="B100" s="363"/>
      <c r="C100" s="364"/>
      <c r="D100" s="364"/>
      <c r="E100" s="364"/>
      <c r="F100" s="352"/>
      <c r="G100" s="352"/>
      <c r="H100" s="352"/>
      <c r="I100" s="352"/>
      <c r="J100" s="352"/>
      <c r="K100" s="352"/>
    </row>
    <row r="101" spans="1:13" s="343" customFormat="1" x14ac:dyDescent="0.25">
      <c r="A101" s="365" t="s">
        <v>531</v>
      </c>
      <c r="B101" s="363"/>
      <c r="C101" s="364"/>
      <c r="D101" s="364"/>
      <c r="E101" s="364"/>
      <c r="F101" s="352"/>
      <c r="G101" s="352"/>
      <c r="H101" s="352"/>
      <c r="I101" s="352"/>
      <c r="J101" s="352"/>
      <c r="K101" s="352"/>
    </row>
    <row r="102" spans="1:13" s="343" customFormat="1" x14ac:dyDescent="0.25">
      <c r="A102" s="365" t="s">
        <v>532</v>
      </c>
      <c r="B102" s="365"/>
      <c r="C102" s="364"/>
      <c r="D102" s="364"/>
      <c r="E102" s="364"/>
      <c r="F102" s="352"/>
      <c r="G102" s="352"/>
      <c r="H102" s="352"/>
      <c r="I102" s="352"/>
      <c r="J102" s="352"/>
      <c r="K102" s="352"/>
    </row>
    <row r="103" spans="1:13" s="343" customFormat="1" x14ac:dyDescent="0.25">
      <c r="E103" s="344"/>
      <c r="F103" s="344"/>
      <c r="G103" s="344"/>
      <c r="H103" s="344"/>
    </row>
    <row r="104" spans="1:13" s="343" customFormat="1" x14ac:dyDescent="0.25">
      <c r="E104" s="344"/>
      <c r="F104" s="344"/>
      <c r="G104" s="344"/>
      <c r="H104" s="344"/>
    </row>
    <row r="105" spans="1:13" ht="15.75" thickBot="1" x14ac:dyDescent="0.3">
      <c r="A105" s="311" t="s">
        <v>89</v>
      </c>
      <c r="B105" s="311"/>
      <c r="C105" s="311"/>
      <c r="D105" s="311"/>
      <c r="E105" s="311"/>
      <c r="F105" s="311"/>
      <c r="G105" s="311"/>
      <c r="H105" s="311"/>
      <c r="I105" s="311"/>
      <c r="J105" s="311"/>
      <c r="K105" s="311"/>
      <c r="L105" s="311"/>
      <c r="M105" s="311"/>
    </row>
    <row r="106" spans="1:13" ht="30" x14ac:dyDescent="0.25">
      <c r="A106" s="22"/>
      <c r="B106" s="114"/>
      <c r="C106" s="312"/>
      <c r="D106" s="669" t="s">
        <v>29</v>
      </c>
      <c r="E106" s="670"/>
      <c r="F106" s="671"/>
      <c r="G106" s="16" t="s">
        <v>264</v>
      </c>
      <c r="H106"/>
      <c r="J106" s="708" t="s">
        <v>561</v>
      </c>
      <c r="K106" s="709"/>
      <c r="L106" s="709"/>
      <c r="M106" s="710"/>
    </row>
    <row r="107" spans="1:13" x14ac:dyDescent="0.25">
      <c r="A107" s="45" t="s">
        <v>6</v>
      </c>
      <c r="B107" s="704" t="s">
        <v>23</v>
      </c>
      <c r="C107" s="705"/>
      <c r="D107" s="677" t="s">
        <v>513</v>
      </c>
      <c r="E107" s="678"/>
      <c r="F107" s="679"/>
      <c r="G107" s="277">
        <v>0.03</v>
      </c>
      <c r="H107"/>
      <c r="J107" s="711" t="s">
        <v>605</v>
      </c>
      <c r="K107" s="712"/>
      <c r="L107" s="712"/>
      <c r="M107" s="713"/>
    </row>
    <row r="108" spans="1:13" x14ac:dyDescent="0.25">
      <c r="A108" s="45" t="s">
        <v>0</v>
      </c>
      <c r="B108" s="704" t="s">
        <v>33</v>
      </c>
      <c r="C108" s="705"/>
      <c r="D108" s="677" t="s">
        <v>513</v>
      </c>
      <c r="E108" s="678"/>
      <c r="F108" s="679"/>
      <c r="G108" s="277">
        <v>6.7900000000000002E-2</v>
      </c>
      <c r="H108"/>
      <c r="J108" s="714"/>
      <c r="K108" s="715"/>
      <c r="L108" s="715"/>
      <c r="M108" s="716"/>
    </row>
    <row r="109" spans="1:13" x14ac:dyDescent="0.25">
      <c r="A109" s="45" t="s">
        <v>1</v>
      </c>
      <c r="B109" s="704" t="s">
        <v>22</v>
      </c>
      <c r="C109" s="705"/>
      <c r="D109" s="677"/>
      <c r="E109" s="678"/>
      <c r="F109" s="679"/>
      <c r="G109" s="15"/>
      <c r="H109"/>
      <c r="J109" s="711" t="s">
        <v>609</v>
      </c>
      <c r="K109" s="712"/>
      <c r="L109" s="712"/>
      <c r="M109" s="713"/>
    </row>
    <row r="110" spans="1:13" x14ac:dyDescent="0.25">
      <c r="A110" s="45" t="s">
        <v>260</v>
      </c>
      <c r="B110" s="704" t="s">
        <v>90</v>
      </c>
      <c r="C110" s="705"/>
      <c r="D110" s="677" t="s">
        <v>514</v>
      </c>
      <c r="E110" s="678"/>
      <c r="F110" s="679"/>
      <c r="G110" s="277">
        <v>1.6500000000000001E-2</v>
      </c>
      <c r="H110" s="706" t="s">
        <v>105</v>
      </c>
      <c r="I110" s="707"/>
      <c r="J110" s="717"/>
      <c r="K110" s="718"/>
      <c r="L110" s="718"/>
      <c r="M110" s="719"/>
    </row>
    <row r="111" spans="1:13" x14ac:dyDescent="0.25">
      <c r="A111" s="45"/>
      <c r="B111" s="704"/>
      <c r="C111" s="705"/>
      <c r="D111" s="686" t="s">
        <v>515</v>
      </c>
      <c r="E111" s="687"/>
      <c r="F111" s="688"/>
      <c r="G111" s="277">
        <v>7.5999999999999998E-2</v>
      </c>
      <c r="H111" s="706" t="s">
        <v>105</v>
      </c>
      <c r="I111" s="707"/>
      <c r="J111" s="717"/>
      <c r="K111" s="718"/>
      <c r="L111" s="718"/>
      <c r="M111" s="719"/>
    </row>
    <row r="112" spans="1:13" x14ac:dyDescent="0.25">
      <c r="A112" s="45" t="s">
        <v>261</v>
      </c>
      <c r="B112" s="704" t="s">
        <v>91</v>
      </c>
      <c r="C112" s="705"/>
      <c r="D112" s="677" t="s">
        <v>93</v>
      </c>
      <c r="E112" s="678"/>
      <c r="F112" s="679"/>
      <c r="G112" s="277">
        <v>0</v>
      </c>
      <c r="H112" s="706" t="s">
        <v>105</v>
      </c>
      <c r="I112" s="707"/>
      <c r="J112" s="717"/>
      <c r="K112" s="718"/>
      <c r="L112" s="718"/>
      <c r="M112" s="719"/>
    </row>
    <row r="113" spans="1:13" x14ac:dyDescent="0.25">
      <c r="A113" s="45" t="s">
        <v>262</v>
      </c>
      <c r="B113" s="704" t="s">
        <v>92</v>
      </c>
      <c r="C113" s="705"/>
      <c r="D113" s="677" t="s">
        <v>224</v>
      </c>
      <c r="E113" s="678"/>
      <c r="F113" s="679"/>
      <c r="G113" s="277">
        <v>0.05</v>
      </c>
      <c r="H113" s="706" t="s">
        <v>105</v>
      </c>
      <c r="I113" s="707"/>
      <c r="J113" s="717"/>
      <c r="K113" s="718"/>
      <c r="L113" s="718"/>
      <c r="M113" s="719"/>
    </row>
    <row r="114" spans="1:13" ht="15.75" thickBot="1" x14ac:dyDescent="0.3">
      <c r="A114" s="45" t="s">
        <v>263</v>
      </c>
      <c r="B114" s="704" t="s">
        <v>106</v>
      </c>
      <c r="C114" s="705"/>
      <c r="D114" s="677" t="s">
        <v>107</v>
      </c>
      <c r="E114" s="678"/>
      <c r="F114" s="679"/>
      <c r="G114" s="277">
        <v>0</v>
      </c>
      <c r="H114" s="706" t="s">
        <v>105</v>
      </c>
      <c r="I114" s="707"/>
      <c r="J114" s="720"/>
      <c r="K114" s="721"/>
      <c r="L114" s="721"/>
      <c r="M114" s="722"/>
    </row>
    <row r="115" spans="1:13" x14ac:dyDescent="0.25">
      <c r="A115" s="9"/>
      <c r="B115" s="269"/>
      <c r="C115" s="269"/>
      <c r="D115" s="269"/>
      <c r="E115" s="270"/>
      <c r="F115" s="270"/>
      <c r="G115" s="270"/>
      <c r="H115" s="270"/>
      <c r="I115" s="270"/>
      <c r="J115" s="270"/>
      <c r="K115" s="270"/>
      <c r="L115" s="270"/>
      <c r="M115" s="270"/>
    </row>
    <row r="116" spans="1:13" x14ac:dyDescent="0.25">
      <c r="A116" s="271" t="s">
        <v>401</v>
      </c>
      <c r="H116" s="132"/>
    </row>
    <row r="117" spans="1:13" x14ac:dyDescent="0.25">
      <c r="A117" s="701"/>
      <c r="B117" s="702"/>
      <c r="C117" s="702"/>
      <c r="D117" s="702"/>
      <c r="E117" s="702"/>
      <c r="F117" s="702"/>
      <c r="G117" s="702"/>
      <c r="H117" s="702"/>
      <c r="I117" s="702"/>
      <c r="J117" s="702"/>
      <c r="K117" s="702"/>
      <c r="L117" s="702"/>
      <c r="M117" s="703"/>
    </row>
  </sheetData>
  <mergeCells count="127">
    <mergeCell ref="A117:M117"/>
    <mergeCell ref="D106:F106"/>
    <mergeCell ref="D110:F110"/>
    <mergeCell ref="D109:F109"/>
    <mergeCell ref="B112:C112"/>
    <mergeCell ref="B113:C113"/>
    <mergeCell ref="B114:C114"/>
    <mergeCell ref="B107:C107"/>
    <mergeCell ref="B108:C108"/>
    <mergeCell ref="B109:C109"/>
    <mergeCell ref="B110:C110"/>
    <mergeCell ref="B111:C111"/>
    <mergeCell ref="D112:F112"/>
    <mergeCell ref="H114:I114"/>
    <mergeCell ref="D108:F108"/>
    <mergeCell ref="D107:F107"/>
    <mergeCell ref="H110:I110"/>
    <mergeCell ref="H111:I111"/>
    <mergeCell ref="H112:I112"/>
    <mergeCell ref="H113:I113"/>
    <mergeCell ref="J106:M106"/>
    <mergeCell ref="J107:M108"/>
    <mergeCell ref="J109:M114"/>
    <mergeCell ref="A2:M2"/>
    <mergeCell ref="K16:L16"/>
    <mergeCell ref="B47:D47"/>
    <mergeCell ref="B46:D46"/>
    <mergeCell ref="A29:A32"/>
    <mergeCell ref="K19:L19"/>
    <mergeCell ref="A16:A19"/>
    <mergeCell ref="K17:L17"/>
    <mergeCell ref="K18:L18"/>
    <mergeCell ref="B16:B18"/>
    <mergeCell ref="B29:B31"/>
    <mergeCell ref="B37:B39"/>
    <mergeCell ref="A35:H35"/>
    <mergeCell ref="A25:I25"/>
    <mergeCell ref="A33:J33"/>
    <mergeCell ref="E46:F46"/>
    <mergeCell ref="E47:F47"/>
    <mergeCell ref="A1:M1"/>
    <mergeCell ref="D114:F114"/>
    <mergeCell ref="D113:F113"/>
    <mergeCell ref="G67:H67"/>
    <mergeCell ref="E68:F68"/>
    <mergeCell ref="G68:H68"/>
    <mergeCell ref="E65:F65"/>
    <mergeCell ref="G65:H65"/>
    <mergeCell ref="A20:M20"/>
    <mergeCell ref="A37:A40"/>
    <mergeCell ref="A3:M3"/>
    <mergeCell ref="A4:M4"/>
    <mergeCell ref="A8:D8"/>
    <mergeCell ref="E8:G8"/>
    <mergeCell ref="I8:K8"/>
    <mergeCell ref="D111:F111"/>
    <mergeCell ref="A11:M11"/>
    <mergeCell ref="K15:L15"/>
    <mergeCell ref="A49:M49"/>
    <mergeCell ref="B69:D69"/>
    <mergeCell ref="B57:D57"/>
    <mergeCell ref="E52:F52"/>
    <mergeCell ref="E53:F53"/>
    <mergeCell ref="E54:F54"/>
    <mergeCell ref="B48:D48"/>
    <mergeCell ref="E48:F48"/>
    <mergeCell ref="B52:D52"/>
    <mergeCell ref="B53:D53"/>
    <mergeCell ref="B54:D54"/>
    <mergeCell ref="B55:D55"/>
    <mergeCell ref="B56:D56"/>
    <mergeCell ref="E69:F69"/>
    <mergeCell ref="E55:F55"/>
    <mergeCell ref="E56:F56"/>
    <mergeCell ref="E57:F57"/>
    <mergeCell ref="E66:F66"/>
    <mergeCell ref="B67:D67"/>
    <mergeCell ref="B68:D68"/>
    <mergeCell ref="E67:F67"/>
    <mergeCell ref="B66:D66"/>
    <mergeCell ref="I59:K61"/>
    <mergeCell ref="E58:F58"/>
    <mergeCell ref="E59:F59"/>
    <mergeCell ref="E60:F60"/>
    <mergeCell ref="A61:F61"/>
    <mergeCell ref="B58:D58"/>
    <mergeCell ref="B59:D59"/>
    <mergeCell ref="B60:D60"/>
    <mergeCell ref="B65:D65"/>
    <mergeCell ref="G66:H66"/>
    <mergeCell ref="G70:H70"/>
    <mergeCell ref="A99:K99"/>
    <mergeCell ref="B96:C96"/>
    <mergeCell ref="B97:C97"/>
    <mergeCell ref="B98:C98"/>
    <mergeCell ref="B70:D70"/>
    <mergeCell ref="G69:H69"/>
    <mergeCell ref="E70:F70"/>
    <mergeCell ref="B77:C77"/>
    <mergeCell ref="B78:C78"/>
    <mergeCell ref="B79:C79"/>
    <mergeCell ref="D77:E77"/>
    <mergeCell ref="D76:E76"/>
    <mergeCell ref="M85:M86"/>
    <mergeCell ref="A84:M84"/>
    <mergeCell ref="I74:L74"/>
    <mergeCell ref="D85:D86"/>
    <mergeCell ref="C85:C86"/>
    <mergeCell ref="B85:B86"/>
    <mergeCell ref="A85:A86"/>
    <mergeCell ref="A92:M92"/>
    <mergeCell ref="A87:A90"/>
    <mergeCell ref="B87:B89"/>
    <mergeCell ref="B80:C80"/>
    <mergeCell ref="B81:C81"/>
    <mergeCell ref="B76:C76"/>
    <mergeCell ref="H74:H75"/>
    <mergeCell ref="G74:G75"/>
    <mergeCell ref="F74:F75"/>
    <mergeCell ref="D74:E75"/>
    <mergeCell ref="A74:C75"/>
    <mergeCell ref="B82:C82"/>
    <mergeCell ref="D82:E82"/>
    <mergeCell ref="D81:E81"/>
    <mergeCell ref="D80:E80"/>
    <mergeCell ref="D79:E79"/>
    <mergeCell ref="D78:E78"/>
  </mergeCells>
  <pageMargins left="0.51181102362204722" right="0.51181102362204722" top="0.78740157480314965" bottom="0.78740157480314965" header="0.31496062992125984" footer="0.31496062992125984"/>
  <pageSetup paperSize="9" scale="36" orientation="portrait" r:id="rId1"/>
  <headerFooter>
    <oddFooter>&amp;C&amp;A - Pr. El 01/2019</oddFooter>
  </headerFooter>
  <rowBreaks count="1" manualBreakCount="1"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3">
    <tabColor theme="9" tint="0.39997558519241921"/>
  </sheetPr>
  <dimension ref="A1:J77"/>
  <sheetViews>
    <sheetView showGridLines="0" view="pageBreakPreview" topLeftCell="A22" zoomScale="60" zoomScaleNormal="100" workbookViewId="0">
      <selection activeCell="B46" sqref="B46"/>
    </sheetView>
  </sheetViews>
  <sheetFormatPr defaultRowHeight="15" x14ac:dyDescent="0.25"/>
  <cols>
    <col min="1" max="1" width="26.140625" customWidth="1"/>
    <col min="2" max="2" width="15.5703125" style="9" customWidth="1"/>
    <col min="3" max="3" width="13.7109375" style="9" customWidth="1"/>
    <col min="4" max="4" width="13" style="9" customWidth="1"/>
    <col min="5" max="5" width="13.7109375" style="9" customWidth="1"/>
    <col min="6" max="6" width="16.85546875" customWidth="1"/>
    <col min="7" max="8" width="13.7109375" customWidth="1"/>
    <col min="9" max="9" width="12" customWidth="1"/>
    <col min="10" max="10" width="11.42578125" customWidth="1"/>
  </cols>
  <sheetData>
    <row r="1" spans="1:10" x14ac:dyDescent="0.25">
      <c r="A1" s="523" t="str">
        <f>RESUMO!A1</f>
        <v>ANEXO IV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0" x14ac:dyDescent="0.25">
      <c r="A2" s="523" t="str">
        <f>RESUMO!A3</f>
        <v>Pr. El. Nº 001/2020</v>
      </c>
      <c r="B2" s="523"/>
      <c r="C2" s="523"/>
      <c r="D2" s="523"/>
      <c r="E2" s="523"/>
      <c r="F2" s="523"/>
      <c r="G2" s="523"/>
      <c r="H2" s="523"/>
      <c r="I2" s="523"/>
      <c r="J2" s="523"/>
    </row>
    <row r="3" spans="1:10" x14ac:dyDescent="0.25">
      <c r="A3" s="523" t="str">
        <f>RESUMO!A8</f>
        <v>GRUPO 1 - LIMPEZA EQC</v>
      </c>
      <c r="B3" s="523"/>
      <c r="C3" s="523"/>
      <c r="D3" s="523"/>
      <c r="E3" s="523"/>
      <c r="F3" s="523"/>
      <c r="G3" s="523"/>
      <c r="H3" s="523"/>
      <c r="I3" s="523"/>
      <c r="J3" s="523"/>
    </row>
    <row r="4" spans="1:10" x14ac:dyDescent="0.25">
      <c r="A4" s="523" t="s">
        <v>377</v>
      </c>
      <c r="B4" s="523"/>
      <c r="C4" s="523"/>
      <c r="D4" s="523"/>
      <c r="E4" s="523"/>
      <c r="F4" s="523"/>
      <c r="G4" s="523"/>
      <c r="H4" s="523"/>
      <c r="I4" s="523"/>
      <c r="J4" s="523"/>
    </row>
    <row r="5" spans="1:10" x14ac:dyDescent="0.25">
      <c r="A5" s="487"/>
      <c r="B5" s="21"/>
      <c r="D5" s="488"/>
      <c r="E5" s="451" t="str">
        <f>'TABELA APOIO'!A5</f>
        <v>PROCESSO Nº. : 21052.002537/2019-97</v>
      </c>
      <c r="F5" s="9"/>
      <c r="G5" s="21"/>
      <c r="H5" s="21"/>
    </row>
    <row r="6" spans="1:10" x14ac:dyDescent="0.25">
      <c r="A6" s="47" t="s">
        <v>120</v>
      </c>
      <c r="B6" s="47"/>
      <c r="C6" s="48"/>
      <c r="D6" s="48"/>
      <c r="E6" s="48"/>
      <c r="F6" s="48"/>
      <c r="G6" s="47"/>
      <c r="H6" s="47"/>
      <c r="I6" s="47"/>
      <c r="J6" s="47"/>
    </row>
    <row r="7" spans="1:10" ht="10.5" customHeight="1" x14ac:dyDescent="0.25">
      <c r="A7" s="21"/>
      <c r="B7" s="21"/>
      <c r="F7" s="9"/>
      <c r="G7" s="21"/>
      <c r="H7" s="21"/>
    </row>
    <row r="8" spans="1:10" ht="27" customHeight="1" x14ac:dyDescent="0.25">
      <c r="A8" s="112" t="s">
        <v>180</v>
      </c>
      <c r="B8" s="725" t="str">
        <f>RESUMO!C10</f>
        <v>XXXXXXXXXXXXXXXXXXX</v>
      </c>
      <c r="C8" s="725"/>
      <c r="D8" s="725"/>
      <c r="E8" s="725"/>
      <c r="F8" s="72" t="s">
        <v>104</v>
      </c>
      <c r="G8" s="723" t="str">
        <f>RESUMO!H10</f>
        <v>XXXXXXXXXXX</v>
      </c>
      <c r="H8" s="724"/>
    </row>
    <row r="9" spans="1:10" x14ac:dyDescent="0.25">
      <c r="A9" s="21"/>
      <c r="F9" s="21"/>
      <c r="G9" s="21"/>
      <c r="H9" s="21"/>
    </row>
    <row r="10" spans="1:10" x14ac:dyDescent="0.25">
      <c r="A10" s="47" t="s">
        <v>56</v>
      </c>
      <c r="B10" s="48"/>
      <c r="C10" s="47"/>
      <c r="D10" s="47"/>
      <c r="E10" s="47"/>
    </row>
    <row r="11" spans="1:10" ht="15.75" thickBot="1" x14ac:dyDescent="0.3">
      <c r="A11" s="17" t="s">
        <v>541</v>
      </c>
      <c r="B11" s="18"/>
      <c r="C11" s="18"/>
      <c r="D11" s="18"/>
      <c r="E11" s="18"/>
    </row>
    <row r="12" spans="1:10" ht="44.25" customHeight="1" x14ac:dyDescent="0.25">
      <c r="A12" s="22" t="s">
        <v>47</v>
      </c>
      <c r="B12" s="16" t="s">
        <v>393</v>
      </c>
      <c r="C12" s="16" t="s">
        <v>51</v>
      </c>
      <c r="D12" s="95" t="s">
        <v>153</v>
      </c>
      <c r="E12" s="388"/>
    </row>
    <row r="13" spans="1:10" x14ac:dyDescent="0.25">
      <c r="A13" s="7" t="s">
        <v>150</v>
      </c>
      <c r="B13" s="399">
        <v>0</v>
      </c>
      <c r="C13" s="13">
        <v>0</v>
      </c>
      <c r="D13" s="113">
        <f>C13*'TABELA APOIO'!E16</f>
        <v>0</v>
      </c>
      <c r="E13" s="85">
        <f>B13-D13</f>
        <v>0</v>
      </c>
    </row>
    <row r="14" spans="1:10" x14ac:dyDescent="0.25">
      <c r="A14" s="7" t="s">
        <v>164</v>
      </c>
      <c r="B14" s="399">
        <v>0</v>
      </c>
      <c r="C14" s="13">
        <v>0</v>
      </c>
      <c r="D14" s="113">
        <f>C14*'TABELA APOIO'!E17</f>
        <v>0</v>
      </c>
      <c r="E14" s="85">
        <f t="shared" ref="E14:E16" si="0">B14-D14</f>
        <v>0</v>
      </c>
    </row>
    <row r="15" spans="1:10" x14ac:dyDescent="0.25">
      <c r="A15" s="7" t="s">
        <v>121</v>
      </c>
      <c r="B15" s="399">
        <v>0</v>
      </c>
      <c r="C15" s="13">
        <v>0</v>
      </c>
      <c r="D15" s="113">
        <f>C15*'TABELA APOIO'!E18</f>
        <v>0</v>
      </c>
      <c r="E15" s="85">
        <f t="shared" si="0"/>
        <v>0</v>
      </c>
    </row>
    <row r="16" spans="1:10" ht="15.75" thickBot="1" x14ac:dyDescent="0.3">
      <c r="A16" s="7" t="s">
        <v>122</v>
      </c>
      <c r="B16" s="399">
        <v>0</v>
      </c>
      <c r="C16" s="13">
        <v>0</v>
      </c>
      <c r="D16" s="113">
        <f>C16*'TABELA APOIO'!E19</f>
        <v>0</v>
      </c>
      <c r="E16" s="83">
        <f t="shared" si="0"/>
        <v>0</v>
      </c>
    </row>
    <row r="17" spans="1:10" ht="24.75" customHeight="1" x14ac:dyDescent="0.25">
      <c r="A17" s="700" t="s">
        <v>550</v>
      </c>
      <c r="B17" s="700"/>
      <c r="C17" s="700"/>
      <c r="D17" s="700"/>
      <c r="E17" s="726"/>
      <c r="F17" s="726"/>
      <c r="G17" s="726"/>
      <c r="H17" s="726"/>
      <c r="I17" s="726"/>
      <c r="J17" s="726"/>
    </row>
    <row r="19" spans="1:10" x14ac:dyDescent="0.25">
      <c r="A19" s="17" t="s">
        <v>57</v>
      </c>
      <c r="B19" s="18"/>
      <c r="C19" s="18"/>
      <c r="D19" s="18"/>
      <c r="E19" s="18"/>
      <c r="F19" s="17"/>
      <c r="G19" s="17"/>
      <c r="H19" s="17"/>
    </row>
    <row r="20" spans="1:10" ht="15.75" thickBot="1" x14ac:dyDescent="0.3">
      <c r="A20" s="81"/>
      <c r="B20" s="738" t="s">
        <v>52</v>
      </c>
      <c r="C20" s="738"/>
      <c r="D20" s="738"/>
      <c r="E20" s="739" t="s">
        <v>53</v>
      </c>
      <c r="F20" s="740"/>
      <c r="G20" s="739" t="s">
        <v>154</v>
      </c>
      <c r="H20" s="739"/>
    </row>
    <row r="21" spans="1:10" ht="48" customHeight="1" x14ac:dyDescent="0.25">
      <c r="A21" s="22" t="s">
        <v>47</v>
      </c>
      <c r="B21" s="16" t="s">
        <v>157</v>
      </c>
      <c r="C21" s="16" t="s">
        <v>156</v>
      </c>
      <c r="D21" s="16" t="s">
        <v>158</v>
      </c>
      <c r="E21" s="95" t="s">
        <v>155</v>
      </c>
      <c r="F21" s="82" t="s">
        <v>159</v>
      </c>
      <c r="G21" s="671"/>
      <c r="H21" s="689"/>
    </row>
    <row r="22" spans="1:10" ht="24" customHeight="1" thickBot="1" x14ac:dyDescent="0.3">
      <c r="A22" s="350" t="s">
        <v>150</v>
      </c>
      <c r="B22" s="272">
        <v>15.93</v>
      </c>
      <c r="C22" s="51">
        <v>1.1100000000000001</v>
      </c>
      <c r="D22" s="285">
        <f>B22-C22</f>
        <v>14.82</v>
      </c>
      <c r="E22" s="429">
        <v>22</v>
      </c>
      <c r="F22" s="83">
        <f>D22*E22</f>
        <v>326.04000000000002</v>
      </c>
      <c r="G22" s="741"/>
      <c r="H22" s="742"/>
    </row>
    <row r="23" spans="1:10" s="349" customFormat="1" ht="24" customHeight="1" thickBot="1" x14ac:dyDescent="0.3">
      <c r="A23" s="350" t="s">
        <v>164</v>
      </c>
      <c r="B23" s="272">
        <v>15.93</v>
      </c>
      <c r="C23" s="51">
        <v>1.1100000000000001</v>
      </c>
      <c r="D23" s="285">
        <f t="shared" ref="D23:D25" si="1">B23-C23</f>
        <v>14.82</v>
      </c>
      <c r="E23" s="429">
        <v>22</v>
      </c>
      <c r="F23" s="83">
        <f t="shared" ref="F23:F25" si="2">D23*E23</f>
        <v>326.04000000000002</v>
      </c>
      <c r="G23" s="741"/>
      <c r="H23" s="742"/>
    </row>
    <row r="24" spans="1:10" s="349" customFormat="1" ht="24" customHeight="1" thickBot="1" x14ac:dyDescent="0.3">
      <c r="A24" s="350" t="s">
        <v>121</v>
      </c>
      <c r="B24" s="272">
        <v>11.08</v>
      </c>
      <c r="C24" s="51">
        <v>0</v>
      </c>
      <c r="D24" s="285">
        <f t="shared" si="1"/>
        <v>11.08</v>
      </c>
      <c r="E24" s="429">
        <v>25</v>
      </c>
      <c r="F24" s="83">
        <f t="shared" si="2"/>
        <v>277</v>
      </c>
      <c r="G24" s="741"/>
      <c r="H24" s="742"/>
    </row>
    <row r="25" spans="1:10" s="349" customFormat="1" ht="24" customHeight="1" thickBot="1" x14ac:dyDescent="0.3">
      <c r="A25" s="350" t="s">
        <v>122</v>
      </c>
      <c r="B25" s="272">
        <v>15.93</v>
      </c>
      <c r="C25" s="51">
        <v>1.1100000000000001</v>
      </c>
      <c r="D25" s="285">
        <f t="shared" si="1"/>
        <v>14.82</v>
      </c>
      <c r="E25" s="429">
        <v>22</v>
      </c>
      <c r="F25" s="83">
        <f t="shared" si="2"/>
        <v>326.04000000000002</v>
      </c>
      <c r="G25" s="741"/>
      <c r="H25" s="742"/>
    </row>
    <row r="26" spans="1:10" x14ac:dyDescent="0.25">
      <c r="A26" s="265" t="s">
        <v>563</v>
      </c>
      <c r="B26" s="10"/>
      <c r="C26" s="49"/>
      <c r="D26" s="32"/>
      <c r="E26" s="50"/>
      <c r="F26" s="10"/>
      <c r="G26" s="10"/>
    </row>
    <row r="28" spans="1:10" ht="15.75" thickBot="1" x14ac:dyDescent="0.3">
      <c r="A28" s="17" t="s">
        <v>58</v>
      </c>
      <c r="B28" s="18"/>
      <c r="C28" s="18"/>
      <c r="D28" s="18"/>
      <c r="E28" s="18"/>
      <c r="F28" s="18"/>
      <c r="G28" s="18"/>
      <c r="H28" s="18"/>
    </row>
    <row r="29" spans="1:10" x14ac:dyDescent="0.25">
      <c r="A29" s="114" t="s">
        <v>47</v>
      </c>
      <c r="B29" s="82" t="s">
        <v>54</v>
      </c>
      <c r="C29" s="671" t="s">
        <v>154</v>
      </c>
      <c r="D29" s="689"/>
      <c r="E29"/>
    </row>
    <row r="30" spans="1:10" ht="30" customHeight="1" thickBot="1" x14ac:dyDescent="0.3">
      <c r="A30" s="350" t="s">
        <v>150</v>
      </c>
      <c r="B30" s="278">
        <v>110.94</v>
      </c>
      <c r="C30" s="741"/>
      <c r="D30" s="742"/>
      <c r="E30"/>
    </row>
    <row r="31" spans="1:10" s="349" customFormat="1" ht="30" customHeight="1" thickBot="1" x14ac:dyDescent="0.3">
      <c r="A31" s="350" t="s">
        <v>164</v>
      </c>
      <c r="B31" s="278">
        <v>110.94</v>
      </c>
      <c r="C31" s="741"/>
      <c r="D31" s="742"/>
    </row>
    <row r="32" spans="1:10" s="349" customFormat="1" ht="30" customHeight="1" thickBot="1" x14ac:dyDescent="0.3">
      <c r="A32" s="350" t="s">
        <v>121</v>
      </c>
      <c r="B32" s="278">
        <v>0</v>
      </c>
      <c r="C32" s="741"/>
      <c r="D32" s="742"/>
    </row>
    <row r="33" spans="1:10" s="349" customFormat="1" ht="30" customHeight="1" thickBot="1" x14ac:dyDescent="0.3">
      <c r="A33" s="350" t="s">
        <v>122</v>
      </c>
      <c r="B33" s="278">
        <v>110.94</v>
      </c>
      <c r="C33" s="741"/>
      <c r="D33" s="742"/>
    </row>
    <row r="34" spans="1:10" x14ac:dyDescent="0.25">
      <c r="A34" s="265" t="s">
        <v>564</v>
      </c>
    </row>
    <row r="36" spans="1:10" ht="15.75" thickBot="1" x14ac:dyDescent="0.3">
      <c r="A36" s="17" t="s">
        <v>160</v>
      </c>
      <c r="B36" s="18"/>
      <c r="C36" s="18"/>
      <c r="D36" s="18"/>
      <c r="E36" s="18"/>
      <c r="F36" s="18"/>
      <c r="G36" s="18"/>
      <c r="H36" s="18"/>
    </row>
    <row r="37" spans="1:10" ht="30" x14ac:dyDescent="0.25">
      <c r="A37" s="22" t="s">
        <v>47</v>
      </c>
      <c r="B37" s="22" t="s">
        <v>161</v>
      </c>
      <c r="C37" s="95" t="s">
        <v>162</v>
      </c>
      <c r="D37" s="82" t="s">
        <v>54</v>
      </c>
      <c r="E37" s="671" t="s">
        <v>154</v>
      </c>
      <c r="F37" s="689"/>
      <c r="G37" s="9"/>
    </row>
    <row r="38" spans="1:10" ht="32.25" customHeight="1" thickBot="1" x14ac:dyDescent="0.3">
      <c r="A38" s="350" t="s">
        <v>150</v>
      </c>
      <c r="B38" s="272">
        <v>9.74</v>
      </c>
      <c r="C38" s="279">
        <v>3.93</v>
      </c>
      <c r="D38" s="83">
        <f>B38+C38</f>
        <v>13.67</v>
      </c>
      <c r="E38" s="727"/>
      <c r="F38" s="728"/>
      <c r="G38" s="9"/>
    </row>
    <row r="39" spans="1:10" s="349" customFormat="1" ht="32.25" customHeight="1" thickBot="1" x14ac:dyDescent="0.3">
      <c r="A39" s="350" t="s">
        <v>164</v>
      </c>
      <c r="B39" s="272">
        <v>9.74</v>
      </c>
      <c r="C39" s="279">
        <v>3.93</v>
      </c>
      <c r="D39" s="83">
        <f t="shared" ref="D39:D41" si="3">B39+C39</f>
        <v>13.67</v>
      </c>
      <c r="E39" s="727"/>
      <c r="F39" s="728"/>
      <c r="G39" s="344"/>
    </row>
    <row r="40" spans="1:10" s="349" customFormat="1" ht="32.25" customHeight="1" thickBot="1" x14ac:dyDescent="0.3">
      <c r="A40" s="350" t="s">
        <v>121</v>
      </c>
      <c r="B40" s="272">
        <v>9.31</v>
      </c>
      <c r="C40" s="279">
        <v>0</v>
      </c>
      <c r="D40" s="83">
        <f t="shared" si="3"/>
        <v>9.31</v>
      </c>
      <c r="E40" s="727"/>
      <c r="F40" s="728"/>
      <c r="G40" s="344"/>
    </row>
    <row r="41" spans="1:10" s="349" customFormat="1" ht="32.25" customHeight="1" thickBot="1" x14ac:dyDescent="0.3">
      <c r="A41" s="350" t="s">
        <v>122</v>
      </c>
      <c r="B41" s="272">
        <v>9.74</v>
      </c>
      <c r="C41" s="279">
        <v>3.93</v>
      </c>
      <c r="D41" s="83">
        <f t="shared" si="3"/>
        <v>13.67</v>
      </c>
      <c r="E41" s="727"/>
      <c r="F41" s="728"/>
      <c r="G41" s="344"/>
    </row>
    <row r="42" spans="1:10" x14ac:dyDescent="0.25">
      <c r="A42" s="265" t="s">
        <v>562</v>
      </c>
    </row>
    <row r="43" spans="1:10" x14ac:dyDescent="0.25">
      <c r="A43" s="265"/>
    </row>
    <row r="44" spans="1:10" ht="15" customHeight="1" thickBot="1" x14ac:dyDescent="0.3">
      <c r="A44" s="208" t="s">
        <v>500</v>
      </c>
      <c r="B44" s="208"/>
      <c r="C44" s="31"/>
      <c r="D44" s="31"/>
      <c r="E44" s="31"/>
      <c r="F44" s="18"/>
      <c r="G44" s="18"/>
      <c r="H44" s="18"/>
    </row>
    <row r="45" spans="1:10" ht="30" customHeight="1" x14ac:dyDescent="0.25">
      <c r="A45" s="209" t="s">
        <v>47</v>
      </c>
      <c r="B45" s="210" t="s">
        <v>201</v>
      </c>
      <c r="C45" s="210" t="s">
        <v>199</v>
      </c>
      <c r="D45" s="211" t="s">
        <v>202</v>
      </c>
      <c r="E45" s="212" t="s">
        <v>54</v>
      </c>
      <c r="F45" s="9"/>
      <c r="J45" s="207"/>
    </row>
    <row r="46" spans="1:10" ht="15" customHeight="1" thickBot="1" x14ac:dyDescent="0.3">
      <c r="A46" s="350" t="s">
        <v>150</v>
      </c>
      <c r="B46" s="213" t="s">
        <v>200</v>
      </c>
      <c r="C46" s="214">
        <f>1045*0.2</f>
        <v>209</v>
      </c>
      <c r="D46" s="280">
        <v>5.9499999999999997E-2</v>
      </c>
      <c r="E46" s="215">
        <f>(C46*D46)</f>
        <v>12.435499999999999</v>
      </c>
      <c r="F46" s="9"/>
    </row>
    <row r="47" spans="1:10" s="349" customFormat="1" ht="15" customHeight="1" thickBot="1" x14ac:dyDescent="0.3">
      <c r="A47" s="350" t="s">
        <v>164</v>
      </c>
      <c r="B47" s="213" t="s">
        <v>200</v>
      </c>
      <c r="C47" s="214">
        <f t="shared" ref="C47:C49" si="4">1045*0.2</f>
        <v>209</v>
      </c>
      <c r="D47" s="280">
        <v>5.9499999999999997E-2</v>
      </c>
      <c r="E47" s="215">
        <f t="shared" ref="E47:E49" si="5">(C47*D47)</f>
        <v>12.435499999999999</v>
      </c>
      <c r="F47" s="344"/>
    </row>
    <row r="48" spans="1:10" s="349" customFormat="1" ht="15" customHeight="1" thickBot="1" x14ac:dyDescent="0.3">
      <c r="A48" s="350" t="s">
        <v>121</v>
      </c>
      <c r="B48" s="213" t="s">
        <v>570</v>
      </c>
      <c r="C48" s="214">
        <f t="shared" si="4"/>
        <v>209</v>
      </c>
      <c r="D48" s="280">
        <v>5.9499999999999997E-2</v>
      </c>
      <c r="E48" s="215">
        <f t="shared" si="5"/>
        <v>12.435499999999999</v>
      </c>
      <c r="F48" s="344"/>
    </row>
    <row r="49" spans="1:8" s="349" customFormat="1" ht="15" customHeight="1" thickBot="1" x14ac:dyDescent="0.3">
      <c r="A49" s="350" t="s">
        <v>122</v>
      </c>
      <c r="B49" s="213" t="s">
        <v>200</v>
      </c>
      <c r="C49" s="214">
        <f t="shared" si="4"/>
        <v>209</v>
      </c>
      <c r="D49" s="280">
        <v>5.9499999999999997E-2</v>
      </c>
      <c r="E49" s="215">
        <f t="shared" si="5"/>
        <v>12.435499999999999</v>
      </c>
      <c r="F49" s="344"/>
    </row>
    <row r="50" spans="1:8" ht="24.75" customHeight="1" x14ac:dyDescent="0.25">
      <c r="A50" s="743" t="s">
        <v>565</v>
      </c>
      <c r="B50" s="743"/>
      <c r="C50" s="743"/>
      <c r="D50" s="743"/>
      <c r="E50" s="743"/>
      <c r="F50" s="743"/>
      <c r="G50" s="743"/>
      <c r="H50" s="743"/>
    </row>
    <row r="51" spans="1:8" x14ac:dyDescent="0.25">
      <c r="A51" s="265"/>
    </row>
    <row r="52" spans="1:8" ht="15" customHeight="1" thickBot="1" x14ac:dyDescent="0.3">
      <c r="A52" s="17" t="s">
        <v>501</v>
      </c>
      <c r="B52" s="18"/>
      <c r="C52" s="18"/>
      <c r="D52" s="18"/>
      <c r="E52" s="18"/>
      <c r="F52" s="18"/>
      <c r="G52" s="18"/>
      <c r="H52" s="18"/>
    </row>
    <row r="53" spans="1:8" ht="18" customHeight="1" x14ac:dyDescent="0.25">
      <c r="A53" s="22" t="s">
        <v>47</v>
      </c>
      <c r="B53" s="22" t="s">
        <v>502</v>
      </c>
      <c r="C53" s="16" t="s">
        <v>49</v>
      </c>
      <c r="D53" s="95" t="s">
        <v>503</v>
      </c>
      <c r="E53" s="84" t="s">
        <v>54</v>
      </c>
      <c r="F53" s="9"/>
    </row>
    <row r="54" spans="1:8" ht="24.75" customHeight="1" thickBot="1" x14ac:dyDescent="0.3">
      <c r="A54" s="350" t="s">
        <v>150</v>
      </c>
      <c r="B54" s="427"/>
      <c r="C54" s="51"/>
      <c r="D54" s="86">
        <v>0</v>
      </c>
      <c r="E54" s="87">
        <f>C54-D54</f>
        <v>0</v>
      </c>
      <c r="F54" s="9"/>
    </row>
    <row r="55" spans="1:8" s="349" customFormat="1" ht="24.75" customHeight="1" thickBot="1" x14ac:dyDescent="0.3">
      <c r="A55" s="350" t="s">
        <v>164</v>
      </c>
      <c r="B55" s="427"/>
      <c r="C55" s="51"/>
      <c r="D55" s="86">
        <v>0</v>
      </c>
      <c r="E55" s="87">
        <f t="shared" ref="E55:E57" si="6">C55-D55</f>
        <v>0</v>
      </c>
      <c r="F55" s="344"/>
    </row>
    <row r="56" spans="1:8" s="349" customFormat="1" ht="24.75" customHeight="1" thickBot="1" x14ac:dyDescent="0.3">
      <c r="A56" s="350" t="s">
        <v>121</v>
      </c>
      <c r="B56" s="427"/>
      <c r="C56" s="51"/>
      <c r="D56" s="86">
        <v>0</v>
      </c>
      <c r="E56" s="87">
        <f t="shared" si="6"/>
        <v>0</v>
      </c>
      <c r="F56" s="344"/>
    </row>
    <row r="57" spans="1:8" s="349" customFormat="1" ht="24.75" customHeight="1" thickBot="1" x14ac:dyDescent="0.3">
      <c r="A57" s="350" t="s">
        <v>122</v>
      </c>
      <c r="B57" s="427"/>
      <c r="C57" s="51"/>
      <c r="D57" s="86">
        <v>0</v>
      </c>
      <c r="E57" s="87">
        <f t="shared" si="6"/>
        <v>0</v>
      </c>
      <c r="F57" s="344"/>
    </row>
    <row r="58" spans="1:8" ht="24" customHeight="1" x14ac:dyDescent="0.25">
      <c r="A58" s="265" t="s">
        <v>566</v>
      </c>
      <c r="B58" s="316"/>
      <c r="C58" s="317"/>
      <c r="D58" s="317"/>
    </row>
    <row r="59" spans="1:8" ht="15" customHeight="1" thickBot="1" x14ac:dyDescent="0.3"/>
    <row r="60" spans="1:8" ht="15" customHeight="1" x14ac:dyDescent="0.25">
      <c r="A60" s="39" t="s">
        <v>204</v>
      </c>
      <c r="B60" s="40"/>
      <c r="C60" s="40"/>
      <c r="D60" s="40"/>
      <c r="E60" s="40"/>
      <c r="F60" s="40"/>
      <c r="G60" s="40"/>
      <c r="H60" s="41"/>
    </row>
    <row r="61" spans="1:8" ht="30.75" customHeight="1" x14ac:dyDescent="0.25">
      <c r="A61" s="42" t="s">
        <v>47</v>
      </c>
      <c r="B61" s="43" t="s">
        <v>64</v>
      </c>
      <c r="C61" s="43" t="s">
        <v>65</v>
      </c>
      <c r="D61" s="43" t="s">
        <v>42</v>
      </c>
      <c r="E61" s="324" t="s">
        <v>203</v>
      </c>
      <c r="F61" s="43" t="s">
        <v>208</v>
      </c>
      <c r="G61" s="43" t="s">
        <v>504</v>
      </c>
      <c r="H61" s="44" t="s">
        <v>66</v>
      </c>
    </row>
    <row r="62" spans="1:8" ht="15" customHeight="1" x14ac:dyDescent="0.25">
      <c r="A62" s="115" t="s">
        <v>150</v>
      </c>
      <c r="B62" s="12">
        <f>E13</f>
        <v>0</v>
      </c>
      <c r="C62" s="14">
        <f>$F$22</f>
        <v>326.04000000000002</v>
      </c>
      <c r="D62" s="14">
        <f>$B$30</f>
        <v>110.94</v>
      </c>
      <c r="E62" s="12">
        <f>$D$38</f>
        <v>13.67</v>
      </c>
      <c r="F62" s="322">
        <f>$E$46</f>
        <v>12.435499999999999</v>
      </c>
      <c r="G62" s="322">
        <f>$E$54</f>
        <v>0</v>
      </c>
      <c r="H62" s="116">
        <f>SUM(B62:G62)</f>
        <v>463.08550000000002</v>
      </c>
    </row>
    <row r="63" spans="1:8" ht="15" customHeight="1" x14ac:dyDescent="0.25">
      <c r="A63" s="117" t="s">
        <v>164</v>
      </c>
      <c r="B63" s="118">
        <f>E14</f>
        <v>0</v>
      </c>
      <c r="C63" s="119">
        <f>F23</f>
        <v>326.04000000000002</v>
      </c>
      <c r="D63" s="119">
        <f>B31</f>
        <v>110.94</v>
      </c>
      <c r="E63" s="118">
        <f>D39</f>
        <v>13.67</v>
      </c>
      <c r="F63" s="323">
        <f>E47</f>
        <v>12.435499999999999</v>
      </c>
      <c r="G63" s="322">
        <f>E55</f>
        <v>0</v>
      </c>
      <c r="H63" s="116">
        <f t="shared" ref="H63:H65" si="7">SUM(B63:G63)</f>
        <v>463.08550000000002</v>
      </c>
    </row>
    <row r="64" spans="1:8" ht="15" customHeight="1" x14ac:dyDescent="0.25">
      <c r="A64" s="117" t="s">
        <v>121</v>
      </c>
      <c r="B64" s="118">
        <f>E15</f>
        <v>0</v>
      </c>
      <c r="C64" s="119">
        <f>F24</f>
        <v>277</v>
      </c>
      <c r="D64" s="119">
        <f>B32</f>
        <v>0</v>
      </c>
      <c r="E64" s="118">
        <f>D40</f>
        <v>9.31</v>
      </c>
      <c r="F64" s="323">
        <f>E48</f>
        <v>12.435499999999999</v>
      </c>
      <c r="G64" s="322">
        <f>E56</f>
        <v>0</v>
      </c>
      <c r="H64" s="116">
        <f t="shared" si="7"/>
        <v>298.74549999999999</v>
      </c>
    </row>
    <row r="65" spans="1:8" ht="15" customHeight="1" thickBot="1" x14ac:dyDescent="0.3">
      <c r="A65" s="120" t="s">
        <v>122</v>
      </c>
      <c r="B65" s="121">
        <f>E16</f>
        <v>0</v>
      </c>
      <c r="C65" s="122">
        <f>F25</f>
        <v>326.04000000000002</v>
      </c>
      <c r="D65" s="122">
        <f>B33</f>
        <v>110.94</v>
      </c>
      <c r="E65" s="121">
        <f>D41</f>
        <v>13.67</v>
      </c>
      <c r="F65" s="123">
        <f>E49</f>
        <v>12.435499999999999</v>
      </c>
      <c r="G65" s="325">
        <f>E57</f>
        <v>0</v>
      </c>
      <c r="H65" s="206">
        <f t="shared" si="7"/>
        <v>463.08550000000002</v>
      </c>
    </row>
    <row r="66" spans="1:8" ht="15" customHeight="1" x14ac:dyDescent="0.25">
      <c r="A66" s="20"/>
    </row>
    <row r="68" spans="1:8" x14ac:dyDescent="0.25">
      <c r="A68" s="64" t="s">
        <v>108</v>
      </c>
      <c r="B68"/>
      <c r="F68" s="9"/>
    </row>
    <row r="69" spans="1:8" x14ac:dyDescent="0.25">
      <c r="A69" s="729"/>
      <c r="B69" s="730"/>
      <c r="C69" s="730"/>
      <c r="D69" s="730"/>
      <c r="E69" s="730"/>
      <c r="F69" s="730"/>
      <c r="G69" s="730"/>
      <c r="H69" s="731"/>
    </row>
    <row r="70" spans="1:8" x14ac:dyDescent="0.25">
      <c r="A70" s="732"/>
      <c r="B70" s="733"/>
      <c r="C70" s="733"/>
      <c r="D70" s="733"/>
      <c r="E70" s="733"/>
      <c r="F70" s="733"/>
      <c r="G70" s="733"/>
      <c r="H70" s="734"/>
    </row>
    <row r="71" spans="1:8" x14ac:dyDescent="0.25">
      <c r="A71" s="732"/>
      <c r="B71" s="733"/>
      <c r="C71" s="733"/>
      <c r="D71" s="733"/>
      <c r="E71" s="733"/>
      <c r="F71" s="733"/>
      <c r="G71" s="733"/>
      <c r="H71" s="734"/>
    </row>
    <row r="72" spans="1:8" x14ac:dyDescent="0.25">
      <c r="A72" s="732"/>
      <c r="B72" s="733"/>
      <c r="C72" s="733"/>
      <c r="D72" s="733"/>
      <c r="E72" s="733"/>
      <c r="F72" s="733"/>
      <c r="G72" s="733"/>
      <c r="H72" s="734"/>
    </row>
    <row r="73" spans="1:8" x14ac:dyDescent="0.25">
      <c r="A73" s="732"/>
      <c r="B73" s="733"/>
      <c r="C73" s="733"/>
      <c r="D73" s="733"/>
      <c r="E73" s="733"/>
      <c r="F73" s="733"/>
      <c r="G73" s="733"/>
      <c r="H73" s="734"/>
    </row>
    <row r="74" spans="1:8" x14ac:dyDescent="0.25">
      <c r="A74" s="732"/>
      <c r="B74" s="733"/>
      <c r="C74" s="733"/>
      <c r="D74" s="733"/>
      <c r="E74" s="733"/>
      <c r="F74" s="733"/>
      <c r="G74" s="733"/>
      <c r="H74" s="734"/>
    </row>
    <row r="75" spans="1:8" x14ac:dyDescent="0.25">
      <c r="A75" s="732"/>
      <c r="B75" s="733"/>
      <c r="C75" s="733"/>
      <c r="D75" s="733"/>
      <c r="E75" s="733"/>
      <c r="F75" s="733"/>
      <c r="G75" s="733"/>
      <c r="H75" s="734"/>
    </row>
    <row r="76" spans="1:8" x14ac:dyDescent="0.25">
      <c r="A76" s="732"/>
      <c r="B76" s="733"/>
      <c r="C76" s="733"/>
      <c r="D76" s="733"/>
      <c r="E76" s="733"/>
      <c r="F76" s="733"/>
      <c r="G76" s="733"/>
      <c r="H76" s="734"/>
    </row>
    <row r="77" spans="1:8" x14ac:dyDescent="0.25">
      <c r="A77" s="735"/>
      <c r="B77" s="736"/>
      <c r="C77" s="736"/>
      <c r="D77" s="736"/>
      <c r="E77" s="736"/>
      <c r="F77" s="736"/>
      <c r="G77" s="736"/>
      <c r="H77" s="737"/>
    </row>
  </sheetData>
  <mergeCells count="27">
    <mergeCell ref="C32:D32"/>
    <mergeCell ref="C33:D33"/>
    <mergeCell ref="E39:F39"/>
    <mergeCell ref="E40:F40"/>
    <mergeCell ref="E41:F41"/>
    <mergeCell ref="A17:J17"/>
    <mergeCell ref="E38:F38"/>
    <mergeCell ref="E37:F37"/>
    <mergeCell ref="A69:H77"/>
    <mergeCell ref="B20:D20"/>
    <mergeCell ref="E20:F20"/>
    <mergeCell ref="G22:H22"/>
    <mergeCell ref="G21:H21"/>
    <mergeCell ref="G20:H20"/>
    <mergeCell ref="C29:D29"/>
    <mergeCell ref="C30:D30"/>
    <mergeCell ref="A50:H50"/>
    <mergeCell ref="G23:H23"/>
    <mergeCell ref="G24:H24"/>
    <mergeCell ref="G25:H25"/>
    <mergeCell ref="C31:D31"/>
    <mergeCell ref="A1:J1"/>
    <mergeCell ref="G8:H8"/>
    <mergeCell ref="B8:E8"/>
    <mergeCell ref="A4:J4"/>
    <mergeCell ref="A3:J3"/>
    <mergeCell ref="A2:J2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&amp;C&amp;A - Pr. El 01/2019</oddFooter>
  </headerFooter>
  <rowBreaks count="1" manualBreakCount="1">
    <brk id="5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4">
    <tabColor theme="9" tint="0.39997558519241921"/>
  </sheetPr>
  <dimension ref="A1:O41"/>
  <sheetViews>
    <sheetView showGridLines="0" view="pageBreakPreview" topLeftCell="A13" zoomScale="60" zoomScaleNormal="100" workbookViewId="0">
      <selection activeCell="A33" sqref="A33:O41"/>
    </sheetView>
  </sheetViews>
  <sheetFormatPr defaultRowHeight="14.25" x14ac:dyDescent="0.2"/>
  <cols>
    <col min="1" max="1" width="7" style="1" customWidth="1"/>
    <col min="2" max="2" width="45.5703125" style="1" customWidth="1"/>
    <col min="3" max="3" width="10.7109375" style="1" customWidth="1"/>
    <col min="4" max="4" width="12.140625" style="1" customWidth="1"/>
    <col min="5" max="5" width="15.42578125" style="1" customWidth="1"/>
    <col min="6" max="9" width="7.7109375" style="1" customWidth="1"/>
    <col min="10" max="10" width="15.140625" style="1" customWidth="1"/>
    <col min="11" max="11" width="13.140625" style="1" customWidth="1"/>
    <col min="12" max="15" width="15.7109375" style="1" customWidth="1"/>
    <col min="16" max="16384" width="9.140625" style="1"/>
  </cols>
  <sheetData>
    <row r="1" spans="1:15" customFormat="1" ht="22.5" customHeight="1" x14ac:dyDescent="0.3">
      <c r="A1" s="744" t="str">
        <f>RESUMO!A1</f>
        <v>ANEXO IV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</row>
    <row r="2" spans="1:15" customFormat="1" ht="21" customHeight="1" x14ac:dyDescent="0.3">
      <c r="A2" s="599" t="str">
        <f>RESUMO!A3</f>
        <v>Pr. El. Nº 001/2020</v>
      </c>
      <c r="B2" s="599"/>
      <c r="C2" s="599"/>
      <c r="D2" s="599"/>
      <c r="E2" s="599"/>
      <c r="F2" s="599"/>
      <c r="G2" s="599"/>
      <c r="H2" s="599"/>
      <c r="I2" s="599"/>
      <c r="J2" s="599"/>
      <c r="K2" s="599"/>
      <c r="L2" s="599"/>
      <c r="M2" s="599"/>
      <c r="N2" s="599"/>
      <c r="O2" s="599"/>
    </row>
    <row r="3" spans="1:15" customFormat="1" ht="18.75" x14ac:dyDescent="0.3">
      <c r="A3" s="599" t="str">
        <f>RESUMO!A8</f>
        <v>GRUPO 1 - LIMPEZA EQC</v>
      </c>
      <c r="B3" s="599"/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599"/>
      <c r="N3" s="599"/>
      <c r="O3" s="599"/>
    </row>
    <row r="4" spans="1:15" customFormat="1" ht="18.75" x14ac:dyDescent="0.3">
      <c r="A4" s="599" t="s">
        <v>377</v>
      </c>
      <c r="B4" s="599"/>
      <c r="C4" s="599"/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</row>
    <row r="5" spans="1:15" customFormat="1" ht="18.75" x14ac:dyDescent="0.3">
      <c r="A5" s="287"/>
      <c r="B5" s="287"/>
      <c r="C5" s="287"/>
      <c r="D5" s="287"/>
      <c r="E5" s="287"/>
      <c r="F5" s="287"/>
      <c r="G5" s="287"/>
      <c r="H5" s="287"/>
    </row>
    <row r="6" spans="1:15" customFormat="1" ht="15" x14ac:dyDescent="0.25">
      <c r="A6" s="21" t="str">
        <f>ORIENTAÇÕES!A4</f>
        <v>PROCESSO Nº. : 21052.002537/2019-97</v>
      </c>
      <c r="B6" s="21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customFormat="1" ht="15" x14ac:dyDescent="0.25">
      <c r="A7" s="47" t="str">
        <f>BENEFÍCIOS!A6</f>
        <v>EMPRESA</v>
      </c>
      <c r="B7" s="47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5" customFormat="1" ht="15" x14ac:dyDescent="0.25">
      <c r="A8" s="21"/>
      <c r="B8" s="21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27" customHeight="1" x14ac:dyDescent="0.25">
      <c r="A9" s="600" t="s">
        <v>180</v>
      </c>
      <c r="B9" s="684"/>
      <c r="C9" s="585" t="str">
        <f>RESUMO!C10</f>
        <v>XXXXXXXXXXXXXXXXXXX</v>
      </c>
      <c r="D9" s="586"/>
      <c r="E9" s="586"/>
      <c r="F9" s="587"/>
      <c r="G9" s="69"/>
      <c r="H9" s="69"/>
      <c r="I9" s="69"/>
      <c r="J9" s="69"/>
      <c r="K9" s="69"/>
      <c r="L9" s="65" t="s">
        <v>104</v>
      </c>
      <c r="M9" s="65"/>
      <c r="N9" s="570" t="str">
        <f>RESUMO!C11</f>
        <v>XXX.XXX.XXX/XXXX-XX</v>
      </c>
      <c r="O9" s="571"/>
    </row>
    <row r="10" spans="1:15" customFormat="1" ht="12.75" customHeight="1" x14ac:dyDescent="0.25">
      <c r="A10" s="68"/>
      <c r="B10" s="68"/>
      <c r="C10" s="69"/>
      <c r="D10" s="69"/>
      <c r="E10" s="69"/>
      <c r="F10" s="69"/>
      <c r="G10" s="69"/>
      <c r="H10" s="69"/>
      <c r="I10" s="69"/>
      <c r="J10" s="69"/>
      <c r="K10" s="69"/>
      <c r="L10" s="65"/>
      <c r="M10" s="65"/>
      <c r="N10" s="65"/>
      <c r="O10" s="65"/>
    </row>
    <row r="11" spans="1:15" customFormat="1" ht="15" x14ac:dyDescent="0.25">
      <c r="A11" s="560" t="s">
        <v>272</v>
      </c>
      <c r="B11" s="560"/>
      <c r="C11" s="560"/>
      <c r="D11" s="560"/>
      <c r="E11" s="560"/>
      <c r="F11" s="560"/>
      <c r="G11" s="560"/>
      <c r="H11" s="560"/>
      <c r="I11" s="560"/>
      <c r="J11" s="560"/>
      <c r="K11" s="560"/>
      <c r="L11" s="560"/>
      <c r="M11" s="560"/>
      <c r="N11" s="560"/>
      <c r="O11" s="560"/>
    </row>
    <row r="12" spans="1:15" ht="15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</row>
    <row r="13" spans="1:15" ht="12" customHeight="1" thickBot="1" x14ac:dyDescent="0.25">
      <c r="A13" s="757"/>
      <c r="B13" s="757"/>
      <c r="C13" s="757"/>
      <c r="D13" s="757"/>
      <c r="E13" s="757"/>
      <c r="F13" s="757"/>
      <c r="G13" s="757"/>
      <c r="H13" s="757"/>
      <c r="I13" s="757"/>
      <c r="J13" s="757"/>
      <c r="K13" s="757"/>
      <c r="L13" s="757"/>
      <c r="M13" s="757"/>
      <c r="N13" s="757"/>
      <c r="O13" s="757"/>
    </row>
    <row r="14" spans="1:15" ht="18" customHeight="1" thickBot="1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754" t="s">
        <v>279</v>
      </c>
      <c r="M14" s="755"/>
      <c r="N14" s="755"/>
      <c r="O14" s="756"/>
    </row>
    <row r="15" spans="1:15" ht="69" customHeight="1" x14ac:dyDescent="0.2">
      <c r="A15" s="158" t="s">
        <v>44</v>
      </c>
      <c r="B15" s="159" t="s">
        <v>43</v>
      </c>
      <c r="C15" s="159" t="s">
        <v>137</v>
      </c>
      <c r="D15" s="159" t="s">
        <v>45</v>
      </c>
      <c r="E15" s="159" t="s">
        <v>273</v>
      </c>
      <c r="F15" s="160" t="s">
        <v>275</v>
      </c>
      <c r="G15" s="160" t="s">
        <v>119</v>
      </c>
      <c r="H15" s="160" t="s">
        <v>121</v>
      </c>
      <c r="I15" s="160" t="s">
        <v>276</v>
      </c>
      <c r="J15" s="289" t="s">
        <v>69</v>
      </c>
      <c r="K15" s="161" t="s">
        <v>131</v>
      </c>
      <c r="L15" s="303" t="s">
        <v>275</v>
      </c>
      <c r="M15" s="160" t="s">
        <v>119</v>
      </c>
      <c r="N15" s="160" t="s">
        <v>121</v>
      </c>
      <c r="O15" s="304" t="s">
        <v>276</v>
      </c>
    </row>
    <row r="16" spans="1:15" ht="36.75" customHeight="1" x14ac:dyDescent="0.2">
      <c r="A16" s="149">
        <v>1</v>
      </c>
      <c r="B16" s="141" t="s">
        <v>136</v>
      </c>
      <c r="C16" s="142">
        <v>1</v>
      </c>
      <c r="D16" s="142" t="s">
        <v>138</v>
      </c>
      <c r="E16" s="102" t="s">
        <v>70</v>
      </c>
      <c r="F16" s="146" t="s">
        <v>277</v>
      </c>
      <c r="G16" s="401"/>
      <c r="H16" s="401"/>
      <c r="I16" s="401"/>
      <c r="J16" s="281">
        <v>42.47</v>
      </c>
      <c r="K16" s="162">
        <v>1</v>
      </c>
      <c r="L16" s="147">
        <f>$K16*$J16</f>
        <v>42.47</v>
      </c>
      <c r="M16" s="326" t="s">
        <v>482</v>
      </c>
      <c r="N16" s="326" t="s">
        <v>482</v>
      </c>
      <c r="O16" s="328" t="s">
        <v>482</v>
      </c>
    </row>
    <row r="17" spans="1:15" ht="51" x14ac:dyDescent="0.2">
      <c r="A17" s="149">
        <v>2</v>
      </c>
      <c r="B17" s="141" t="s">
        <v>135</v>
      </c>
      <c r="C17" s="142">
        <v>1</v>
      </c>
      <c r="D17" s="142" t="s">
        <v>138</v>
      </c>
      <c r="E17" s="102" t="s">
        <v>139</v>
      </c>
      <c r="F17" s="146" t="s">
        <v>277</v>
      </c>
      <c r="G17" s="145"/>
      <c r="H17" s="145"/>
      <c r="I17" s="146" t="s">
        <v>277</v>
      </c>
      <c r="J17" s="281">
        <v>87.7</v>
      </c>
      <c r="K17" s="162">
        <f>C17*2</f>
        <v>2</v>
      </c>
      <c r="L17" s="147">
        <f>$K17*$J17</f>
        <v>175.4</v>
      </c>
      <c r="M17" s="326" t="s">
        <v>482</v>
      </c>
      <c r="N17" s="326" t="s">
        <v>482</v>
      </c>
      <c r="O17" s="148">
        <f>$K17*$J17</f>
        <v>175.4</v>
      </c>
    </row>
    <row r="18" spans="1:15" ht="84.75" customHeight="1" x14ac:dyDescent="0.2">
      <c r="A18" s="149">
        <v>3</v>
      </c>
      <c r="B18" s="141" t="s">
        <v>278</v>
      </c>
      <c r="C18" s="142">
        <v>1</v>
      </c>
      <c r="D18" s="142" t="s">
        <v>138</v>
      </c>
      <c r="E18" s="102" t="s">
        <v>139</v>
      </c>
      <c r="F18" s="145"/>
      <c r="G18" s="146" t="s">
        <v>277</v>
      </c>
      <c r="H18" s="146" t="s">
        <v>277</v>
      </c>
      <c r="I18" s="142"/>
      <c r="J18" s="281">
        <v>110</v>
      </c>
      <c r="K18" s="162">
        <f>C18*2</f>
        <v>2</v>
      </c>
      <c r="L18" s="327" t="s">
        <v>482</v>
      </c>
      <c r="M18" s="143">
        <f>$K18*$J18</f>
        <v>220</v>
      </c>
      <c r="N18" s="143">
        <f>$K18*$J18</f>
        <v>220</v>
      </c>
      <c r="O18" s="328" t="s">
        <v>482</v>
      </c>
    </row>
    <row r="19" spans="1:15" ht="38.25" x14ac:dyDescent="0.2">
      <c r="A19" s="149">
        <v>4</v>
      </c>
      <c r="B19" s="141" t="s">
        <v>132</v>
      </c>
      <c r="C19" s="142">
        <v>2</v>
      </c>
      <c r="D19" s="142" t="s">
        <v>45</v>
      </c>
      <c r="E19" s="102" t="s">
        <v>139</v>
      </c>
      <c r="F19" s="146" t="s">
        <v>277</v>
      </c>
      <c r="G19" s="146" t="s">
        <v>277</v>
      </c>
      <c r="H19" s="146" t="s">
        <v>277</v>
      </c>
      <c r="I19" s="146" t="s">
        <v>277</v>
      </c>
      <c r="J19" s="281">
        <v>22.36</v>
      </c>
      <c r="K19" s="162">
        <f>C19*2</f>
        <v>4</v>
      </c>
      <c r="L19" s="147">
        <f>$K19*$J19</f>
        <v>89.44</v>
      </c>
      <c r="M19" s="143">
        <f>$K19*$J19</f>
        <v>89.44</v>
      </c>
      <c r="N19" s="143">
        <f>$K19*$J19</f>
        <v>89.44</v>
      </c>
      <c r="O19" s="148">
        <f>$K19*$J19</f>
        <v>89.44</v>
      </c>
    </row>
    <row r="20" spans="1:15" ht="25.5" x14ac:dyDescent="0.2">
      <c r="A20" s="149">
        <v>5</v>
      </c>
      <c r="B20" s="141" t="s">
        <v>133</v>
      </c>
      <c r="C20" s="142">
        <v>4</v>
      </c>
      <c r="D20" s="142" t="s">
        <v>45</v>
      </c>
      <c r="E20" s="102" t="s">
        <v>139</v>
      </c>
      <c r="F20" s="146" t="s">
        <v>277</v>
      </c>
      <c r="G20" s="146" t="s">
        <v>277</v>
      </c>
      <c r="H20" s="146" t="s">
        <v>277</v>
      </c>
      <c r="I20" s="146" t="s">
        <v>277</v>
      </c>
      <c r="J20" s="281">
        <v>14.81</v>
      </c>
      <c r="K20" s="162">
        <f>C20*2</f>
        <v>8</v>
      </c>
      <c r="L20" s="147">
        <f>$K20*$J20</f>
        <v>118.48</v>
      </c>
      <c r="M20" s="143">
        <f t="shared" ref="M20:O25" si="0">$K20*$J20</f>
        <v>118.48</v>
      </c>
      <c r="N20" s="143">
        <f t="shared" si="0"/>
        <v>118.48</v>
      </c>
      <c r="O20" s="148">
        <f>$K20*$J20</f>
        <v>118.48</v>
      </c>
    </row>
    <row r="21" spans="1:15" ht="25.5" x14ac:dyDescent="0.2">
      <c r="A21" s="149">
        <v>6</v>
      </c>
      <c r="B21" s="141" t="s">
        <v>134</v>
      </c>
      <c r="C21" s="142">
        <v>1</v>
      </c>
      <c r="D21" s="142" t="s">
        <v>45</v>
      </c>
      <c r="E21" s="102" t="s">
        <v>70</v>
      </c>
      <c r="F21" s="146" t="s">
        <v>277</v>
      </c>
      <c r="G21" s="146" t="s">
        <v>277</v>
      </c>
      <c r="H21" s="146" t="s">
        <v>277</v>
      </c>
      <c r="I21" s="146" t="s">
        <v>277</v>
      </c>
      <c r="J21" s="281">
        <v>39</v>
      </c>
      <c r="K21" s="162">
        <f>C21*1</f>
        <v>1</v>
      </c>
      <c r="L21" s="147">
        <f>$K21*$J21</f>
        <v>39</v>
      </c>
      <c r="M21" s="143">
        <f t="shared" si="0"/>
        <v>39</v>
      </c>
      <c r="N21" s="143">
        <f t="shared" si="0"/>
        <v>39</v>
      </c>
      <c r="O21" s="148">
        <f>$K21*$J21</f>
        <v>39</v>
      </c>
    </row>
    <row r="22" spans="1:15" ht="27.75" customHeight="1" x14ac:dyDescent="0.2">
      <c r="A22" s="149">
        <v>7</v>
      </c>
      <c r="B22" s="141" t="s">
        <v>274</v>
      </c>
      <c r="C22" s="142">
        <v>2</v>
      </c>
      <c r="D22" s="142" t="s">
        <v>138</v>
      </c>
      <c r="E22" s="102" t="s">
        <v>139</v>
      </c>
      <c r="F22" s="146" t="s">
        <v>277</v>
      </c>
      <c r="G22" s="146" t="s">
        <v>277</v>
      </c>
      <c r="H22" s="146" t="s">
        <v>277</v>
      </c>
      <c r="I22" s="146" t="s">
        <v>277</v>
      </c>
      <c r="J22" s="281">
        <v>3.7</v>
      </c>
      <c r="K22" s="162">
        <v>4</v>
      </c>
      <c r="L22" s="147">
        <f>$K22*$J22</f>
        <v>14.8</v>
      </c>
      <c r="M22" s="143">
        <f t="shared" si="0"/>
        <v>14.8</v>
      </c>
      <c r="N22" s="143">
        <f t="shared" si="0"/>
        <v>14.8</v>
      </c>
      <c r="O22" s="148">
        <f>$K22*$J22</f>
        <v>14.8</v>
      </c>
    </row>
    <row r="23" spans="1:15" ht="29.25" customHeight="1" x14ac:dyDescent="0.2">
      <c r="A23" s="149">
        <v>8</v>
      </c>
      <c r="B23" s="141" t="s">
        <v>141</v>
      </c>
      <c r="C23" s="142">
        <v>1</v>
      </c>
      <c r="D23" s="142" t="s">
        <v>45</v>
      </c>
      <c r="E23" s="102" t="s">
        <v>70</v>
      </c>
      <c r="F23" s="142"/>
      <c r="G23" s="146" t="s">
        <v>277</v>
      </c>
      <c r="H23" s="146" t="s">
        <v>277</v>
      </c>
      <c r="I23" s="142"/>
      <c r="J23" s="281">
        <v>60</v>
      </c>
      <c r="K23" s="162">
        <f>C23*1</f>
        <v>1</v>
      </c>
      <c r="L23" s="327" t="s">
        <v>482</v>
      </c>
      <c r="M23" s="143">
        <f t="shared" si="0"/>
        <v>60</v>
      </c>
      <c r="N23" s="143">
        <f t="shared" si="0"/>
        <v>60</v>
      </c>
      <c r="O23" s="328" t="s">
        <v>482</v>
      </c>
    </row>
    <row r="24" spans="1:15" ht="29.25" customHeight="1" x14ac:dyDescent="0.2">
      <c r="A24" s="149">
        <v>9</v>
      </c>
      <c r="B24" s="402" t="s">
        <v>423</v>
      </c>
      <c r="C24" s="403">
        <v>2</v>
      </c>
      <c r="D24" s="403" t="s">
        <v>45</v>
      </c>
      <c r="E24" s="404" t="s">
        <v>70</v>
      </c>
      <c r="F24" s="403"/>
      <c r="G24" s="406" t="s">
        <v>277</v>
      </c>
      <c r="H24" s="406" t="s">
        <v>277</v>
      </c>
      <c r="I24" s="296"/>
      <c r="J24" s="335">
        <v>10</v>
      </c>
      <c r="K24" s="405">
        <v>2</v>
      </c>
      <c r="L24" s="336"/>
      <c r="M24" s="143">
        <f t="shared" si="0"/>
        <v>20</v>
      </c>
      <c r="N24" s="143">
        <f t="shared" si="0"/>
        <v>20</v>
      </c>
      <c r="O24" s="328"/>
    </row>
    <row r="25" spans="1:15" ht="29.25" customHeight="1" x14ac:dyDescent="0.2">
      <c r="A25" s="149">
        <v>10</v>
      </c>
      <c r="B25" s="402" t="s">
        <v>467</v>
      </c>
      <c r="C25" s="403">
        <v>2</v>
      </c>
      <c r="D25" s="403" t="s">
        <v>138</v>
      </c>
      <c r="E25" s="404" t="s">
        <v>70</v>
      </c>
      <c r="F25" s="401"/>
      <c r="G25" s="406" t="s">
        <v>277</v>
      </c>
      <c r="H25" s="406" t="s">
        <v>277</v>
      </c>
      <c r="I25" s="146" t="s">
        <v>277</v>
      </c>
      <c r="J25" s="335">
        <v>31.9</v>
      </c>
      <c r="K25" s="405">
        <v>2</v>
      </c>
      <c r="L25" s="336" t="s">
        <v>482</v>
      </c>
      <c r="M25" s="143">
        <f t="shared" si="0"/>
        <v>63.8</v>
      </c>
      <c r="N25" s="143">
        <f t="shared" si="0"/>
        <v>63.8</v>
      </c>
      <c r="O25" s="148">
        <f t="shared" si="0"/>
        <v>63.8</v>
      </c>
    </row>
    <row r="26" spans="1:15" ht="30.75" customHeight="1" thickBot="1" x14ac:dyDescent="0.25">
      <c r="A26" s="149">
        <v>11</v>
      </c>
      <c r="B26" s="151" t="s">
        <v>140</v>
      </c>
      <c r="C26" s="152">
        <v>1</v>
      </c>
      <c r="D26" s="152" t="s">
        <v>45</v>
      </c>
      <c r="E26" s="153" t="s">
        <v>139</v>
      </c>
      <c r="F26" s="152"/>
      <c r="G26" s="152"/>
      <c r="H26" s="152"/>
      <c r="I26" s="154" t="s">
        <v>277</v>
      </c>
      <c r="J26" s="282">
        <v>7.45</v>
      </c>
      <c r="K26" s="163">
        <f>C26*2</f>
        <v>2</v>
      </c>
      <c r="L26" s="329" t="s">
        <v>482</v>
      </c>
      <c r="M26" s="330" t="s">
        <v>482</v>
      </c>
      <c r="N26" s="330" t="s">
        <v>482</v>
      </c>
      <c r="O26" s="156">
        <f>$K26*$J26</f>
        <v>14.9</v>
      </c>
    </row>
    <row r="27" spans="1:15" ht="21" customHeight="1" thickBot="1" x14ac:dyDescent="0.25">
      <c r="A27" s="157"/>
      <c r="B27" s="157"/>
      <c r="C27" s="157"/>
      <c r="D27" s="157"/>
      <c r="E27" s="157"/>
      <c r="F27" s="157"/>
      <c r="G27" s="157"/>
      <c r="H27" s="157"/>
      <c r="I27" s="169" t="s">
        <v>280</v>
      </c>
      <c r="J27" s="170"/>
      <c r="K27" s="170"/>
      <c r="L27" s="171">
        <f>SUM(L16:L26)</f>
        <v>479.59000000000003</v>
      </c>
      <c r="M27" s="171">
        <f>SUM(M16:M26)</f>
        <v>625.52</v>
      </c>
      <c r="N27" s="171">
        <f>SUM(N16:N26)</f>
        <v>625.52</v>
      </c>
      <c r="O27" s="171">
        <f>SUM(O16:O26)</f>
        <v>515.82000000000005</v>
      </c>
    </row>
    <row r="28" spans="1:15" customFormat="1" ht="15.75" thickBot="1" x14ac:dyDescent="0.3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customFormat="1" ht="15.75" thickBot="1" x14ac:dyDescent="0.3">
      <c r="A29" s="157"/>
      <c r="B29" s="157"/>
      <c r="C29" s="157"/>
      <c r="D29" s="157"/>
      <c r="E29" s="157"/>
      <c r="F29" s="157"/>
      <c r="G29" s="157"/>
      <c r="H29" s="157"/>
      <c r="I29" s="165" t="s">
        <v>281</v>
      </c>
      <c r="J29" s="166"/>
      <c r="K29" s="166"/>
      <c r="L29" s="168">
        <f>L27/12</f>
        <v>39.965833333333336</v>
      </c>
      <c r="M29" s="168">
        <f t="shared" ref="M29:O29" si="1">M27/12</f>
        <v>52.126666666666665</v>
      </c>
      <c r="N29" s="168">
        <f t="shared" si="1"/>
        <v>52.126666666666665</v>
      </c>
      <c r="O29" s="168">
        <f t="shared" si="1"/>
        <v>42.985000000000007</v>
      </c>
    </row>
    <row r="30" spans="1:15" customFormat="1" ht="15" x14ac:dyDescent="0.25">
      <c r="A30" s="157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64"/>
      <c r="N30" s="164"/>
      <c r="O30" s="164"/>
    </row>
    <row r="31" spans="1:15" customFormat="1" ht="15" x14ac:dyDescent="0.25">
      <c r="A31" s="6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customFormat="1" ht="15.75" thickBot="1" x14ac:dyDescent="0.3">
      <c r="A32" s="64" t="s">
        <v>108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4.25" customHeight="1" x14ac:dyDescent="0.2">
      <c r="A33" s="745"/>
      <c r="B33" s="746"/>
      <c r="C33" s="746"/>
      <c r="D33" s="746"/>
      <c r="E33" s="746"/>
      <c r="F33" s="746"/>
      <c r="G33" s="746"/>
      <c r="H33" s="746"/>
      <c r="I33" s="746"/>
      <c r="J33" s="746"/>
      <c r="K33" s="746"/>
      <c r="L33" s="746"/>
      <c r="M33" s="746"/>
      <c r="N33" s="746"/>
      <c r="O33" s="747"/>
    </row>
    <row r="34" spans="1:15" ht="14.25" customHeight="1" x14ac:dyDescent="0.2">
      <c r="A34" s="748"/>
      <c r="B34" s="749"/>
      <c r="C34" s="749"/>
      <c r="D34" s="749"/>
      <c r="E34" s="749"/>
      <c r="F34" s="749"/>
      <c r="G34" s="749"/>
      <c r="H34" s="749"/>
      <c r="I34" s="749"/>
      <c r="J34" s="749"/>
      <c r="K34" s="749"/>
      <c r="L34" s="749"/>
      <c r="M34" s="749"/>
      <c r="N34" s="749"/>
      <c r="O34" s="750"/>
    </row>
    <row r="35" spans="1:15" ht="14.25" customHeight="1" x14ac:dyDescent="0.2">
      <c r="A35" s="748"/>
      <c r="B35" s="749"/>
      <c r="C35" s="749"/>
      <c r="D35" s="749"/>
      <c r="E35" s="749"/>
      <c r="F35" s="749"/>
      <c r="G35" s="749"/>
      <c r="H35" s="749"/>
      <c r="I35" s="749"/>
      <c r="J35" s="749"/>
      <c r="K35" s="749"/>
      <c r="L35" s="749"/>
      <c r="M35" s="749"/>
      <c r="N35" s="749"/>
      <c r="O35" s="750"/>
    </row>
    <row r="36" spans="1:15" ht="14.25" customHeight="1" x14ac:dyDescent="0.2">
      <c r="A36" s="748"/>
      <c r="B36" s="749"/>
      <c r="C36" s="749"/>
      <c r="D36" s="749"/>
      <c r="E36" s="749"/>
      <c r="F36" s="749"/>
      <c r="G36" s="749"/>
      <c r="H36" s="749"/>
      <c r="I36" s="749"/>
      <c r="J36" s="749"/>
      <c r="K36" s="749"/>
      <c r="L36" s="749"/>
      <c r="M36" s="749"/>
      <c r="N36" s="749"/>
      <c r="O36" s="750"/>
    </row>
    <row r="37" spans="1:15" ht="14.25" customHeight="1" x14ac:dyDescent="0.2">
      <c r="A37" s="748"/>
      <c r="B37" s="749"/>
      <c r="C37" s="749"/>
      <c r="D37" s="749"/>
      <c r="E37" s="749"/>
      <c r="F37" s="749"/>
      <c r="G37" s="749"/>
      <c r="H37" s="749"/>
      <c r="I37" s="749"/>
      <c r="J37" s="749"/>
      <c r="K37" s="749"/>
      <c r="L37" s="749"/>
      <c r="M37" s="749"/>
      <c r="N37" s="749"/>
      <c r="O37" s="750"/>
    </row>
    <row r="38" spans="1:15" ht="14.25" customHeight="1" x14ac:dyDescent="0.2">
      <c r="A38" s="748"/>
      <c r="B38" s="749"/>
      <c r="C38" s="749"/>
      <c r="D38" s="749"/>
      <c r="E38" s="749"/>
      <c r="F38" s="749"/>
      <c r="G38" s="749"/>
      <c r="H38" s="749"/>
      <c r="I38" s="749"/>
      <c r="J38" s="749"/>
      <c r="K38" s="749"/>
      <c r="L38" s="749"/>
      <c r="M38" s="749"/>
      <c r="N38" s="749"/>
      <c r="O38" s="750"/>
    </row>
    <row r="39" spans="1:15" ht="14.25" customHeight="1" x14ac:dyDescent="0.2">
      <c r="A39" s="748"/>
      <c r="B39" s="749"/>
      <c r="C39" s="749"/>
      <c r="D39" s="749"/>
      <c r="E39" s="749"/>
      <c r="F39" s="749"/>
      <c r="G39" s="749"/>
      <c r="H39" s="749"/>
      <c r="I39" s="749"/>
      <c r="J39" s="749"/>
      <c r="K39" s="749"/>
      <c r="L39" s="749"/>
      <c r="M39" s="749"/>
      <c r="N39" s="749"/>
      <c r="O39" s="750"/>
    </row>
    <row r="40" spans="1:15" ht="14.25" customHeight="1" x14ac:dyDescent="0.2">
      <c r="A40" s="748"/>
      <c r="B40" s="749"/>
      <c r="C40" s="749"/>
      <c r="D40" s="749"/>
      <c r="E40" s="749"/>
      <c r="F40" s="749"/>
      <c r="G40" s="749"/>
      <c r="H40" s="749"/>
      <c r="I40" s="749"/>
      <c r="J40" s="749"/>
      <c r="K40" s="749"/>
      <c r="L40" s="749"/>
      <c r="M40" s="749"/>
      <c r="N40" s="749"/>
      <c r="O40" s="750"/>
    </row>
    <row r="41" spans="1:15" ht="14.25" customHeight="1" thickBot="1" x14ac:dyDescent="0.25">
      <c r="A41" s="751"/>
      <c r="B41" s="752"/>
      <c r="C41" s="752"/>
      <c r="D41" s="752"/>
      <c r="E41" s="752"/>
      <c r="F41" s="752"/>
      <c r="G41" s="752"/>
      <c r="H41" s="752"/>
      <c r="I41" s="752"/>
      <c r="J41" s="752"/>
      <c r="K41" s="752"/>
      <c r="L41" s="752"/>
      <c r="M41" s="752"/>
      <c r="N41" s="752"/>
      <c r="O41" s="753"/>
    </row>
  </sheetData>
  <sheetProtection algorithmName="SHA-512" hashValue="JcahNQNBYagiJtJy3B2qReEHlOzaCmmXNpWEQu/cn3m1SubKXBMo3UbohGWXYrtOG6UfWnY93HnC6w+O0GXC+w==" saltValue="3p3F3dxc+RcVUCA48QapHA==" spinCount="100000" sheet="1" objects="1" scenarios="1"/>
  <mergeCells count="11">
    <mergeCell ref="A33:O41"/>
    <mergeCell ref="L14:O14"/>
    <mergeCell ref="A4:O4"/>
    <mergeCell ref="A11:O11"/>
    <mergeCell ref="A13:O13"/>
    <mergeCell ref="A1:O1"/>
    <mergeCell ref="A3:O3"/>
    <mergeCell ref="A9:B9"/>
    <mergeCell ref="C9:F9"/>
    <mergeCell ref="N9:O9"/>
    <mergeCell ref="A2:O2"/>
  </mergeCells>
  <pageMargins left="0.51181102362204722" right="0.51181102362204722" top="0.78740157480314965" bottom="0.78740157480314965" header="0.31496062992125984" footer="0.31496062992125984"/>
  <pageSetup paperSize="9" scale="43" orientation="portrait" r:id="rId1"/>
  <headerFooter>
    <oddFooter>&amp;C&amp;A - Pr. El 01/2019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15</vt:i4>
      </vt:variant>
    </vt:vector>
  </HeadingPairs>
  <TitlesOfParts>
    <vt:vector size="32" baseType="lpstr">
      <vt:lpstr>ORIENTAÇÕES</vt:lpstr>
      <vt:lpstr>RESUMO</vt:lpstr>
      <vt:lpstr>Areas indivualizadas</vt:lpstr>
      <vt:lpstr>Areas e Produtividade</vt:lpstr>
      <vt:lpstr>CUSTO m²</vt:lpstr>
      <vt:lpstr>VALOR CONTRATO</vt:lpstr>
      <vt:lpstr>TABELA APOIO</vt:lpstr>
      <vt:lpstr>BENEFÍCIOS</vt:lpstr>
      <vt:lpstr>UNIFORME</vt:lpstr>
      <vt:lpstr>MATERIAL</vt:lpstr>
      <vt:lpstr>MAT LAVANDERIA</vt:lpstr>
      <vt:lpstr>EQUIPAMENTO</vt:lpstr>
      <vt:lpstr>TRANSPORTE</vt:lpstr>
      <vt:lpstr>Aux Limpeza</vt:lpstr>
      <vt:lpstr>Servente</vt:lpstr>
      <vt:lpstr>Tratorista</vt:lpstr>
      <vt:lpstr>Lavanderia</vt:lpstr>
      <vt:lpstr>'Areas e Produtividade'!Area_de_impressao</vt:lpstr>
      <vt:lpstr>'Areas indivualizadas'!Area_de_impressao</vt:lpstr>
      <vt:lpstr>'Aux Limpeza'!Area_de_impressao</vt:lpstr>
      <vt:lpstr>'CUSTO m²'!Area_de_impressao</vt:lpstr>
      <vt:lpstr>EQUIPAMENTO!Area_de_impressao</vt:lpstr>
      <vt:lpstr>Lavanderia!Area_de_impressao</vt:lpstr>
      <vt:lpstr>'MAT LAVANDERIA'!Area_de_impressao</vt:lpstr>
      <vt:lpstr>MATERIAL!Area_de_impressao</vt:lpstr>
      <vt:lpstr>ORIENTAÇÕES!Area_de_impressao</vt:lpstr>
      <vt:lpstr>RESUMO!Area_de_impressao</vt:lpstr>
      <vt:lpstr>Servente!Area_de_impressao</vt:lpstr>
      <vt:lpstr>TRANSPORTE!Area_de_impressao</vt:lpstr>
      <vt:lpstr>Tratorista!Area_de_impressao</vt:lpstr>
      <vt:lpstr>UNIFORME!Area_de_impressao</vt:lpstr>
      <vt:lpstr>'VALOR CONTRATO'!Area_de_impressao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evania</dc:creator>
  <cp:lastModifiedBy>Danieli Miguel Zachari</cp:lastModifiedBy>
  <cp:lastPrinted>2020-02-10T19:06:15Z</cp:lastPrinted>
  <dcterms:created xsi:type="dcterms:W3CDTF">2011-06-30T11:07:35Z</dcterms:created>
  <dcterms:modified xsi:type="dcterms:W3CDTF">2020-03-02T14:18:30Z</dcterms:modified>
</cp:coreProperties>
</file>