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EstaPastaDeTrabalho" defaultThemeVersion="124226"/>
  <mc:AlternateContent xmlns:mc="http://schemas.openxmlformats.org/markup-compatibility/2006">
    <mc:Choice Requires="x15">
      <x15ac:absPath xmlns:x15ac="http://schemas.microsoft.com/office/spreadsheetml/2010/11/ac" url="C:\Users\pati\Downloads\"/>
    </mc:Choice>
  </mc:AlternateContent>
  <xr:revisionPtr revIDLastSave="0" documentId="13_ncr:1_{3849299D-D7F9-4DF8-87E1-A02840B43823}" xr6:coauthVersionLast="47" xr6:coauthVersionMax="47" xr10:uidLastSave="{00000000-0000-0000-0000-000000000000}"/>
  <bookViews>
    <workbookView xWindow="-120" yWindow="-120" windowWidth="20730" windowHeight="11160" firstSheet="3" activeTab="3" xr2:uid="{E02E979C-95EA-4F04-9FD5-88063B04B6A1}"/>
  </bookViews>
  <sheets>
    <sheet name="ORIENTAÇÕES" sheetId="125" r:id="rId1"/>
    <sheet name="RESUMO ITEM1" sheetId="78" r:id="rId2"/>
    <sheet name="RESUMO ANALÍTICO" sheetId="115" r:id="rId3"/>
    <sheet name="TABELA APOIO" sheetId="99" r:id="rId4"/>
    <sheet name="TB-MOD 4-AUSÊNCIAS" sheetId="126" r:id="rId5"/>
    <sheet name="TABELA-APOIO-HE-SA" sheetId="143" r:id="rId6"/>
    <sheet name="BENEFÍCIOS" sheetId="98" r:id="rId7"/>
    <sheet name="UNIFORME" sheetId="110" r:id="rId8"/>
    <sheet name="EPI" sheetId="88" r:id="rId9"/>
    <sheet name="EQUIPAMENTO" sheetId="107" r:id="rId10"/>
    <sheet name="FERRAMENTAS - TEC" sheetId="135" r:id="rId11"/>
    <sheet name="FERRAMENTAS -OFICIAL MAN" sheetId="146" r:id="rId12"/>
    <sheet name="LAUDO" sheetId="132" r:id="rId13"/>
    <sheet name="DESLOCAMENTO JUNDIAÍ" sheetId="144" r:id="rId14"/>
    <sheet name="ENG. ENCARREGADO" sheetId="91" r:id="rId15"/>
    <sheet name="ENG. CONTROLE AUTOM." sheetId="133" r:id="rId16"/>
    <sheet name="TEC.MAN.ELETRONICA" sheetId="117" r:id="rId17"/>
    <sheet name="ELETROTÉCNICO.CAMPINAS" sheetId="134" r:id="rId18"/>
    <sheet name="TÉCNICO MECÂNICO" sheetId="139" r:id="rId19"/>
    <sheet name="TÉC.MEC.REFRIGERAÇÃO" sheetId="137" r:id="rId20"/>
    <sheet name="OFICIAL MAN PREDIAL.CAMPINAS" sheetId="141" r:id="rId21"/>
    <sheet name="TÉC.PLANEJAMENTO" sheetId="150" r:id="rId22"/>
    <sheet name="TÉC.MECATRÔNICA DIURNO" sheetId="148" r:id="rId23"/>
    <sheet name="TÉC.MECATRÔNICA NOTURNO" sheetId="149" r:id="rId24"/>
    <sheet name="ELETROTÉCNICO.JUNDIAÍ" sheetId="122" r:id="rId25"/>
  </sheets>
  <definedNames>
    <definedName name="__shared_7_0_0">"SUM([.A1:.A8])"</definedName>
    <definedName name="__shared_7_11_0">"[.A1]*[.$J$28]"</definedName>
    <definedName name="__shared_7_12_0">"[.A1]*[.$K$28]"</definedName>
    <definedName name="__shared_7_13_0">"[.A1]*[.$L$28]"</definedName>
    <definedName name="__shared_7_15_0">"[.A1]*[.$J$28]"</definedName>
    <definedName name="__shared_7_16_0">"[.A1]*[.$K$28]"</definedName>
    <definedName name="__shared_7_17_0">"[.A1]*[.$L$28]"</definedName>
    <definedName name="__shared_7_26_0">"SUM([.A1:.A4])"</definedName>
    <definedName name="__shared_7_3_0">"[.A1]*[.$J$28]"</definedName>
    <definedName name="__shared_7_4_0">"[.A1]*[.$K$28]"</definedName>
    <definedName name="__shared_7_5_0">"[.A1]*[.$L$28]"</definedName>
    <definedName name="__shared_7_7_0">"SUM([.A1:.A9])"</definedName>
    <definedName name="__shared_7_9_0">"[.A1]+[.A2]+[.A3]"</definedName>
    <definedName name="_xlnm._FilterDatabase" localSheetId="8" hidden="1">EPI!#REF!</definedName>
    <definedName name="_xlnm._FilterDatabase" localSheetId="0" hidden="1">ORIENTAÇÕES!#REF!</definedName>
    <definedName name="_xlnm._FilterDatabase" localSheetId="1" hidden="1">'RESUMO ITEM1'!#REF!</definedName>
    <definedName name="_xlnm.Print_Area" localSheetId="6">BENEFÍCIOS!$A$1:$K$152</definedName>
    <definedName name="_xlnm.Print_Area" localSheetId="17">ELETROTÉCNICO.CAMPINAS!$A$1:$I$146</definedName>
    <definedName name="_xlnm.Print_Area" localSheetId="24">ELETROTÉCNICO.JUNDIAÍ!$A$1:$I$146</definedName>
    <definedName name="_xlnm.Print_Area" localSheetId="15">'ENG. CONTROLE AUTOM.'!$A$1:$I$146</definedName>
    <definedName name="_xlnm.Print_Area" localSheetId="14">'ENG. ENCARREGADO'!$A$1:$I$147</definedName>
    <definedName name="_xlnm.Print_Area" localSheetId="8">EPI!$A$1:$J$72</definedName>
    <definedName name="_xlnm.Print_Area" localSheetId="9">EQUIPAMENTO!$A$1:$I$66</definedName>
    <definedName name="_xlnm.Print_Area" localSheetId="10">'FERRAMENTAS - TEC'!$A$1:$I$82</definedName>
    <definedName name="_xlnm.Print_Area" localSheetId="12">LAUDO!$A$1:$F$23</definedName>
    <definedName name="_xlnm.Print_Area" localSheetId="20">'OFICIAL MAN PREDIAL.CAMPINAS'!$A$1:$I$146</definedName>
    <definedName name="_xlnm.Print_Area" localSheetId="0">ORIENTAÇÕES!$A$1:$K$48</definedName>
    <definedName name="_xlnm.Print_Area" localSheetId="2">'RESUMO ANALÍTICO'!$A$1:$K$56</definedName>
    <definedName name="_xlnm.Print_Area" localSheetId="1">'RESUMO ITEM1'!$A$1:$H$34</definedName>
    <definedName name="_xlnm.Print_Area" localSheetId="3">'TABELA APOIO'!$A$1:$L$156</definedName>
    <definedName name="_xlnm.Print_Area" localSheetId="5">'TABELA-APOIO-HE-SA'!$A$1:$Q$126</definedName>
    <definedName name="_xlnm.Print_Area" localSheetId="4">'TB-MOD 4-AUSÊNCIAS'!$A$1:$L$65</definedName>
    <definedName name="_xlnm.Print_Area" localSheetId="16">TEC.MAN.ELETRONICA!$A$1:$I$146</definedName>
    <definedName name="_xlnm.Print_Area" localSheetId="19">TÉC.MEC.REFRIGERAÇÃO!$A$1:$I$146</definedName>
    <definedName name="_xlnm.Print_Area" localSheetId="22">'TÉC.MECATRÔNICA DIURNO'!$A$1:$I$146</definedName>
    <definedName name="_xlnm.Print_Area" localSheetId="23">'TÉC.MECATRÔNICA NOTURNO'!$A$1:$I$146</definedName>
    <definedName name="_xlnm.Print_Area" localSheetId="21">TÉC.PLANEJAMENTO!$A$1:$I$146</definedName>
    <definedName name="_xlnm.Print_Area" localSheetId="18">'TÉCNICO MECÂNICO'!$A$1:$I$146</definedName>
    <definedName name="_xlnm.Print_Area" localSheetId="7">UNIFORME!$A$1:$P$28</definedName>
    <definedName name="Despesas" localSheetId="6">#REF!</definedName>
    <definedName name="Despesas" localSheetId="24">#REF!</definedName>
    <definedName name="Despesas" localSheetId="14">#REF!</definedName>
    <definedName name="Despesas" localSheetId="8">#REF!</definedName>
    <definedName name="Despesas" localSheetId="9">#REF!</definedName>
    <definedName name="Despesas" localSheetId="2">#REF!</definedName>
    <definedName name="Despesas" localSheetId="3">#REF!</definedName>
    <definedName name="Despesas" localSheetId="4">#REF!</definedName>
    <definedName name="Despesas" localSheetId="16">#REF!</definedName>
    <definedName name="Despesas" localSheetId="7">#REF!</definedName>
    <definedName name="Despesas">#REF!</definedName>
    <definedName name="EQUIPAMENTO" localSheetId="24">#REF!</definedName>
    <definedName name="EQUIPAMENTO" localSheetId="2">#REF!</definedName>
    <definedName name="EQUIPAMENTO" localSheetId="4">#REF!</definedName>
    <definedName name="EQUIPAMENTO" localSheetId="16">#REF!</definedName>
    <definedName name="EQUIPAMENTO" localSheetId="7">#REF!</definedName>
    <definedName name="EQUIPAMENTO">#REF!</definedName>
    <definedName name="Excel_BuiltIn_Print_Area_2">"$#REF!.$A$1:$J$73"</definedName>
    <definedName name="LAVAND" localSheetId="24">#REF!</definedName>
    <definedName name="LAVAND" localSheetId="2">#REF!</definedName>
    <definedName name="LAVAND" localSheetId="4">#REF!</definedName>
    <definedName name="LAVAND" localSheetId="16">#REF!</definedName>
    <definedName name="LAVAND" localSheetId="7">#REF!</definedName>
    <definedName name="LAVAND">#REF!</definedName>
    <definedName name="MAT_LAVAND" localSheetId="24">#REF!</definedName>
    <definedName name="MAT_LAVAND" localSheetId="2">#REF!</definedName>
    <definedName name="MAT_LAVAND" localSheetId="4">#REF!</definedName>
    <definedName name="MAT_LAVAND" localSheetId="16">#REF!</definedName>
    <definedName name="MAT_LAVAND" localSheetId="7">#REF!</definedName>
    <definedName name="MAT_LAVAND">#REF!</definedName>
    <definedName name="Não" localSheetId="6">#REF!</definedName>
    <definedName name="Não" localSheetId="24">#REF!</definedName>
    <definedName name="Não" localSheetId="14">#REF!</definedName>
    <definedName name="Não" localSheetId="8">#REF!</definedName>
    <definedName name="Não" localSheetId="9">#REF!</definedName>
    <definedName name="Não" localSheetId="0">#REF!</definedName>
    <definedName name="Não" localSheetId="2">#REF!</definedName>
    <definedName name="Não" localSheetId="3">#REF!</definedName>
    <definedName name="Não" localSheetId="4">#REF!</definedName>
    <definedName name="Não" localSheetId="16">#REF!</definedName>
    <definedName name="Não" localSheetId="7">#REF!</definedName>
    <definedName name="Não">#REF!</definedName>
    <definedName name="Servente" localSheetId="24">#REF!</definedName>
    <definedName name="Servente" localSheetId="4">#REF!</definedName>
    <definedName name="Servente">#REF!</definedName>
    <definedName name="Sim" localSheetId="6">#REF!</definedName>
    <definedName name="Sim" localSheetId="24">#REF!</definedName>
    <definedName name="Sim" localSheetId="14">#REF!</definedName>
    <definedName name="Sim" localSheetId="8">#REF!</definedName>
    <definedName name="Sim" localSheetId="9">#REF!</definedName>
    <definedName name="Sim" localSheetId="0">#REF!</definedName>
    <definedName name="Sim" localSheetId="2">#REF!</definedName>
    <definedName name="Sim" localSheetId="3">#REF!</definedName>
    <definedName name="Sim" localSheetId="4">#REF!</definedName>
    <definedName name="Sim" localSheetId="16">#REF!</definedName>
    <definedName name="Sim" localSheetId="7">#REF!</definedName>
    <definedName name="Sim">#REF!</definedName>
    <definedName name="TESTE" localSheetId="6">#REF!</definedName>
    <definedName name="TESTE" localSheetId="24">#REF!</definedName>
    <definedName name="TESTE" localSheetId="14">#REF!</definedName>
    <definedName name="TESTE" localSheetId="8">#REF!</definedName>
    <definedName name="TESTE" localSheetId="9">#REF!</definedName>
    <definedName name="TESTE" localSheetId="0">#REF!</definedName>
    <definedName name="TESTE" localSheetId="2">#REF!</definedName>
    <definedName name="TESTE" localSheetId="3">#REF!</definedName>
    <definedName name="TESTE" localSheetId="4">#REF!</definedName>
    <definedName name="TESTE" localSheetId="16">#REF!</definedName>
    <definedName name="TESTE" localSheetId="7">#REF!</definedName>
    <definedName name="TESTE">#REF!</definedName>
    <definedName name="Tratorista" localSheetId="24">#REF!</definedName>
    <definedName name="Tratorista" localSheetId="4">#REF!</definedName>
    <definedName name="Tratorista">#REF!</definedName>
    <definedName name="Veiculos" localSheetId="6">#REF!</definedName>
    <definedName name="Veiculos" localSheetId="24">#REF!</definedName>
    <definedName name="Veiculos" localSheetId="14">#REF!</definedName>
    <definedName name="Veiculos" localSheetId="8">#REF!</definedName>
    <definedName name="Veiculos" localSheetId="9">#REF!</definedName>
    <definedName name="Veiculos" localSheetId="0">#REF!</definedName>
    <definedName name="Veiculos" localSheetId="2">#REF!</definedName>
    <definedName name="Veiculos" localSheetId="3">#REF!</definedName>
    <definedName name="Veiculos" localSheetId="4">#REF!</definedName>
    <definedName name="Veiculos" localSheetId="16">#REF!</definedName>
    <definedName name="Veiculos" localSheetId="7">#REF!</definedName>
    <definedName name="Veiculos">#REF!</definedName>
  </definedNames>
  <calcPr calcId="18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88" l="1"/>
  <c r="J58" i="88"/>
  <c r="I92" i="98"/>
  <c r="I93" i="98"/>
  <c r="I94" i="98"/>
  <c r="I95" i="98"/>
  <c r="I96" i="98"/>
  <c r="I97" i="98"/>
  <c r="I98" i="98"/>
  <c r="I99" i="98"/>
  <c r="I100" i="98"/>
  <c r="I101" i="98"/>
  <c r="I102" i="98"/>
  <c r="H77" i="98"/>
  <c r="K55" i="115"/>
  <c r="J55" i="115"/>
  <c r="I47" i="115"/>
  <c r="J46" i="115"/>
  <c r="J47" i="115" s="1"/>
  <c r="J14" i="98" l="1"/>
  <c r="H108" i="98"/>
  <c r="G108" i="98"/>
  <c r="F108" i="98"/>
  <c r="G62" i="98"/>
  <c r="I54" i="146"/>
  <c r="J137" i="98" l="1"/>
  <c r="H123" i="98"/>
  <c r="H124" i="98"/>
  <c r="H125" i="98"/>
  <c r="H126" i="98"/>
  <c r="H127" i="98"/>
  <c r="H128" i="98"/>
  <c r="H129" i="98"/>
  <c r="H130" i="98"/>
  <c r="I27" i="122"/>
  <c r="H13" i="88"/>
  <c r="J13" i="88" s="1"/>
  <c r="H14" i="88"/>
  <c r="J14" i="88" s="1"/>
  <c r="H15" i="88"/>
  <c r="J15" i="88" s="1"/>
  <c r="H16" i="88"/>
  <c r="J16" i="88" s="1"/>
  <c r="H17" i="88"/>
  <c r="J17" i="88" s="1"/>
  <c r="H18" i="88"/>
  <c r="J18" i="88" s="1"/>
  <c r="H19" i="88"/>
  <c r="J19" i="88" s="1"/>
  <c r="H20" i="88"/>
  <c r="J20" i="88" s="1"/>
  <c r="H21" i="88"/>
  <c r="J21" i="88" s="1"/>
  <c r="H22" i="88"/>
  <c r="J22" i="88" s="1"/>
  <c r="H23" i="88"/>
  <c r="J23" i="88" s="1"/>
  <c r="H24" i="88"/>
  <c r="J24" i="88" s="1"/>
  <c r="H25" i="88"/>
  <c r="J25" i="88" s="1"/>
  <c r="H26" i="88"/>
  <c r="J26" i="88" s="1"/>
  <c r="H27" i="88"/>
  <c r="J27" i="88" s="1"/>
  <c r="H28" i="88"/>
  <c r="J28" i="88" s="1"/>
  <c r="H29" i="88"/>
  <c r="J29" i="88" s="1"/>
  <c r="H30" i="88"/>
  <c r="J30" i="88" s="1"/>
  <c r="H31" i="88"/>
  <c r="J31" i="88" s="1"/>
  <c r="H32" i="88"/>
  <c r="J32" i="88" s="1"/>
  <c r="H33" i="88"/>
  <c r="J33" i="88" s="1"/>
  <c r="H34" i="88"/>
  <c r="J34" i="88" s="1"/>
  <c r="H35" i="88"/>
  <c r="J35" i="88" s="1"/>
  <c r="H36" i="88"/>
  <c r="J36" i="88" s="1"/>
  <c r="H37" i="88"/>
  <c r="J37" i="88" s="1"/>
  <c r="H38" i="88"/>
  <c r="J38" i="88" s="1"/>
  <c r="H39" i="88"/>
  <c r="J39" i="88" s="1"/>
  <c r="H40" i="88"/>
  <c r="J40" i="88" s="1"/>
  <c r="H41" i="88"/>
  <c r="J41" i="88" s="1"/>
  <c r="H42" i="88"/>
  <c r="J42" i="88" s="1"/>
  <c r="H43" i="88"/>
  <c r="J43" i="88" s="1"/>
  <c r="H44" i="88"/>
  <c r="J44" i="88" s="1"/>
  <c r="H45" i="88"/>
  <c r="J45" i="88" s="1"/>
  <c r="H46" i="88"/>
  <c r="J46" i="88" s="1"/>
  <c r="H47" i="88"/>
  <c r="J47" i="88" s="1"/>
  <c r="H48" i="88"/>
  <c r="J48" i="88" s="1"/>
  <c r="H49" i="88"/>
  <c r="J49" i="88" s="1"/>
  <c r="H50" i="88"/>
  <c r="J50" i="88" s="1"/>
  <c r="H51" i="88"/>
  <c r="J51" i="88" s="1"/>
  <c r="H52" i="88"/>
  <c r="J52" i="88" s="1"/>
  <c r="H53" i="88"/>
  <c r="J53" i="88" s="1"/>
  <c r="H54" i="88"/>
  <c r="J54" i="88" s="1"/>
  <c r="H55" i="88"/>
  <c r="J55" i="88" s="1"/>
  <c r="H56" i="88"/>
  <c r="J56" i="88" s="1"/>
  <c r="H57" i="88"/>
  <c r="J57" i="88" s="1"/>
  <c r="H12" i="88"/>
  <c r="G15" i="144"/>
  <c r="J15" i="98" l="1"/>
  <c r="J16" i="98"/>
  <c r="J17" i="98"/>
  <c r="J18" i="98"/>
  <c r="J19" i="98"/>
  <c r="J20" i="98"/>
  <c r="J21" i="98"/>
  <c r="J22" i="98"/>
  <c r="J23" i="98"/>
  <c r="J24" i="98"/>
  <c r="G63" i="98"/>
  <c r="G64" i="98"/>
  <c r="G65" i="98"/>
  <c r="G66" i="98"/>
  <c r="G67" i="98"/>
  <c r="G68" i="98"/>
  <c r="G69" i="98"/>
  <c r="G70" i="98"/>
  <c r="G71" i="98"/>
  <c r="G72" i="98"/>
  <c r="H14" i="98"/>
  <c r="H31" i="98"/>
  <c r="I31" i="98" s="1"/>
  <c r="J31" i="98" s="1"/>
  <c r="F138" i="98" s="1"/>
  <c r="G68" i="135"/>
  <c r="I68" i="135" s="1"/>
  <c r="G69" i="135"/>
  <c r="I69" i="135" s="1"/>
  <c r="G70" i="135"/>
  <c r="I70" i="135" s="1"/>
  <c r="G71" i="135"/>
  <c r="I71" i="135" s="1"/>
  <c r="G72" i="135"/>
  <c r="I72" i="135" s="1"/>
  <c r="G17" i="135"/>
  <c r="I17" i="135" s="1"/>
  <c r="G15" i="135"/>
  <c r="I15" i="135" s="1"/>
  <c r="G12" i="146"/>
  <c r="G13" i="146"/>
  <c r="G14" i="146"/>
  <c r="G15" i="146"/>
  <c r="G16" i="146"/>
  <c r="G17" i="146"/>
  <c r="G18" i="146"/>
  <c r="G19" i="146"/>
  <c r="G20" i="146"/>
  <c r="G21" i="146"/>
  <c r="G22" i="146"/>
  <c r="G23" i="146"/>
  <c r="G24" i="146"/>
  <c r="G25" i="146"/>
  <c r="G26" i="146"/>
  <c r="G27" i="146"/>
  <c r="G28" i="146"/>
  <c r="G29" i="146"/>
  <c r="G30" i="146"/>
  <c r="G31" i="146"/>
  <c r="G32" i="146"/>
  <c r="G33" i="146"/>
  <c r="G34" i="146"/>
  <c r="G35" i="146"/>
  <c r="G36" i="146"/>
  <c r="G37" i="146"/>
  <c r="G38" i="146"/>
  <c r="G39" i="146"/>
  <c r="G40" i="146"/>
  <c r="G41" i="146"/>
  <c r="G42" i="146"/>
  <c r="G43" i="146"/>
  <c r="G44" i="146"/>
  <c r="G45" i="146"/>
  <c r="G46" i="146"/>
  <c r="G47" i="146"/>
  <c r="G48" i="146"/>
  <c r="G49" i="146"/>
  <c r="G50" i="146"/>
  <c r="G51" i="146"/>
  <c r="B6" i="78"/>
  <c r="P108" i="143" l="1"/>
  <c r="O108" i="143"/>
  <c r="N108" i="143"/>
  <c r="C109" i="143"/>
  <c r="N97" i="143"/>
  <c r="N89" i="143"/>
  <c r="M97" i="143"/>
  <c r="M89" i="143"/>
  <c r="L97" i="143"/>
  <c r="L89" i="143"/>
  <c r="C98" i="143"/>
  <c r="C90" i="143"/>
  <c r="P69" i="143"/>
  <c r="O69" i="143"/>
  <c r="N69" i="143"/>
  <c r="D75" i="143"/>
  <c r="D74" i="143"/>
  <c r="D73" i="143"/>
  <c r="D72" i="143"/>
  <c r="D71" i="143"/>
  <c r="D70" i="143"/>
  <c r="C75" i="143"/>
  <c r="C74" i="143"/>
  <c r="C73" i="143"/>
  <c r="C72" i="143"/>
  <c r="C71" i="143"/>
  <c r="C70" i="143"/>
  <c r="N53" i="143"/>
  <c r="M53" i="143"/>
  <c r="L53" i="143"/>
  <c r="D59" i="143"/>
  <c r="D58" i="143"/>
  <c r="D57" i="143"/>
  <c r="D56" i="143"/>
  <c r="D55" i="143"/>
  <c r="D54" i="143"/>
  <c r="C59" i="143"/>
  <c r="C58" i="143"/>
  <c r="C57" i="143"/>
  <c r="C56" i="143"/>
  <c r="C55" i="143"/>
  <c r="C54" i="143"/>
  <c r="N40" i="143"/>
  <c r="M40" i="143"/>
  <c r="L40" i="143"/>
  <c r="D46" i="143"/>
  <c r="D45" i="143"/>
  <c r="D44" i="143"/>
  <c r="D43" i="143"/>
  <c r="D42" i="143"/>
  <c r="D41" i="143"/>
  <c r="C46" i="143"/>
  <c r="C45" i="143"/>
  <c r="C44" i="143"/>
  <c r="C43" i="143"/>
  <c r="C42" i="143"/>
  <c r="C41" i="143"/>
  <c r="L23" i="143"/>
  <c r="K23" i="143"/>
  <c r="J23" i="143"/>
  <c r="D25" i="143"/>
  <c r="D26" i="143"/>
  <c r="D27" i="143"/>
  <c r="D28" i="143"/>
  <c r="D29" i="143"/>
  <c r="D24" i="143"/>
  <c r="E24" i="143" s="1"/>
  <c r="C25" i="143"/>
  <c r="C26" i="143"/>
  <c r="C27" i="143"/>
  <c r="C28" i="143"/>
  <c r="C29" i="143"/>
  <c r="C24" i="143"/>
  <c r="E65" i="99"/>
  <c r="G65" i="99" s="1"/>
  <c r="I65" i="99" s="1"/>
  <c r="H140" i="122"/>
  <c r="I26" i="122"/>
  <c r="I25" i="122"/>
  <c r="H17" i="122"/>
  <c r="H16" i="122"/>
  <c r="H15" i="122"/>
  <c r="H11" i="122"/>
  <c r="H14" i="122"/>
  <c r="B14" i="122"/>
  <c r="I27" i="149"/>
  <c r="H17" i="149"/>
  <c r="H16" i="149"/>
  <c r="H15" i="149"/>
  <c r="H11" i="149"/>
  <c r="H14" i="149"/>
  <c r="B14" i="149"/>
  <c r="I27" i="148"/>
  <c r="I26" i="148"/>
  <c r="I25" i="148"/>
  <c r="H17" i="148"/>
  <c r="H16" i="148"/>
  <c r="H15" i="148"/>
  <c r="H14" i="148"/>
  <c r="H11" i="148"/>
  <c r="B14" i="148"/>
  <c r="I27" i="150"/>
  <c r="I26" i="150"/>
  <c r="I25" i="150"/>
  <c r="H17" i="150"/>
  <c r="H16" i="150"/>
  <c r="H15" i="150"/>
  <c r="H14" i="150"/>
  <c r="B14" i="150"/>
  <c r="H11" i="150"/>
  <c r="I27" i="141"/>
  <c r="I26" i="141"/>
  <c r="I25" i="141"/>
  <c r="H17" i="141"/>
  <c r="H16" i="141"/>
  <c r="H15" i="141"/>
  <c r="H14" i="141"/>
  <c r="B14" i="141"/>
  <c r="H11" i="141"/>
  <c r="I27" i="137"/>
  <c r="I26" i="137"/>
  <c r="I25" i="137"/>
  <c r="H17" i="137"/>
  <c r="H16" i="137"/>
  <c r="H15" i="137"/>
  <c r="H14" i="137"/>
  <c r="B14" i="137"/>
  <c r="H11" i="137"/>
  <c r="I27" i="139"/>
  <c r="I26" i="139"/>
  <c r="I25" i="139"/>
  <c r="H15" i="139"/>
  <c r="H17" i="139"/>
  <c r="H16" i="139"/>
  <c r="H14" i="139"/>
  <c r="B14" i="139"/>
  <c r="H11" i="139"/>
  <c r="I25" i="134"/>
  <c r="I27" i="134"/>
  <c r="I26" i="134"/>
  <c r="H17" i="134"/>
  <c r="H16" i="134"/>
  <c r="H15" i="134"/>
  <c r="H14" i="134"/>
  <c r="B14" i="117"/>
  <c r="B14" i="133"/>
  <c r="B14" i="134"/>
  <c r="H11" i="134"/>
  <c r="I27" i="117"/>
  <c r="I26" i="117"/>
  <c r="I25" i="117"/>
  <c r="I27" i="133"/>
  <c r="I26" i="133"/>
  <c r="I25" i="133"/>
  <c r="H17" i="117"/>
  <c r="H16" i="117"/>
  <c r="H15" i="117"/>
  <c r="H14" i="117"/>
  <c r="H11" i="117"/>
  <c r="H17" i="133"/>
  <c r="H16" i="133"/>
  <c r="H15" i="133"/>
  <c r="H14" i="133"/>
  <c r="H11" i="133"/>
  <c r="I27" i="91"/>
  <c r="I26" i="91"/>
  <c r="I25" i="91"/>
  <c r="H14" i="91"/>
  <c r="B14" i="91"/>
  <c r="H40" i="98"/>
  <c r="I40" i="98" s="1"/>
  <c r="J40" i="98" s="1"/>
  <c r="F147" i="98" s="1"/>
  <c r="H39" i="98"/>
  <c r="I39" i="98" s="1"/>
  <c r="J39" i="98" s="1"/>
  <c r="F146" i="98" s="1"/>
  <c r="H55" i="98"/>
  <c r="I55" i="98" s="1"/>
  <c r="J55" i="98" s="1"/>
  <c r="G147" i="98" s="1"/>
  <c r="H54" i="98"/>
  <c r="I54" i="98" s="1"/>
  <c r="J54" i="98" s="1"/>
  <c r="G146" i="98" s="1"/>
  <c r="K75" i="99" l="1"/>
  <c r="F69" i="99"/>
  <c r="H69" i="99" s="1"/>
  <c r="I82" i="99"/>
  <c r="I83" i="99" s="1"/>
  <c r="I81" i="99"/>
  <c r="C65" i="99" l="1"/>
  <c r="G37" i="99"/>
  <c r="G38" i="99"/>
  <c r="I38" i="99" s="1"/>
  <c r="G39" i="99"/>
  <c r="G40" i="99"/>
  <c r="G41" i="99"/>
  <c r="G42" i="99"/>
  <c r="E89" i="99"/>
  <c r="E90" i="99"/>
  <c r="E91" i="99"/>
  <c r="E92" i="99"/>
  <c r="E93" i="99"/>
  <c r="E94" i="99"/>
  <c r="E95" i="99"/>
  <c r="E96" i="99"/>
  <c r="E97" i="99"/>
  <c r="E98" i="99"/>
  <c r="E88" i="99"/>
  <c r="G9" i="88"/>
  <c r="J9" i="88"/>
  <c r="D9" i="88"/>
  <c r="I22" i="117" l="1"/>
  <c r="I22" i="149"/>
  <c r="I22" i="133"/>
  <c r="I22" i="148"/>
  <c r="I22" i="134"/>
  <c r="I22" i="150"/>
  <c r="I22" i="91"/>
  <c r="I22" i="141"/>
  <c r="I22" i="137"/>
  <c r="I22" i="139"/>
  <c r="D109" i="143"/>
  <c r="D98" i="143"/>
  <c r="D90" i="143"/>
  <c r="I22" i="122"/>
  <c r="K137" i="98" l="1"/>
  <c r="E139" i="98"/>
  <c r="I55" i="133" s="1"/>
  <c r="E146" i="98"/>
  <c r="I55" i="148" s="1"/>
  <c r="E147" i="98"/>
  <c r="I55" i="149" s="1"/>
  <c r="E138" i="98"/>
  <c r="I137" i="98"/>
  <c r="H137" i="98"/>
  <c r="G137" i="98"/>
  <c r="F137" i="98"/>
  <c r="E137" i="98"/>
  <c r="K138" i="98"/>
  <c r="I61" i="91" s="1"/>
  <c r="I138" i="98"/>
  <c r="I59" i="91" s="1"/>
  <c r="H133" i="98"/>
  <c r="K148" i="98" s="1"/>
  <c r="I61" i="122" s="1"/>
  <c r="H132" i="98"/>
  <c r="K147" i="98" s="1"/>
  <c r="I61" i="149" s="1"/>
  <c r="H131" i="98"/>
  <c r="K146" i="98" s="1"/>
  <c r="I61" i="148" s="1"/>
  <c r="K145" i="98"/>
  <c r="I61" i="150" s="1"/>
  <c r="K144" i="98"/>
  <c r="I61" i="141" s="1"/>
  <c r="K143" i="98"/>
  <c r="K142" i="98"/>
  <c r="I61" i="139" s="1"/>
  <c r="K141" i="98"/>
  <c r="I61" i="134" s="1"/>
  <c r="K140" i="98"/>
  <c r="I61" i="117" s="1"/>
  <c r="K139" i="98"/>
  <c r="I61" i="133" s="1"/>
  <c r="H87" i="98"/>
  <c r="I148" i="98" s="1"/>
  <c r="I59" i="122" s="1"/>
  <c r="H86" i="98"/>
  <c r="I147" i="98" s="1"/>
  <c r="I59" i="149" s="1"/>
  <c r="H85" i="98"/>
  <c r="I146" i="98" s="1"/>
  <c r="I59" i="148" s="1"/>
  <c r="H84" i="98"/>
  <c r="I145" i="98" s="1"/>
  <c r="I59" i="150" s="1"/>
  <c r="H83" i="98"/>
  <c r="I144" i="98" s="1"/>
  <c r="I59" i="141" s="1"/>
  <c r="H82" i="98"/>
  <c r="I143" i="98" s="1"/>
  <c r="I59" i="137" s="1"/>
  <c r="H81" i="98"/>
  <c r="I142" i="98" s="1"/>
  <c r="I59" i="139" s="1"/>
  <c r="H80" i="98"/>
  <c r="I141" i="98" s="1"/>
  <c r="I59" i="134" s="1"/>
  <c r="H79" i="98"/>
  <c r="I140" i="98" s="1"/>
  <c r="I59" i="117" s="1"/>
  <c r="H78" i="98"/>
  <c r="I139" i="98" s="1"/>
  <c r="I59" i="133" s="1"/>
  <c r="H63" i="98"/>
  <c r="H139" i="98" s="1"/>
  <c r="I58" i="133" s="1"/>
  <c r="H64" i="98"/>
  <c r="H140" i="98" s="1"/>
  <c r="I58" i="117" s="1"/>
  <c r="H65" i="98"/>
  <c r="H141" i="98" s="1"/>
  <c r="I58" i="134" s="1"/>
  <c r="H66" i="98"/>
  <c r="H142" i="98" s="1"/>
  <c r="I58" i="139" s="1"/>
  <c r="H67" i="98"/>
  <c r="H143" i="98" s="1"/>
  <c r="I58" i="137" s="1"/>
  <c r="H68" i="98"/>
  <c r="H144" i="98" s="1"/>
  <c r="I58" i="141" s="1"/>
  <c r="H69" i="98"/>
  <c r="H145" i="98" s="1"/>
  <c r="I58" i="150" s="1"/>
  <c r="H70" i="98"/>
  <c r="H146" i="98" s="1"/>
  <c r="I58" i="148" s="1"/>
  <c r="H71" i="98"/>
  <c r="H147" i="98" s="1"/>
  <c r="I58" i="149" s="1"/>
  <c r="H72" i="98"/>
  <c r="H148" i="98" s="1"/>
  <c r="I58" i="122" s="1"/>
  <c r="H62" i="98"/>
  <c r="H138" i="98" s="1"/>
  <c r="I58" i="91" s="1"/>
  <c r="H56" i="98"/>
  <c r="I57" i="149"/>
  <c r="I57" i="148"/>
  <c r="H53" i="98"/>
  <c r="H52" i="98"/>
  <c r="H51" i="98"/>
  <c r="H50" i="98"/>
  <c r="H49" i="98"/>
  <c r="H48" i="98"/>
  <c r="H47" i="98"/>
  <c r="H46" i="98"/>
  <c r="I46" i="98" s="1"/>
  <c r="H32" i="98"/>
  <c r="H33" i="98"/>
  <c r="H34" i="98"/>
  <c r="H35" i="98"/>
  <c r="H36" i="98"/>
  <c r="H37" i="98"/>
  <c r="H38" i="98"/>
  <c r="I56" i="148"/>
  <c r="I56" i="149"/>
  <c r="H41" i="98"/>
  <c r="I55" i="91" l="1"/>
  <c r="I41" i="98"/>
  <c r="J41" i="98" s="1"/>
  <c r="F148" i="98" s="1"/>
  <c r="I56" i="122" s="1"/>
  <c r="I33" i="98"/>
  <c r="J33" i="98" s="1"/>
  <c r="F140" i="98" s="1"/>
  <c r="I56" i="117" s="1"/>
  <c r="I52" i="98"/>
  <c r="J52" i="98" s="1"/>
  <c r="G144" i="98" s="1"/>
  <c r="I57" i="141" s="1"/>
  <c r="I32" i="98"/>
  <c r="J32" i="98" s="1"/>
  <c r="F139" i="98" s="1"/>
  <c r="I56" i="133" s="1"/>
  <c r="I53" i="98"/>
  <c r="J53" i="98" s="1"/>
  <c r="G145" i="98" s="1"/>
  <c r="I57" i="150" s="1"/>
  <c r="I61" i="137"/>
  <c r="I36" i="98"/>
  <c r="J36" i="98" s="1"/>
  <c r="F143" i="98" s="1"/>
  <c r="I56" i="137" s="1"/>
  <c r="I35" i="98"/>
  <c r="J35" i="98" s="1"/>
  <c r="F142" i="98" s="1"/>
  <c r="I56" i="139" s="1"/>
  <c r="I51" i="98"/>
  <c r="J51" i="98" s="1"/>
  <c r="G143" i="98" s="1"/>
  <c r="I57" i="137" s="1"/>
  <c r="I50" i="98"/>
  <c r="J50" i="98" s="1"/>
  <c r="G142" i="98" s="1"/>
  <c r="I57" i="139" s="1"/>
  <c r="J46" i="98"/>
  <c r="G138" i="98" s="1"/>
  <c r="I38" i="98"/>
  <c r="J38" i="98" s="1"/>
  <c r="F145" i="98" s="1"/>
  <c r="I56" i="150" s="1"/>
  <c r="I47" i="98"/>
  <c r="J47" i="98" s="1"/>
  <c r="G139" i="98" s="1"/>
  <c r="I57" i="133" s="1"/>
  <c r="I49" i="98"/>
  <c r="J49" i="98" s="1"/>
  <c r="G141" i="98" s="1"/>
  <c r="I57" i="134" s="1"/>
  <c r="I34" i="98"/>
  <c r="J34" i="98" s="1"/>
  <c r="F141" i="98" s="1"/>
  <c r="I56" i="134" s="1"/>
  <c r="I37" i="98"/>
  <c r="J37" i="98" s="1"/>
  <c r="F144" i="98" s="1"/>
  <c r="I56" i="141" s="1"/>
  <c r="I48" i="98"/>
  <c r="J48" i="98" s="1"/>
  <c r="G140" i="98" s="1"/>
  <c r="I57" i="117" s="1"/>
  <c r="I56" i="98"/>
  <c r="J56" i="98" s="1"/>
  <c r="H15" i="98"/>
  <c r="G55" i="107"/>
  <c r="I55" i="107" s="1"/>
  <c r="G148" i="98" l="1"/>
  <c r="I57" i="122"/>
  <c r="I57" i="91"/>
  <c r="I56" i="91"/>
  <c r="H24" i="115"/>
  <c r="F24" i="115"/>
  <c r="F18" i="132" l="1"/>
  <c r="I59" i="107"/>
  <c r="J60" i="88"/>
  <c r="J62" i="88" s="1"/>
  <c r="L19" i="110"/>
  <c r="L18" i="110"/>
  <c r="O18" i="110" s="1"/>
  <c r="L17" i="110"/>
  <c r="P17" i="110" s="1"/>
  <c r="L16" i="110"/>
  <c r="L15" i="110"/>
  <c r="L14" i="110"/>
  <c r="M14" i="110" s="1"/>
  <c r="I111" i="139" l="1"/>
  <c r="I111" i="137"/>
  <c r="I111" i="150"/>
  <c r="I111" i="148"/>
  <c r="I111" i="91"/>
  <c r="I111" i="122"/>
  <c r="I111" i="117"/>
  <c r="I111" i="149"/>
  <c r="I111" i="134"/>
  <c r="I111" i="141"/>
  <c r="I111" i="133"/>
  <c r="N14" i="110"/>
  <c r="O14" i="110"/>
  <c r="M16" i="110"/>
  <c r="O16" i="110"/>
  <c r="N15" i="110"/>
  <c r="O15" i="110"/>
  <c r="P14" i="110"/>
  <c r="P15" i="110"/>
  <c r="M19" i="110"/>
  <c r="N19" i="110"/>
  <c r="M15" i="110"/>
  <c r="P16" i="110"/>
  <c r="N16" i="110"/>
  <c r="M18" i="110"/>
  <c r="M20" i="110" l="1"/>
  <c r="O20" i="110"/>
  <c r="O22" i="110" s="1"/>
  <c r="I110" i="150" s="1"/>
  <c r="I9" i="115"/>
  <c r="D9" i="115"/>
  <c r="G53" i="107"/>
  <c r="I53" i="107" s="1"/>
  <c r="H9" i="135"/>
  <c r="D9" i="107"/>
  <c r="H9" i="107"/>
  <c r="D9" i="98"/>
  <c r="K9" i="143"/>
  <c r="G12" i="107"/>
  <c r="I12" i="107" s="1"/>
  <c r="G13" i="107"/>
  <c r="I13" i="107" s="1"/>
  <c r="G14" i="107"/>
  <c r="I14" i="107" s="1"/>
  <c r="G15" i="107"/>
  <c r="I15" i="107" s="1"/>
  <c r="G16" i="107"/>
  <c r="I16" i="107" s="1"/>
  <c r="G17" i="107"/>
  <c r="I17" i="107" s="1"/>
  <c r="G18" i="107"/>
  <c r="I18" i="107" s="1"/>
  <c r="G19" i="107"/>
  <c r="I19" i="107" s="1"/>
  <c r="G20" i="107"/>
  <c r="I20" i="107" s="1"/>
  <c r="G21" i="107"/>
  <c r="I21" i="107" s="1"/>
  <c r="G22" i="107"/>
  <c r="I22" i="107" s="1"/>
  <c r="G23" i="107"/>
  <c r="I23" i="107" s="1"/>
  <c r="G24" i="107"/>
  <c r="I24" i="107" s="1"/>
  <c r="G25" i="107"/>
  <c r="I25" i="107" s="1"/>
  <c r="G26" i="107"/>
  <c r="I26" i="107" s="1"/>
  <c r="G27" i="107"/>
  <c r="I27" i="107" s="1"/>
  <c r="G28" i="107"/>
  <c r="I28" i="107" s="1"/>
  <c r="G29" i="107"/>
  <c r="I29" i="107" s="1"/>
  <c r="G30" i="107"/>
  <c r="I30" i="107" s="1"/>
  <c r="G31" i="107"/>
  <c r="I31" i="107" s="1"/>
  <c r="G32" i="107"/>
  <c r="I32" i="107" s="1"/>
  <c r="G33" i="107"/>
  <c r="I33" i="107" s="1"/>
  <c r="G34" i="107"/>
  <c r="I34" i="107" s="1"/>
  <c r="G35" i="107"/>
  <c r="I35" i="107" s="1"/>
  <c r="G36" i="107"/>
  <c r="I36" i="107" s="1"/>
  <c r="G37" i="107"/>
  <c r="I37" i="107" s="1"/>
  <c r="G38" i="107"/>
  <c r="I38" i="107" s="1"/>
  <c r="G39" i="107"/>
  <c r="I39" i="107" s="1"/>
  <c r="G40" i="107"/>
  <c r="I40" i="107" s="1"/>
  <c r="G41" i="107"/>
  <c r="I41" i="107" s="1"/>
  <c r="G42" i="107"/>
  <c r="I42" i="107" s="1"/>
  <c r="G43" i="107"/>
  <c r="G44" i="107"/>
  <c r="I44" i="107" s="1"/>
  <c r="G45" i="107"/>
  <c r="I45" i="107" s="1"/>
  <c r="G46" i="107"/>
  <c r="I46" i="107" s="1"/>
  <c r="G47" i="107"/>
  <c r="I47" i="107" s="1"/>
  <c r="G48" i="107"/>
  <c r="I48" i="107" s="1"/>
  <c r="G49" i="107"/>
  <c r="I49" i="107" s="1"/>
  <c r="G50" i="107"/>
  <c r="I50" i="107" s="1"/>
  <c r="G51" i="107"/>
  <c r="I51" i="107" s="1"/>
  <c r="G52" i="107"/>
  <c r="I52" i="107" s="1"/>
  <c r="G54" i="107"/>
  <c r="I54" i="107" s="1"/>
  <c r="G56" i="107"/>
  <c r="I56" i="107" s="1"/>
  <c r="L9" i="110"/>
  <c r="G32" i="99"/>
  <c r="H141" i="150"/>
  <c r="H140" i="150"/>
  <c r="H139" i="150"/>
  <c r="H138" i="150"/>
  <c r="H137" i="150"/>
  <c r="H134" i="150"/>
  <c r="H133" i="150"/>
  <c r="H98" i="150"/>
  <c r="H79" i="150"/>
  <c r="H50" i="150"/>
  <c r="H49" i="150"/>
  <c r="H48" i="150"/>
  <c r="H47" i="150"/>
  <c r="H46" i="150"/>
  <c r="H44" i="150"/>
  <c r="H43" i="150"/>
  <c r="H10" i="150"/>
  <c r="H9" i="150"/>
  <c r="B6" i="150"/>
  <c r="B4" i="150"/>
  <c r="B3" i="150"/>
  <c r="B2" i="150"/>
  <c r="B1" i="150"/>
  <c r="H141" i="149"/>
  <c r="H140" i="149"/>
  <c r="H139" i="149"/>
  <c r="H138" i="149"/>
  <c r="H137" i="149"/>
  <c r="H134" i="149"/>
  <c r="H133" i="149"/>
  <c r="H98" i="149"/>
  <c r="H79" i="149"/>
  <c r="H50" i="149"/>
  <c r="H49" i="149"/>
  <c r="H48" i="149"/>
  <c r="H47" i="149"/>
  <c r="H46" i="149"/>
  <c r="H44" i="149"/>
  <c r="H43" i="149"/>
  <c r="H10" i="149"/>
  <c r="H9" i="149"/>
  <c r="B6" i="149"/>
  <c r="B4" i="149"/>
  <c r="B3" i="149"/>
  <c r="B2" i="149"/>
  <c r="B1" i="149"/>
  <c r="H141" i="148"/>
  <c r="H140" i="148"/>
  <c r="H139" i="148"/>
  <c r="H138" i="148"/>
  <c r="H137" i="148"/>
  <c r="H134" i="148"/>
  <c r="H133" i="148"/>
  <c r="H98" i="148"/>
  <c r="H79" i="148"/>
  <c r="H50" i="148"/>
  <c r="H49" i="148"/>
  <c r="H48" i="148"/>
  <c r="H47" i="148"/>
  <c r="H46" i="148"/>
  <c r="H44" i="148"/>
  <c r="H43" i="148"/>
  <c r="H10" i="148"/>
  <c r="H9" i="148"/>
  <c r="B6" i="148"/>
  <c r="B4" i="148"/>
  <c r="B3" i="148"/>
  <c r="B2" i="148"/>
  <c r="B1" i="148"/>
  <c r="H141" i="141"/>
  <c r="H140" i="141"/>
  <c r="H139" i="141"/>
  <c r="H138" i="141"/>
  <c r="H137" i="141"/>
  <c r="H134" i="141"/>
  <c r="H133" i="141"/>
  <c r="H98" i="141"/>
  <c r="H79" i="141"/>
  <c r="H50" i="141"/>
  <c r="H49" i="141"/>
  <c r="H48" i="141"/>
  <c r="H47" i="141"/>
  <c r="H46" i="141"/>
  <c r="H44" i="141"/>
  <c r="H43" i="141"/>
  <c r="H10" i="141"/>
  <c r="H9" i="141"/>
  <c r="B6" i="141"/>
  <c r="B4" i="141"/>
  <c r="B3" i="141"/>
  <c r="B2" i="141"/>
  <c r="B1" i="141"/>
  <c r="H141" i="137"/>
  <c r="H140" i="137"/>
  <c r="H139" i="137"/>
  <c r="H138" i="137"/>
  <c r="H137" i="137"/>
  <c r="H134" i="137"/>
  <c r="H133" i="137"/>
  <c r="H98" i="137"/>
  <c r="H79" i="137"/>
  <c r="H50" i="137"/>
  <c r="H49" i="137"/>
  <c r="H48" i="137"/>
  <c r="H47" i="137"/>
  <c r="H46" i="137"/>
  <c r="H44" i="137"/>
  <c r="H43" i="137"/>
  <c r="H10" i="137"/>
  <c r="H9" i="137"/>
  <c r="B6" i="137"/>
  <c r="B4" i="137"/>
  <c r="B3" i="137"/>
  <c r="B2" i="137"/>
  <c r="B1" i="137"/>
  <c r="H141" i="139"/>
  <c r="H140" i="139"/>
  <c r="H139" i="139"/>
  <c r="H138" i="139"/>
  <c r="H137" i="139"/>
  <c r="H134" i="139"/>
  <c r="H133" i="139"/>
  <c r="H98" i="139"/>
  <c r="H79" i="139"/>
  <c r="H50" i="139"/>
  <c r="H49" i="139"/>
  <c r="H48" i="139"/>
  <c r="H47" i="139"/>
  <c r="H46" i="139"/>
  <c r="H44" i="139"/>
  <c r="H43" i="139"/>
  <c r="H10" i="139"/>
  <c r="H9" i="139"/>
  <c r="B6" i="139"/>
  <c r="B4" i="139"/>
  <c r="B3" i="139"/>
  <c r="B2" i="139"/>
  <c r="B1" i="139"/>
  <c r="H141" i="122"/>
  <c r="H139" i="122"/>
  <c r="H138" i="122"/>
  <c r="H137" i="122"/>
  <c r="H134" i="122"/>
  <c r="H133" i="122"/>
  <c r="H98" i="122"/>
  <c r="H79" i="122"/>
  <c r="H50" i="122"/>
  <c r="H49" i="122"/>
  <c r="H48" i="122"/>
  <c r="H47" i="122"/>
  <c r="H46" i="122"/>
  <c r="H44" i="122"/>
  <c r="H43" i="122"/>
  <c r="H10" i="122"/>
  <c r="H9" i="122"/>
  <c r="B6" i="122"/>
  <c r="B4" i="122"/>
  <c r="B3" i="122"/>
  <c r="B2" i="122"/>
  <c r="B1" i="122"/>
  <c r="H141" i="134"/>
  <c r="H140" i="134"/>
  <c r="H139" i="134"/>
  <c r="H138" i="134"/>
  <c r="H137" i="134"/>
  <c r="H134" i="134"/>
  <c r="H133" i="134"/>
  <c r="H98" i="134"/>
  <c r="H79" i="134"/>
  <c r="H50" i="134"/>
  <c r="H49" i="134"/>
  <c r="H48" i="134"/>
  <c r="H47" i="134"/>
  <c r="H46" i="134"/>
  <c r="H44" i="134"/>
  <c r="H43" i="134"/>
  <c r="H10" i="134"/>
  <c r="H9" i="134"/>
  <c r="B6" i="134"/>
  <c r="B4" i="134"/>
  <c r="B3" i="134"/>
  <c r="B2" i="134"/>
  <c r="B1" i="134"/>
  <c r="H141" i="117"/>
  <c r="H140" i="117"/>
  <c r="H139" i="117"/>
  <c r="H138" i="117"/>
  <c r="H137" i="117"/>
  <c r="H134" i="117"/>
  <c r="H133" i="117"/>
  <c r="H98" i="117"/>
  <c r="H79" i="117"/>
  <c r="H50" i="117"/>
  <c r="H49" i="117"/>
  <c r="H48" i="117"/>
  <c r="H47" i="117"/>
  <c r="H46" i="117"/>
  <c r="H44" i="117"/>
  <c r="H43" i="117"/>
  <c r="H10" i="117"/>
  <c r="H9" i="117"/>
  <c r="B6" i="117"/>
  <c r="B4" i="117"/>
  <c r="B3" i="117"/>
  <c r="B2" i="117"/>
  <c r="B1" i="117"/>
  <c r="H141" i="133"/>
  <c r="H140" i="133"/>
  <c r="H139" i="133"/>
  <c r="H138" i="133"/>
  <c r="H137" i="133"/>
  <c r="H134" i="133"/>
  <c r="H133" i="133"/>
  <c r="H98" i="133"/>
  <c r="H79" i="133"/>
  <c r="H50" i="133"/>
  <c r="H49" i="133"/>
  <c r="H48" i="133"/>
  <c r="H47" i="133"/>
  <c r="H46" i="133"/>
  <c r="H44" i="133"/>
  <c r="H43" i="133"/>
  <c r="H10" i="133"/>
  <c r="H9" i="133"/>
  <c r="B6" i="133"/>
  <c r="B4" i="133"/>
  <c r="B3" i="133"/>
  <c r="B2" i="133"/>
  <c r="B1" i="133"/>
  <c r="H11" i="91"/>
  <c r="H10" i="91"/>
  <c r="H9" i="91"/>
  <c r="H17" i="91"/>
  <c r="H16" i="91"/>
  <c r="H15" i="91"/>
  <c r="C69" i="99"/>
  <c r="C75" i="99" s="1"/>
  <c r="I51" i="146"/>
  <c r="I50" i="146"/>
  <c r="I49" i="146"/>
  <c r="I48" i="146"/>
  <c r="I47" i="146"/>
  <c r="I46" i="146"/>
  <c r="I45" i="146"/>
  <c r="I44" i="146"/>
  <c r="I43" i="146"/>
  <c r="I42" i="146"/>
  <c r="I41" i="146"/>
  <c r="I40" i="146"/>
  <c r="I39" i="146"/>
  <c r="I38" i="146"/>
  <c r="I37" i="146"/>
  <c r="I36" i="146"/>
  <c r="I35" i="146"/>
  <c r="I34" i="146"/>
  <c r="I33" i="146"/>
  <c r="I32" i="146"/>
  <c r="I31" i="146"/>
  <c r="I30" i="146"/>
  <c r="I29" i="146"/>
  <c r="I28" i="146"/>
  <c r="I27" i="146"/>
  <c r="I26" i="146"/>
  <c r="I25" i="146"/>
  <c r="I24" i="146"/>
  <c r="I23" i="146"/>
  <c r="I22" i="146"/>
  <c r="I21" i="146"/>
  <c r="I20" i="146"/>
  <c r="I19" i="146"/>
  <c r="I18" i="146"/>
  <c r="I17" i="146"/>
  <c r="I16" i="146"/>
  <c r="I15" i="146"/>
  <c r="I14" i="146"/>
  <c r="I13" i="146"/>
  <c r="I12" i="146"/>
  <c r="H9" i="146"/>
  <c r="D9" i="146"/>
  <c r="B6" i="146"/>
  <c r="B4" i="146"/>
  <c r="B3" i="146"/>
  <c r="B2" i="146"/>
  <c r="B1" i="146"/>
  <c r="G67" i="135"/>
  <c r="I67" i="135" s="1"/>
  <c r="G66" i="135"/>
  <c r="I66" i="135" s="1"/>
  <c r="G65" i="135"/>
  <c r="I65" i="135" s="1"/>
  <c r="G64" i="135"/>
  <c r="I64" i="135" s="1"/>
  <c r="G63" i="135"/>
  <c r="I63" i="135" s="1"/>
  <c r="G62" i="135"/>
  <c r="I62" i="135" s="1"/>
  <c r="G61" i="135"/>
  <c r="I61" i="135" s="1"/>
  <c r="G60" i="135"/>
  <c r="I60" i="135" s="1"/>
  <c r="G59" i="135"/>
  <c r="I59" i="135" s="1"/>
  <c r="G58" i="135"/>
  <c r="I58" i="135" s="1"/>
  <c r="G57" i="135"/>
  <c r="I57" i="135" s="1"/>
  <c r="G56" i="135"/>
  <c r="I56" i="135" s="1"/>
  <c r="G55" i="135"/>
  <c r="I55" i="135" s="1"/>
  <c r="G54" i="135"/>
  <c r="I54" i="135" s="1"/>
  <c r="G53" i="135"/>
  <c r="I53" i="135" s="1"/>
  <c r="G52" i="135"/>
  <c r="I52" i="135" s="1"/>
  <c r="G51" i="135"/>
  <c r="I51" i="135" s="1"/>
  <c r="G50" i="135"/>
  <c r="I50" i="135" s="1"/>
  <c r="G49" i="135"/>
  <c r="I49" i="135" s="1"/>
  <c r="G48" i="135"/>
  <c r="I48" i="135" s="1"/>
  <c r="G47" i="135"/>
  <c r="I47" i="135" s="1"/>
  <c r="G46" i="135"/>
  <c r="I46" i="135" s="1"/>
  <c r="G45" i="135"/>
  <c r="I45" i="135" s="1"/>
  <c r="G44" i="135"/>
  <c r="I44" i="135" s="1"/>
  <c r="G43" i="135"/>
  <c r="I43" i="135" s="1"/>
  <c r="G42" i="135"/>
  <c r="I42" i="135" s="1"/>
  <c r="G41" i="135"/>
  <c r="I41" i="135" s="1"/>
  <c r="G40" i="135"/>
  <c r="I40" i="135" s="1"/>
  <c r="G39" i="135"/>
  <c r="I39" i="135" s="1"/>
  <c r="G38" i="135"/>
  <c r="I38" i="135" s="1"/>
  <c r="G37" i="135"/>
  <c r="I37" i="135" s="1"/>
  <c r="G36" i="135"/>
  <c r="I36" i="135" s="1"/>
  <c r="G35" i="135"/>
  <c r="I35" i="135" s="1"/>
  <c r="G34" i="135"/>
  <c r="I34" i="135" s="1"/>
  <c r="G33" i="135"/>
  <c r="I33" i="135" s="1"/>
  <c r="G32" i="135"/>
  <c r="I32" i="135" s="1"/>
  <c r="G31" i="135"/>
  <c r="I31" i="135" s="1"/>
  <c r="G30" i="135"/>
  <c r="I30" i="135" s="1"/>
  <c r="G29" i="135"/>
  <c r="I29" i="135" s="1"/>
  <c r="G28" i="135"/>
  <c r="I28" i="135" s="1"/>
  <c r="G27" i="135"/>
  <c r="I27" i="135" s="1"/>
  <c r="G26" i="135"/>
  <c r="I26" i="135" s="1"/>
  <c r="G25" i="135"/>
  <c r="I25" i="135" s="1"/>
  <c r="G24" i="135"/>
  <c r="I24" i="135" s="1"/>
  <c r="G23" i="135"/>
  <c r="I23" i="135" s="1"/>
  <c r="G22" i="135"/>
  <c r="I22" i="135" s="1"/>
  <c r="G21" i="135"/>
  <c r="I21" i="135" s="1"/>
  <c r="G20" i="135"/>
  <c r="I20" i="135" s="1"/>
  <c r="G19" i="135"/>
  <c r="I19" i="135" s="1"/>
  <c r="G18" i="135"/>
  <c r="I18" i="135" s="1"/>
  <c r="G16" i="135"/>
  <c r="I16" i="135" s="1"/>
  <c r="G14" i="135"/>
  <c r="I14" i="135" s="1"/>
  <c r="G13" i="135"/>
  <c r="I13" i="135" s="1"/>
  <c r="I43" i="107"/>
  <c r="F16" i="144"/>
  <c r="G9" i="144"/>
  <c r="B6" i="144"/>
  <c r="B4" i="144"/>
  <c r="B3" i="144"/>
  <c r="B2" i="144"/>
  <c r="B1" i="144"/>
  <c r="H24" i="98"/>
  <c r="K24" i="98" s="1"/>
  <c r="E148" i="98" s="1"/>
  <c r="H23" i="98"/>
  <c r="H22" i="98"/>
  <c r="H21" i="98"/>
  <c r="K21" i="98" s="1"/>
  <c r="E145" i="98" s="1"/>
  <c r="H20" i="98"/>
  <c r="K20" i="98" s="1"/>
  <c r="E144" i="98" s="1"/>
  <c r="H19" i="98"/>
  <c r="K19" i="98" s="1"/>
  <c r="E143" i="98" s="1"/>
  <c r="H18" i="98"/>
  <c r="K18" i="98" s="1"/>
  <c r="E142" i="98" s="1"/>
  <c r="H17" i="98"/>
  <c r="K17" i="98" s="1"/>
  <c r="E141" i="98" s="1"/>
  <c r="H16" i="98"/>
  <c r="K16" i="98" s="1"/>
  <c r="E140" i="98" s="1"/>
  <c r="I108" i="143"/>
  <c r="I69" i="143"/>
  <c r="D9" i="143"/>
  <c r="B6" i="143"/>
  <c r="B4" i="143"/>
  <c r="B3" i="143"/>
  <c r="B2" i="143"/>
  <c r="B1" i="143"/>
  <c r="H45" i="126"/>
  <c r="G45" i="126"/>
  <c r="F45" i="126"/>
  <c r="J27" i="126"/>
  <c r="I27" i="126"/>
  <c r="H27" i="126"/>
  <c r="G27" i="126"/>
  <c r="F27" i="126"/>
  <c r="E27" i="126"/>
  <c r="F75" i="99"/>
  <c r="E75" i="99"/>
  <c r="B69" i="99"/>
  <c r="J51" i="99"/>
  <c r="G92" i="99" s="1"/>
  <c r="I24" i="139" s="1"/>
  <c r="J48" i="99"/>
  <c r="G89" i="99" s="1"/>
  <c r="I24" i="133" s="1"/>
  <c r="J49" i="99"/>
  <c r="G90" i="99" s="1"/>
  <c r="I24" i="117" s="1"/>
  <c r="J50" i="99"/>
  <c r="G91" i="99" s="1"/>
  <c r="I24" i="134" s="1"/>
  <c r="J52" i="99"/>
  <c r="G93" i="99" s="1"/>
  <c r="I24" i="137" s="1"/>
  <c r="J53" i="99"/>
  <c r="G94" i="99" s="1"/>
  <c r="I24" i="141" s="1"/>
  <c r="J54" i="99"/>
  <c r="G95" i="99" s="1"/>
  <c r="I24" i="150" s="1"/>
  <c r="J55" i="99"/>
  <c r="G96" i="99" s="1"/>
  <c r="I24" i="148" s="1"/>
  <c r="J56" i="99"/>
  <c r="G97" i="99" s="1"/>
  <c r="I24" i="149" s="1"/>
  <c r="J57" i="99"/>
  <c r="G98" i="99" s="1"/>
  <c r="I24" i="122" s="1"/>
  <c r="J47" i="99"/>
  <c r="G88" i="99" s="1"/>
  <c r="I24" i="91" s="1"/>
  <c r="G36" i="99"/>
  <c r="I36" i="99" s="1"/>
  <c r="F92" i="99" s="1"/>
  <c r="K92" i="99" s="1"/>
  <c r="I37" i="99"/>
  <c r="F93" i="99" s="1"/>
  <c r="F94" i="99"/>
  <c r="K94" i="99" s="1"/>
  <c r="I39" i="99"/>
  <c r="F95" i="99" s="1"/>
  <c r="K95" i="99" s="1"/>
  <c r="I40" i="99"/>
  <c r="F96" i="99" s="1"/>
  <c r="I41" i="99"/>
  <c r="F97" i="99" s="1"/>
  <c r="I42" i="99"/>
  <c r="F98" i="99" s="1"/>
  <c r="K98" i="99" s="1"/>
  <c r="G35" i="99"/>
  <c r="I35" i="99" s="1"/>
  <c r="F91" i="99" s="1"/>
  <c r="G34" i="99"/>
  <c r="I34" i="99" s="1"/>
  <c r="F90" i="99" s="1"/>
  <c r="K90" i="99" s="1"/>
  <c r="G33" i="99"/>
  <c r="I33" i="99" s="1"/>
  <c r="F89" i="99" s="1"/>
  <c r="K93" i="99" l="1"/>
  <c r="E51" i="126" s="1"/>
  <c r="H51" i="126" s="1"/>
  <c r="K96" i="99"/>
  <c r="K91" i="99"/>
  <c r="I23" i="133"/>
  <c r="K89" i="99"/>
  <c r="E47" i="126" s="1"/>
  <c r="G47" i="126" s="1"/>
  <c r="I23" i="149"/>
  <c r="G75" i="99"/>
  <c r="E48" i="126"/>
  <c r="H48" i="126" s="1"/>
  <c r="E70" i="143"/>
  <c r="F70" i="143" s="1"/>
  <c r="G70" i="143" s="1"/>
  <c r="E54" i="143"/>
  <c r="F54" i="143" s="1"/>
  <c r="G54" i="143" s="1"/>
  <c r="H54" i="143" s="1"/>
  <c r="E41" i="143"/>
  <c r="F41" i="143" s="1"/>
  <c r="G41" i="143" s="1"/>
  <c r="H41" i="143" s="1"/>
  <c r="I23" i="117"/>
  <c r="I28" i="117" s="1"/>
  <c r="E111" i="98" s="1"/>
  <c r="E49" i="126"/>
  <c r="F49" i="126" s="1"/>
  <c r="E71" i="143"/>
  <c r="F71" i="143" s="1"/>
  <c r="G71" i="143" s="1"/>
  <c r="E55" i="143"/>
  <c r="F55" i="143" s="1"/>
  <c r="G55" i="143" s="1"/>
  <c r="H55" i="143" s="1"/>
  <c r="E42" i="143"/>
  <c r="I23" i="134"/>
  <c r="I28" i="134" s="1"/>
  <c r="E112" i="98" s="1"/>
  <c r="E109" i="143"/>
  <c r="F109" i="143" s="1"/>
  <c r="G109" i="143" s="1"/>
  <c r="H109" i="143" s="1"/>
  <c r="E98" i="143"/>
  <c r="F98" i="143" s="1"/>
  <c r="G98" i="143" s="1"/>
  <c r="H98" i="143" s="1"/>
  <c r="E90" i="143"/>
  <c r="F90" i="143" s="1"/>
  <c r="G90" i="143" s="1"/>
  <c r="H90" i="143" s="1"/>
  <c r="I23" i="122"/>
  <c r="I28" i="122" s="1"/>
  <c r="E119" i="98" s="1"/>
  <c r="E54" i="126"/>
  <c r="F54" i="126" s="1"/>
  <c r="I23" i="148"/>
  <c r="I28" i="148" s="1"/>
  <c r="E117" i="98" s="1"/>
  <c r="E74" i="143"/>
  <c r="F74" i="143" s="1"/>
  <c r="G74" i="143" s="1"/>
  <c r="E58" i="143"/>
  <c r="F58" i="143" s="1"/>
  <c r="G58" i="143" s="1"/>
  <c r="H58" i="143" s="1"/>
  <c r="E45" i="143"/>
  <c r="F45" i="143" s="1"/>
  <c r="G45" i="143" s="1"/>
  <c r="H45" i="143" s="1"/>
  <c r="I23" i="141"/>
  <c r="I28" i="141" s="1"/>
  <c r="E115" i="98" s="1"/>
  <c r="E73" i="143"/>
  <c r="F73" i="143" s="1"/>
  <c r="G73" i="143" s="1"/>
  <c r="E57" i="143"/>
  <c r="F57" i="143" s="1"/>
  <c r="G57" i="143" s="1"/>
  <c r="H57" i="143" s="1"/>
  <c r="E44" i="143"/>
  <c r="F44" i="143" s="1"/>
  <c r="G44" i="143" s="1"/>
  <c r="H44" i="143" s="1"/>
  <c r="I23" i="137"/>
  <c r="I28" i="137" s="1"/>
  <c r="E114" i="98" s="1"/>
  <c r="E50" i="126"/>
  <c r="G50" i="126" s="1"/>
  <c r="E72" i="143"/>
  <c r="E56" i="143"/>
  <c r="F56" i="143" s="1"/>
  <c r="G56" i="143" s="1"/>
  <c r="H56" i="143" s="1"/>
  <c r="E43" i="143"/>
  <c r="F43" i="143" s="1"/>
  <c r="G43" i="143" s="1"/>
  <c r="H43" i="143" s="1"/>
  <c r="I23" i="139"/>
  <c r="I55" i="117"/>
  <c r="I55" i="134"/>
  <c r="I55" i="139"/>
  <c r="I55" i="137"/>
  <c r="I55" i="141"/>
  <c r="I55" i="122"/>
  <c r="I32" i="99"/>
  <c r="F88" i="99" s="1"/>
  <c r="I55" i="150"/>
  <c r="E59" i="143"/>
  <c r="F59" i="143" s="1"/>
  <c r="G59" i="143" s="1"/>
  <c r="H59" i="143" s="1"/>
  <c r="E75" i="143"/>
  <c r="I23" i="150"/>
  <c r="E46" i="143"/>
  <c r="F46" i="143" s="1"/>
  <c r="G46" i="143" s="1"/>
  <c r="H46" i="143" s="1"/>
  <c r="G16" i="144"/>
  <c r="H16" i="144" s="1"/>
  <c r="I40" i="115" s="1"/>
  <c r="J40" i="115" s="1"/>
  <c r="K40" i="115" s="1"/>
  <c r="E52" i="126"/>
  <c r="F52" i="126" s="1"/>
  <c r="E56" i="126"/>
  <c r="F56" i="126" s="1"/>
  <c r="I28" i="139"/>
  <c r="E113" i="98" s="1"/>
  <c r="I28" i="133"/>
  <c r="E110" i="98" s="1"/>
  <c r="E53" i="126"/>
  <c r="G53" i="126" s="1"/>
  <c r="G52" i="126"/>
  <c r="H50" i="126"/>
  <c r="I57" i="107"/>
  <c r="I61" i="107" s="1"/>
  <c r="I52" i="146"/>
  <c r="I56" i="146" s="1"/>
  <c r="F75" i="143"/>
  <c r="G75" i="143" s="1"/>
  <c r="I75" i="143" s="1"/>
  <c r="H135" i="141"/>
  <c r="H135" i="148"/>
  <c r="I28" i="150"/>
  <c r="E116" i="98" s="1"/>
  <c r="H135" i="150"/>
  <c r="H135" i="122"/>
  <c r="H135" i="139"/>
  <c r="H135" i="117"/>
  <c r="H135" i="134"/>
  <c r="H135" i="133"/>
  <c r="H135" i="137"/>
  <c r="H135" i="149"/>
  <c r="E28" i="143"/>
  <c r="F28" i="143" s="1"/>
  <c r="M22" i="110"/>
  <c r="N20" i="110"/>
  <c r="N22" i="110" s="1"/>
  <c r="P20" i="110"/>
  <c r="P22" i="110" s="1"/>
  <c r="F24" i="143"/>
  <c r="E25" i="143"/>
  <c r="F25" i="143" s="1"/>
  <c r="E27" i="143"/>
  <c r="F27" i="143" s="1"/>
  <c r="E29" i="143"/>
  <c r="F29" i="143" s="1"/>
  <c r="F42" i="143"/>
  <c r="G42" i="143" s="1"/>
  <c r="H42" i="143" s="1"/>
  <c r="E26" i="143"/>
  <c r="F26" i="143" s="1"/>
  <c r="H97" i="99"/>
  <c r="H75" i="99"/>
  <c r="L75" i="99" s="1"/>
  <c r="G48" i="126" l="1"/>
  <c r="I48" i="126" s="1"/>
  <c r="F48" i="126"/>
  <c r="I23" i="91"/>
  <c r="K88" i="99"/>
  <c r="E46" i="126" s="1"/>
  <c r="F46" i="126" s="1"/>
  <c r="F50" i="126"/>
  <c r="I48" i="122"/>
  <c r="H52" i="126"/>
  <c r="H116" i="98"/>
  <c r="F116" i="98"/>
  <c r="G116" i="98"/>
  <c r="F112" i="98"/>
  <c r="G112" i="98"/>
  <c r="H112" i="98"/>
  <c r="F110" i="98"/>
  <c r="G110" i="98"/>
  <c r="H110" i="98"/>
  <c r="G113" i="98"/>
  <c r="F113" i="98"/>
  <c r="H113" i="98"/>
  <c r="F114" i="98"/>
  <c r="H114" i="98"/>
  <c r="G114" i="98"/>
  <c r="G115" i="98"/>
  <c r="H115" i="98"/>
  <c r="F115" i="98"/>
  <c r="G117" i="98"/>
  <c r="F117" i="98"/>
  <c r="H117" i="98"/>
  <c r="H119" i="98"/>
  <c r="G119" i="98"/>
  <c r="F119" i="98"/>
  <c r="H111" i="98"/>
  <c r="F111" i="98"/>
  <c r="G111" i="98"/>
  <c r="F47" i="126"/>
  <c r="H49" i="126"/>
  <c r="H47" i="126"/>
  <c r="I47" i="126" s="1"/>
  <c r="G49" i="126"/>
  <c r="G54" i="126"/>
  <c r="H53" i="126"/>
  <c r="I79" i="137"/>
  <c r="H54" i="126"/>
  <c r="I54" i="126" s="1"/>
  <c r="I109" i="143"/>
  <c r="J109" i="143" s="1"/>
  <c r="I97" i="137"/>
  <c r="I98" i="137" s="1"/>
  <c r="I103" i="137" s="1"/>
  <c r="I48" i="137"/>
  <c r="H70" i="143"/>
  <c r="I70" i="143"/>
  <c r="I50" i="150"/>
  <c r="I46" i="137"/>
  <c r="I122" i="139"/>
  <c r="I122" i="134"/>
  <c r="I112" i="141"/>
  <c r="I112" i="122"/>
  <c r="I112" i="149"/>
  <c r="I112" i="148"/>
  <c r="I112" i="150"/>
  <c r="I112" i="137"/>
  <c r="I112" i="139"/>
  <c r="I112" i="134"/>
  <c r="I112" i="117"/>
  <c r="I112" i="133"/>
  <c r="I112" i="91"/>
  <c r="I110" i="122"/>
  <c r="I110" i="149"/>
  <c r="I110" i="148"/>
  <c r="I110" i="141"/>
  <c r="I110" i="137"/>
  <c r="I110" i="139"/>
  <c r="I110" i="134"/>
  <c r="I110" i="117"/>
  <c r="I110" i="133"/>
  <c r="I110" i="91"/>
  <c r="I113" i="141"/>
  <c r="H75" i="143"/>
  <c r="J75" i="143" s="1"/>
  <c r="F53" i="126"/>
  <c r="G56" i="126"/>
  <c r="I97" i="99"/>
  <c r="I26" i="149" s="1"/>
  <c r="H46" i="126"/>
  <c r="I25" i="149"/>
  <c r="H56" i="126"/>
  <c r="F51" i="126"/>
  <c r="G51" i="126"/>
  <c r="I97" i="134"/>
  <c r="I98" i="134" s="1"/>
  <c r="I103" i="134" s="1"/>
  <c r="I49" i="137"/>
  <c r="I43" i="117"/>
  <c r="I47" i="117"/>
  <c r="I122" i="133"/>
  <c r="I49" i="133"/>
  <c r="I48" i="133"/>
  <c r="I97" i="133"/>
  <c r="I98" i="133" s="1"/>
  <c r="I103" i="133" s="1"/>
  <c r="I44" i="133"/>
  <c r="I79" i="133"/>
  <c r="I47" i="133"/>
  <c r="I50" i="133"/>
  <c r="I46" i="133"/>
  <c r="I43" i="133"/>
  <c r="I122" i="137"/>
  <c r="I43" i="137"/>
  <c r="I47" i="137"/>
  <c r="I50" i="137"/>
  <c r="I44" i="137"/>
  <c r="I49" i="134"/>
  <c r="I44" i="141"/>
  <c r="I50" i="139"/>
  <c r="I43" i="139"/>
  <c r="I48" i="134"/>
  <c r="I47" i="134"/>
  <c r="I43" i="134"/>
  <c r="I49" i="139"/>
  <c r="I47" i="139"/>
  <c r="I44" i="150"/>
  <c r="I43" i="122"/>
  <c r="I47" i="141"/>
  <c r="I47" i="122"/>
  <c r="I44" i="122"/>
  <c r="I122" i="122"/>
  <c r="I46" i="134"/>
  <c r="I79" i="134"/>
  <c r="I50" i="122"/>
  <c r="I44" i="134"/>
  <c r="I49" i="122"/>
  <c r="I50" i="134"/>
  <c r="I48" i="141"/>
  <c r="I79" i="148"/>
  <c r="I46" i="141"/>
  <c r="I49" i="148"/>
  <c r="I97" i="141"/>
  <c r="I98" i="141" s="1"/>
  <c r="I103" i="141" s="1"/>
  <c r="I48" i="148"/>
  <c r="I79" i="150"/>
  <c r="I46" i="139"/>
  <c r="I79" i="141"/>
  <c r="I50" i="148"/>
  <c r="I97" i="150"/>
  <c r="I98" i="150" s="1"/>
  <c r="I103" i="150" s="1"/>
  <c r="I48" i="150"/>
  <c r="I122" i="150"/>
  <c r="I43" i="150"/>
  <c r="I79" i="139"/>
  <c r="I44" i="139"/>
  <c r="I47" i="150"/>
  <c r="I48" i="139"/>
  <c r="I97" i="148"/>
  <c r="I98" i="148" s="1"/>
  <c r="I103" i="148" s="1"/>
  <c r="I49" i="150"/>
  <c r="I97" i="139"/>
  <c r="I98" i="139" s="1"/>
  <c r="I103" i="139" s="1"/>
  <c r="I46" i="150"/>
  <c r="I46" i="122"/>
  <c r="I122" i="141"/>
  <c r="I44" i="148"/>
  <c r="I79" i="122"/>
  <c r="I49" i="141"/>
  <c r="I43" i="148"/>
  <c r="I122" i="148"/>
  <c r="I47" i="148"/>
  <c r="I97" i="122"/>
  <c r="I98" i="122" s="1"/>
  <c r="I103" i="122" s="1"/>
  <c r="I46" i="148"/>
  <c r="I50" i="117"/>
  <c r="I46" i="117"/>
  <c r="I79" i="117"/>
  <c r="I44" i="117"/>
  <c r="I97" i="117"/>
  <c r="I98" i="117" s="1"/>
  <c r="I103" i="117" s="1"/>
  <c r="I48" i="117"/>
  <c r="I49" i="117"/>
  <c r="I122" i="117"/>
  <c r="I50" i="141"/>
  <c r="I43" i="141"/>
  <c r="I52" i="126"/>
  <c r="I50" i="126"/>
  <c r="F72" i="143"/>
  <c r="G72" i="143" s="1"/>
  <c r="I71" i="143"/>
  <c r="H71" i="143"/>
  <c r="I74" i="143"/>
  <c r="H74" i="143"/>
  <c r="I73" i="143"/>
  <c r="H73" i="143"/>
  <c r="G46" i="126" l="1"/>
  <c r="I49" i="126"/>
  <c r="I53" i="126"/>
  <c r="K97" i="99"/>
  <c r="E55" i="126" s="1"/>
  <c r="F55" i="126" s="1"/>
  <c r="I56" i="126"/>
  <c r="I51" i="126"/>
  <c r="I46" i="126"/>
  <c r="I28" i="149"/>
  <c r="E118" i="98" s="1"/>
  <c r="I44" i="149"/>
  <c r="J74" i="143"/>
  <c r="J70" i="143"/>
  <c r="I72" i="143"/>
  <c r="H72" i="143"/>
  <c r="J73" i="143"/>
  <c r="J71" i="143"/>
  <c r="I46" i="149" l="1"/>
  <c r="H55" i="126"/>
  <c r="I55" i="126" s="1"/>
  <c r="F118" i="98"/>
  <c r="G118" i="98"/>
  <c r="H118" i="98"/>
  <c r="G55" i="126"/>
  <c r="I97" i="149"/>
  <c r="I98" i="149" s="1"/>
  <c r="I103" i="149" s="1"/>
  <c r="I79" i="149"/>
  <c r="I50" i="149"/>
  <c r="I122" i="149"/>
  <c r="I43" i="149"/>
  <c r="I49" i="149"/>
  <c r="I48" i="149"/>
  <c r="I47" i="149"/>
  <c r="J72" i="143"/>
  <c r="F17" i="132" l="1"/>
  <c r="F19" i="132" s="1"/>
  <c r="D9" i="110"/>
  <c r="F9" i="132"/>
  <c r="I114" i="141" l="1"/>
  <c r="I114" i="122"/>
  <c r="I114" i="149"/>
  <c r="I114" i="148"/>
  <c r="I114" i="150"/>
  <c r="I114" i="137"/>
  <c r="I114" i="139"/>
  <c r="I114" i="134"/>
  <c r="I114" i="117"/>
  <c r="I114" i="133"/>
  <c r="I116" i="133"/>
  <c r="I126" i="133" s="1"/>
  <c r="I114" i="91"/>
  <c r="I116" i="91" s="1"/>
  <c r="I116" i="150" l="1"/>
  <c r="I126" i="150" s="1"/>
  <c r="I116" i="141"/>
  <c r="I126" i="141" s="1"/>
  <c r="D9" i="135"/>
  <c r="B6" i="135"/>
  <c r="B4" i="135"/>
  <c r="B3" i="135"/>
  <c r="B2" i="135"/>
  <c r="B1" i="135"/>
  <c r="B1" i="78"/>
  <c r="H141" i="91" l="1"/>
  <c r="H140" i="91"/>
  <c r="H139" i="91"/>
  <c r="H138" i="91"/>
  <c r="H137" i="91"/>
  <c r="H134" i="91"/>
  <c r="H133" i="91"/>
  <c r="H79" i="91"/>
  <c r="H44" i="91"/>
  <c r="H46" i="91"/>
  <c r="H47" i="91"/>
  <c r="H48" i="91"/>
  <c r="H49" i="91"/>
  <c r="H50" i="91"/>
  <c r="H43" i="91"/>
  <c r="H135" i="91" l="1"/>
  <c r="G9" i="126"/>
  <c r="D9" i="132"/>
  <c r="B6" i="132"/>
  <c r="B4" i="132"/>
  <c r="B3" i="132"/>
  <c r="B2" i="132"/>
  <c r="B1" i="132"/>
  <c r="J9" i="99" l="1"/>
  <c r="I9" i="98"/>
  <c r="B6" i="107" l="1"/>
  <c r="B6" i="88"/>
  <c r="B6" i="110"/>
  <c r="B6" i="98"/>
  <c r="B6" i="99"/>
  <c r="B6" i="126"/>
  <c r="B6" i="115"/>
  <c r="B6" i="91"/>
  <c r="B4" i="91" l="1"/>
  <c r="B3" i="91"/>
  <c r="B2" i="91"/>
  <c r="B1" i="91"/>
  <c r="B4" i="107"/>
  <c r="B3" i="107"/>
  <c r="B2" i="107"/>
  <c r="B1" i="107"/>
  <c r="B4" i="88"/>
  <c r="B3" i="88"/>
  <c r="B2" i="88"/>
  <c r="B1" i="88"/>
  <c r="B4" i="110"/>
  <c r="B3" i="110"/>
  <c r="B2" i="110"/>
  <c r="B1" i="110"/>
  <c r="B4" i="98"/>
  <c r="B3" i="98"/>
  <c r="B2" i="98"/>
  <c r="B1" i="98"/>
  <c r="B4" i="99"/>
  <c r="B3" i="99"/>
  <c r="B2" i="99"/>
  <c r="B1" i="99"/>
  <c r="B4" i="126"/>
  <c r="B3" i="126"/>
  <c r="B2" i="126"/>
  <c r="B1" i="126"/>
  <c r="B4" i="115"/>
  <c r="B3" i="115"/>
  <c r="B2" i="115"/>
  <c r="B1" i="115"/>
  <c r="H98" i="91" l="1"/>
  <c r="B8" i="78" l="1"/>
  <c r="B4" i="78"/>
  <c r="B3" i="78"/>
  <c r="B2" i="78"/>
  <c r="I28" i="91" l="1"/>
  <c r="E109" i="98" s="1"/>
  <c r="G109" i="98" l="1"/>
  <c r="F109" i="98"/>
  <c r="H109" i="98"/>
  <c r="I43" i="91"/>
  <c r="I122" i="91"/>
  <c r="I97" i="91"/>
  <c r="I98" i="91" s="1"/>
  <c r="I103" i="91" s="1"/>
  <c r="I46" i="91"/>
  <c r="I50" i="91"/>
  <c r="I48" i="91"/>
  <c r="I44" i="91"/>
  <c r="I49" i="91"/>
  <c r="I79" i="91"/>
  <c r="I47" i="91"/>
  <c r="H77" i="148" l="1"/>
  <c r="I77" i="148" s="1"/>
  <c r="H77" i="139"/>
  <c r="I77" i="139" s="1"/>
  <c r="H77" i="149"/>
  <c r="I77" i="149" s="1"/>
  <c r="H77" i="137"/>
  <c r="I77" i="137" s="1"/>
  <c r="H77" i="133"/>
  <c r="I77" i="133" s="1"/>
  <c r="H77" i="150"/>
  <c r="I77" i="150" s="1"/>
  <c r="H77" i="141"/>
  <c r="I77" i="141" s="1"/>
  <c r="H77" i="122"/>
  <c r="I77" i="122" s="1"/>
  <c r="H77" i="117"/>
  <c r="I77" i="117" s="1"/>
  <c r="H77" i="134"/>
  <c r="I77" i="134" s="1"/>
  <c r="H45" i="133"/>
  <c r="H45" i="149"/>
  <c r="H45" i="150"/>
  <c r="H45" i="141"/>
  <c r="H45" i="117"/>
  <c r="H45" i="139"/>
  <c r="H45" i="134"/>
  <c r="H45" i="122"/>
  <c r="H45" i="148"/>
  <c r="H45" i="137"/>
  <c r="H51" i="137" s="1"/>
  <c r="H75" i="134"/>
  <c r="I75" i="134" s="1"/>
  <c r="H75" i="122"/>
  <c r="I75" i="122" s="1"/>
  <c r="I119" i="98" s="1"/>
  <c r="J119" i="98" s="1"/>
  <c r="L119" i="98" s="1"/>
  <c r="H75" i="150"/>
  <c r="I75" i="150" s="1"/>
  <c r="H75" i="148"/>
  <c r="I75" i="148" s="1"/>
  <c r="H75" i="139"/>
  <c r="I75" i="139" s="1"/>
  <c r="H75" i="141"/>
  <c r="I75" i="141" s="1"/>
  <c r="H75" i="149"/>
  <c r="I75" i="149" s="1"/>
  <c r="I118" i="98" s="1"/>
  <c r="J118" i="98" s="1"/>
  <c r="L118" i="98" s="1"/>
  <c r="H75" i="137"/>
  <c r="I75" i="137" s="1"/>
  <c r="H75" i="133"/>
  <c r="I75" i="133" s="1"/>
  <c r="H75" i="117"/>
  <c r="I75" i="117" s="1"/>
  <c r="I111" i="98" s="1"/>
  <c r="J111" i="98" s="1"/>
  <c r="L111" i="98" s="1"/>
  <c r="H77" i="91"/>
  <c r="I77" i="91" s="1"/>
  <c r="H45" i="91"/>
  <c r="H75" i="91"/>
  <c r="I75" i="91" s="1"/>
  <c r="I112" i="98" l="1"/>
  <c r="J112" i="98" s="1"/>
  <c r="L112" i="98" s="1"/>
  <c r="J141" i="98" s="1"/>
  <c r="I113" i="98"/>
  <c r="J113" i="98" s="1"/>
  <c r="L113" i="98" s="1"/>
  <c r="J142" i="98" s="1"/>
  <c r="I109" i="98"/>
  <c r="I115" i="98"/>
  <c r="J115" i="98" s="1"/>
  <c r="L115" i="98" s="1"/>
  <c r="J144" i="98" s="1"/>
  <c r="I60" i="141" s="1"/>
  <c r="I62" i="141" s="1"/>
  <c r="I68" i="141" s="1"/>
  <c r="I110" i="98"/>
  <c r="J110" i="98" s="1"/>
  <c r="L110" i="98" s="1"/>
  <c r="I114" i="98"/>
  <c r="J114" i="98" s="1"/>
  <c r="L114" i="98" s="1"/>
  <c r="I117" i="98"/>
  <c r="J117" i="98" s="1"/>
  <c r="L117" i="98" s="1"/>
  <c r="I116" i="98"/>
  <c r="J116" i="98" s="1"/>
  <c r="L116" i="98" s="1"/>
  <c r="J147" i="98"/>
  <c r="J148" i="98"/>
  <c r="J140" i="98"/>
  <c r="M108" i="143"/>
  <c r="K97" i="143"/>
  <c r="K89" i="143"/>
  <c r="M69" i="143"/>
  <c r="K53" i="143"/>
  <c r="K40" i="143"/>
  <c r="I23" i="143"/>
  <c r="I24" i="143" s="1"/>
  <c r="H51" i="150"/>
  <c r="H38" i="150" s="1"/>
  <c r="I45" i="150"/>
  <c r="I51" i="150" s="1"/>
  <c r="I67" i="150" s="1"/>
  <c r="H51" i="122"/>
  <c r="H38" i="122" s="1"/>
  <c r="I45" i="122"/>
  <c r="I51" i="122" s="1"/>
  <c r="I67" i="122" s="1"/>
  <c r="H51" i="134"/>
  <c r="H38" i="134" s="1"/>
  <c r="I45" i="134"/>
  <c r="I51" i="134" s="1"/>
  <c r="I67" i="134" s="1"/>
  <c r="H51" i="149"/>
  <c r="H38" i="149" s="1"/>
  <c r="I45" i="149"/>
  <c r="I51" i="149" s="1"/>
  <c r="I67" i="149" s="1"/>
  <c r="H51" i="133"/>
  <c r="H38" i="133" s="1"/>
  <c r="I45" i="133"/>
  <c r="I51" i="133" s="1"/>
  <c r="I67" i="133" s="1"/>
  <c r="H51" i="139"/>
  <c r="H38" i="139" s="1"/>
  <c r="I45" i="139"/>
  <c r="I51" i="139" s="1"/>
  <c r="I67" i="139" s="1"/>
  <c r="H38" i="137"/>
  <c r="I45" i="137"/>
  <c r="I51" i="137" s="1"/>
  <c r="I67" i="137" s="1"/>
  <c r="I45" i="117"/>
  <c r="H51" i="117"/>
  <c r="H38" i="117" s="1"/>
  <c r="H76" i="122"/>
  <c r="I76" i="122" s="1"/>
  <c r="H76" i="148"/>
  <c r="I76" i="148" s="1"/>
  <c r="H76" i="139"/>
  <c r="I76" i="139" s="1"/>
  <c r="H76" i="117"/>
  <c r="I76" i="117" s="1"/>
  <c r="H76" i="149"/>
  <c r="I76" i="149" s="1"/>
  <c r="H76" i="137"/>
  <c r="I76" i="137" s="1"/>
  <c r="H76" i="133"/>
  <c r="I76" i="133" s="1"/>
  <c r="H76" i="150"/>
  <c r="I76" i="150" s="1"/>
  <c r="H76" i="141"/>
  <c r="I76" i="141" s="1"/>
  <c r="H76" i="134"/>
  <c r="I76" i="134" s="1"/>
  <c r="I45" i="148"/>
  <c r="I51" i="148" s="1"/>
  <c r="I67" i="148" s="1"/>
  <c r="H51" i="148"/>
  <c r="H38" i="148" s="1"/>
  <c r="I45" i="141"/>
  <c r="I51" i="141" s="1"/>
  <c r="I67" i="141" s="1"/>
  <c r="H51" i="141"/>
  <c r="H38" i="141" s="1"/>
  <c r="H76" i="91"/>
  <c r="I76" i="91" s="1"/>
  <c r="H51" i="91"/>
  <c r="H38" i="91" s="1"/>
  <c r="I45" i="91"/>
  <c r="J145" i="98" l="1"/>
  <c r="J146" i="98"/>
  <c r="J143" i="98"/>
  <c r="J139" i="98"/>
  <c r="L144" i="98"/>
  <c r="L140" i="98"/>
  <c r="I60" i="117"/>
  <c r="I62" i="117" s="1"/>
  <c r="I68" i="117" s="1"/>
  <c r="L141" i="98"/>
  <c r="I60" i="134"/>
  <c r="I62" i="134" s="1"/>
  <c r="I68" i="134" s="1"/>
  <c r="L147" i="98"/>
  <c r="I60" i="149"/>
  <c r="I62" i="149" s="1"/>
  <c r="I68" i="149" s="1"/>
  <c r="L142" i="98"/>
  <c r="I60" i="139"/>
  <c r="I62" i="139" s="1"/>
  <c r="I68" i="139" s="1"/>
  <c r="L148" i="98"/>
  <c r="I60" i="122"/>
  <c r="I62" i="122" s="1"/>
  <c r="I68" i="122" s="1"/>
  <c r="I51" i="117"/>
  <c r="I67" i="117" s="1"/>
  <c r="I51" i="91"/>
  <c r="I67" i="91" s="1"/>
  <c r="I28" i="143"/>
  <c r="I25" i="143"/>
  <c r="I26" i="143"/>
  <c r="I29" i="143"/>
  <c r="I27" i="143"/>
  <c r="K41" i="143"/>
  <c r="K44" i="143"/>
  <c r="K45" i="143"/>
  <c r="K43" i="143"/>
  <c r="K42" i="143"/>
  <c r="K46" i="143"/>
  <c r="K55" i="143"/>
  <c r="K56" i="143"/>
  <c r="K58" i="143"/>
  <c r="K57" i="143"/>
  <c r="K54" i="143"/>
  <c r="K59" i="143"/>
  <c r="M75" i="143"/>
  <c r="M70" i="143"/>
  <c r="M74" i="143"/>
  <c r="M71" i="143"/>
  <c r="M73" i="143"/>
  <c r="M72" i="143"/>
  <c r="K90" i="143"/>
  <c r="K98" i="143"/>
  <c r="M109" i="143"/>
  <c r="D9" i="126"/>
  <c r="L139" i="98" l="1"/>
  <c r="I60" i="133"/>
  <c r="I62" i="133" s="1"/>
  <c r="I68" i="133" s="1"/>
  <c r="L143" i="98"/>
  <c r="I60" i="137"/>
  <c r="I62" i="137" s="1"/>
  <c r="I68" i="137" s="1"/>
  <c r="L146" i="98"/>
  <c r="I60" i="148"/>
  <c r="I62" i="148" s="1"/>
  <c r="I68" i="148" s="1"/>
  <c r="L145" i="98"/>
  <c r="I60" i="150"/>
  <c r="I62" i="150" s="1"/>
  <c r="I68" i="150" s="1"/>
  <c r="H106" i="99"/>
  <c r="H105" i="99"/>
  <c r="K108" i="143" l="1"/>
  <c r="I97" i="143"/>
  <c r="I89" i="143"/>
  <c r="K69" i="143"/>
  <c r="I53" i="143"/>
  <c r="I40" i="143"/>
  <c r="G23" i="143"/>
  <c r="G24" i="143" s="1"/>
  <c r="H36" i="148"/>
  <c r="H36" i="149"/>
  <c r="H36" i="137"/>
  <c r="I36" i="137" s="1"/>
  <c r="H36" i="139"/>
  <c r="I36" i="139" s="1"/>
  <c r="H36" i="134"/>
  <c r="I36" i="134" s="1"/>
  <c r="H36" i="133"/>
  <c r="I36" i="133" s="1"/>
  <c r="H36" i="150"/>
  <c r="I36" i="150" s="1"/>
  <c r="H36" i="141"/>
  <c r="I36" i="141" s="1"/>
  <c r="H36" i="117"/>
  <c r="I36" i="117" s="1"/>
  <c r="H36" i="122"/>
  <c r="I36" i="122" s="1"/>
  <c r="H35" i="122"/>
  <c r="H35" i="117"/>
  <c r="H35" i="148"/>
  <c r="I35" i="148" s="1"/>
  <c r="H35" i="149"/>
  <c r="I35" i="149" s="1"/>
  <c r="H35" i="137"/>
  <c r="H35" i="139"/>
  <c r="H35" i="133"/>
  <c r="H35" i="150"/>
  <c r="H35" i="141"/>
  <c r="H35" i="134"/>
  <c r="H35" i="91"/>
  <c r="H36" i="91"/>
  <c r="I36" i="91" s="1"/>
  <c r="H37" i="91" l="1"/>
  <c r="G28" i="143"/>
  <c r="G25" i="143"/>
  <c r="G26" i="143"/>
  <c r="G29" i="143"/>
  <c r="G27" i="143"/>
  <c r="I41" i="143"/>
  <c r="I43" i="143"/>
  <c r="I45" i="143"/>
  <c r="I44" i="143"/>
  <c r="I42" i="143"/>
  <c r="I46" i="143"/>
  <c r="I55" i="143"/>
  <c r="I56" i="143"/>
  <c r="I58" i="143"/>
  <c r="I57" i="143"/>
  <c r="I54" i="143"/>
  <c r="I59" i="143"/>
  <c r="K75" i="143"/>
  <c r="K74" i="143"/>
  <c r="K70" i="143"/>
  <c r="K71" i="143"/>
  <c r="K73" i="143"/>
  <c r="K72" i="143"/>
  <c r="I90" i="143"/>
  <c r="I98" i="143"/>
  <c r="K109" i="143"/>
  <c r="H37" i="122"/>
  <c r="I35" i="122"/>
  <c r="I37" i="122" s="1"/>
  <c r="I38" i="122" s="1"/>
  <c r="I39" i="122" s="1"/>
  <c r="I66" i="122" s="1"/>
  <c r="I69" i="122" s="1"/>
  <c r="I123" i="122" s="1"/>
  <c r="H37" i="139"/>
  <c r="I35" i="139"/>
  <c r="I37" i="139" s="1"/>
  <c r="I38" i="139" s="1"/>
  <c r="I39" i="139" s="1"/>
  <c r="I66" i="139" s="1"/>
  <c r="I69" i="139" s="1"/>
  <c r="I123" i="139" s="1"/>
  <c r="H37" i="137"/>
  <c r="I35" i="137"/>
  <c r="I37" i="137" s="1"/>
  <c r="H37" i="141"/>
  <c r="I35" i="141"/>
  <c r="I37" i="141" s="1"/>
  <c r="H37" i="133"/>
  <c r="I35" i="133"/>
  <c r="I37" i="133" s="1"/>
  <c r="I38" i="133" s="1"/>
  <c r="I39" i="133" s="1"/>
  <c r="I66" i="133" s="1"/>
  <c r="I69" i="133" s="1"/>
  <c r="I123" i="133" s="1"/>
  <c r="H37" i="149"/>
  <c r="I36" i="149"/>
  <c r="I37" i="149" s="1"/>
  <c r="H37" i="117"/>
  <c r="I35" i="117"/>
  <c r="I37" i="117" s="1"/>
  <c r="H37" i="134"/>
  <c r="I35" i="134"/>
  <c r="I37" i="134" s="1"/>
  <c r="I38" i="134" s="1"/>
  <c r="I39" i="134" s="1"/>
  <c r="I66" i="134" s="1"/>
  <c r="I69" i="134" s="1"/>
  <c r="I123" i="134" s="1"/>
  <c r="H37" i="150"/>
  <c r="I35" i="150"/>
  <c r="I37" i="150" s="1"/>
  <c r="H37" i="148"/>
  <c r="I36" i="148"/>
  <c r="I37" i="148" s="1"/>
  <c r="I38" i="148" s="1"/>
  <c r="I39" i="148" s="1"/>
  <c r="I66" i="148" s="1"/>
  <c r="I69" i="148" s="1"/>
  <c r="I123" i="148" s="1"/>
  <c r="I35" i="91"/>
  <c r="I37" i="91" s="1"/>
  <c r="I38" i="117" l="1"/>
  <c r="I39" i="117" s="1"/>
  <c r="I38" i="149"/>
  <c r="I39" i="149" s="1"/>
  <c r="I66" i="149" s="1"/>
  <c r="I69" i="149" s="1"/>
  <c r="I123" i="149" s="1"/>
  <c r="I38" i="141"/>
  <c r="I39" i="141" s="1"/>
  <c r="I66" i="141" s="1"/>
  <c r="I69" i="141" s="1"/>
  <c r="I123" i="141" s="1"/>
  <c r="I38" i="137"/>
  <c r="I39" i="137" s="1"/>
  <c r="I66" i="137" s="1"/>
  <c r="I69" i="137" s="1"/>
  <c r="I123" i="137" s="1"/>
  <c r="I38" i="150"/>
  <c r="I39" i="150" s="1"/>
  <c r="I66" i="150" s="1"/>
  <c r="I38" i="91"/>
  <c r="I39" i="91" s="1"/>
  <c r="I69" i="150" l="1"/>
  <c r="I123" i="150" s="1"/>
  <c r="I66" i="117"/>
  <c r="I69" i="117" s="1"/>
  <c r="I123" i="117" s="1"/>
  <c r="I66" i="91"/>
  <c r="I126" i="91" l="1"/>
  <c r="E9" i="99"/>
  <c r="H119" i="99" l="1"/>
  <c r="L108" i="143" l="1"/>
  <c r="J97" i="143"/>
  <c r="J89" i="143"/>
  <c r="L69" i="143"/>
  <c r="J53" i="143"/>
  <c r="J40" i="143"/>
  <c r="H23" i="143"/>
  <c r="H24" i="143" s="1"/>
  <c r="H78" i="148"/>
  <c r="I78" i="148" s="1"/>
  <c r="I80" i="148" s="1"/>
  <c r="I124" i="148" s="1"/>
  <c r="J45" i="126"/>
  <c r="J46" i="126" s="1"/>
  <c r="K46" i="126" s="1"/>
  <c r="L46" i="126" s="1"/>
  <c r="E29" i="126" s="1"/>
  <c r="H78" i="117" l="1"/>
  <c r="I78" i="117" s="1"/>
  <c r="H78" i="133"/>
  <c r="I78" i="133" s="1"/>
  <c r="I80" i="133" s="1"/>
  <c r="I124" i="133" s="1"/>
  <c r="H78" i="134"/>
  <c r="I78" i="134" s="1"/>
  <c r="H78" i="137"/>
  <c r="I78" i="137" s="1"/>
  <c r="I80" i="137" s="1"/>
  <c r="I124" i="137" s="1"/>
  <c r="H78" i="141"/>
  <c r="I78" i="141" s="1"/>
  <c r="I80" i="141" s="1"/>
  <c r="I124" i="141" s="1"/>
  <c r="H78" i="149"/>
  <c r="I78" i="149" s="1"/>
  <c r="I80" i="149" s="1"/>
  <c r="I124" i="149" s="1"/>
  <c r="H78" i="91"/>
  <c r="I78" i="91" s="1"/>
  <c r="I80" i="91" s="1"/>
  <c r="I124" i="91" s="1"/>
  <c r="H78" i="150"/>
  <c r="I78" i="150" s="1"/>
  <c r="I80" i="150" s="1"/>
  <c r="I124" i="150" s="1"/>
  <c r="H78" i="139"/>
  <c r="I78" i="139" s="1"/>
  <c r="J24" i="143"/>
  <c r="K24" i="143" s="1"/>
  <c r="M24" i="143" s="1"/>
  <c r="L24" i="143" s="1"/>
  <c r="H78" i="122"/>
  <c r="I78" i="122" s="1"/>
  <c r="I80" i="122" s="1"/>
  <c r="I124" i="122" s="1"/>
  <c r="I80" i="139"/>
  <c r="I124" i="139" s="1"/>
  <c r="I80" i="134"/>
  <c r="I124" i="134" s="1"/>
  <c r="I80" i="117"/>
  <c r="I124" i="117" s="1"/>
  <c r="H27" i="143"/>
  <c r="J27" i="143" s="1"/>
  <c r="K27" i="143" s="1"/>
  <c r="M27" i="143" s="1"/>
  <c r="L27" i="143" s="1"/>
  <c r="H29" i="143"/>
  <c r="H26" i="143"/>
  <c r="H25" i="143"/>
  <c r="J25" i="143" s="1"/>
  <c r="K25" i="143" s="1"/>
  <c r="M25" i="143" s="1"/>
  <c r="L25" i="143" s="1"/>
  <c r="H28" i="143"/>
  <c r="J28" i="143" s="1"/>
  <c r="K28" i="143" s="1"/>
  <c r="M28" i="143" s="1"/>
  <c r="L28" i="143" s="1"/>
  <c r="J46" i="143"/>
  <c r="J42" i="143"/>
  <c r="J44" i="143"/>
  <c r="J45" i="143"/>
  <c r="L45" i="143" s="1"/>
  <c r="M45" i="143" s="1"/>
  <c r="O45" i="143" s="1"/>
  <c r="N45" i="143" s="1"/>
  <c r="J43" i="143"/>
  <c r="L43" i="143" s="1"/>
  <c r="M43" i="143" s="1"/>
  <c r="O43" i="143" s="1"/>
  <c r="N43" i="143" s="1"/>
  <c r="J41" i="143"/>
  <c r="J59" i="143"/>
  <c r="J54" i="143"/>
  <c r="L54" i="143" s="1"/>
  <c r="M54" i="143" s="1"/>
  <c r="O54" i="143" s="1"/>
  <c r="J57" i="143"/>
  <c r="L57" i="143" s="1"/>
  <c r="M57" i="143" s="1"/>
  <c r="O57" i="143" s="1"/>
  <c r="N57" i="143" s="1"/>
  <c r="J58" i="143"/>
  <c r="L58" i="143" s="1"/>
  <c r="M58" i="143" s="1"/>
  <c r="O58" i="143" s="1"/>
  <c r="N58" i="143" s="1"/>
  <c r="J56" i="143"/>
  <c r="L56" i="143" s="1"/>
  <c r="M56" i="143" s="1"/>
  <c r="O56" i="143" s="1"/>
  <c r="N56" i="143" s="1"/>
  <c r="J55" i="143"/>
  <c r="L72" i="143"/>
  <c r="L73" i="143"/>
  <c r="L71" i="143"/>
  <c r="L70" i="143"/>
  <c r="N70" i="143" s="1"/>
  <c r="O70" i="143" s="1"/>
  <c r="Q70" i="143" s="1"/>
  <c r="P70" i="143" s="1"/>
  <c r="L74" i="143"/>
  <c r="N74" i="143" s="1"/>
  <c r="O74" i="143" s="1"/>
  <c r="Q74" i="143" s="1"/>
  <c r="P74" i="143" s="1"/>
  <c r="L75" i="143"/>
  <c r="J90" i="143"/>
  <c r="J98" i="143"/>
  <c r="L109" i="143"/>
  <c r="J49" i="126"/>
  <c r="K49" i="126" s="1"/>
  <c r="L49" i="126" s="1"/>
  <c r="J47" i="126"/>
  <c r="K47" i="126" s="1"/>
  <c r="L47" i="126" s="1"/>
  <c r="J48" i="126"/>
  <c r="K48" i="126" s="1"/>
  <c r="L48" i="126" s="1"/>
  <c r="J56" i="126"/>
  <c r="K56" i="126" s="1"/>
  <c r="L56" i="126" s="1"/>
  <c r="J50" i="126"/>
  <c r="K50" i="126" s="1"/>
  <c r="L50" i="126" s="1"/>
  <c r="J52" i="126"/>
  <c r="K52" i="126" s="1"/>
  <c r="L52" i="126" s="1"/>
  <c r="J54" i="126"/>
  <c r="K54" i="126" s="1"/>
  <c r="L54" i="126" s="1"/>
  <c r="E37" i="126" s="1"/>
  <c r="J53" i="126"/>
  <c r="K53" i="126" s="1"/>
  <c r="L53" i="126" s="1"/>
  <c r="J55" i="126"/>
  <c r="K55" i="126" s="1"/>
  <c r="L55" i="126" s="1"/>
  <c r="J51" i="126"/>
  <c r="K51" i="126" s="1"/>
  <c r="L51" i="126" s="1"/>
  <c r="N109" i="143" l="1"/>
  <c r="O109" i="143" s="1"/>
  <c r="L98" i="143"/>
  <c r="M98" i="143" s="1"/>
  <c r="O98" i="143" s="1"/>
  <c r="L90" i="143"/>
  <c r="M90" i="143" s="1"/>
  <c r="O90" i="143" s="1"/>
  <c r="N90" i="143" s="1"/>
  <c r="N75" i="143"/>
  <c r="O75" i="143" s="1"/>
  <c r="N71" i="143"/>
  <c r="O71" i="143" s="1"/>
  <c r="N73" i="143"/>
  <c r="O73" i="143" s="1"/>
  <c r="N72" i="143"/>
  <c r="O72" i="143" s="1"/>
  <c r="Q72" i="143" s="1"/>
  <c r="L55" i="143"/>
  <c r="N54" i="143"/>
  <c r="L59" i="143"/>
  <c r="M59" i="143" s="1"/>
  <c r="L41" i="143"/>
  <c r="M41" i="143" s="1"/>
  <c r="O41" i="143" s="1"/>
  <c r="L44" i="143"/>
  <c r="M44" i="143" s="1"/>
  <c r="O44" i="143" s="1"/>
  <c r="N44" i="143" s="1"/>
  <c r="L42" i="143"/>
  <c r="M42" i="143" s="1"/>
  <c r="O42" i="143" s="1"/>
  <c r="N42" i="143" s="1"/>
  <c r="L46" i="143"/>
  <c r="M46" i="143" s="1"/>
  <c r="O46" i="143" s="1"/>
  <c r="N46" i="143" s="1"/>
  <c r="J26" i="143"/>
  <c r="K26" i="143" s="1"/>
  <c r="J29" i="143"/>
  <c r="K29" i="143" s="1"/>
  <c r="M29" i="143" s="1"/>
  <c r="L29" i="143" s="1"/>
  <c r="G37" i="126"/>
  <c r="I89" i="148" s="1"/>
  <c r="I87" i="148"/>
  <c r="J37" i="126"/>
  <c r="I92" i="148" s="1"/>
  <c r="F37" i="126"/>
  <c r="I88" i="148" s="1"/>
  <c r="H37" i="126"/>
  <c r="I90" i="148" s="1"/>
  <c r="I37" i="126"/>
  <c r="I91" i="148" s="1"/>
  <c r="J38" i="126"/>
  <c r="I92" i="149" s="1"/>
  <c r="I38" i="126"/>
  <c r="I91" i="149" s="1"/>
  <c r="H38" i="126"/>
  <c r="I90" i="149" s="1"/>
  <c r="G38" i="126"/>
  <c r="I89" i="149" s="1"/>
  <c r="F38" i="126"/>
  <c r="I88" i="149" s="1"/>
  <c r="E38" i="126"/>
  <c r="I87" i="91"/>
  <c r="F29" i="126"/>
  <c r="I88" i="91" s="1"/>
  <c r="I29" i="126"/>
  <c r="I91" i="91" s="1"/>
  <c r="J29" i="126"/>
  <c r="I92" i="91" s="1"/>
  <c r="G29" i="126"/>
  <c r="I89" i="91" s="1"/>
  <c r="H29" i="126"/>
  <c r="I90" i="91" s="1"/>
  <c r="J36" i="126"/>
  <c r="I92" i="150" s="1"/>
  <c r="H36" i="126"/>
  <c r="I90" i="150" s="1"/>
  <c r="G36" i="126"/>
  <c r="I89" i="150" s="1"/>
  <c r="I36" i="126"/>
  <c r="I91" i="150" s="1"/>
  <c r="F36" i="126"/>
  <c r="I88" i="150" s="1"/>
  <c r="E36" i="126"/>
  <c r="I87" i="150" s="1"/>
  <c r="I35" i="126"/>
  <c r="I91" i="141" s="1"/>
  <c r="G35" i="126"/>
  <c r="I89" i="141" s="1"/>
  <c r="F35" i="126"/>
  <c r="I88" i="141" s="1"/>
  <c r="E35" i="126"/>
  <c r="I87" i="141" s="1"/>
  <c r="J35" i="126"/>
  <c r="I92" i="141" s="1"/>
  <c r="H35" i="126"/>
  <c r="I90" i="141" s="1"/>
  <c r="J33" i="126"/>
  <c r="I92" i="139" s="1"/>
  <c r="H33" i="126"/>
  <c r="I90" i="139" s="1"/>
  <c r="E33" i="126"/>
  <c r="I87" i="139" s="1"/>
  <c r="G33" i="126"/>
  <c r="I89" i="139" s="1"/>
  <c r="F33" i="126"/>
  <c r="I88" i="139" s="1"/>
  <c r="I33" i="126"/>
  <c r="I91" i="139" s="1"/>
  <c r="E32" i="126"/>
  <c r="I87" i="134" s="1"/>
  <c r="J32" i="126"/>
  <c r="I92" i="134" s="1"/>
  <c r="G32" i="126"/>
  <c r="I89" i="134" s="1"/>
  <c r="H32" i="126"/>
  <c r="I90" i="134" s="1"/>
  <c r="F32" i="126"/>
  <c r="I88" i="134" s="1"/>
  <c r="I32" i="126"/>
  <c r="I91" i="134" s="1"/>
  <c r="J31" i="126"/>
  <c r="I92" i="117" s="1"/>
  <c r="E31" i="126"/>
  <c r="I87" i="117" s="1"/>
  <c r="H31" i="126"/>
  <c r="I90" i="117" s="1"/>
  <c r="F31" i="126"/>
  <c r="I88" i="117" s="1"/>
  <c r="I31" i="126"/>
  <c r="I91" i="117" s="1"/>
  <c r="G31" i="126"/>
  <c r="I89" i="117" s="1"/>
  <c r="H39" i="126"/>
  <c r="I90" i="122" s="1"/>
  <c r="F39" i="126"/>
  <c r="I88" i="122" s="1"/>
  <c r="I39" i="126"/>
  <c r="I91" i="122" s="1"/>
  <c r="J39" i="126"/>
  <c r="I92" i="122" s="1"/>
  <c r="G39" i="126"/>
  <c r="I89" i="122" s="1"/>
  <c r="E39" i="126"/>
  <c r="I87" i="122" s="1"/>
  <c r="I34" i="126"/>
  <c r="I91" i="137" s="1"/>
  <c r="G34" i="126"/>
  <c r="I89" i="137" s="1"/>
  <c r="H34" i="126"/>
  <c r="I90" i="137" s="1"/>
  <c r="E34" i="126"/>
  <c r="I87" i="137" s="1"/>
  <c r="F34" i="126"/>
  <c r="I88" i="137" s="1"/>
  <c r="J34" i="126"/>
  <c r="I92" i="137" s="1"/>
  <c r="I30" i="126"/>
  <c r="I91" i="133" s="1"/>
  <c r="G30" i="126"/>
  <c r="I89" i="133" s="1"/>
  <c r="E30" i="126"/>
  <c r="I87" i="133" s="1"/>
  <c r="F30" i="126"/>
  <c r="I88" i="133" s="1"/>
  <c r="H30" i="126"/>
  <c r="I90" i="133" s="1"/>
  <c r="J30" i="126"/>
  <c r="I92" i="133" s="1"/>
  <c r="M26" i="143" l="1"/>
  <c r="L26" i="143" s="1"/>
  <c r="O48" i="143"/>
  <c r="N98" i="143"/>
  <c r="O100" i="143"/>
  <c r="G123" i="143" s="1"/>
  <c r="I123" i="143" s="1"/>
  <c r="K123" i="143" s="1"/>
  <c r="Q73" i="143"/>
  <c r="P73" i="143" s="1"/>
  <c r="Q75" i="143"/>
  <c r="P75" i="143" s="1"/>
  <c r="Q109" i="143"/>
  <c r="P109" i="143" s="1"/>
  <c r="O59" i="143"/>
  <c r="N59" i="143" s="1"/>
  <c r="Q71" i="143"/>
  <c r="P71" i="143" s="1"/>
  <c r="M31" i="143"/>
  <c r="N41" i="143"/>
  <c r="M55" i="143"/>
  <c r="O55" i="143" s="1"/>
  <c r="P72" i="143"/>
  <c r="O92" i="143"/>
  <c r="I93" i="117"/>
  <c r="I102" i="117" s="1"/>
  <c r="I104" i="117" s="1"/>
  <c r="I125" i="117" s="1"/>
  <c r="I93" i="139"/>
  <c r="I102" i="139" s="1"/>
  <c r="I104" i="139" s="1"/>
  <c r="I125" i="139" s="1"/>
  <c r="I93" i="137"/>
  <c r="I102" i="137" s="1"/>
  <c r="I104" i="137" s="1"/>
  <c r="I125" i="137" s="1"/>
  <c r="I93" i="150"/>
  <c r="I102" i="150" s="1"/>
  <c r="I104" i="150" s="1"/>
  <c r="I125" i="150" s="1"/>
  <c r="I127" i="150" s="1"/>
  <c r="I133" i="150" s="1"/>
  <c r="I134" i="150" s="1"/>
  <c r="I144" i="150" s="1"/>
  <c r="I93" i="134"/>
  <c r="I102" i="134" s="1"/>
  <c r="I104" i="134" s="1"/>
  <c r="I125" i="134" s="1"/>
  <c r="I93" i="148"/>
  <c r="I102" i="148" s="1"/>
  <c r="I104" i="148" s="1"/>
  <c r="I125" i="148" s="1"/>
  <c r="I93" i="133"/>
  <c r="I102" i="133" s="1"/>
  <c r="I104" i="133" s="1"/>
  <c r="I125" i="133" s="1"/>
  <c r="I127" i="133" s="1"/>
  <c r="I93" i="122"/>
  <c r="I102" i="122" s="1"/>
  <c r="I104" i="122" s="1"/>
  <c r="I125" i="122" s="1"/>
  <c r="I93" i="141"/>
  <c r="I102" i="141" s="1"/>
  <c r="I104" i="141" s="1"/>
  <c r="I125" i="141" s="1"/>
  <c r="I127" i="141" s="1"/>
  <c r="I133" i="141" s="1"/>
  <c r="I134" i="141" s="1"/>
  <c r="I144" i="141" s="1"/>
  <c r="I93" i="91"/>
  <c r="I102" i="91" s="1"/>
  <c r="I104" i="91" s="1"/>
  <c r="I125" i="91" s="1"/>
  <c r="K38" i="126"/>
  <c r="I87" i="149"/>
  <c r="I93" i="149" s="1"/>
  <c r="I102" i="149" s="1"/>
  <c r="I104" i="149" s="1"/>
  <c r="I125" i="149" s="1"/>
  <c r="K31" i="126"/>
  <c r="K34" i="126"/>
  <c r="K33" i="126"/>
  <c r="K36" i="126"/>
  <c r="K29" i="126"/>
  <c r="K30" i="126"/>
  <c r="K32" i="126"/>
  <c r="K39" i="126"/>
  <c r="K35" i="126"/>
  <c r="K37" i="126"/>
  <c r="G12" i="135"/>
  <c r="I12" i="135" s="1"/>
  <c r="I73" i="135" s="1"/>
  <c r="I77" i="135" s="1"/>
  <c r="O61" i="143" l="1"/>
  <c r="I38" i="115"/>
  <c r="J38" i="115" s="1"/>
  <c r="K38" i="115" s="1"/>
  <c r="Q111" i="143"/>
  <c r="I39" i="115" s="1"/>
  <c r="J39" i="115" s="1"/>
  <c r="K39" i="115" s="1"/>
  <c r="Q77" i="143"/>
  <c r="G121" i="143" s="1"/>
  <c r="I121" i="143" s="1"/>
  <c r="K121" i="143" s="1"/>
  <c r="I113" i="122"/>
  <c r="I116" i="122" s="1"/>
  <c r="I126" i="122" s="1"/>
  <c r="I127" i="122" s="1"/>
  <c r="I133" i="122" s="1"/>
  <c r="I134" i="122" s="1"/>
  <c r="I144" i="122" s="1"/>
  <c r="I113" i="149"/>
  <c r="I116" i="149" s="1"/>
  <c r="I126" i="149" s="1"/>
  <c r="I127" i="149" s="1"/>
  <c r="I113" i="148"/>
  <c r="I116" i="148" s="1"/>
  <c r="I126" i="148" s="1"/>
  <c r="I113" i="137"/>
  <c r="I113" i="139"/>
  <c r="I116" i="139" s="1"/>
  <c r="I126" i="139" s="1"/>
  <c r="I113" i="134"/>
  <c r="I116" i="134" s="1"/>
  <c r="I126" i="134" s="1"/>
  <c r="I127" i="134" s="1"/>
  <c r="I113" i="117"/>
  <c r="I116" i="117" s="1"/>
  <c r="I126" i="117" s="1"/>
  <c r="I127" i="117" s="1"/>
  <c r="I133" i="117" s="1"/>
  <c r="I134" i="117" s="1"/>
  <c r="G124" i="143"/>
  <c r="I124" i="143" s="1"/>
  <c r="K124" i="143" s="1"/>
  <c r="I37" i="115"/>
  <c r="J37" i="115" s="1"/>
  <c r="G122" i="143"/>
  <c r="I122" i="143" s="1"/>
  <c r="K122" i="143" s="1"/>
  <c r="N55" i="143"/>
  <c r="I29" i="115"/>
  <c r="J29" i="115" s="1"/>
  <c r="K29" i="115" s="1"/>
  <c r="G119" i="143"/>
  <c r="I119" i="143" s="1"/>
  <c r="K119" i="143" s="1"/>
  <c r="I28" i="115"/>
  <c r="J28" i="115" s="1"/>
  <c r="G118" i="143"/>
  <c r="I118" i="143" s="1"/>
  <c r="I133" i="133"/>
  <c r="I134" i="133" s="1"/>
  <c r="I135" i="150"/>
  <c r="I142" i="150" s="1"/>
  <c r="I137" i="150"/>
  <c r="I138" i="150"/>
  <c r="I141" i="150"/>
  <c r="I140" i="150"/>
  <c r="I146" i="150"/>
  <c r="I20" i="115" s="1"/>
  <c r="I139" i="150"/>
  <c r="I137" i="141"/>
  <c r="I135" i="141"/>
  <c r="I142" i="141" s="1"/>
  <c r="I141" i="141"/>
  <c r="I138" i="141"/>
  <c r="I146" i="141"/>
  <c r="I19" i="115" s="1"/>
  <c r="I139" i="141"/>
  <c r="I140" i="141"/>
  <c r="I31" i="115" l="1"/>
  <c r="J31" i="115" s="1"/>
  <c r="K31" i="115" s="1"/>
  <c r="K37" i="115"/>
  <c r="K41" i="115" s="1"/>
  <c r="J41" i="115"/>
  <c r="J54" i="115" s="1"/>
  <c r="K54" i="115" s="1"/>
  <c r="I127" i="148"/>
  <c r="I133" i="148" s="1"/>
  <c r="I134" i="148" s="1"/>
  <c r="I144" i="148" s="1"/>
  <c r="I116" i="137"/>
  <c r="I126" i="137" s="1"/>
  <c r="I127" i="137" s="1"/>
  <c r="I133" i="137" s="1"/>
  <c r="I134" i="137" s="1"/>
  <c r="I144" i="137" s="1"/>
  <c r="I127" i="139"/>
  <c r="I133" i="139" s="1"/>
  <c r="I133" i="134"/>
  <c r="I134" i="134" s="1"/>
  <c r="I144" i="134" s="1"/>
  <c r="I140" i="134" s="1"/>
  <c r="I133" i="149"/>
  <c r="I134" i="149" s="1"/>
  <c r="I146" i="122"/>
  <c r="I23" i="115" s="1"/>
  <c r="J23" i="115" s="1"/>
  <c r="K23" i="115" s="1"/>
  <c r="I135" i="122"/>
  <c r="I142" i="122" s="1"/>
  <c r="I140" i="122"/>
  <c r="I137" i="122"/>
  <c r="I139" i="122"/>
  <c r="I141" i="122"/>
  <c r="I138" i="122"/>
  <c r="I144" i="117"/>
  <c r="I139" i="117" s="1"/>
  <c r="K118" i="143"/>
  <c r="K28" i="115"/>
  <c r="I30" i="115"/>
  <c r="J30" i="115" s="1"/>
  <c r="J32" i="115" s="1"/>
  <c r="G120" i="143"/>
  <c r="I120" i="143" s="1"/>
  <c r="J19" i="115"/>
  <c r="K19" i="115" s="1"/>
  <c r="J20" i="115"/>
  <c r="K20" i="115" s="1"/>
  <c r="I144" i="133"/>
  <c r="I137" i="134" l="1"/>
  <c r="I138" i="134"/>
  <c r="I139" i="134"/>
  <c r="I146" i="134"/>
  <c r="I16" i="115" s="1"/>
  <c r="J16" i="115" s="1"/>
  <c r="K16" i="115" s="1"/>
  <c r="I141" i="134"/>
  <c r="I135" i="148"/>
  <c r="I142" i="148" s="1"/>
  <c r="I139" i="148"/>
  <c r="I137" i="148"/>
  <c r="I138" i="148"/>
  <c r="I141" i="148"/>
  <c r="I140" i="148"/>
  <c r="I146" i="148"/>
  <c r="I21" i="115" s="1"/>
  <c r="J21" i="115" s="1"/>
  <c r="K21" i="115" s="1"/>
  <c r="I138" i="137"/>
  <c r="I141" i="137"/>
  <c r="I146" i="137"/>
  <c r="I18" i="115" s="1"/>
  <c r="J18" i="115" s="1"/>
  <c r="K18" i="115" s="1"/>
  <c r="I139" i="137"/>
  <c r="I135" i="137"/>
  <c r="I142" i="137" s="1"/>
  <c r="I140" i="137"/>
  <c r="I137" i="137"/>
  <c r="I134" i="139"/>
  <c r="I144" i="139" s="1"/>
  <c r="I138" i="139" s="1"/>
  <c r="I135" i="134"/>
  <c r="I142" i="134" s="1"/>
  <c r="I144" i="149"/>
  <c r="I146" i="149" s="1"/>
  <c r="I22" i="115" s="1"/>
  <c r="J22" i="115" s="1"/>
  <c r="K22" i="115" s="1"/>
  <c r="I140" i="117"/>
  <c r="I135" i="117"/>
  <c r="I142" i="117" s="1"/>
  <c r="I141" i="117"/>
  <c r="I146" i="117"/>
  <c r="I15" i="115" s="1"/>
  <c r="J15" i="115" s="1"/>
  <c r="K15" i="115" s="1"/>
  <c r="I137" i="117"/>
  <c r="I138" i="117"/>
  <c r="K120" i="143"/>
  <c r="K125" i="143" s="1"/>
  <c r="I125" i="143"/>
  <c r="K30" i="115"/>
  <c r="K32" i="115" s="1"/>
  <c r="J53" i="115"/>
  <c r="K53" i="115" s="1"/>
  <c r="I138" i="133"/>
  <c r="I140" i="133"/>
  <c r="I139" i="133"/>
  <c r="I146" i="133"/>
  <c r="I14" i="115" s="1"/>
  <c r="I135" i="133"/>
  <c r="I142" i="133" s="1"/>
  <c r="I137" i="133"/>
  <c r="I141" i="133"/>
  <c r="I146" i="139" l="1"/>
  <c r="I17" i="115" s="1"/>
  <c r="J17" i="115" s="1"/>
  <c r="K17" i="115" s="1"/>
  <c r="I141" i="139"/>
  <c r="I137" i="139"/>
  <c r="I135" i="139"/>
  <c r="I142" i="139" s="1"/>
  <c r="I139" i="139"/>
  <c r="I140" i="139"/>
  <c r="I135" i="149"/>
  <c r="I142" i="149" s="1"/>
  <c r="I141" i="149"/>
  <c r="I137" i="149"/>
  <c r="I138" i="149"/>
  <c r="I139" i="149"/>
  <c r="I140" i="149"/>
  <c r="J14" i="115"/>
  <c r="K14" i="115" s="1"/>
  <c r="J109" i="98" l="1"/>
  <c r="L109" i="98" s="1"/>
  <c r="J138" i="98" l="1"/>
  <c r="I60" i="91" s="1"/>
  <c r="I62" i="91" s="1"/>
  <c r="I68" i="91" s="1"/>
  <c r="I69" i="91" s="1"/>
  <c r="I123" i="91" s="1"/>
  <c r="I127" i="91" s="1"/>
  <c r="L138" i="98"/>
  <c r="I133" i="91" l="1"/>
  <c r="I134" i="91" s="1"/>
  <c r="I144" i="91" l="1"/>
  <c r="I135" i="91" l="1"/>
  <c r="I142" i="91" s="1"/>
  <c r="I139" i="91"/>
  <c r="I138" i="91"/>
  <c r="I146" i="91"/>
  <c r="I13" i="115" s="1"/>
  <c r="J13" i="115" s="1"/>
  <c r="I140" i="91"/>
  <c r="I141" i="91"/>
  <c r="I137" i="91"/>
  <c r="K13" i="115" l="1"/>
  <c r="K24" i="115" s="1"/>
  <c r="J24" i="115"/>
  <c r="J52" i="115" s="1"/>
  <c r="J56" i="115" s="1"/>
  <c r="K52" i="115" l="1"/>
  <c r="K56" i="115" s="1"/>
  <c r="G16" i="78"/>
  <c r="H16" i="78" s="1"/>
</calcChain>
</file>

<file path=xl/sharedStrings.xml><?xml version="1.0" encoding="utf-8"?>
<sst xmlns="http://schemas.openxmlformats.org/spreadsheetml/2006/main" count="3844" uniqueCount="803">
  <si>
    <t>PREGÃO ELETRÔNICO Nº 90002/2025</t>
  </si>
  <si>
    <t>PROCESSO Nº 21000.068258/2024-69</t>
  </si>
  <si>
    <t>OBJETO: Contratação de Empresa Especializada em Engenharia para a Prestação de Serviços Técnicos de Monitoramento, Manutenção Preventiva, Corretiva e Preditiva, com Fornecimento de Peças, Materiais e Mão de Obra Especializada para as Instalações Prediais, Sistemas e Equipamentos das Bases Físicas de Campinas e Jundiaí do Laboratório Federal de Defesa Agropecuária – LFDA/SP</t>
  </si>
  <si>
    <t>ITEM 1 - SERVIÇOS DE MANUTENÇÃO RESIDENTE</t>
  </si>
  <si>
    <t>ORIENTAÇÕES QUANTO AO CORRETO PREENCHIMENTO:</t>
  </si>
  <si>
    <t>Antes de realizar qualquer alteração ou introdução de dados (valores), criar e manter uma cópia de segurança das planilhas originais.</t>
  </si>
  <si>
    <r>
      <t xml:space="preserve">As planilhas das </t>
    </r>
    <r>
      <rPr>
        <b/>
        <sz val="11"/>
        <color rgb="FF0070C0"/>
        <rFont val="Calibri"/>
        <family val="2"/>
      </rPr>
      <t>abas em azul</t>
    </r>
    <r>
      <rPr>
        <sz val="11"/>
        <color rgb="FF000000"/>
        <rFont val="Calibri"/>
        <family val="2"/>
      </rPr>
      <t xml:space="preserve">, são as únicas que estão protegidas, em função de possuírem fórmulas e estarem vinculadas as demais abas de apoio. As planilhas das demais abas  (em cinza) não estão protegidas pois é prerrogativa do licitante adequá-las às suas realidades e possibilidades, desde que respeitadas as normas e as condições estabelecidas no Edital e seus anexos. Para tanto, devem respeitar e conferir que a célula alterada/ajustada está correspondendo a respectiva célula das </t>
    </r>
    <r>
      <rPr>
        <b/>
        <sz val="11"/>
        <color rgb="FF0070C0"/>
        <rFont val="Calibri"/>
        <family val="2"/>
      </rPr>
      <t>abas consolidadas (em azul, de cada item</t>
    </r>
    <r>
      <rPr>
        <sz val="11"/>
        <color rgb="FF000000"/>
        <rFont val="Calibri"/>
        <family val="2"/>
      </rPr>
      <t>).</t>
    </r>
  </si>
  <si>
    <t xml:space="preserve">Deverão ser preenchidos pelo licitante apenas os campos em </t>
  </si>
  <si>
    <t>AMARELO</t>
  </si>
  <si>
    <t xml:space="preserve">nas seguintes abas: </t>
  </si>
  <si>
    <t>RESUMO</t>
  </si>
  <si>
    <t>TABELA APOIO</t>
  </si>
  <si>
    <t>TB-MOD 4 - AUSÊNCIAS</t>
  </si>
  <si>
    <t>BENEFÍCIOS</t>
  </si>
  <si>
    <t>UNIFORME</t>
  </si>
  <si>
    <t>EPI</t>
  </si>
  <si>
    <t>EQUIPAMENTO</t>
  </si>
  <si>
    <t>FERRAMENTAS -TEC</t>
  </si>
  <si>
    <t>FERRAMENTAS - OFICIAL MAN</t>
  </si>
  <si>
    <t>LAUDO</t>
  </si>
  <si>
    <t>DESLOCAMENTO JUNDIAÍ</t>
  </si>
  <si>
    <r>
      <t xml:space="preserve">Estes campos alimentarão automaticamente as demais planilhas (consolidadas de cada item - </t>
    </r>
    <r>
      <rPr>
        <b/>
        <sz val="11"/>
        <color rgb="FF0070C0"/>
        <rFont val="Calibri"/>
        <family val="2"/>
      </rPr>
      <t>Abas em azul</t>
    </r>
    <r>
      <rPr>
        <sz val="11"/>
        <color rgb="FF000000"/>
        <rFont val="Calibri"/>
        <family val="2"/>
      </rPr>
      <t>)</t>
    </r>
  </si>
  <si>
    <r>
      <t>O licitante deverá verificar as planilhas consolidadas de cada item (</t>
    </r>
    <r>
      <rPr>
        <b/>
        <sz val="11"/>
        <color rgb="FF0070C0"/>
        <rFont val="Calibri"/>
        <family val="2"/>
      </rPr>
      <t>abas em azu</t>
    </r>
    <r>
      <rPr>
        <sz val="11"/>
        <color rgb="FF0070C0"/>
        <rFont val="Calibri"/>
        <family val="2"/>
      </rPr>
      <t>l</t>
    </r>
    <r>
      <rPr>
        <sz val="11"/>
        <color rgb="FF000000"/>
        <rFont val="Calibri"/>
        <family val="2"/>
      </rPr>
      <t>), validando se todos os valores que compõe seus custos estão refletidos nestas planilhas, não cabendo questionamentos posteriores, após a abertura do certame.</t>
    </r>
  </si>
  <si>
    <t>Nas abas citadas no item 3 acima, constam quadro de Observações (final da planilha) no qual o licitante poderá utilizar para incluir informações que julgar pertinentes;</t>
  </si>
  <si>
    <r>
      <rPr>
        <sz val="11"/>
        <color rgb="FF000000"/>
        <rFont val="Calibri"/>
      </rPr>
      <t xml:space="preserve">Na aba "TABELA APOIO" há células zeradas na </t>
    </r>
    <r>
      <rPr>
        <b/>
        <sz val="11"/>
        <color rgb="FFE26B0A"/>
        <rFont val="Calibri"/>
      </rPr>
      <t>cor laranja</t>
    </r>
    <r>
      <rPr>
        <sz val="11"/>
        <color rgb="FF000000"/>
        <rFont val="Calibri"/>
      </rPr>
      <t xml:space="preserve"> que só serão preenchidas após a apresentação do laudo de insalubridade, em conformidade à clausula 4.12 do Termo de Referência.</t>
    </r>
  </si>
  <si>
    <r>
      <rPr>
        <sz val="11"/>
        <color rgb="FF000000"/>
        <rFont val="Calibri"/>
      </rPr>
      <t xml:space="preserve">Quando da apresentação do laudo, caso seja constatada a incorporação ou alteração dos respectivos adicionais (periculosidade ou insalubridade), a aba citada acima, bem como as </t>
    </r>
    <r>
      <rPr>
        <b/>
        <sz val="11"/>
        <color rgb="FF0070C0"/>
        <rFont val="Calibri"/>
      </rPr>
      <t xml:space="preserve">abas em azul </t>
    </r>
    <r>
      <rPr>
        <sz val="11"/>
        <color rgb="FF000000"/>
        <rFont val="Calibri"/>
      </rPr>
      <t>serão ajustadas pelo Núcleo de Gestão de Contratos do LFDA-SP via Termo Aditivo.</t>
    </r>
  </si>
  <si>
    <t>As planilhas apresentadas devem estar em conformidade com o modelo instituído pela Instrução Normativa SEGES/MPDG n.º 05/2017 e suas alterações.</t>
  </si>
  <si>
    <t>Nos valores propostos deverão ser inclusos todos os custos operacionais, encargos previdenciários, trabalhistas, tributários, comerciais e quaisquer outros que incidam direta ou indiretamente na prestação dos serviços.</t>
  </si>
  <si>
    <t>Eventual identificação de erro de fórmula nas planilhas, o Licitante deverá comunicar à Equipe do Pregão, via e-mail sec.lfda-sp@agro.gov.br, até 3 (três) dias úteis antes da abertura do certame, para os devidos ajustes.</t>
  </si>
  <si>
    <t>Eventual solicitação de esclarecimento deverá seguir os prazos e condições estabelecidos no item 15 do Edital;</t>
  </si>
  <si>
    <t>Os cálculos foram baseados em estudos e levantamentos em várias fontes de consultas, entre elas:</t>
  </si>
  <si>
    <t>Lei 14.133, de 1º de abril de 2021 - Lei de Licitações e Contratos Administrativos</t>
  </si>
  <si>
    <t xml:space="preserve">IN SEGES/ME nº 05, de 26 de maio de 2017 e suas atualizações - contratação de serviços sob o regime de execução indireta  </t>
  </si>
  <si>
    <t>IN SEGES/ME nº 65, de 07 de julho de 2021 - pesquisa de preços para aquisição de bens e contratação de serviços</t>
  </si>
  <si>
    <t xml:space="preserve">Levantamento de Pregões Eletrônicos similares de outros órgãos públicos federais </t>
  </si>
  <si>
    <t>Decreto nº 9.507, de 21 de setembro de 2018 - execução indireta mediante contratação, de serviços da administratção pública</t>
  </si>
  <si>
    <t>Portaria nº 443, de 27 de Dezembro de 2018 - regula o Decreto nº 9.507</t>
  </si>
  <si>
    <t>Jurisprudências TRT  e Súmulas TST</t>
  </si>
  <si>
    <t>Lei nº 13.467 de 13 de Julho de 2017 - Altera a Consolidação das Leis do Trabalho (CLT)</t>
  </si>
  <si>
    <t> </t>
  </si>
  <si>
    <t>Consultas SEGES e sites especializado em legislação e cálculos trabalhistas</t>
  </si>
  <si>
    <t>Foi considerado para os cálculos deste processo, a prevalência da Convenção Coletiva, nos termos estabelecidos o art. 611-A da Lei 13.467 de 13/07/2017 (reforma trabalhista), sendo utilizada:</t>
  </si>
  <si>
    <t>SINDICATO DOS TRABALHADORES NAS INDUSTRIAS DA CONSTRUÇÃO E DO MOB. DE CAMPINAS/SP e SINDICATO DA INDUSTRIA DA CONSTRUCAO CIVIL DE GRANDES ESTRUTURAS NO ESTADO DE SAO PAULO - 2024/2026 - MTE SP009407/2024</t>
  </si>
  <si>
    <t xml:space="preserve">Razão Social 
Licitante: </t>
  </si>
  <si>
    <t>XXXXXX</t>
  </si>
  <si>
    <t>Nome 
Fantasia:</t>
  </si>
  <si>
    <t>CNPJ:</t>
  </si>
  <si>
    <t>Data da Proposta:</t>
  </si>
  <si>
    <t>XX/XX/XXXX</t>
  </si>
  <si>
    <t xml:space="preserve">Validade
 proposta: </t>
  </si>
  <si>
    <t>ITEM</t>
  </si>
  <si>
    <t>DESCRIÇÃO</t>
  </si>
  <si>
    <t>CATSER</t>
  </si>
  <si>
    <t>UNIDADE DE MEDIDA</t>
  </si>
  <si>
    <t>QNT</t>
  </si>
  <si>
    <t>VALOR MENSAL ESTIMADO</t>
  </si>
  <si>
    <t>VALOR ANUAL ESTIMADO</t>
  </si>
  <si>
    <t>Serviços técnicos de monitoramento, manutenção preventiva, corretiva e preditiva em instalações prediais, sistemas e equipamentos das Unidades do LFDA-SP (bases físicas de Campinas/SP e Jundiaí/SP) contemplando fornecimento de equipe qualificada residente, estimativa de horas adicionais, uniforme, EPI, materiais, ferramentas e equipamentos para a execução dos serviços.</t>
  </si>
  <si>
    <t>UNIDADE¹</t>
  </si>
  <si>
    <t>¹Uma unidade equivale a um mês de prestação de serviços</t>
  </si>
  <si>
    <t>Informações Complementares (Utilizar este campo para eventuais informações que o licitante achar pertinente)</t>
  </si>
  <si>
    <t>XXXXXXX</t>
  </si>
  <si>
    <t>Responsável pela proposta</t>
  </si>
  <si>
    <t>Nome</t>
  </si>
  <si>
    <t>RG/CPF</t>
  </si>
  <si>
    <t>Cargo/Função</t>
  </si>
  <si>
    <t>RESUMO ANALÍTICO</t>
  </si>
  <si>
    <t>EMPRESA LICITANTE:</t>
  </si>
  <si>
    <t xml:space="preserve">A- PRESTAÇÃO DE SERVIÇOS POR POSTO - EQUIPE RESIDENTE </t>
  </si>
  <si>
    <t>BASE FÍSICA</t>
  </si>
  <si>
    <t>UNIDADE</t>
  </si>
  <si>
    <t>QNT DE POSTOS</t>
  </si>
  <si>
    <t>QNT DE FUNC. POR POSTO</t>
  </si>
  <si>
    <t>QNT TOTAL FUNC.</t>
  </si>
  <si>
    <t xml:space="preserve">VALOR UNITÁRIO
DO POSTO </t>
  </si>
  <si>
    <t xml:space="preserve">VALOR ANUAL ESTIMADO </t>
  </si>
  <si>
    <t>Engenheiro Encarregado – Gestão da Manutenção</t>
  </si>
  <si>
    <t>Campinas-SP</t>
  </si>
  <si>
    <t>Posto</t>
  </si>
  <si>
    <t>Engenheiro de Controle e Automação ou Engenheiro Eletricista com especialização em controle e Automação</t>
  </si>
  <si>
    <t xml:space="preserve"> </t>
  </si>
  <si>
    <t>Técnico de manutenção eletrônica</t>
  </si>
  <si>
    <t xml:space="preserve">Eletrotécnico </t>
  </si>
  <si>
    <t xml:space="preserve">Técnico Mecânico </t>
  </si>
  <si>
    <t>Técnico Mecânico (Refrigeração)</t>
  </si>
  <si>
    <t>Oficial de Manutenção Predial</t>
  </si>
  <si>
    <t>Técnico de Planejamento e Programação da Manutenção</t>
  </si>
  <si>
    <t>Técnico em Mecatrônica - Automação- 12/36 - DIURNO</t>
  </si>
  <si>
    <t>Técnico em Mecatrônica  - Automação- 12/36 - NOTURNO</t>
  </si>
  <si>
    <t>Jundiaí-SP</t>
  </si>
  <si>
    <t>TOTAL</t>
  </si>
  <si>
    <t>B- ESTIMATIVA DE HORAS EXTRAS / ADICIONAL NOTURNO / SOBREAVISO - BASE CAMPINAS</t>
  </si>
  <si>
    <t>QTD.</t>
  </si>
  <si>
    <t>VALOR UNITÁRIO MÉDIO*</t>
  </si>
  <si>
    <t xml:space="preserve">VALOR MENSAL ESTIMADO </t>
  </si>
  <si>
    <t>HORAS ADICIONAIS - SOBREAVISO - estimativa de 517 horas de sobreaviso por mês para manutenção e operacionalização nos horários fora do expediente regular para atendimentos emergenciais. O sobreaviso será pago a CONTRATADA conforme escala de sobreaviso mensal acordado com a Contratante e com base no custo da hora de sobreaviso do profissional alocado, conforme valores da TABELA-APOIO-HE-SA</t>
  </si>
  <si>
    <t>HORA</t>
  </si>
  <si>
    <t>HORAS ADICIONAIS - HORA EXTRA A 60% - estimativa de 108 horas de hora extra a 60% por mês para manutenção e operacionalização nos horários fora do expediente regular para atendimentos emergenciais. Será pago a CONTRATADA apenas as horas extras efetivamente autorizadas e executadas conforme relatório acordado com a Contratante e com base no custo da hora do profissional que executou os serviços, conforme valores da  TABELA-APOIO-HE-SA</t>
  </si>
  <si>
    <t>HORAS ADICIONAIS - HORA EXTRA A 100% - estimativa de 72 horas de hora extra a 100% por mês para manutenção e operacionalização nos horários fora do expediente regular para atendimentos emergenciais. Será pago a CONTRATADA apenas as horas extras efetivamente autorizadas e executadas conforme relatório acordado com a Contratante e com base no custo da hora do profissional que executou os serviços, conforme valores da  TABELA-APOIO-HE-SA</t>
  </si>
  <si>
    <t>HORAS ADICIONAIS - ADICIONAL NOTURNO - estimativa de 54 horas de adicional noturno por mês para manutenção e operacionalização nos horários fora do expediente regular para atendimentos emergenciais. Será pago a CONTRATADA apenas as horas adicionais efetivamente autorizadas e executadas conforme relatório acordado com a Contratante e com base no custo da hora do profissional que executou os serviços, conforme valores da  TABELA-APOIO-HE-SA</t>
  </si>
  <si>
    <t>VALOR TOTAL HORAS ADICIONAIS - BASE CAMPINAS</t>
  </si>
  <si>
    <t>* O valor unitário foi obtido pela média do custo das horas unitárias de cada posto. Mensalmente, a empresa deverá apurar o custo real conforme o posto do profissional alocado no serviço X custo hora do respectivo posto e adicional.</t>
  </si>
  <si>
    <t>C- ESTIMATIVA DE HORAS EXTRAS / ADICIONAL NOTURNO - BASE JUNDIAÍ</t>
  </si>
  <si>
    <t>MAIOR VALOR UNITÁRIO*</t>
  </si>
  <si>
    <t>HORAS ADICIONAIS - HORA EXTRA A 60% - estimativa de 12 horas de hora extra a 60% por mês para manutenção e operacionalização nos horários fora do expediente regular para atendimentos emergenciais. Será pago a CONTRATADA apenas as horas extras efetivamente autorizadas e executadas conforme relatório acordado com a Contratante e com base no custo da hora do profissional que executou os serviços, conforme valores da  TABELA-APOIO-HE-SA</t>
  </si>
  <si>
    <t>ACIONAMENTO COM DESLOCAMENTO - Reembolso do custo do deslocamento (via aplicativo de transporte particular - exemplo UBER, 99 - ou taxi) efetivamente realizado quando do acionamento, acrescido do BDI.</t>
  </si>
  <si>
    <t>ACIONAMENTO</t>
  </si>
  <si>
    <t>VALOR TOTAL HORAS ADICIONAIS - BASE JUNDIAÍ</t>
  </si>
  <si>
    <t xml:space="preserve">D- ESTIMATIVA DE SERVIÇOS SOB DEMANDA/SUBCONTRATAÇÃO </t>
  </si>
  <si>
    <t>QTD</t>
  </si>
  <si>
    <t>SERVIÇO SOB DEMANDA - Estimativa de realização de serviços eventuais  para manutenções mais complexas, sobretudo em áreas distintas daquela relacionada aos postos de trabalho do LFDA-SP, que demandam conhecimento técnico e habilidades específicas. Será pago a CONTRATADA os serviços efetivamente previamente autorizados pela CONTRATANTE e executados conforme relatório acordado com a Contratante, nas condições contidas nos Apêndices III e IV -Rotinas do Serviço de Campinas e Jundiaí, respectivamente.</t>
  </si>
  <si>
    <t>SERVIÇO</t>
  </si>
  <si>
    <t>SOB DEMANDA</t>
  </si>
  <si>
    <t>VALOR TOTAL SERVIÇOS SOB DEMANDA/SUBCONTRATAÇÃO</t>
  </si>
  <si>
    <t>RESUMO TOTAL</t>
  </si>
  <si>
    <t>A</t>
  </si>
  <si>
    <t xml:space="preserve">Prestação de serviços da equipe residente englobando fornecimento de uniforme, EPI, materiais, ferramentas e equipamentos necessário à plena execução </t>
  </si>
  <si>
    <t>SERVIÇO MENSAL</t>
  </si>
  <si>
    <t>B</t>
  </si>
  <si>
    <t>Horas adicionais estimadas para a Base Fisíca de Campinas, a serem pagas apenas após a sua efetiva realização mediando aprovação relatório específico</t>
  </si>
  <si>
    <t>C</t>
  </si>
  <si>
    <t>Horas adicionais e reembolso de deslocamento estimados para a Base Fisíca de Jundiaí, a serem pagas apenas após a sua efetiva realização mediando aprovação relatório específico</t>
  </si>
  <si>
    <t>HORA/
ACIONAMENTO</t>
  </si>
  <si>
    <t>D</t>
  </si>
  <si>
    <t>Serviço sob demanda/subcontratação - Estimativa de realização de serviços eventuais nas condições contidas nos Apêndices III e IV -Rotinas do Serviço de Campinas e Jundiaí, respectivamente. Pagamento apenas após execução serviço pré autorizado</t>
  </si>
  <si>
    <t>MÓDULO 1- COMPOSIÇÃO DA REMUNERAÇÃO</t>
  </si>
  <si>
    <t>A - Salário Base</t>
  </si>
  <si>
    <t>Item</t>
  </si>
  <si>
    <t>Posto de prestação de serviço</t>
  </si>
  <si>
    <t>Salário Base</t>
  </si>
  <si>
    <t>Carga horária mensal</t>
  </si>
  <si>
    <t>CBO</t>
  </si>
  <si>
    <t>Base Física do Serviço</t>
  </si>
  <si>
    <t>CCT Vinculada</t>
  </si>
  <si>
    <t xml:space="preserve">Registro MTE </t>
  </si>
  <si>
    <t xml:space="preserve">Data base </t>
  </si>
  <si>
    <t xml:space="preserve">Sindicato </t>
  </si>
  <si>
    <t>40 h/sem</t>
  </si>
  <si>
    <t>1427-05</t>
  </si>
  <si>
    <t>Campinas/SP</t>
  </si>
  <si>
    <t>2021-10</t>
  </si>
  <si>
    <t>44 h/sem</t>
  </si>
  <si>
    <t>3132-05</t>
  </si>
  <si>
    <t>3131-05</t>
  </si>
  <si>
    <t>3141-10</t>
  </si>
  <si>
    <t>3141-15</t>
  </si>
  <si>
    <t>5143-25</t>
  </si>
  <si>
    <t>3911-30</t>
  </si>
  <si>
    <t>escala 12X36</t>
  </si>
  <si>
    <t>3001-05</t>
  </si>
  <si>
    <t>Jundiaí/SP</t>
  </si>
  <si>
    <t xml:space="preserve"> Nota 1 - Salário Base NÃO é o valor mínimo a ser considerado da Convenção Coletiva. Os valores foram definidos através de amplo estudo e pesquisa de mercado devidamente justificado nos estudos preliminares.</t>
  </si>
  <si>
    <t>B - Adicional de Periculosidade</t>
  </si>
  <si>
    <t>Periculosidade 
(SIM ou NÃO)</t>
  </si>
  <si>
    <t>(%) Percentual</t>
  </si>
  <si>
    <t>Salário Base incidente</t>
  </si>
  <si>
    <t>Referência</t>
  </si>
  <si>
    <t>Adicional de Periculosidade</t>
  </si>
  <si>
    <t>SIM</t>
  </si>
  <si>
    <t>arts 189 a 197 da CLT</t>
  </si>
  <si>
    <r>
      <rPr>
        <sz val="8"/>
        <color rgb="FF000000"/>
        <rFont val="Calibri"/>
        <scheme val="minor"/>
      </rPr>
      <t>Nota 3 - A empresa contratada deverá providenciar  Laudo de Insalubridade/Periculosidade, conforme condições estabelecidas no Termo de Referência na cláusula 4.12. Caso seja determinada a exclusão do adicional de periculosidade e/ou fornecimento de algum equipamento de EPI, EPC e outros, os valores serão alterados no contrato, por meio de termo aditivo.</t>
    </r>
    <r>
      <rPr>
        <sz val="8"/>
        <color rgb="FFE26B0A"/>
        <rFont val="Calibri"/>
        <scheme val="minor"/>
      </rPr>
      <t xml:space="preserve"> </t>
    </r>
    <r>
      <rPr>
        <b/>
        <sz val="8"/>
        <color rgb="FFE26B0A"/>
        <rFont val="Calibri"/>
        <scheme val="minor"/>
      </rPr>
      <t>PARA FINS DE ISONOMIA DURANTE O PROCESSO LICITATÓRIO, O LICITANTE  DEVERÁ MANTER APENAS O VALOR RELATIVO AO ADICIONAL DE PERICULOSIDADE.</t>
    </r>
  </si>
  <si>
    <t>C - Adicional de Insalubridade</t>
  </si>
  <si>
    <t>Grau</t>
  </si>
  <si>
    <t>Salário mínimo</t>
  </si>
  <si>
    <t>Adicional de insalubridade</t>
  </si>
  <si>
    <t>salário mínimo</t>
  </si>
  <si>
    <t xml:space="preserve">Nota 4 - Devido à condição de risco à saúde do trabalhador ou integridade física - Seção XIII da Lei nº 6.514, de 22 de dezembro de 1977, arts 189 a 197 da CLT, art. 7º inciso XXIII da Constituição Federal, Norma Regulamentadora nº 15 M.T.E </t>
  </si>
  <si>
    <r>
      <rPr>
        <sz val="8"/>
        <color rgb="FF000000"/>
        <rFont val="Calibri"/>
        <scheme val="minor"/>
      </rPr>
      <t xml:space="preserve">Nota 5 - A empresa contratada deverá providenciar Laudo de Insalubridade/Periculosidade, conforme condições estabelecidas no Termo de Referência na cláusula 4.12. Caso seja determinada a incorporação do adicional de insalubridade e/ou fornecimento de algum equipamento de EPI, EPC e outros, os valores serão incorporados no contrato, por meio de termo aditivo. </t>
    </r>
    <r>
      <rPr>
        <b/>
        <sz val="8"/>
        <color rgb="FFE26B0A"/>
        <rFont val="Calibri"/>
        <scheme val="minor"/>
      </rPr>
      <t>PARA FINS DE ISONOMIA DURANTE O PROCESSO LICITATÓRIO, O LICITANTE NÃO DEVERÁ INCLUIR NENHUM VALOR RELATIVO AO ADICIONAL DE INSALUBRIDADE.</t>
    </r>
  </si>
  <si>
    <t>Nota 6: linhas 51 a 60 ocultas. Deverão ser utilizadas, se necessárias, para cálculo da insalubridade</t>
  </si>
  <si>
    <t>D - Adicional Noturno</t>
  </si>
  <si>
    <t>cálculo de quanto vale o trabalho noturno</t>
  </si>
  <si>
    <t>Base de cálculo</t>
  </si>
  <si>
    <t>Quociente de divisão (horas)</t>
  </si>
  <si>
    <t>Valor hora normal</t>
  </si>
  <si>
    <t xml:space="preserve">Percentual de Adicional noturno </t>
  </si>
  <si>
    <t>Valor da hora noturna</t>
  </si>
  <si>
    <t xml:space="preserve">Nota 7 - Cálculo do valor da hora normal dar-se-á pelo quociente da divisão do salário mensal por 220 (duzentos e vinte) horas (jurisprudência pacífica do TST) </t>
  </si>
  <si>
    <t>Horas Noturnas
 (22h às 5h)</t>
  </si>
  <si>
    <t>Dias trabalhados no mês</t>
  </si>
  <si>
    <t>Valor do adicional da hora noturna</t>
  </si>
  <si>
    <t xml:space="preserve">Nota 8 - dias trabalhados - considerado 365,25 dias/ano (já contemplando ano bisexto) dividido por 12 meses e por 2 tecnicos  </t>
  </si>
  <si>
    <t>E - Hora noturna reduzida</t>
  </si>
  <si>
    <t>cálculo de quanto vale a hora noturna reduzida</t>
  </si>
  <si>
    <t>Correção Hora reduzida</t>
  </si>
  <si>
    <t>Qtd de horas noturnas corrigidas</t>
  </si>
  <si>
    <t>Horas noturna reduzida</t>
  </si>
  <si>
    <t>Alíquota</t>
  </si>
  <si>
    <t>Valor da hora Normal</t>
  </si>
  <si>
    <t>Valor da hora reduzida</t>
  </si>
  <si>
    <t>Nota 9 -  Quantidade de horas noturnas corrigidas já computando a redução da hora conforme §1º do art 73º da CLT. Período de horas noturna das 22:00 às 5:00hs, conforme § único do art 59-A  e §2º do art 73 da nova CLT (Lei 13467/2017 e Decreto Lei 5452/1943)</t>
  </si>
  <si>
    <t>Nota 10 -  Alíquota = incidência do adicional noturno sobre o valor da hora = 1+alíquota do adiconal noturno (20%). Referência de cálculo: CadTerc Vigilância e Segurança Patrimonial- SP- versão 2(set/2024)</t>
  </si>
  <si>
    <t>Nota 11 = Valor da Hora reduzida = Valor da hora normal X alíquota (1+20%) X qtd hora reduzida X dias trabalhados no mês. Referência de cálculo : CadTerc Vigilância e Segurança Patrimonial-SP- -versão 2(set/2024)</t>
  </si>
  <si>
    <t>F- Outros (especificar)</t>
  </si>
  <si>
    <t xml:space="preserve">MÉMORIA DE CÁLCULO DE DIAS </t>
  </si>
  <si>
    <t>Especificar outro adicional obrigatório</t>
  </si>
  <si>
    <t>Observação</t>
  </si>
  <si>
    <t>dias do ano</t>
  </si>
  <si>
    <t>inclui fração dia adicional ano bisexto (1 dia / 4 anos)</t>
  </si>
  <si>
    <t>dias do mês</t>
  </si>
  <si>
    <t>inclui 365 dias/ano + fração dia bisexto (1/4 anos)/12</t>
  </si>
  <si>
    <t>Nota 12  =Justificar  a remuneração acima e inidicar na coluna "Outros" da tabela resumo abaixo, o valor correspondente por posto</t>
  </si>
  <si>
    <t>dias do mês / por profissional</t>
  </si>
  <si>
    <t>dias do mês /2 profissionais por posto</t>
  </si>
  <si>
    <t>MODULO 1 - REMUNERAÇÃO -  QUADRO RESUMO</t>
  </si>
  <si>
    <t>Periculosidade</t>
  </si>
  <si>
    <t>Insalubridade</t>
  </si>
  <si>
    <t>Adicional Noturno</t>
  </si>
  <si>
    <t>Hora Noturna Reduzida</t>
  </si>
  <si>
    <t>Outros  (especificar)</t>
  </si>
  <si>
    <t>TOTAL REMUNERAÇÃO</t>
  </si>
  <si>
    <t>-</t>
  </si>
  <si>
    <t>MÓDULO 2- ENCARGOS E BENEFÍCIOS ANUAIS, MENSAIS E DIÁRIOS</t>
  </si>
  <si>
    <t>SUBMÓDULO 2.1 - 13º (décimo terceiro) Salário, Férias e Adicional de Férias</t>
  </si>
  <si>
    <t>Encargos Percentual</t>
  </si>
  <si>
    <t>Fundamentação</t>
  </si>
  <si>
    <t>Percentual</t>
  </si>
  <si>
    <t>13º (Décimo Terceiro) Salário</t>
  </si>
  <si>
    <t>Decreto 57.155, de 1965. 
Memória de Cálculo (%)= (1/12)*100
Obs: mesmo indice do Item 14 - Anexo XII da IN 05/2017</t>
  </si>
  <si>
    <t>Adicional de Férias</t>
  </si>
  <si>
    <t xml:space="preserve">Art 7º da Const. Federal.
Memória de Cálculo (%) = ((1/12)*100)/3
Provisão de 12 meses pgto adicional. </t>
  </si>
  <si>
    <t>Nota 13: Não foi computado o % de provisão de férias neste submódulo pois o serviço será continuado e não há interrupção dos pagamentos dos serviços. Fica então previsto apenas o adicional, a fim de não haver duplicidade de pagamento, em consonância com a nota 3 da IN SEGES nº 7/2018</t>
  </si>
  <si>
    <t>SUBMÓDULO 2.2 - Encargos Previdenciários (GPS), Fundo de Garantia por Tempo de Serviço (FGTS) e Outras Contribuições</t>
  </si>
  <si>
    <t>INSS - empregador</t>
  </si>
  <si>
    <t>INSS (Lei 12.844/2013)</t>
  </si>
  <si>
    <t>Salário-Educação</t>
  </si>
  <si>
    <t>Art. 3º - Inciso I do Decreto nº 87.043/82</t>
  </si>
  <si>
    <t>RAT</t>
  </si>
  <si>
    <t>FAP</t>
  </si>
  <si>
    <t>SAT- GIL/RAT</t>
  </si>
  <si>
    <t xml:space="preserve"> Art. 22 - Inciso II - Alínea "b" e "c" da Lei nº 8.212/91, Resolução MPS/CNPS nº 1316 de 31/05/2010, Súmula 351-STJ, Decreto nº 6042/2007, Decreto nº 6957/2009 e Decreto nº 3048/99</t>
  </si>
  <si>
    <t>ONDE:</t>
  </si>
  <si>
    <t>SAT = RAT x FAP</t>
  </si>
  <si>
    <t>SESI / SESC</t>
  </si>
  <si>
    <t>Art. 30 da Lei nº 8.036/90 e Art. 1º da Lei nº 8.154/90</t>
  </si>
  <si>
    <t>RAT = 3% conforme códigos 4321-05/00, 4322-3/02, 4221-9/03, 3313-9/99, 3314-7/02, 3319-8/00 do Anexo V do Decreto 3048/1999</t>
  </si>
  <si>
    <t>E</t>
  </si>
  <si>
    <t>SENAI / SENAC</t>
  </si>
  <si>
    <t xml:space="preserve">Decreto - Lei nº 2.318/86 </t>
  </si>
  <si>
    <t>F</t>
  </si>
  <si>
    <t>SEBRAE</t>
  </si>
  <si>
    <t>Lei nº 8.029 de 12/04/90 - Alterada pela Lei nº 8.154 de 28/12/90</t>
  </si>
  <si>
    <t>Em caso de alteração dos percentuais do item 2.2 Encargos Previdenciários e FGTS, justificar:</t>
  </si>
  <si>
    <t>G</t>
  </si>
  <si>
    <t>INCRA</t>
  </si>
  <si>
    <t>Art. 1º - Inciso I do Decreto - Lei nº 1.146/70 e Lei complementar nº 11/71</t>
  </si>
  <si>
    <t>H</t>
  </si>
  <si>
    <t>FGTS</t>
  </si>
  <si>
    <t xml:space="preserve"> Art. 15 da Lei nº 8.036/90 e Art. 7º - Inciso III da Constituição Federal de 1988</t>
  </si>
  <si>
    <t>SUBMÓDULO 2.3 - Benefícios Mensais e Diários</t>
  </si>
  <si>
    <t>Preenchimento na aba BENEFÍCIOS</t>
  </si>
  <si>
    <t>MÓDULO 3- PROVISÃO PARA RESCISÃO</t>
  </si>
  <si>
    <t>3 - Provisão de Rescisão</t>
  </si>
  <si>
    <t>Tipo de Provisão</t>
  </si>
  <si>
    <t>referência</t>
  </si>
  <si>
    <t>memória de cálculo</t>
  </si>
  <si>
    <t>Percentual (%)</t>
  </si>
  <si>
    <t>Aviso Prévio Indenizado</t>
  </si>
  <si>
    <t xml:space="preserve">Estimativa de 5% de funcionários demitidos conforme manual MP. </t>
  </si>
  <si>
    <t>Incidência do FGTS sobre Aviso Prévio Indenizado</t>
  </si>
  <si>
    <t>8% sobre percentual de aviso prévio indenizado, que incidirá no total da remuneração</t>
  </si>
  <si>
    <t xml:space="preserve">Aviso Prévio Trabalhado </t>
  </si>
  <si>
    <t>Estimativa de 95% de aviso trabalhado. Considerado a redução de 7 dias ou de 2h por dia. Percentual relativo a contrato de 12 meses</t>
  </si>
  <si>
    <t>Incidência do Sub-Módulo 2.2 - Sobre o Aviso Previo Trabalhado</t>
  </si>
  <si>
    <t>Incidência dos encargos previdenciarios e FGTS</t>
  </si>
  <si>
    <t xml:space="preserve">Multa do FGTS e CS do Aviso Prévio Indenizado e Aviso Prévio Trabalhado  </t>
  </si>
  <si>
    <t>conforme item 14 do Anexo XII (Conta Vinculada) da IN 005/2017 - 4%</t>
  </si>
  <si>
    <t>Nota 15 -  Item C - Aviso Prévio Trabalhado - percentual relativo ao 1º ano de contrato. A partir das suas prorrogações, esse percentual será reduzido a um décimo do valor, em consonância aos Acórdãos 1.186/2017-TCU-Plenário, Acórdãos 1904/2007-TCU-Plenário e 3006/2010-TCU-Plenário.</t>
  </si>
  <si>
    <t>MÓDULO 4- CUSTO DE REPOSIÇÃO DO PROFISSIONAL AUSENTE</t>
  </si>
  <si>
    <t>Preenchimento na aba "TB-MOD 4-AUSÊNCIAS"</t>
  </si>
  <si>
    <t>MÓDULO 5- INSUMOS DIVERSOS</t>
  </si>
  <si>
    <t>Preenchimento nas abas UNIFORME, EPI, MAQ-EQUIP, FERRAMENTAS-TEC, FERRAMENTAS-AJUD</t>
  </si>
  <si>
    <t>MÓDULO 6- CUSTOS INDIRETOS, TRIBUTOS E LUCRO</t>
  </si>
  <si>
    <t>6- Custos Indiretos, Tributos e Lucro</t>
  </si>
  <si>
    <t>Custos Indiretos</t>
  </si>
  <si>
    <t xml:space="preserve">Acórdão 2622/2013-TCU-Plenário - referência BDI médio contrução de edifícios </t>
  </si>
  <si>
    <t>Lucro</t>
  </si>
  <si>
    <t>Tributos</t>
  </si>
  <si>
    <t>C1</t>
  </si>
  <si>
    <t>Tributos Federais</t>
  </si>
  <si>
    <t xml:space="preserve">PIS - considerar o enquadramento tributário da empresa. Deverá haver comprovação documentação. Na estimativa, foi considerado  lucro real = 1,65% 
</t>
  </si>
  <si>
    <t>Especificar:</t>
  </si>
  <si>
    <t xml:space="preserve">COFINS -  considerar o enquadramento tributário da empresa. Deverá haver comprovação documentação. Na estimativa, foi considerado  lucro real = 7,60% 
</t>
  </si>
  <si>
    <t>C2</t>
  </si>
  <si>
    <t>Tributos Estaduais</t>
  </si>
  <si>
    <t>Se houver, especificar</t>
  </si>
  <si>
    <t>C3</t>
  </si>
  <si>
    <t>Tributos Municipais</t>
  </si>
  <si>
    <t>ISS da localidade - CAMPINAS/SP</t>
  </si>
  <si>
    <t>ISS da localidade - JUNDIAÍ/SP</t>
  </si>
  <si>
    <t>C4</t>
  </si>
  <si>
    <t xml:space="preserve">Outros Tributos (Especificar) </t>
  </si>
  <si>
    <t>Se houver, especificar e encaminhar documentação comprobatória</t>
  </si>
  <si>
    <t>Nota 16 -  Na presente licitação, a Microempresa e a Empresa de Pequeno Porte não poderão se beneficiar do regime de tributação pelo Simples Nacional, visto que os serviços serão prestados com disponibilização de trabalhadores em dedicação exclusiva de mão de obra, o que configura cessão de mão de obra para fins tributários, conforme art. 17, inciso XII, da Lei Complementar nº 123/2006.</t>
  </si>
  <si>
    <t>OBSERVAÇÕES (Utilizar este campo para eventuais informações que o licitante achar pertinente).</t>
  </si>
  <si>
    <t>TB-MOD 4 -AUSÊNCIAS</t>
  </si>
  <si>
    <t>MÓDULO 4 - CUSTO DE REPOSIÇÃO DO PROFISSIONAL AUSENTE</t>
  </si>
  <si>
    <t xml:space="preserve"> 4.1- Ausências Legais</t>
  </si>
  <si>
    <t>Descritivo</t>
  </si>
  <si>
    <t>Memória de cálculo</t>
  </si>
  <si>
    <t>Ausência legal por ano
 (dias corridos)</t>
  </si>
  <si>
    <t>Estimativa de incidência 
(em %)</t>
  </si>
  <si>
    <t>Previsão de dias úteis de reposição ano
(Y)</t>
  </si>
  <si>
    <t>Previsão de dias úteis de reposição ano para turno 12X36 (Y)1</t>
  </si>
  <si>
    <t>Férias</t>
  </si>
  <si>
    <t>média de 22 dias úteis/ano X custo dia/repositor</t>
  </si>
  <si>
    <t>Ausências Legais</t>
  </si>
  <si>
    <t>(nº dias de ausência/365*% ocorrência)*100</t>
  </si>
  <si>
    <t>Licença paternidade</t>
  </si>
  <si>
    <t>Ausência por acidente do trabalho</t>
  </si>
  <si>
    <t>Afastamento Maternidade</t>
  </si>
  <si>
    <t>Outros (especificar)</t>
  </si>
  <si>
    <t>Nota 1 - Rubricas que a ser provisionadas para cobertuda das ausência legais, em consonância com o  Módulo 4 - Custo de Reposição do Profissional Ausente da IN SEGES nº 5/2017 e alterações da  IN SEGES nº 07 /2018 de 20/09/2018.</t>
  </si>
  <si>
    <t>Nota 2: Considerado previsão ausências legais  conforem art. 473 da CLT (falecimento(2), casamento(3), doação de sangue(1), comparecimento a juízo(1), consulta médica filho (1) ou esposa gravida(2). Para escala 12X36, devido a alternância de dias, considerado 70% para ausências  legais (B);  os demais, considerado 50% de impacto nos dias úteis da ausência</t>
  </si>
  <si>
    <t>AUSÊNCIAS LEGAIS - CUSTO DE REPOSIÇÃO DO PROFISSIONAL AUSENTE</t>
  </si>
  <si>
    <t>Total por posto</t>
  </si>
  <si>
    <t>[(Y)*(Z)]/12</t>
  </si>
  <si>
    <t>Nota 4 - Cálculo da estimativa de custo dos dias trabalhados do repositor considerando alteração da Nota 1 do Módulo 4 - Custo de Reposição do Profissional Ausente conforme IN SEGES nº 07 /2018 de 20/09/2018 e orientações SEGES no item 5.2 e 6.2 de FAQ da IN nº 5/2017</t>
  </si>
  <si>
    <t>Nota 5 - Para os postos 12/36, cálculo observou a coluna "Previsão de dias úteis de reposição ano para turno 12X36 (K)1"</t>
  </si>
  <si>
    <t>CÁLCULO DO CUSTO DIÁRIO DE REPOSIÇÃO DO PROFISSIONAL AUSENTE</t>
  </si>
  <si>
    <t>Remuneração</t>
  </si>
  <si>
    <t>1/12 do 13º salário</t>
  </si>
  <si>
    <t>1/12 de férias</t>
  </si>
  <si>
    <t>1/12 de 1/3 férias</t>
  </si>
  <si>
    <t>Subtotal</t>
  </si>
  <si>
    <t>encargos sociais</t>
  </si>
  <si>
    <t>Total</t>
  </si>
  <si>
    <t>Custo do dia do Repositor (total/30 dias) (Z)</t>
  </si>
  <si>
    <t xml:space="preserve">Nota 6 - Custos do profissional repositor para cálculo da composição do custo diário deste repositor, que será a base para o cálculo final da provisão de custo de reposição de profissional ausente </t>
  </si>
  <si>
    <t xml:space="preserve">4.2 - Intervalo Intrajornada </t>
  </si>
  <si>
    <t>Todos os funcionários gozarão do período de descanso de 1 (uma) hora, não sendo necessária a reposição do posto ou a indenização referente ao intervalo intrajornada</t>
  </si>
  <si>
    <t>TABELA- APOIO-HE-SA</t>
  </si>
  <si>
    <t>HORAS ADICIONAIS (SOBREAVISO / HORA EXTRA/ ADICIONAL NOTURNO)</t>
  </si>
  <si>
    <t>Além da execução dos trabalhos com a equipe residente durante o horário de expediente de Segunda à Sexta, das 8h às 17h e aos Sábados, das 8h às 12h, será necessário a disponibilidade de cobertura de prestação de serviços emergenciais nas Bases Físicas de Campinas e Jundiaí, nos horários fora o expediente regular, isto é,  todos os dias da semana das 17h às 08h (15 horas), aos sábados das 12h às 08h do domingo (20 horas) e domingos e feriados das 08h às 08h horas do dia seguinte (24 horas).</t>
  </si>
  <si>
    <t>Para tanto, deverá ser estimado os seguintes adicionais, que serão pagos apenas após sua efetiva execução, mediante aprovação de relatório de horas adicionais efetivamente autorizadas e executadas  e com base no respectivo custo da hora adicional do profissional que executou os serviços, conforme valores constantes dessa "TABELA-APOIO-HE-SA"</t>
  </si>
  <si>
    <r>
      <rPr>
        <b/>
        <sz val="11"/>
        <color theme="1"/>
        <rFont val="Calibri"/>
        <family val="2"/>
        <scheme val="minor"/>
      </rPr>
      <t>Base Física Campinas</t>
    </r>
    <r>
      <rPr>
        <sz val="11"/>
        <color theme="1"/>
        <rFont val="Calibri"/>
        <family val="2"/>
        <scheme val="minor"/>
      </rPr>
      <t xml:space="preserve"> - Sobreaviso, hora extra e adicional noturno;</t>
    </r>
  </si>
  <si>
    <r>
      <rPr>
        <b/>
        <sz val="11"/>
        <color theme="1"/>
        <rFont val="Calibri"/>
        <family val="2"/>
        <scheme val="minor"/>
      </rPr>
      <t xml:space="preserve">Base Física Jundiaí </t>
    </r>
    <r>
      <rPr>
        <sz val="11"/>
        <color theme="1"/>
        <rFont val="Calibri"/>
        <family val="2"/>
        <scheme val="minor"/>
      </rPr>
      <t>- hora extra e adiconal noturno</t>
    </r>
  </si>
  <si>
    <t>PLANILHA DE CALCULO SOBREAVISO - APENAS PARA BASE FÍSICA CAMPINAS</t>
  </si>
  <si>
    <t>Para atendimento desses serviços emergenciais deverá permanecer sempre um colaborador em Plantão, em sistema de rodízio dos seguintes cargos relacionados abaixo, que poderá ser chamado a qualquer momento para trabalhar, ficando portanto em Regime de Sobreaviso. De acordo com Súmula 428 do Tribunal Superior do Trabalho, para caracterizar o sobreaviso, basta o "estado de disponibilidade", em regime de plantão, para que tenha direito ao benefício. Deverá ser disponibilizado ao mesmo, celular e/ou rádio para comunicação e acionamento.</t>
  </si>
  <si>
    <t xml:space="preserve">O total de horas estimadas de sobreaviso é de 119 horas semanais para cada colaborador que estiver em sobreaviso. Está previsto que 01 colaborador permaneça em sobreaviso por semana em Campinas, portanto a quantidade de horas será de 119 horas de sobreaviso por semana multiplicado por 52,143 semanas ao ano (Campinas), tendo um total de 517 horas de sobreaviso mês. </t>
  </si>
  <si>
    <t>Tendo em vista ser necessário a disponibilidade de colaborador 24 horas/dias, deverá ser previsto sobreaviso para todos os dias da semana das 17h às 8h (5x15 horas=75), aos sábados das 12h às 8h (20 horas) e domingos e feriados das 8h às 8h (24 horas).</t>
  </si>
  <si>
    <t>POSTO DE SERVIÇO</t>
  </si>
  <si>
    <t>SALARIO BASE</t>
  </si>
  <si>
    <t>VALOR HORA NORMAL</t>
  </si>
  <si>
    <t>V.HORA
SOBREAVISO</t>
  </si>
  <si>
    <t>MÓDULO 2- ENCARGOS SOCIAIS E TRABALHISTAS</t>
  </si>
  <si>
    <t>MÓDULO 3 - PROVISÃO RESCISÃO</t>
  </si>
  <si>
    <t>MÓDULO 6 - CUSTOS INDIRETOS, TRIBUTOS E LUCRO</t>
  </si>
  <si>
    <t>CUSTO TOTAL HORA DE SOBREAVISO</t>
  </si>
  <si>
    <t>Submodulo 2.1</t>
  </si>
  <si>
    <t>Submodulo 2.2</t>
  </si>
  <si>
    <t>CI</t>
  </si>
  <si>
    <t>LUCRO</t>
  </si>
  <si>
    <t>TRIBUTOS</t>
  </si>
  <si>
    <t>1/3 da Hora normal</t>
  </si>
  <si>
    <t>Nota 1 - Provisão de rescisão incidindo apenas na Provisão de Aviso Prévio Indenizado (cconforme §5º do art 487 da CLT, o valor das horas extraordinárias habituais integra o aviso prévio indenizado) e multa do FGTS sobre aviso prévio trabalhado e indenizado</t>
  </si>
  <si>
    <t>Valor Médio</t>
  </si>
  <si>
    <t>PLANILHA DE CALCULO DA HORA EXTRA E DO ADICIONAL NOTURNO POR POSTO - BASE FÍSICA CAMPINAS</t>
  </si>
  <si>
    <t>Deverá ser estimado 180 horas/mês, sendo considerado 108 horas extras a 60% e 72 horas extras a 100%. As horas estimadas são baseadas em históricos anteriores, que somente serão executadas se necessário e mediante autorização do Gestor do Contrato</t>
  </si>
  <si>
    <t>Será pago à CONTRATADA apenas as horas extras efetivamente autorizadas e executadas conforme relatório acordado com a Contratante e com base no custo da hora do profissional que executou os serviços, conforme valores abaixo.</t>
  </si>
  <si>
    <t>HORAS EXTRAS A 60% - HORAS TRABALHADAS DE SEGUNDA A SÁBADO</t>
  </si>
  <si>
    <t>PERICULOSIDADE OU INSALUBRIDADE</t>
  </si>
  <si>
    <t>REMUNERAÇÃO TOTAL</t>
  </si>
  <si>
    <t>VALOR DA HORA</t>
  </si>
  <si>
    <t>VALOR DA HORA EXTRA - SEGUNDA A SÁBADO</t>
  </si>
  <si>
    <t>CUSTO TOTAL HORA EXTRA DE SEGUNDA A SÁBADO</t>
  </si>
  <si>
    <t>Divisor 220</t>
  </si>
  <si>
    <t>Nota 2 - Conforme inciso I da cláusula 22ª da CCT, será remunera o adicional de 60% para as horas suplementares trabalhadas de segunda a sábado.</t>
  </si>
  <si>
    <t>Nota 3 - Provisão de rescisão incidindo apenas na Provisão de Aviso Prévio Indenizado (cconforme §5º do art 487 da CLT, o valor das horas extraordinárias habituais integra o aviso prévio indenizado) e multa do FGTS sobre aviso prévio trabalhado e indenizado</t>
  </si>
  <si>
    <t>HORAS EXTRAS A 100% - HORAS TRABALHADAS DE DOMINGO E FERIADOS</t>
  </si>
  <si>
    <t>CUSTO TOTAL HORA EXTRA DE DOMINGO E FERIADO</t>
  </si>
  <si>
    <t>Nota 4 - Conforme inciso II da cláusula 22ª da CCT, será remunera o adicional de 100% para as horas suplementares trabalhadas de domingo e feriados.</t>
  </si>
  <si>
    <t>Nota 5 - Provisão de rescisão incidindo apenas na Provisão de Aviso Prévio Indenizado (cconforme §5º do art 487 da CLT, o valor das horas extraordinárias habituais integra o aviso prévio indenizado) e multa do FGTS sobre aviso prévio trabalhado e indenizado</t>
  </si>
  <si>
    <t>ADICIONAL NOTURNO</t>
  </si>
  <si>
    <t>Tendo em vista a necessidade de realização de horas extras durante a noite/madrugada, em função de ocorrências, deverá ser previsto adicional de 54 horas noturnas/mês. As horas estimadas são baseadas em históricos anteriores, que somente serão executadas se necessário e mediante autorização do Gestor do Contrato.</t>
  </si>
  <si>
    <t>Será pago a CONTRATADA apenas as horas adicionais efetivamente autorizadas e executadas conforme relatório acordado com a Contratante e com base no custo da hora do profissional que executou os serviços, conforme valores abaixo.</t>
  </si>
  <si>
    <t>VALOR DO ADICIONAL NOTURNO</t>
  </si>
  <si>
    <t>VALOR DA HORA REDUZIDA</t>
  </si>
  <si>
    <t>VALOR ADICIONAL NOTURNO + HORA REDUZIDA</t>
  </si>
  <si>
    <t>CUSTO TOTAL ADICIONAL NOTURNO</t>
  </si>
  <si>
    <t>Nota 6 -  Período de horas noturna das 22:00 às 5:00hs conforme §2º do art 73 da nova CLT (Lei 13467/2017 e Decreto Lei 5452/1943) e remuneração do adiconal em 20% conforme caput do mesmo artigo.</t>
  </si>
  <si>
    <t>Nota 7 -  Quantidade de horas noturnas corrigidas já computando a redução da hora conforme §1º do art 73º da CLT. Memoria de cálculo do índice da hora reduzida = (60/52,5)-1</t>
  </si>
  <si>
    <t>Nota 8 = Valor da Hora reduzida = Valor da hora normal X alíquota (1+20%) X qtd hora reduzida X dias trabalhados no mês (considerado média conforme tabela suplementar final da planilha) Referência de cálculo : CadTerc Vigilância e Segurança Patrimonial-SP -versão 2(set/2024)</t>
  </si>
  <si>
    <t>Nota 9 - Provisão de rescisão incidindo apenas na Provisão de Aviso Prévio Indenizado (cconforme §5º do art 487 da CLT, o valor das horas extraordinárias habituais integra o aviso prévio indenizado) e multa do FGTS sobre aviso prévio trabalhado e indenizado</t>
  </si>
  <si>
    <t>PLANILHA DE CALCULO DA HORA EXTRA E DO ADICIONAL NOTURNO POR POSTO - BASE FÍSICA JUNDIAÍ</t>
  </si>
  <si>
    <t>Deverá ser estimado 20 horas extras/mês, sendo considerado 12 horas extras a 60% e 8 horas extras a 100%. As horas estimadas são baseadas em históricos anteriores, que somente serão executadas se necessário e mediante autorização do Gestor do Contrato</t>
  </si>
  <si>
    <t>Será pago a CONTRATADA apenas as horas extras efetivamente autorizadas e executadas conforme relatório acordado com a Contratante e com base no custo da hora do profissional que executou os serviços, conforme valores abaixo.</t>
  </si>
  <si>
    <t>Nota 10 - Conforme inciso I da cláusula 22ª da CCT, será remunera o adicional de 60% para as horas suplementares trabalhadas de segunda a sábado.</t>
  </si>
  <si>
    <t>Nota 11 - Provisão de rescisão incidindo apenas na Provisão de Aviso Prévio Indenizado (cconforme §5º do art 487 da CLT, o valor das horas extraordinárias habituais integra o aviso prévio indenizado) e multa do FGTS sobre aviso prévio trabalhado e indenizado</t>
  </si>
  <si>
    <t>Nota 12 - Conforme inciso II da cláusula 22ª da CCT, será remunera o adicional de 100% para as horas suplementares trabalhadas de domingo e feriados.</t>
  </si>
  <si>
    <t>Tendo em vista a necessidade de realização de horas extras durante a noite/madrugada, em função de ocorrências, deverá ser previsto adicional de 06 horas noturnas/mês. As horas estimadas são baseadas em históricos anteriores, que somente serão executadas se necessário e mediante autorização do Gestor do Contrato.</t>
  </si>
  <si>
    <t>Nota 14 -  Período de horas noturna das 22:00 às 5:00hs conforme §2º do art 73 da nova CLT (Lei 13467/2017 e Decreto Lei 5452/1943) e remuneração do adiconal em 20% conforme caput do mesmo artigo.</t>
  </si>
  <si>
    <t>Nota 15 -  Quantidade de horas noturnas corrigidas já computando a redução da hora conforme §1º do art 73º da CLT. Memoria de cálculo do índice da hora reduzida = (60/52,5)-1</t>
  </si>
  <si>
    <t>Nota 16 = Valor da Hora reduzida = Valor da hora normal X alíquota (1+20%) X qtd hora reduzida X dias trabalhados no mês (considerado média conforme tabela suplementar final da planilha) Referência de cálculo : CadTerc Vigilância e Segurança Patrimonial-SP -versão 2(set/2024)</t>
  </si>
  <si>
    <t>Nota 17 - Provisão de rescisão incidindo apenas na Provisão de Aviso Prévio Indenizado (cconforme §5º do art 487 da CLT, o valor das horas extraordinárias habituais integra o aviso prévio indenizado) e multa do FGTS sobre aviso prévio trabalhado e indenizado</t>
  </si>
  <si>
    <t>RESUMO HORAS ADICIONAIS (SOBREAVISO / HORA EXTRA/ ADICIONAL NOTURNO</t>
  </si>
  <si>
    <t>QTD. MENSAL</t>
  </si>
  <si>
    <t>HORAS ADICIONAIS - SOBREAVISO - CAMPINAS/SP</t>
  </si>
  <si>
    <t>HORAS ADICIONAIS - HORA EXTRA A 60% - CAMPINAS/SP</t>
  </si>
  <si>
    <t>HORAS ADICIONAIS - HORA EXTRA A 100% - CAMPINAS/SP</t>
  </si>
  <si>
    <t>HORAS ADICIONAIS - ADICIONAL NOTURNO - CAMPINAS/SP</t>
  </si>
  <si>
    <t>HORAS ADICIONAIS - HORA EXTRA A 60% - JUNDIAÍ/SP</t>
  </si>
  <si>
    <t>HORAS ADICIONAIS - HORA EXTRA A 100% - JUNDIAÍ/SP</t>
  </si>
  <si>
    <t>HORAS ADICIONAIS - ADICIONAL NOTURNO - JUNDIAÍ/SP</t>
  </si>
  <si>
    <t>MÓDULO 2- BENEFÍCIOS MENSAIS E DIÁRIOS</t>
  </si>
  <si>
    <t>A -  Vale Transporte</t>
  </si>
  <si>
    <t>Valor da passagem</t>
  </si>
  <si>
    <t>Qtd VT por dia</t>
  </si>
  <si>
    <t>Qtd dias trabalhados</t>
  </si>
  <si>
    <t>Valor Mensal VT</t>
  </si>
  <si>
    <t>(%) Desconto sobre salário base</t>
  </si>
  <si>
    <t>Valor do desconto mês</t>
  </si>
  <si>
    <t>Custo Mensal do VT</t>
  </si>
  <si>
    <t>Eletrotécnico - Campinas</t>
  </si>
  <si>
    <t>Oficial de Manutenção Predial - Campinas</t>
  </si>
  <si>
    <t>Eletrotécnico -Jundiaí</t>
  </si>
  <si>
    <t>Nota 1: Para os valores em que a participação do empregado for maior que o custo mensal do VT, valor foi zerado, não ocorrendo nenhum repasse</t>
  </si>
  <si>
    <t>Nota 2 - Desconto do vale será  sobre o salário base, excluídos quaisquer adicionais ou vantagens - Art. 9º Decreto 95.247 de 17/11/1987</t>
  </si>
  <si>
    <t>Nota 3- Valores das tarifas  vigentes em 2025 nas cidades de Campinas-SP e Jundiaí-SP</t>
  </si>
  <si>
    <t>B - Auxílio Refeição (CAFÉ DA MANHÃ)</t>
  </si>
  <si>
    <t>Valor unitário diário (R$)</t>
  </si>
  <si>
    <t>Qtd de dias no mês</t>
  </si>
  <si>
    <t xml:space="preserve">Participação empregado </t>
  </si>
  <si>
    <t>Valor desconto por dia</t>
  </si>
  <si>
    <t>Custo mensal por empregado</t>
  </si>
  <si>
    <t>Nota 4 - Conforme cláusula nona da CCT 2024/2026. Valores baseados em ampla pesquisa de mercado dos itens alimentícios citados na referida cláusula.</t>
  </si>
  <si>
    <t>C - Auxílio Refeição (LANCHE DA TARDE)</t>
  </si>
  <si>
    <t xml:space="preserve">Nota 5 - Conforme cláusula nona da CCT 2024/2026. Valores baseados em ampla pesquisa de mercado dos itens alimentícios citados na referida cláusula. </t>
  </si>
  <si>
    <t>Nota 6 - Especificamente o lanche da tarde poderá ser substituído por cartão magnético, devendo esses créditos/valores ser negociados diretamente com a entidade laboral.</t>
  </si>
  <si>
    <t xml:space="preserve">D - Auxílio Alimentação </t>
  </si>
  <si>
    <t>Valor fixo
 (R$)</t>
  </si>
  <si>
    <t xml:space="preserve">Valor do desconto </t>
  </si>
  <si>
    <t>Nota 7 - Conforme cláusula nona da CCT 2024/2026. Valores baseados em ampla pesquisa de mercado dos itens alimentícios citados na referida cláusula.</t>
  </si>
  <si>
    <t>E - Seguro de vida</t>
  </si>
  <si>
    <t xml:space="preserve">Nota 8 - Valores baseados em ampla pesquisa de mercado </t>
  </si>
  <si>
    <t>F - Saúde do Trabalhador ou Assistência Médica</t>
  </si>
  <si>
    <t>Valor (R$)</t>
  </si>
  <si>
    <t>Tipo</t>
  </si>
  <si>
    <t>Contribuição folha ou fornecimento plano de saúde</t>
  </si>
  <si>
    <t>Nota 9 - Conforme cláusula décima segunda da CCT 2024/2026 os valores foram baseados na memória de cálculo abaixo, porém caso o licitante opte por fornecer o plano médico para os colaboradores, deve indicar o valor mensal.</t>
  </si>
  <si>
    <t>Nota 10 - Conforme cláusula décima segunda da CCT foi estimado o custo da remuneração, 13º e férias, rateado mensalmente. Caso o licitante opte por considerar a contribuição da folha para cumprimento desta cláusula da CCT,  não haverá complementação adicional quando do efetivo pagamento de férias e 13º devido a provisão já ter ocorrido.</t>
  </si>
  <si>
    <t>MEMÓRIA DE CÁLCULO - PREVISÃO DO CUSTO DA CLÁUSULA DÉCIMA SEGUNDA - FINANCIAMENTO DA SAÚDE DO TRABALHADOR</t>
  </si>
  <si>
    <t>Modulo 1 - Remuneração</t>
  </si>
  <si>
    <t>Aviso Prévio (indenizado e trabalhado)</t>
  </si>
  <si>
    <t>Contribuição conforme CCT</t>
  </si>
  <si>
    <t>CUSTO MENSAL</t>
  </si>
  <si>
    <t xml:space="preserve">G - Outros (especificar): </t>
  </si>
  <si>
    <t>RESUMO - MÓDULO 1 - REMUNERAÇÃO</t>
  </si>
  <si>
    <t>Descrição</t>
  </si>
  <si>
    <t>Qnt</t>
  </si>
  <si>
    <t>Unidade</t>
  </si>
  <si>
    <t>Periodicidade  de substituição</t>
  </si>
  <si>
    <t>CARGOS*</t>
  </si>
  <si>
    <t>Valor Unitário Médio</t>
  </si>
  <si>
    <t>Qtd Anual por profissional</t>
  </si>
  <si>
    <t>CALÇA JEANS - CALÇA INDIGO BLUE 100% ALGODÃO PRÉ AMACIADO, MODELO 5 BOLSOS - 11,07OZ - BRAGUILHA FECHADA COM ZIPER, CÓS FECHADO COM BOTÃO DE METAL, GRAMATURA 395, COSTURA DUPLA REFORÇADA, MOSQUEADA NOS PONTOS FRÁGEIS. TAMANHO PERSONALIZADO</t>
  </si>
  <si>
    <t>PEÇA</t>
  </si>
  <si>
    <t>SEMESTRAL</t>
  </si>
  <si>
    <t>X</t>
  </si>
  <si>
    <t>CAMISA POLO, CONFECCIONADO EM 67% ALGODÃO E 33% POLIESTER; PESANDO 185G/M², MANGAS CURTAS, 01 BOLSO NO PEITO ESQUERDO NAS DIMENSÕES 12CMX12CM, TAMANHO PERSONALIZADO</t>
  </si>
  <si>
    <t>JAQUETA EM NYLON FINO SEM RESINA, ZIPER FRONTAL, DOIS BOLSOS LATERAIS, ELASTICOS NAS MANGAS E COZ.</t>
  </si>
  <si>
    <t>BOTA DE SEGURANÇA CONFECCIONADA EM COURO. FECHAMENTO EM CADARÇO. COLARINHO SOFT ACOLCHOADO. PALMILHA DE MONTAGEM EM EVA. BIQUEIRA DE POLIPROPILENO. SOLADO EM PU BIDENSIDADE, BICOLOR COM SISTEMA DE ABSORÇÃO DE IMPACTO, INJETTADO DIRETAMENTO AO CABEDAL.
C.A VÁLIDO – MODELO COM BICO DE POLIPROPILENIO. REFERÊNCIA: 10VB41 BP - MARLUVAS
COR: PRETO – TAMANHOS DE 38 A 44</t>
  </si>
  <si>
    <t>PAR</t>
  </si>
  <si>
    <t>ANUAL</t>
  </si>
  <si>
    <t>BOTA OCUPACIONAL COM PARTE SUPERIOR DE COURO NOBUCK. FORRO DE TECIDO DE POLIESTER COM ABSORÇÃO RÁPIDA E DESSORÇÃO DE SUOR QUE PERMITE REPIRABILIDADE E MANTÉM A TEMPERATURA DOS PÉS. COLARINHO E LINGUETA ACOLCHOADO. FECHAMENTO EM CADARÇO, COM GANCHOS PASSADORES EM NYLON RÍGIDO, LIVRE DE METAIS. SOLADO EM PU BIDENSIDADE  COM INJEÇÃO DIRETA NO CABEDAL, PERMITE QUE O AMORTECIMENTO E ABSORÇÃO DE CHOQUE NA ENTRESSOLA E NO CALCANHAR, SISTEMA  QUE PROPORCIONA ESTABILIDADE EM TERRENOS IRREGULARES E AO SUBIR ESCADA, ALÉM DE PREVINIR ACIDENTES. INDICADO PARA EMPREGOS EM AREAS ADMINISTRATIVAS E OBRAS. BIQUEIRA DE POLIPROPILENO 
C.A VÁLIDO - COR CINZA – TAMANHOS 35 A 43. REFERENCIA: 75BPR29 MSC - MARLUVAS</t>
  </si>
  <si>
    <t xml:space="preserve">CALÇADO DE SEGURANÇA ISOLANTE ELÉTRICO DE USO PROFISSIONAL TIPO BOTINA, FECHAMENTO EM ELÁSTICO, CONFECCIONADO EM MICROFIBRA, FORRO INTERNO EM TECIDO, PALMILHA DE MONTAGEM EM MATERIAL SINTÉTICO MONTADA PELO SISTEMA STROBEL, PALMILHA INTERNA REMOVÍVEL, BIQUEIRA DE COMPOSITE, SOLADO DE POLIURETANO BIDENSIDADE INJETADO DIRETAMENTE NO CABEDAL, RESISTENTE AO ESCORREGAMENTO, SISTEMA DE ABSORÇÃO DE ENERGIA NA REGIÃO DO SALTO E RESISTENTE À PASSAGEM DE CORRENTE ELÉTRICA . PARA TRABALHOS COM BAIXA TENSÃO (ATÉ 500 V) EM AMBIENTE SECO. TESTADO CONFORME A  NORMA ABNT NBR 16603:2017 E COM CA VÁLIDO.  REFERENCIA: Modelo: BELM, Marca: BRACOL, Referência: 1861 COR: PRETO – TAMANHOS DE 38 A 44                </t>
  </si>
  <si>
    <t>Custo total anual por funcionário</t>
  </si>
  <si>
    <t>Eng. Encarregado e Eng. de Controle e Automação</t>
  </si>
  <si>
    <t>Custo mensal por funcionário</t>
  </si>
  <si>
    <t xml:space="preserve">Tecnico Manutenção Eletrônica e Eletrotécnico </t>
  </si>
  <si>
    <t xml:space="preserve"> Técnico de Planejamento</t>
  </si>
  <si>
    <t xml:space="preserve">Técnico Mecânico, Técnico Mecânico Refrigeração, Oficial de Manutenção Predial, Técnico em Mecatrônica </t>
  </si>
  <si>
    <t>MATERIAIS E INSUMOS</t>
  </si>
  <si>
    <t>Qtd 
Anual</t>
  </si>
  <si>
    <t>Investimento inicial/anual (R$)</t>
  </si>
  <si>
    <t>Utilização anual ou Vida útil 
(em meses)¹</t>
  </si>
  <si>
    <t>Rateio mensal</t>
  </si>
  <si>
    <t xml:space="preserve">OCULOS DE PROTECAO A IMPACTO DE PARTICULAS VOLANTE. TIPO AMPLA VISAO, POLICARBONATO, SEM ARMACAO. LENTE INCOLOR ANTIRISCO, EMBACAMENTO, ESTATICO E ATAQUE QUIMICO E RAIOS UVA E UVB. HASTE EM NYLON, AJUSTE TELESCOPICO. CORDAO DE SEGURANCA.COM CA VÁLIDO. ANSI.Z.87.1:1998. REFERÊNCIA: 3M HB004057210 </t>
  </si>
  <si>
    <t>OCULOS DE SEGURANCA CONTRA IMPACTO EM POLICARBONATO VERDE QUE PROTEGE CONTRA LUMINOSIDADE INTENSA. DEVE ATENDER ÀS EXIGÊNCIAS PARA ALTO IMPACTO SEGUNDO NORMA ANSI Z87.1. COM CA VÁLIDO. MODELO DE REFERÊNCIA: 3M™ VISION 3000</t>
  </si>
  <si>
    <t>OCULOS DE PROTECAO CONTRA IMPACTO DE PARTICULAS VOLANTES,
POLICARBONATO, PROTECAO A RAIOS UVA E UVB. ASTE PRETA COM AJUSTE TELESCOPIO.ACEITA USO DE OCULOS DE LENTES CORRETIVAS LENTE INCOLOR ANTI-RISCO, EMBACAMENTO, ESTATICO A ATAQUE QUIMICO. COM CA VÁLIDO. REFERÊNCIA 3M HB004019210</t>
  </si>
  <si>
    <t>OCULOS DE PROTECAO CONTRA IMPACTO DE PARTICULAS VOLANTES.
POLICARBONATO. LENTE ESFERICA INCOLOR ANTI-RISCO E PROD. QUIMICOS, ANTIEMBACAMENTO. PROTECAO ANTE RAIOS UVA E UVB. SUPORTE ELASTICO. PERMITE USO DE OCULOS DE LENTES CORRETIVAS. NORMA ANSI.Z.87.1. COM CA VÁLIDO. REFERÊNCIA 3M HB004615025</t>
  </si>
  <si>
    <t>PROTETOR FACIAL PROTEGE A FACE E PESCOCO DE IMPACTOS DE
PARTICULAS VOLANTES, SUSPENSÃO COM AJUSTE TIPO CATRACA. DEVE SER UTILIZADA EM CONJUNTO COM VISOR EM POLICARBONATO TRANSPARENTE, ANTIRISCO E ANTIEMBACANTE, 22,8 CM (L) X 36,8 CM (C).COM CA VÁLIDO.  MODELO E REFERÊNCIA: 3M H8A E VISOR WP96</t>
  </si>
  <si>
    <t>CONJUNTO</t>
  </si>
  <si>
    <t>LUVA NEOPRENE CONTRA RISCOS QUIMICOS (ÁCIDOS, SAIS, CETONAS, SOLVENTES À BASE DE PETRÓLEO, DETERGENTES, ÁLCOOIS, CÁUSTICOS
E GORDURAS ANIMAIS, ETC). CONFECCIONADA EM BORRACHA NATURAL (LÁTEX) E NEOPRENE. COM CA VÁLIDO. MODELO DE REFERÊNCIA: CÓDIGO: 10.85.018.30 VOLK DO BRASIL</t>
  </si>
  <si>
    <t>LUVA PARA PROCEDIMENTOS NÃO-CIRÚRGICOS PARA PROTEÇÃO CONTRA AGENTES BIOLÓGICOS E QUÍMICOS. PRODUZIDA EM BORRACHA SINTÉTICA NITRÍLICA OU OUTROS COMPOSTOS PREVISTOS NA ABNT NBR ISO 11193-1:2015 PARA O TIPO 2, SENDO EPI - TIPO LUVA, TIPO 2 , ISENTA DE PÓ, TALCO OU AMIDO. NÃO ESTÉRIL, DESCARTÁVEL, ANTIDERRAPANTE, AMBIDESTRA, EXTRA-REFORÇADA. TAMANHO G (GRANDE). CAIXA COM 100 UNIDADES. O FORNECEDOR DEVERÁ APRESENTAR O PRODUTO ATENDENDO OS PARÂMETROS DA ABNT NBR ISO 11193-1:2015, COM CA VÁLIDO, NÚMERO DE NOTIFICAÇÃO DA ANVISA. A IDENTIFICAÇÃO DO CA DEVE ESTAR IMPRESSA NO EPI. CAIXA COM 100 UNIDADES.</t>
  </si>
  <si>
    <t>CAIXA</t>
  </si>
  <si>
    <t xml:space="preserve">LUVAS PARA PROTEÇÃO CONTRA AGENTES ABRASIVOS, CORTANTES, PERFURANTES E TÉRMICOS, EM GRAFENO COM BANHO NITRILICO, COM RESISTÊNCIA PARA CALOR DE CONTATO NÍVEL 2, FORRADA, COM PUNHO DE 20 CENTÍMETROS. TAMANHO M (MÉDIO). PAR. COM CA VÁLIDO. INDICADA PARA ATIVIDADES QUE EXIGEM SENSIBILIDADE TÁTIL E ADERÊNCIA, COM MANUSEIO DE PEÇAS SECAS OU LEVEMENTE OLEADAS E COM ALTAS TEMPERATURAS. A IDENTIFICAÇÃO DO CA DEVE ESTAR IMPRESSA NO EPI. REFERÊNCIA: DANNY MODELO DA-50.000. </t>
  </si>
  <si>
    <t>LUVA P/ PROTECAO CONTRA ACAO MECANICA E TERMICA (CALOR), RASPA DE COURO NATURAL, REFORCO INTERNO NA FACE PALMAR E NOS DEDOS, REFORCO EXTERNO ENTRE O POLEGAR E O INDICADOR. COSTURADA COM FIO DE ARAMIDA. RESISTÊNCIA MECÂNICA – EN388: Desempenho 4344B;  RESISTÊNCIA TÉRMICA (CALOR) EN407: Desempenho 443344; 
RESISTÊNCIA TÉRMICA (SOLDA) – EN12477:  Desempenho Tipo A.  C/PUNHO DE APROX.15 CM. MODELO DE REFERÊNCIA: vOLK DO BRASIL - Luva de Solda Weld Master- CÓDIGO: 10.75.024.31</t>
  </si>
  <si>
    <t>AVENTAL DESCARTÁVEL. DE SEGURANÇA DO TRONCO CONTRA RISCO
MECANICO E TERMICO DO PROCESSO DE SOLDAGEM. TIRAS EM RASPA. AJUSTE NO PESCOÇO E NA CINTURA COM ARREBITES E FIVELAS METALICAS. 100% ALGODAO E ARAMIDA. MODELO FRONTAL, SEM MANGAS. NORMA ISO 11611:2007. COM CA VÁLIDO, TAMANHO MÍNIMO: 1,00 X 0,60 M</t>
  </si>
  <si>
    <t>CAPA DE CHUVA, CLORETO DE POLIVINILA (PVC), FORRO DE POLIESTER E COSTURAS ATRAVES DE SOLDA ELETRONICA COM MANGAS LONGAS, CAPUZ, FECHAMENTO FRONTAL ATRAVES DE QUATRO BOTOES DE PRESSAO. NORMA EM 343:2003+A1:2007). COR AMARELA. TAM. EXTRA GRANDE</t>
  </si>
  <si>
    <t>CAPA DE CHUVA, CLORETO DE POLIVINILA (PVC), FORRO DE POLIESTER E COSTURAS ATRAVES DE SOLDA ELETRONICA COM MANGAS LONGAS, CAPUZ, FECHAMENTO FRONTAL ATRAVES DE QUATRO BOTOES DE PRESSAO. NORMA EM 343:2003+A1:2007). COR AMARELA. TAM. GRANDE</t>
  </si>
  <si>
    <t>CREME DE USO OCUPACIONAL BLOQUEADOR SOLAR PARA A PELE.
POSSUI FATOR DE PROTECAO SOLAR 50, PROTEGE CONTRA RAIOS UVA E UVB BISNAGA COM 120 GRAMAS.</t>
  </si>
  <si>
    <t>TUBO</t>
  </si>
  <si>
    <t>CREME PROTETOR PARA USO OCUPACIONAL OLEO E PINTURA
RESISTENTE GRUPO 3, PROTECAO CONTRA TINTAS, OLEO BRUTOS, SOLVENTES, NEGRO DE FUMO, LA DE VIDRO, COLAS INSTANTANEAS, RESINAS, GRAXAS EMBALAGEM COM 120 GRAMAS.</t>
  </si>
  <si>
    <t>FILTRO MECANICO COMPOSTO POR NAO-TECIDO DE MICROFIBRAS PARA PROTECAO CONTRA POEIRAS NEVOAS E FUMOS P2S   UTILIZADO CONJUNTAMENTE AO RETENTOR COM ASSENTO PARA FILTRO.MODELO DE REFERENCIA 3M 5N11; RETENTOR 501; ASSENTO 603.</t>
  </si>
  <si>
    <t>BOTA DE SEGURANÇA CANO LONGO TIPO IMPERMEÁVEL, DE USO PROFISSIONAL, CONFECCIONADA EM POLICLORETO DE VINILA (PVC) INJETADO EM UMA SÓ PEÇA COM FECHAMENTO SUPERIOR</t>
  </si>
  <si>
    <t xml:space="preserve"> FILTRO COMBINADO (QUÍMICO, COR OCRE, E MECÂNICO, COR ROSA), TIPO BAIONETA, COMPOSTO POR CARVÃO ATIVADO GRANULADO ENVOLVIDO POR UM CARTUCHO PLÁSTICO, REVESTIDO DE INVÓLUCRO DE ALUMÍNIO. INDICADO PARA PROTEÇÃO RESPIRATÓRIA CONTRA VAPORES ORGÂNICOS, GASES ÁCIDOS, AMÔNIA, METILAMINA, FORMALDEÍDO E PARTICULADOS, CÓDIGO 60926, MARCA 3M. COMPATÍVEL COM O RESPIRADOR LINHA FACIAL INTEIRA SÉRIE MODELO 7800S E RESPIRADOR SEMIFACIAL SÉRIE 6000, FABRICANTE 3M. DEVERÁ SEGUIR OS REQUISITOS MÍNIMOS EXIGIDOS PELA NORMA ABNT/NBR 13.696:2010 OU ALTERAÇÃO POSTERIOR, COM CA VÁLIDO.</t>
  </si>
  <si>
    <t>RESPIRADOR TIPO SEMIFACIAL COM FILTRO DUPLO, QUE POSSAM SER UTILIZADOS COM FILTROS QUÍMICOS, MECÂNICOS OU COMBINADOS. MOLADO EM ELASTÔMERO SINÉTICO, QUE PROPORCIONE PERFEITA VEDAÇÃO EM DIFERENTES TIPOS DE ROSTOS. TIRANTES FIXOS OU DESLIZANTES. PRODUZIDOS DE ACORDO COM A NORMA NBR 13694. COM CA VÁLIDO. TAMANHO M (REFERÊNCIA 6200 - 3M OU SIMILAR)</t>
  </si>
  <si>
    <t>MACACÃO PARA PROTEÇÃO DE TODO O CORPO CONTRA RESPINGOS DE PRODUTOS QUÍMICOS. CONFECCIONADO EM NÃO-TECIDO FEITO DE FIBRAS 100% POLIETILENO DE ALTA DENSIDADE (TYVEK®), COSTURA SIMPLES. ABERTURA FRONTAL E FECHAMENTO COM ZÍPER, ELÁSTICO NOS PUNHOS E TORNOZELOS, SEM BOTA E COM CAPUZ. DESCARTÁVEL. COR BRANCA. COM CA VÁLIDO. MARCA DE REFEÊNCIA: DUPONT</t>
  </si>
  <si>
    <t>RESPIRADOR PURIFICADOR DE AR EM PEÇA SEMIFACIAL FILTRANTE (PFF-2 (S) PARA PROTEÇÃO CONTRA POEIRA E NÉVOAS NÃO OLEOSAS E FUMO. CONSTITUÍDO POR: CAMADA INTERNA PARA SUSTENTAÇÃO, EM NÃO-TECIDO MOLDADO EM FIBRAS SINTÉTICAS POR UM PROCESSO SEM RESINA; CAMADA INTERMEDIÁRIA FILTRANTE COMPOSTA POR UMA CAMADA DE MICROFIBRAS TRATADAS ELETROSTATICAMENTE E CAMADA EXTERNA DE NÃO TECIDO PARA PROTEÇÃO DO MEIO FILTRANTE. A ESTE CONJUNTO SÃO INCORPORADAS DUAS BANDAS DE ELÁSTICO AJUSTÁVEIS, UM GRAMPO DE AJUSTE NASAL E TIRA DE ESPUMA. POSSUI VÁLVULA DE EXALAÇÃO COM POSICIONAMENTO FRONTAL NA PEÇA, PELÍCULA EM POSIÇÃO SUPERIOR, FIXAÇÃO POR PROCESSO DE SOLDA ULTRASSÔNICA. PEÇA EM FORMATO CONCHA, ANATÔMICO E CONFORTÁVEL AO USUÁRIO.  DEVERÁ TER CERTIFICADO DE CONFORMIDADE  (CA VÁLIDO)DO INMETRO PARA OS REQUISITOS MÍNIMOS EXIGIDOS PELA ABNT/NBR 13.698:1996 (OU ALTERAÇÃO POSTERIOR) E OUTRAS QUE SE APLIQUEM. TAMANHO M,   MODELO DE REFERÊNCIA = 3M 8822</t>
  </si>
  <si>
    <t xml:space="preserve">CALÇADO DE SEGURANÇA TIPO BOTA PARA PROTEÇÃO CONTRA RESPINGOS DE AGENTES QUÍMICOS E UMIDADE PROVENIENTE DE OPERAÇÕES COM ÁGUA.  CONFECCIONADA EM CLORETO DE POLIVINILA COM MASSA NITRÍLICA, COM FORRO DE POLIÉSTER. SOLADO ANTIDERRAPANTE, REFORÇADO COM RANHURAS, COM ALTA RESISTÊNCIA À ABRASÃO, SANGUE, GORDURAS ANIMAIS, FUNGOS, BACTÉRIAS, AMBIENTES REFRIGERADOS, ÁCIDOS, ÓLEOS, SOLVENTES, GRAXAS E HIDROCARBONETOS EM GERAL. REFORÇO NA ÁREA DO TORNOZELO E LINHAS HORIZONTAIS PARA FACILITAR O CALÇAMENTO. COMPRIMENTO APROXIMADO DO CANO: 28 CENTÍMETROS. DEVERÁ ATENDER OS REQUISITOS MÍNIMOS DESCRITOS NAS NORMAS NBR ISO 20347:2008 E BS.EN.344/1993 (OU ALTERAÇÕES POSTERIORES) E OUTRAS QUE SE APLIQUEM. COR PRETA. </t>
  </si>
  <si>
    <t>LUVA ISOLANTE ELETRICA.
LUVA ISOLANTE DE BORRACHA, TIPO 2, CLASSE 2,
CONFECCIONADA EM BORRACHA NATURAL NA COR PRETA DE ACORDO COM AS ESPECIFICAÇÕES DA NORMA ANSI/ASTM D120 E TESTADO E APROVADO PELA NORMA NBR 10622 COM CA VÁLIDO</t>
  </si>
  <si>
    <t>LUVA COBERTURA
LUVA CONFECCIOINADA EM VAQUETA COM PUNHO EM RASPA NATURAL, COM PROTETOR ARTERIAL EM RASPA E TIRA DE AJUSTE EM VAQUETA E FIVELA PLASTICA PARA AJUSTE.
UTILIZADA PARA PROTEGER AS LUVAS ISOLANTES DE PERFURAÇÕES OU MATERIAL AGRESSIVO QUE POSSA COMPROMETER A ISOLAÇÃO. DEVE APRESENTAR CA VÁLIDO E ATENDER AS NORMAS EN388 EN 420. MODELO DE REFERÊNCIA PRÓ-LUVAS CÓDIGO 341</t>
  </si>
  <si>
    <t xml:space="preserve"> ATADURA DE CREPE COM 15 CENTÍMENTROS</t>
  </si>
  <si>
    <t>ATADURA DE CREPE COM 10 CENTÍMETROS</t>
  </si>
  <si>
    <t>GAZE ESTÉRIL CONTENDO DEZ UNIDADES</t>
  </si>
  <si>
    <t>PACOTE</t>
  </si>
  <si>
    <t xml:space="preserve"> GAZES EM RAYON EMBEBIDO EM ÓLEO TERMOPROTETOR</t>
  </si>
  <si>
    <t xml:space="preserve"> CLOREXIDINE COM 60 MILILITROS</t>
  </si>
  <si>
    <t xml:space="preserve">FRASCO </t>
  </si>
  <si>
    <t>SORO FISIOLÓGICO CONTENDO 250 MILILITROS</t>
  </si>
  <si>
    <t xml:space="preserve">CURATIVOS ADESIVOS </t>
  </si>
  <si>
    <t>UNIDADES</t>
  </si>
  <si>
    <t>ROLO DE ESPARADRAPO IMPERMEÁVEL COM 10 CENTÍMETROS DE LARGURA E 4,5 METROS DE COMPRIMENTO</t>
  </si>
  <si>
    <t>CAPACETE DE PROTECAO A IMPACTO SOBRE O CRANIO. POLIETILENO DE ALTA DENSIDADE. CASCO VENTILADO. SUSPENSAO COM SEIS PONTOS DE FIXACAO, CALHA LATERAL, CATRACA DE AJUSTE, FAIXAS REFLETIVAS. TIRA JUGULAR COM ELASTICO. COR AMARELA. COM CA VÁLIDO. INMETRO NBR 8221:2003. MODELO DE REFERÊNCIA:  3M H 700</t>
  </si>
  <si>
    <t>MÁSCARA DE SOLDA PARA PROTEÇÃO CONTRA IMPACTO DE PARTÍCULAS VOLANTES, RADIAÇÃO ULTRAVIOLETA, INFRAVERMELHA E LUMINOSIDADE INTENSA. FABRICADA EM MATERIAL RESISTENTE E LEVE, NÃO ABSORVENTE DE UMIDADE, COM SUSPENSÃO INTERNA E ORIFÍCIO PARA MELHOR RESPIRAÇÃO E MELHOR AJUSTE DA CABEÇA, VISÃO ESTADO CLARO TONALIDADE 3, VISÃO ESTADO ESCURO  8 - 12 VARIAVEL. POSSUIR MÚLTIPLAS OPÇÕES DE AJUSTES DE SUSPENSÃO E DE POSIÇÃO DA MÁSCARA ALÉM DO AJUSTE DE FILTRO DE LUZ. DEVERÁ POSSUIR AS ESPECIFICAÇÕES MÍNIMAS (“LENTES DE ALTO IMPACTO”) E SER TESTADO CONFORME NORMA ANSI.Z.87.1:1998 (OU ALTERAÇÃO POSTERIOR) E OUTRAS QUE SE APLIQUEM. COM CA VÁLIDO. MODELO DE REFERÊNCIA:  Máscara de Solda Speedglas™ 100 Ref.: 751120</t>
  </si>
  <si>
    <t>PROTETOR AUDITIVO CIRCUM-AURICULAR, DUAS CONCHAS E HASTE
SEM COMPONENTES METALICOS, USO EM INSTALACOES ELETRICAS. HASTE DOBRAVEL. NIVEL DE REDUCAO DE RUIDO SUBJECT FIT (NRRsf) MINIMO 21DB (NRRsf). NORMA ANSI.S12.6:2008 - METODO B E OUVIDO REAL. TAM. UNICO. COM CA VÁLIDO. MODELO DE REFERÊNCIA: 3M LINHA PELTOR XA</t>
  </si>
  <si>
    <t>UNIFORME PARA ELETRICISTA QUE ATENDE A NR 10 – TAMANHO P / M / G 
COMPOSIÇÃO DA CAMISA:
TECIDO FR 100% ALGODÃO (8,6 OZ - 290G/M²) / FECHAMENTO FRONTAL EM BOTÕES A VISTA / MANGAS LONGAS COM FECHAMENTO DE BOTÃO NO PUNHO / GOLA TIPO ESPORTE (ITALIANA) ABOTOADA ATÉ EM CIMA / BOLSO SUPERIOR ESQUERDO / COSTURA REFORÇÃDA COM LINHA RETARDANTE A CHAMA 100% META ARAMIDA
COMPOSIÇÃO DA CALÇA:
TECIDO FR 100% ALGODÃO (8,6 OZ – 290 G/M²) / MEIO ELASTICO NO CÓS, PASSANTE PARA CINTO, PALA ATRÁS. / FECHAMENTO EM BOTÕES A VISTA
DOIS BOLSOS FRONTAIS / COSTURA REFORÇADA COM LINHA RETARDANTE A CHAMA 100% META ARAMIDA</t>
  </si>
  <si>
    <t>BOLSA IDENTIFICADA COM ZÍPER  COM ALÇA</t>
  </si>
  <si>
    <t>CADEADOS DE SEGURANÇA CORPO EM PLASTICO XENOV E HASTE EM PLASTICO</t>
  </si>
  <si>
    <t>DISPOSITIVOS DE BLOQUEIO UNIVERSAL (BLOQUEIA DISJUNTORES NORMA DIN E NEMA UNIPOLAR, BIPOLAR, TRIPOLAR, QUADRIPOLAR, DISJUNTORES DE CAIXA MOLDADA COM MANOPLAS GRANDES E PEQUENAS</t>
  </si>
  <si>
    <t>GARRA PLÁSTICA NÃO CONDUTORA;</t>
  </si>
  <si>
    <t>CARTÕES DE IDENTIFICAÇÃO DE PERIGO</t>
  </si>
  <si>
    <t>CAIXA NR10  PARA CONDICIONAR O KIT BLOQUEIO.</t>
  </si>
  <si>
    <t>VARA DE MANOBRA SECCIONÁVEL UTILIZADA PARA MANOBRAS A DISTÂNCIA EM REDES ENERGIZADAS OU NÃO. FABRICADAS EM FIBRA DE VIDRO, RESINA EPÓXI E ENCHIMENTO DE ESPUMA DE POLIURETANO, CONFORME  NORMA ABNT NBR 11854:2007, DOTADA DE CABEÇOTE UNIVERSAL, SECCIONÁVEIS, ACOPLADAS ENTRE SI ATRAVÉS DE ENCAIXES COM TRAVAMENTO DE PINO DE ENGATE E ANEL DE PROTEÇÃO. APRESENTA ALTA RESISTÊNCIA MECÂNICA E DIELÉTRICA. DEVE APRESENTAR ENSAIO DE TENSÃO APLICADA CONFORME ASTMF 711-02.</t>
  </si>
  <si>
    <t>CINTO DE SEGURANÇA UTILIZADO PARA TRABALHOS EM CONSTRUÇÃO EM GERAL. USOS DE POSIONAMENTO E DESLOCAMENTO COM USO DE TRAVA-QUEDAS OU TALABARTE FRONTAL. BAIXO PESO, IDEAL PARA TRABALHOS DE LONGO PRAZO. POSSUIR UMA ARGOLA DORSAL REGULÁVEL, AJUSTE NA CINTURA, AJUSTES NAS PERNAS, DOIS PONTOS NA CINTURA, PONTO FRONTAL, REGULAGEM NO SUSPENSÓRIO E ACOLCHOAMENTO. APRESENTAR CA VÁLIDO</t>
  </si>
  <si>
    <t>TALABARTE COM ABSORVEDOR DE ENERGIA. DEVE SER ELASTIZADO COM ABSORVEDOR DE ENERGIA, CONFECCIONADO EM CADARÇO DE POLIESTER DE 25 MM, NA EXTREMIDADE MOSQUETÃO 55, FIXADA POR MEIO DE COSTURA REFORÇADA E NA OUTRA EXTREMIDADE DO MOSQUETÃODUPLA-TRAVA E ABERTURA DE 17 MM. UTILIZADO EM TRABALHOS DE CONSTRUÇÃO EM GERAL, ONDE PRECISA DE LIBERDADE DE MOVIMENTO. FITA ELASTICA, QUE MELHORA A ERGONOMIA, PROPORCIONANDO MAIOR CONFORTO AO USUÁRIO COLOCANDO O GANCHO PROXIMO A MÃO. SISTEMA QUE ABSORVE O IMPACTO NO CASO DE UMA QUEDA.</t>
  </si>
  <si>
    <t>TESOURA DE MAYO PONTA REDONDA COM APROXIMDAMENTE 16 CENTÍMENTROS</t>
  </si>
  <si>
    <t>PINÇA CIRÚRGICA PONTA ROMBA COM APROXIMDAMENTE 15 CENTÍMETROS</t>
  </si>
  <si>
    <t xml:space="preserve">CUSTO TOTAL ANUAL </t>
  </si>
  <si>
    <t>QTD ESTIMADO DE PROFISSIONAIS²</t>
  </si>
  <si>
    <t xml:space="preserve">CUSTO MENSAL RATEADO </t>
  </si>
  <si>
    <t>¹ Considerado os materiais que devem ser substituídos anualmente (12 meses) e os que tem vida útil maior (conforme previsão). 
Os itens em laranja (32 a 41) tem previsão de vida útil superior a 12 meses mas foi considerado o custo anual para precificação. Após o período de 12 meses, em caso de ainda estarem em condições de uso, esse valor será retirado da planilha e só inserido novamente, quando da efetiva substituição.
Os itens em azul (42 a 46) tem previsão de vida útil de 60 meses e o seu custo é diluído pelos 5 anos de vigência do contrato.</t>
  </si>
  <si>
    <t xml:space="preserve">² Rateio pelo estimativa total de profissionais na execução dos serviços em todos os postos </t>
  </si>
  <si>
    <t>EQUIPAMENTOS</t>
  </si>
  <si>
    <t>Investimento inicial (R$)</t>
  </si>
  <si>
    <t>Vida útil 
(em meses)¹</t>
  </si>
  <si>
    <t>Valor Mensal</t>
  </si>
  <si>
    <r>
      <rPr>
        <b/>
        <sz val="10"/>
        <color indexed="8"/>
        <rFont val="Calibri"/>
        <family val="2"/>
      </rPr>
      <t xml:space="preserve">Motosserra MOVIDA À Gasolina 40cc (cilindradas) Sabre de 16 polegadas </t>
    </r>
    <r>
      <rPr>
        <sz val="10"/>
        <color indexed="8"/>
        <rFont val="Calibri"/>
        <family val="2"/>
      </rPr>
      <t xml:space="preserve">
Dados técnicos: 
Cilindrada: 40,9 cm³ / 2,5 pol³ - Potência: 1,6 kW / 2,2 hp
Velocidade máxima na potência encontrada: 9000 rpm -                                
Máxima rotação do motor: 13000 rpm -                                                                 
Volume do tanque de combustível: 0,37 litros / 12,51 fl oz
Velocidade em marcha lenta: 2900 rpm - Torque, max: 2 Nm/6300 rpm
Itens de acessórios: Chave de vela combinada - Protetor de sabre 
Manual de instruções - Misturador de Combustível </t>
    </r>
  </si>
  <si>
    <r>
      <rPr>
        <b/>
        <sz val="10"/>
        <color indexed="8"/>
        <rFont val="Calibri"/>
        <family val="2"/>
      </rPr>
      <t xml:space="preserve">Betoneira De 400 Litros </t>
    </r>
    <r>
      <rPr>
        <sz val="10"/>
        <color indexed="8"/>
        <rFont val="Calibri"/>
        <family val="2"/>
      </rPr>
      <t xml:space="preserve">
Pinhão e coroa em ferro fundido. - Tambor sustentado por rolamentos de rolos cônicos. - Motor monofásico ou trifásico 4 pólos (1740 RPM)
Chave liga desliga na lateral da caixa. - Carga total do tambor = 400 litros
Carga ideal de mistura = 300 litros - Rotação do motor = 27 RPM
Nº aproximado de ciclos / hora = 15 a 20 - Motorização = 2,0 CV. 4 P
Peso sem motor = 170 Kg</t>
    </r>
  </si>
  <si>
    <r>
      <rPr>
        <b/>
        <sz val="10"/>
        <color indexed="8"/>
        <rFont val="Calibri"/>
        <family val="2"/>
      </rPr>
      <t>Martelete Perfurador Rompedor 1150W com alimentação elétrica 220VCA</t>
    </r>
    <r>
      <rPr>
        <sz val="10"/>
        <color indexed="8"/>
        <rFont val="Calibri"/>
        <family val="2"/>
      </rPr>
      <t xml:space="preserve"> –
Descrição:
- produtividade média esperada = Remoção de 145kg de concreto por hora na função rompimento (cinzel de ponta). / - O sistema Turbo Power acoplado. 
- Sistema de redução de vibração. / - Comutador de funções para furar com impacto e romper. / - Tampa de serviços para troca rápida das escovas e do cabo elétrico. / - Embreagem de segurança. / - Empunhadeira auxiliar ajustável a 360° para melhor ergonomia e menor vibração para o usuário.
Características:                                                                                                                                 
- Potência: 1.150 watts / - Rotação sem carga: 0 – 170 / 340min–1 
- Impacto: 1.500 – 3.050min–1 / - Força de impacto (joule): 2 – 10 / 11 (Turbo Power) / - Máx. capacidade de perfuração em concreto: Broca maciça / broca passante / coroa dentada 40mm Ø / 150mm Ø / 150mm Ø 
- Peso: 6,4kg / - Voltagem: 220/230V</t>
    </r>
  </si>
  <si>
    <r>
      <rPr>
        <b/>
        <sz val="10"/>
        <color indexed="8"/>
        <rFont val="Calibri"/>
        <family val="2"/>
      </rPr>
      <t>Escada de Abrir Fibra de Vidro 2 Lados 8 Degraus 2,60m. - Tesoura duplo acesso</t>
    </r>
    <r>
      <rPr>
        <sz val="10"/>
        <color indexed="8"/>
        <rFont val="Calibri"/>
        <family val="2"/>
      </rPr>
      <t xml:space="preserve">
Características:
- Padrão de segurança (normas ANSI).
Especificações:
- Degraus: 8 / - Altura: 2,60m / - Peso: 18Kg / - Carga de trabalho: 110kg de cada lado</t>
    </r>
  </si>
  <si>
    <r>
      <rPr>
        <b/>
        <sz val="10"/>
        <color indexed="8"/>
        <rFont val="Calibri"/>
        <family val="2"/>
      </rPr>
      <t xml:space="preserve">Serra circular </t>
    </r>
    <r>
      <rPr>
        <sz val="10"/>
        <color indexed="8"/>
        <rFont val="Calibri"/>
        <family val="2"/>
      </rPr>
      <t xml:space="preserve">
CARACTERÍSTICAS:  Cortes em ângulo de até 50 graus. / Serra para trabalhos pesados com grande poder de corte. / Tampa em aço robusta para maior durabilidade do equipamento. / Ideal Carcaça do motor plana para facilitar a troca de discos. / Base rígida em alumínio.
ESPECIFICAÇÕES
Potência : 2.000W - 220V / Rotações por min.: 4.100
Capacidades de corte: - 0 graus : 85mm / - 45 graus : 60mm / - 50 graus : 53mm
Diâmetro da lâmina : 235mm / Rotações por min.: 4.100
Comprimento total : 380mm / Peso : 6,8kg
Comprimento do Cabo de energia : 2,5m</t>
    </r>
  </si>
  <si>
    <r>
      <rPr>
        <b/>
        <sz val="10"/>
        <color indexed="8"/>
        <rFont val="Calibri"/>
        <family val="2"/>
      </rPr>
      <t>Megôhmetro Digital até 5kV.</t>
    </r>
    <r>
      <rPr>
        <sz val="10"/>
        <color indexed="8"/>
        <rFont val="Calibri"/>
        <family val="2"/>
      </rPr>
      <t xml:space="preserve">
•Medição de resistências de até 5 T =(terá) Ω =(Ohms) / •Medição automática do Índice de absorção e Índice de polarização / •Teste de degrau de tensão
•Filtro para minimizar as interferências / •Relógio e calendário
•Memória para até 4.000 valores medidos / •Interface USB
•Software para análise por computador / •2 anos de garantia
Especificações
Tensões de teste / 500, 1.000, 2.500, 5.000 V com seleção rápida. / 500 V a 5 kV em passos de 100 V ou 500 V. / Tensão contínua, negativa em relação à terra. / Alcance 5 TΩ @ 5 kV. / Corrente de curto-circuito 1,5 ± 0,5 mA. / Exatidão das tensões de teste ± 3% do valor nominal sobre uma resistência de 10 GΩ.
Exatidão básica do megôhmetro ± 5% da leitura ± 3 dígitos.
(1 MΩ a 500 GΩ em qualquer tensão de teste)
Características avançadas: Cálculo automático do Índice de Polarização. / Cálculo automático do Índice de Absorção Dielétrica. / Ensaios Passa / Não Passa e de tempo fixo. / Teste de degrau de tensão. / Memória para até 4.000 medições. / Interface USB. / Cronômetro incorporado Indica o tempo transcorrido desde o início da medição no formato mm:ss.
Índice de proteção ambiental IP65 (com a tampa fechada).
Segurança Conforme com IEC 61010-1. / Compatibilidade eletromagnética (E.M.C.) Conforme com IEC 61326-1. / Imunidade às radiações eletromagnéticas Conforme com IEC 61000-4-3. / Imunidade eletrostática Conforme com IEC 61000-4-2. / Alimentação Bateria recarregável interna (12V - 2,3 Ah) ou da rede de 100 - 240 V~. / Carregador de bateria Para 100 - 240 V~. / Temperatura de operação -5°C a 50°C. / Temperatura de armazenamento -25°C a 65°C. / Umidade 95% RH (sem condensação). / Peso Aprox. 3,6 kg. / Dimensões 274 x 250 x 124 mm. </t>
    </r>
  </si>
  <si>
    <r>
      <rPr>
        <b/>
        <sz val="10"/>
        <color indexed="8"/>
        <rFont val="Calibri"/>
        <family val="2"/>
      </rPr>
      <t>Lavadora com água pressurizada Profissional com alimentação 220VCA</t>
    </r>
    <r>
      <rPr>
        <sz val="10"/>
        <color indexed="8"/>
        <rFont val="Calibri"/>
        <family val="2"/>
      </rPr>
      <t xml:space="preserve">
Dados Técnicos: Potência : 1,5 kW / Tensão de alimentação : 220V
Vazão : 400 l (litros) /h (hora) / Dimensão : 570 X 320 X 330 mm (C x L x A)
Pressão : 1600 lbs/pol² (110 bar) / Peso : 17 kg
Descrição: Lavadora deverá ser compacta, de alto desempenho e resistência. A aplicação será limpeza de equipamentos mecânicos, pisos, paredes, veículos, etc...</t>
    </r>
  </si>
  <si>
    <r>
      <rPr>
        <b/>
        <sz val="10"/>
        <color indexed="8"/>
        <rFont val="Calibri"/>
        <family val="2"/>
      </rPr>
      <t>Conjunto de Aterramento Temporário até 34,5 kV com Hastes NR10</t>
    </r>
    <r>
      <rPr>
        <sz val="10"/>
        <color indexed="8"/>
        <rFont val="Calibri"/>
        <family val="2"/>
      </rPr>
      <t xml:space="preserve">
Descrição:
Conjunto de Aterramento Rápido e Temporário, para Linhas de Distribuição Aérea até 34,5 kV. Atende os requisitos das normas NBR 6881; NBR 8762, NBR 11854 e NR10
Composição: 
03 Peças Grampos de aterramento por torção, com elementos de Fiberglass, Ø25x1200mm de comprimento;
01 Peça Trapézio de suspensão dos grampos; / 01 Peça Grampo de fixação ao ponto de terra; / 01 Peça Trado de aterramento1200mm de comprimento;
02 Peças Cabo de Cobre ultra flexível 25mm², com isolamento transparente, 2m de comprimento; 01 Peça Cabo de Cobre ultraflexível 25mm², com isolamento transparente, 12m de comprimento; / 01 Peça Bolsa de Lona impermeável, para acondicionamento e transporte do conjunto</t>
    </r>
  </si>
  <si>
    <r>
      <rPr>
        <b/>
        <sz val="10"/>
        <color rgb="FF000000"/>
        <rFont val="Calibri"/>
        <family val="2"/>
      </rPr>
      <t>Podador de galhos</t>
    </r>
    <r>
      <rPr>
        <sz val="10"/>
        <color indexed="8"/>
        <rFont val="Calibri"/>
        <family val="2"/>
      </rPr>
      <t xml:space="preserve">
Aplicação: O podador de galhos destaca-se por oferecer uma haste desmontável, o que facilita o transporte. Montado, oferece um alcance que pode chegar a 4 metros, possibilitando a poda de árvores altas em lugares de difícil acesso. Possui baixo peso, sendo projetado para que a posição de trabalho seja confortável, de forma a não prejudicar o operador e melhorar a produtividade. 
Especificações Técnicas:  Cilindrada: 24,5 cm³ / 1,5 pol³. / Diâmetro do cilindro: 34 mm / 1,34 pol. / Curso do cilindro: 27 mm / 1,06 pol. / Potência: 0,9 kW / 1,21 hp. / Velocidade máxima na potência encontrada: 8400 rpm.
Volume do tanque de combustível: 0,5 lit / 16,91 fl oz. / Consumo de combustível: 600 g/kWh. / Módulo de ignição: 0,3 mm / 0,01 ".
Velocidade em marcha lenta: 2700 rpm. / Vela de ignição: Champion RCJ6Y.
Espaço do eletrodo: 0,5 mm / 0,02 ". / Lubrificantes: Volume do tanque de óleo: 0,22 litros. / Dados de Vibração e ruídos: Nível de vibração equivalente (ahv, eq) empunhadura dianteira / traseira: 3,4/1,9 m/s².
Nível de pressão sonora no ouvido do operador: 86 dB(A). Nível de potência sonora, garantida (LWA): 105 dB(A).
Equipamentos de corte: Passo da corrente: 3/8".
Comprimento do sabre recomendado min-máx: 25-30 cm / 10"-12".
Dimensões gerais: Peso (sem equipamento de corte): 6,4 kg / 14,11 lb.
Comprimento junto ao equipamento de corte: 350 cm / 137,8 ".
Peso com embalagem: 11,34 kg / 25 lb.
Tamanho da embalagem CxLxA: 2044 x 280 x 240 mm / 80,47 x 11,02 x 9,45 pol.
Tamanho do pallet LxAxP: 186 x130,5 x 130,5mm / 7,32 x 5,14 x 5,14 pol.</t>
    </r>
  </si>
  <si>
    <r>
      <rPr>
        <b/>
        <sz val="10"/>
        <color indexed="8"/>
        <rFont val="Calibri"/>
        <family val="2"/>
      </rPr>
      <t>Rádio comunicador de 08 (oito) canais, com potência de 02 Watts em UHF,</t>
    </r>
    <r>
      <rPr>
        <sz val="10"/>
        <color indexed="8"/>
        <rFont val="Calibri"/>
        <family val="2"/>
      </rPr>
      <t xml:space="preserve"> deverão estar incluso Carregador de bateria, 01 bateria recarregável, Clip de cinto</t>
    </r>
  </si>
  <si>
    <t>Aparelho Celular para comunicação externa.</t>
  </si>
  <si>
    <r>
      <rPr>
        <b/>
        <sz val="10"/>
        <color indexed="8"/>
        <rFont val="Calibri"/>
        <family val="2"/>
      </rPr>
      <t>Multímetro digital portátil CAT III</t>
    </r>
    <r>
      <rPr>
        <sz val="10"/>
        <color indexed="8"/>
        <rFont val="Calibri"/>
        <family val="2"/>
      </rPr>
      <t xml:space="preserve">
Características: Tensão máxima CA1000 V / Tensão máxima CC1000 V
Corrente máxima CA400 mA / Corrente máxima CC400 mA
Frequência máxima100 kHz
Descrição: Multímetro digital portátil cat III / O Multímetro digital portátil realiza medições elétricas básicas comuns, além de temperatura, frequência e duty cycle, capacitância. 
Características: Classificação de segurança 600 V Cat III / Visor 50% maior com luz de fundo branca brilhante / Indicador de tensão excedida / Medição de frequência e temperatura / Tensão, resistência, continuidade e capacitância
Terminal de entrada para medições de corrente AC e DC para corrente de 10 A
Teste de díodos, retenção de dados.
Especificações Técnicas: Temperatura: Operação 0°C a 40°C
Armazenamento -30°C a 60°C /                                                                                       
Altitude - Operação: 2000 m / Armazenamento: 12000 m
Coeficiente de temperatura: 0,1 X (precisão especificada)/°C (28°C)
Proteção de fusível para entradas de corrente: fusível rápido de 440 mA, 600V
Fusível rápido de 11 A, 1000 V, 
Classificação: IP 40
Segurança: IEC 61010-1, IEC61010-2-030 CAT III 600 V, CAT II 1000 V, grau de poluição 2
Ambiente eletromagnético: IEC 61326-1: Portátil
Tensão máxima entre qualquer terminal e o aterramento: 1000 V
Visor (LCD): 4000 contagens, atualização 3/segundos
Tipo de bateria: 2 AA, NEDA 15A, IEC LR6 / Autonomia das pilhas: mínimo de 500 horas. / Itens Inclusos: Cabos de teste TL75 com duas tampas / Sonda de temperatura termopar / 2 pilhas AA</t>
    </r>
  </si>
  <si>
    <r>
      <rPr>
        <b/>
        <sz val="10"/>
        <color indexed="8"/>
        <rFont val="Calibri"/>
        <family val="2"/>
      </rPr>
      <t>ALICATE AMPERÍMETRO PORTÁTIL</t>
    </r>
    <r>
      <rPr>
        <sz val="10"/>
        <color indexed="8"/>
        <rFont val="Calibri"/>
        <family val="2"/>
      </rPr>
      <t xml:space="preserve">
Características
Tensão máxima CA600 V / Tensão máxima CC600 V / Corrente máxima CA400 A
Resistência máxima CA4000  / Resistência máxima CC4000 
Tipo de tela Digital / Abertura de garra de 30 mm / Medição de corrente de CA de 400 A / Classificação de segurança CAT IV 300 V, CAT III 600 V
Garra de 30 mm para aplicações diversas / Faixa de resistência de 4 k¿
Visor com iluminação de fundo</t>
    </r>
  </si>
  <si>
    <r>
      <rPr>
        <b/>
        <sz val="10"/>
        <color indexed="8"/>
        <rFont val="Calibri"/>
        <family val="2"/>
      </rPr>
      <t xml:space="preserve">CORTADOR DE PAREDES ELÉTRICO / Máquina Elétrica De Cortar Parede Com 2 Discos </t>
    </r>
    <r>
      <rPr>
        <sz val="10"/>
        <color indexed="8"/>
        <rFont val="Calibri"/>
        <family val="2"/>
      </rPr>
      <t xml:space="preserve">
Características
Velocidade: 8500 rpm / Potência:1500 W /                                                         
Profundidade máxima de corte:30 mm
Descrição
Dispense talhadeiras e marretas nos trabalhos de corte de paredes, economia de tempo e energia, maior produtividade, trabalhos com melhor acabamento. 
Utilizado para aberturas de canais para:
Elétrica / Rede gás / Hidráulica / Agua quente
PARTE FÍSICA:
Punho auxiliar / Regulador de profundidade / 2 discos em paralelo, maior precisão / Bocal para adaptação de aspirador
ESPECIFICAÇÕES TÉCNICAS:
Frequência: 60HzTensão: 220 Volts / Potência: 1500 watts
Velocidade: 8500RPM / Diâmetro do disco: 125mm
Largura do corte: 8 a 30mm / Profundidade do corte: 30mm
Diâmetro do furo do disco: 22,2mm
DIMENSÕES:
Altura 20 cm / Largura 15 cm / Comprimento 37 cm
Cabo de alimentação 2 mt
Peso bruto 6,25kg / Peso líquido 4,5 kg
ACOMPANHA:
1 chave allen / 1 punho auxiliar / 1 chave dois pinos / 1 escova de carvão
1 talhadeira simples / 1 maleta plástica reforçada / 2 discos diamantados de 125mm / 1 manual de instruções e de garantia </t>
    </r>
  </si>
  <si>
    <r>
      <t xml:space="preserve"> </t>
    </r>
    <r>
      <rPr>
        <b/>
        <sz val="10"/>
        <color indexed="8"/>
        <rFont val="Calibri"/>
        <family val="2"/>
      </rPr>
      <t xml:space="preserve">FURADEIRA E PARAFUSADEIRA MANUAL </t>
    </r>
    <r>
      <rPr>
        <sz val="10"/>
        <color indexed="8"/>
        <rFont val="Calibri"/>
        <family val="2"/>
      </rPr>
      <t xml:space="preserve">
Produto: Parafusadeira Furadeira de impacto 1/2" à bateria 20 volts com 2 baterias 
Tensão: 110V/220V
Descrição:
A Parafusadeira / Furadeira de impacto 1/2" perfura e parafusa em alvenaria, metais e madeira com luz de LED, empunhadura emborrachada, gatilho eletrônico com velocidade variável e reversível.
Capacidade de perfuração: Alvenaria e Metais 13 mm, Madeira 38 mm. Torque de 42 Nm.
Especificações:
Capacidade de Perfuração: Alvenaria: 13 mm / Metais: 13 mm / Madeira: 38 mm / Mandril: 1/2" / Rotações por minuto:0-450/ 0-1500 rpm/ Impactos por minuto: 0 - 7.650 / 0 - 25.500 / Torque: 42 Nm / Bateria: 20 volts
Itens Inclusos: Carregador / 2 baterias de 1,3 Ah / Maleta.</t>
    </r>
  </si>
  <si>
    <r>
      <rPr>
        <b/>
        <sz val="10"/>
        <color indexed="8"/>
        <rFont val="Calibri"/>
        <family val="2"/>
      </rPr>
      <t>ESMERILHADEIRA ANGULAR 4.1/2”</t>
    </r>
    <r>
      <rPr>
        <sz val="10"/>
        <color theme="1"/>
        <rFont val="Calibri"/>
        <family val="2"/>
        <scheme val="minor"/>
      </rPr>
      <t xml:space="preserve">
Descrição:
Esmerilhadeira angular conhecida como rebarbadora. 
Ferramenta com dupla isolação. 
Ideal para esmerilar, aparar rebarbas e cortes e desbaste em metais. 
Seu design ergonômico adapta-se facilmente a mão, compacta e motor de alta potência.
Fácil manuseio.
Ferramenta com dupla isolação.
Ideal para esmerilar, aparar rebarbas e cortes e desbaste em metais.
Informações Técnicas: -Tensão: 220 Volts / - Potência: 850W; / - Diâmetro do disco: 115mm; / - Rotações por minuto: 11.000; / - Dimensões(C x L x A): 276 x 130 x 111mm; / - Peso: 2kg.
Itens Inclusos: 1 - Esmerilhadeira Angular; / 1 - Punho lateral; / 1 - Protetor;
1 - Chave de pino.</t>
    </r>
  </si>
  <si>
    <r>
      <rPr>
        <b/>
        <sz val="10"/>
        <color indexed="8"/>
        <rFont val="Calibri"/>
        <family val="2"/>
      </rPr>
      <t>ALICATE HIDRÁULICO PRENSA TERMINAIS</t>
    </r>
    <r>
      <rPr>
        <sz val="10"/>
        <color theme="1"/>
        <rFont val="Calibri"/>
        <family val="2"/>
        <scheme val="minor"/>
      </rPr>
      <t xml:space="preserve">
Dados Técnicos:
-Comprimento (mm): 460
-Curso hidráulico (mm): 22
-Matrizes (mm²): 10,16,25,35,50,70,95,120,150,185,240,300
-Molde de Prensagem: hexagonal
-Peso (Kg): 3,6
-Pressão Máxima (Kg): 10.000
-Secção de Cabo (mm²): 10 a 300</t>
    </r>
  </si>
  <si>
    <r>
      <rPr>
        <b/>
        <sz val="10"/>
        <color indexed="8"/>
        <rFont val="Calibri"/>
        <family val="2"/>
      </rPr>
      <t>PAQUÍMETRO DIGITAL</t>
    </r>
    <r>
      <rPr>
        <sz val="10"/>
        <color theme="1"/>
        <rFont val="Calibri"/>
        <family val="2"/>
        <scheme val="minor"/>
      </rPr>
      <t xml:space="preserve">
Paquímetro Digital com Faces de Medição (Bicos e Orelhas) em Metal Duro Capacidade 150mm Resolução de 0,01mm 
Quadrimensionais
Fabricados em aço inoxidável temperado
Parafuso de fixação da medida
Faces de medição em metal duro lapidadas (bicos e orelhas)
Zeragem em qualquer ponto
Conversão milímetro/polegada
Tecla liga/desliga
Dígitos grandes de 11mm: 57% maiores que os normais
Resolução de 0,01mm/.0005"</t>
    </r>
  </si>
  <si>
    <r>
      <rPr>
        <b/>
        <sz val="10"/>
        <color indexed="8"/>
        <rFont val="Calibri"/>
        <family val="2"/>
      </rPr>
      <t>FASÍMETRO ELÉTRICO DIGITAL SEQUENCIADOR DE FASES</t>
    </r>
    <r>
      <rPr>
        <sz val="10"/>
        <color theme="1"/>
        <rFont val="Calibri"/>
        <family val="2"/>
        <scheme val="minor"/>
      </rPr>
      <t xml:space="preserve">
Fasímetro Digital Tensão Entrada 40 a 690V Resposta Frequência 15 a 400Hz Display LCD Sequência e Indicador de Fase 
Descrição: 
D- Display LCD;
 - Faixa de operação: 40V a 690V AC, Trifásico; / - Tensão de operação máxima: 690V; / - Faixa de frequência de operação: 15Hz ~400Hz; / - Ambiente de Operação: 0°C a 40°C, umidade relativa RH&lt; 70%; / - Grau de poluição: 2;
- IP-40; / - Segurança / Conformidade: IEC61010/EN61010, IEC61557-7/EN61557-7 Sobretensão e Dupla    isolação, CAT III 600V e CAT IV 300V;  / - Tensão: 40V ~ 690V AC (máx.); / - Faixa de Frequência: 15Hz ~ 400Hz; 
  Itens inclusos: - Pontas de Prova / - Garras Jacaré / - Manual de Instruções 
- Estojo para transporte</t>
    </r>
  </si>
  <si>
    <r>
      <rPr>
        <b/>
        <sz val="10"/>
        <color indexed="8"/>
        <rFont val="Calibri"/>
        <family val="2"/>
      </rPr>
      <t xml:space="preserve">ESTAÇÃO DE SOLDA </t>
    </r>
    <r>
      <rPr>
        <sz val="10"/>
        <color theme="1"/>
        <rFont val="Calibri"/>
        <family val="2"/>
        <scheme val="minor"/>
      </rPr>
      <t xml:space="preserve">Estação Solda E Retrabalho 3 Em 1
Descrição:
BASE ESTAÇÃO: Tensão: AC: 220 V ± 10% 60 HZ; / Potência Total: 700 W + 50 W + 15 W = 765 W ± 10% (Max) / Ambiente de trabalho: 0-50 ° c / Temperatura de armazenamento:-20-80 ° c 
FERRO DE SOLDA: Tensão de saída: AC: 26 V ± 10% / Potência De saída: 50 W ± 10% / Faixa de temperatura: 200-480 ° c / Estabilidade de temperatura: ± 2 ° c
Sugestão para a terra da resistência &lt; 2ohm / Sugestão para a terra de tensão &lt; 2mV
RETRABALHO (ar quente): Tensão de funcionamento: AC: 220 V ± 10% 60 HZ
Potência De saída: 700 W ± 10% / faixa de temperatura: 100-450 ° c
Estabilidade de temperatura: ± 2 ° c
FONTE DE ALIMENTAÇÃO: Potência De saída: 15 W / Tensão de saída: 0-15 VDC 2 Amperes / Carga: &lt; 0.01 ± 2mv / Noise Ripple &lt; 1 mvrms (RMS valor virtual)
Coeficiente de temperatura: &lt; 300PPm/° c / Proteção iniciar atual: &gt; 10% do valor nominal
ITENS INCLUSOS NA ESTAÇÃO: 01 - Manopla, cabo soprador Ar Quente
03 - Bicos redondos 5mm, 7mm e 10mm / 01 - Suporte para manopla de ar
01 - Ferro de solda / 01 - Suporte para ferro de solda / 01 - Esponja vegetal
01 - Ferramenta para auxiliar remoção de C.I. / 01 - Cabo de teste de tensão
01 - Cabo de força 
</t>
    </r>
  </si>
  <si>
    <r>
      <rPr>
        <b/>
        <sz val="10"/>
        <color indexed="8"/>
        <rFont val="Calibri"/>
        <family val="2"/>
      </rPr>
      <t>BOMBA DE VÁCUO PARA REFRIGERAÇÃO</t>
    </r>
    <r>
      <rPr>
        <sz val="10"/>
        <color theme="1"/>
        <rFont val="Calibri"/>
        <family val="2"/>
        <scheme val="minor"/>
      </rPr>
      <t xml:space="preserve">
Descrição:
Bomba De Vácuo 12cfm Duplo Estágio / Potência Motor: 1HP
Tensão: Bivolt 110 / 220V com chave. / Frequência 50-60Hz
Capacidade: 12CFM ou 340 Litros por minuto / Estágios: 2
Vácuo final: 15 Mícrons / Conexões: 1/4" x 3/8" SAE
Capacidade de Óleo: 600ml (ACOMPANHA ÓLEO)
Temperatura ambiente para trabalho: 5ºC a 40ºC
Medidas: 390mm x 140mm x 252mm / Peso: 14,5Kg
Pode ser utilizada com todos os Gases Refrigerantes tradicionais e também os Gases da nova geração.
- Alça para transporte com desenho ergonômico para ótima empunhadura para transporte. / - Alto vácuo final</t>
    </r>
  </si>
  <si>
    <r>
      <rPr>
        <b/>
        <sz val="10"/>
        <color indexed="8"/>
        <rFont val="Calibri"/>
        <family val="2"/>
      </rPr>
      <t xml:space="preserve">ALICATE LOKRING   </t>
    </r>
    <r>
      <rPr>
        <sz val="10"/>
        <color theme="1"/>
        <rFont val="Calibri"/>
        <family val="2"/>
        <scheme val="minor"/>
      </rPr>
      <t xml:space="preserve">
Descrição:
 O Alicate Lokring é uma ferramenta com uma nova tecnologia para conectar tubos de refrigeração, sem o uso de solda. o sistema lokring proporciona uma vedação segura e permanente, e pode ser usado em conexões de tubulações de materiais, formas e diâmetros diferentes.
A vedação Lokring é utilizada para unir tubos que se localizam em regiões onde o uso de brasagem é indevido. A prática também é ecologicamente correta, já que ao evitar a brasagem, não emite gases tóxicos. Além disso, esse tipo de vedação evita a oxidação interna dos tubos, não deixando qualquer resíduo que possa contaminar os circuitos de refrigeração. 
Especificações Técnicas do Alicate Lokring
Conexões: 1/4 3/16 3/8 5/16 5/8 3/4 7/8
Comprimento: 40 cm Largura x 8 cm
Peso: 1,480 kg
Atende gases R410, R22 e outros.</t>
    </r>
  </si>
  <si>
    <r>
      <rPr>
        <b/>
        <sz val="10"/>
        <color indexed="8"/>
        <rFont val="Calibri"/>
        <family val="2"/>
      </rPr>
      <t>ESCADA TELESCÓPICA AÇO 4,10 M</t>
    </r>
    <r>
      <rPr>
        <sz val="10"/>
        <color theme="1"/>
        <rFont val="Calibri"/>
        <family val="2"/>
        <scheme val="minor"/>
      </rPr>
      <t xml:space="preserve">
Fabricada em aço carbono fosforizado e com pintura eletrostática.
Regulável de 1,27 mts a 4,10mts / Suporta até 120kg
Altura e números de degraus: Na posição Fechada: 1,27 mts e 4 degraus;
Na posição Cavalete: 2,05 mts de 4 até 7 degraus; / Na posição Vertical: 4,10 mts de 8 a 14 degraus. Dimensões: 15x27x147cm / Peso: 14,5Kg</t>
    </r>
  </si>
  <si>
    <r>
      <rPr>
        <b/>
        <sz val="10"/>
        <color indexed="8"/>
        <rFont val="Calibri"/>
        <family val="2"/>
      </rPr>
      <t>MAÇARICO PORTÁTIL OXIGÊNIO ACETILENO CORTE E SOLDA TURBO SET</t>
    </r>
    <r>
      <rPr>
        <sz val="10"/>
        <color theme="1"/>
        <rFont val="Calibri"/>
        <family val="2"/>
        <scheme val="minor"/>
      </rPr>
      <t xml:space="preserve">
Descrição do KIT:
-Estrela de quatro bicos 63, 100, 160 e 225 l/h além do bico de corte que acompanha o produto
-Temperatura máxima 3000°C / 5432°F
Itens inclusos:
- redutor de oxigênio e torneira de gás com válvula de não retorno;
- Punho com torneiras de regulagem (incluída válvula de segurança);
- Estrela de 4 pontas (63-100-160-225 l/h</t>
    </r>
  </si>
  <si>
    <r>
      <rPr>
        <b/>
        <sz val="10"/>
        <color indexed="8"/>
        <rFont val="Calibri"/>
        <family val="2"/>
      </rPr>
      <t>DOBRADOR DE TUBOS MANUAL</t>
    </r>
    <r>
      <rPr>
        <sz val="10"/>
        <color theme="1"/>
        <rFont val="Calibri"/>
        <family val="2"/>
        <scheme val="minor"/>
      </rPr>
      <t xml:space="preserve">
Descrição: Equipamento manual utilizado para dobra de tubos.
Dados Técnicos:
Para tubos redondos, medidas: 3/8''; 1/2''; 5/8''; 3/4''; 7/8''; 1''; 1.1/4'';
Parede máxima: Em tubos de 1.1/4, parede máxima de 1,5 mm;
Comprimento: 45 cm;
Largura: 45 cm;
Altura: 100 cm;
Peso: 40 kg.
Fabricado em aço e ferro fundido de alta resistência</t>
    </r>
  </si>
  <si>
    <r>
      <rPr>
        <b/>
        <sz val="10"/>
        <color indexed="8"/>
        <rFont val="Calibri"/>
        <family val="2"/>
      </rPr>
      <t>KIT SOQUETES SEXTAVADOS COM CHAVE CATRACA</t>
    </r>
    <r>
      <rPr>
        <sz val="10"/>
        <color theme="1"/>
        <rFont val="Calibri"/>
        <family val="2"/>
        <scheme val="minor"/>
      </rPr>
      <t xml:space="preserve">
Descrição: Kit de soquetes com chave catraca e maleta
- Soquete forjado em aço cromo vanádio e temperado. 
Itens Inclusos
- 16 Soquetes Sextavados Encaixe 3/4": 19, 21, 22, 23, 24, 26, 27, 30, 32, 34, 36, 38, 41, 46, 48 e 50 e 52mm.
- Com cabo extensível
- Catraca reversível Encaixe 3/4" - 48cm Comprimento
- Cabo T Com 45cm Comprimento - Encaixe 3/4"
- Acabamento Cromado Polido</t>
    </r>
  </si>
  <si>
    <r>
      <rPr>
        <b/>
        <sz val="10"/>
        <color indexed="8"/>
        <rFont val="Calibri"/>
        <family val="2"/>
      </rPr>
      <t>REGULADOR PRESSAO NITROGENIO PARA MANIFOLD</t>
    </r>
    <r>
      <rPr>
        <sz val="10"/>
        <color theme="1"/>
        <rFont val="Calibri"/>
        <family val="2"/>
        <scheme val="minor"/>
      </rPr>
      <t xml:space="preserve">
VÁLVULA REGULADORA DE ALTA PRESSÃO RI-50 NITROGÊNIO C/ MANÔMETRO DE SAÍDA 700 PSI / 50 Kgf/cm² AFERISOLDA.
PRESSÃO MÁXIMA DE TRABALHO 50 50 Kgf/cm² (bar) ou 700 Psi (Lbs)
Fabricados para utilização em cilindros, onde é necessário trabalhar com elevadas pressões de saída. Trata-se de reguladores especiais com corpo e capa em latão cromado e construção com componentes de alta tecnologia para suportar pressões de até 50 kgf/cm² na saída dos reguladores. Aplicado para pressurização de tubulação, refrigeração e enchimento de extintores de incêndio.
Regulador de Nitrogênio de Alta Pressão - Características;
- O Regulador de Nitrogênio de Alta Pressão é fabricado para altas pressões de trabalho, como por exemplo, os testes de alta pressão.
- O Regulador de Nitrogênio de Alta Pressão possui dois manômetros, um para medir a pressão interna do cilindro e outro para medir a pressão de trabalho.
- Regula-se a pressão de saída do Regulador de Nitrogênio de Alta Pressão através de um robusto parafuso de regulagem.</t>
    </r>
  </si>
  <si>
    <r>
      <t xml:space="preserve"> </t>
    </r>
    <r>
      <rPr>
        <b/>
        <sz val="10"/>
        <color indexed="8"/>
        <rFont val="Calibri"/>
        <family val="2"/>
      </rPr>
      <t>SERRA TICO TICO</t>
    </r>
    <r>
      <rPr>
        <sz val="10"/>
        <color theme="1"/>
        <rFont val="Calibri"/>
        <family val="2"/>
        <scheme val="minor"/>
      </rPr>
      <t xml:space="preserve">
Descrição: Usada para cortes precisos em superfícies planas de metais, madeira, acrílicos e outros.
- Saída para conexão com aspirador de pó para trabalho sem sujeira.
-Troca de lâmina mais rápida e fácil:
- Robusto sistema de troca de lâminas sem chave SDS.
-Controle de velocidade.
-Tensão 220 V
-Potência 500 W.
- Velocidade variável e seleção de pré-velocidade.</t>
    </r>
  </si>
  <si>
    <r>
      <rPr>
        <b/>
        <sz val="10"/>
        <color indexed="8"/>
        <rFont val="Calibri"/>
        <family val="2"/>
      </rPr>
      <t>NÍVEL À LASER</t>
    </r>
    <r>
      <rPr>
        <sz val="10"/>
        <color theme="1"/>
        <rFont val="Calibri"/>
        <family val="2"/>
        <scheme val="minor"/>
      </rPr>
      <t xml:space="preserve">
Nível a Laser com Tripé
O Nível a laser giratório, projeta faixa a laser na vertical e horizontal com alcance de 10 metros com precisão com base rotativa de 360 graus com tripé, que garante fácil ajuste e posicionamento do equipamento durante o uso.
DESCRIÇÃO TÉCNICA:
 Base com rotação vertical e horizontal. Possui tripé para apoio.
- Possui nível bolha na parte superior
- Compartimento para 2 pilhas: AAA 
- Classe: 2 
- Altura do tripé: 140 mm
- Altura total: 225 mm 
Peso: 0.32 Kg
Dimensões (C x L x A): 8.50 x 3.00 x 3.50 centímetros</t>
    </r>
  </si>
  <si>
    <r>
      <rPr>
        <b/>
        <sz val="10"/>
        <color indexed="8"/>
        <rFont val="Calibri"/>
        <family val="2"/>
      </rPr>
      <t>TRENA À LASER PROFISSIONAL</t>
    </r>
    <r>
      <rPr>
        <sz val="10"/>
        <color theme="1"/>
        <rFont val="Calibri"/>
        <family val="2"/>
        <scheme val="minor"/>
      </rPr>
      <t xml:space="preserve">
Trena à laser profissional
Descrição:
Trena a laser c/ leitura de até 40 metros
Dimensões (C x L x A): 15.60 x 4.10 x 2.40 centímetros
Peso: 0.10 Kg
A Trena a laser possibilita medições de até 40 metros de distância com precisão, proporciona mais praticidade para o trabalho!
Tem que possuir funções de medição contínua, cálculo de área, cálculo de volume, Pitágoras simples, adição e subtração.
Indicada para os profissionais como engenheiros, arquitetos, marceneiros, carpinteiros, eletricistas, instaladores de cozinha, entre outros!
Especificações Técnicas:
Distância de trabalho: 0,15 ? 40 m
Precisão de medição: ± 1,5 mm
Pilhas: 2 x 1,5 V LR03 (AAA)
Classe e tipo do laser: Classe 2, 635 nm, &lt;1mW</t>
    </r>
  </si>
  <si>
    <r>
      <rPr>
        <b/>
        <sz val="10"/>
        <color indexed="8"/>
        <rFont val="Calibri"/>
        <family val="2"/>
      </rPr>
      <t>KIT FLANGEADOR EXCÊNTRICO COM CORTADOR</t>
    </r>
    <r>
      <rPr>
        <sz val="10"/>
        <color theme="1"/>
        <rFont val="Calibri"/>
        <family val="2"/>
        <scheme val="minor"/>
      </rPr>
      <t xml:space="preserve">
 Descrição:
Kit Flangeador Excêntrico C/ Limitador de Torque
Utilização: Ferramenta usada para dar forma a extremidade do tubo. O tubo com flange permite vedação completa quando se unem tubulações, válvulas e registros através de porcas.
Características:
• Cortador + Escareador 1/4", 5/16”, 3/8”, 1/2", 5/8”;
• Mesa: 1/4", 5/16”, 3/8”, 1/2", 5/8” e 3/4";
• Operação facilitada, menor tempo e menos energia;
• Gradualmente forma uma flange 45graus, sem criar ranhuras no tubo ou rachaduras;
• Conta com limitador de torque, que garante a execução da flange sem aperto excessivo e a consequente rachadura do tubo.</t>
    </r>
  </si>
  <si>
    <r>
      <rPr>
        <b/>
        <sz val="10"/>
        <color indexed="8"/>
        <rFont val="Calibri"/>
        <family val="2"/>
      </rPr>
      <t>MORSA TORNO De BANCADA DE 8 POL. COM BASE GIRATÓRIA</t>
    </r>
    <r>
      <rPr>
        <sz val="10"/>
        <color theme="1"/>
        <rFont val="Calibri"/>
        <family val="2"/>
        <scheme val="minor"/>
      </rPr>
      <t xml:space="preserve">
 - Características: 
:: Base giratória com bigorna
:: Projetado para fixação de peças em posição conveniente para processamento
:: Mordente removível com relevo
:: Medida: 8” – 200mm</t>
    </r>
  </si>
  <si>
    <r>
      <rPr>
        <b/>
        <sz val="10"/>
        <color indexed="8"/>
        <rFont val="Calibri"/>
        <family val="2"/>
      </rPr>
      <t xml:space="preserve">TORNO ENCANADOR FIXO Nº 4 </t>
    </r>
    <r>
      <rPr>
        <sz val="10"/>
        <color theme="1"/>
        <rFont val="Calibri"/>
        <family val="2"/>
        <scheme val="minor"/>
      </rPr>
      <t xml:space="preserve">
 Descrição:
 Torno Encanador Fixo Nº 4
Fixação de tubos para corte e rosqueamento, utilizados na construção civil, oficinas, para troca de válvulas dos cilindros de oxigênio e outros.
Especificações Técnicas: 
- Abertura Máxima (mm): 101,6
- Dimensões (C x L x A): 245 x 150 x 280</t>
    </r>
  </si>
  <si>
    <r>
      <rPr>
        <b/>
        <sz val="10"/>
        <color indexed="8"/>
        <rFont val="Calibri"/>
        <family val="2"/>
      </rPr>
      <t>PLAINA ELÉTRICA MANUAL</t>
    </r>
    <r>
      <rPr>
        <sz val="10"/>
        <color theme="1"/>
        <rFont val="Calibri"/>
        <family val="2"/>
        <scheme val="minor"/>
      </rPr>
      <t xml:space="preserve">
Descrição:
Plaina Elétrica Industrial 
Especificações Técnicas:
-Potência: 750 watts
-Velocidade: 15.000 rpm
-Profundidade do corte por passada: 1 mm 
-Largura do corte: 3.1/4" (82 mm) 
-Trava do gatilho: sim
-Frequência: 50-60Hz
-Voltagem:220v
-Peso: 2,6 Kg
-Tamanho do cabo: 1,85 metros</t>
    </r>
  </si>
  <si>
    <r>
      <rPr>
        <b/>
        <sz val="10"/>
        <color indexed="8"/>
        <rFont val="Calibri"/>
        <family val="2"/>
      </rPr>
      <t>TACÔMETRO DIGITAL ÓPTICOSEM CONTATO COM MIRA À LASER</t>
    </r>
    <r>
      <rPr>
        <sz val="10"/>
        <color theme="1"/>
        <rFont val="Calibri"/>
        <family val="2"/>
        <scheme val="minor"/>
      </rPr>
      <t xml:space="preserve">
DESCRIÇÃO:
O tacômetro digital óptico com mira a laser realiza medições rápidas e com alta exatidão na superfície de objetos em rotação sem contato, onde as rotações são medidas em RPM. 
Ele detecta o movimento através de um pequeno pedaço de fita reflexiva colada no objeto em rotação, o qual serve como referência. 
Com visor LCD e luz de fundo (backlight)e memória de armazenamento com valores máximo (MAX), mínimo (MIN), médio (AVG) e da última medição realizada (LAST).
ESPECIFICAÇÕES TÉCNICAS: Faixa de medição: 2 a 99999 RPM (rotações por minuto) / Resolução: 0.1 RPM (2 a 999.9 RPM) / 1 RPM (1000 a 99999 RPM)
Exatidão: +/- 0.1% / Visor LCD: 5 dígitos / Distância de detecção: 5 a 50 cm
Base de tempo: Cristal a quartzo / Alimentação: 3V (2 pilhas AAA)
Temperatura de operação: 0 a 50ºC / Umidade de operação: 10 a 90%UR (sem condensação) / Dimensões (L x A x P): 56 x 127 x 30 mm / Peso: 110 g
RECURSOS PRINCIPAIS: - Registros de MAX, MIN, AVG e LAST / - Mira a laser
- Visor iluminado (backlight) / - Desligamento automático após 60 segundos de inatividade / - Indicação de bateria fraca
ITENS INCLUSOS: - 2 pilhas AAA / - 3 fitas reflexivas (20 cm x 12 mm)
- Manual de instruções em português</t>
    </r>
  </si>
  <si>
    <t>e</t>
  </si>
  <si>
    <r>
      <t xml:space="preserve"> </t>
    </r>
    <r>
      <rPr>
        <b/>
        <sz val="10"/>
        <color indexed="8"/>
        <rFont val="Calibri"/>
        <family val="2"/>
      </rPr>
      <t>MÁQUINA DE SOLDA INVERSORA</t>
    </r>
    <r>
      <rPr>
        <sz val="10"/>
        <color theme="1"/>
        <rFont val="Calibri"/>
        <family val="2"/>
        <scheme val="minor"/>
      </rPr>
      <t xml:space="preserve">
Descrição:
Descrição do Produto
- A Inversora de Solda é uma máquina portátil, versátil e compacta;
- Excelente soldabilidade com eletrodos revestidos, inclusive com eletrodos E7018;
- Solda com eletrodos de até 2,5mm sem parar;
- Funciona em rede doméstica;
- A Inversora solda todos os tipos de material: aço carbono, alumínio, ligas de cromo e níquel;
- Turbo refrigeração, com ventilação mais eficiente, garantindo que a máquina trabalhe o dia todo;
- Com painel simples e fácil de usar;
- Classificação IEC 60.974-1 garantindo que a máquina foi testada e aprovada nos mais rigorosos testes globais de soldagem.
Especificação Técnica: - Altura: 192 mm; / - Comprimento: 98 mm;
- Largura: 248 mm; / - Classe de proteção: IP 21S; / - Faixa de Corrente: 20-140A; / - Disjuntor-corrente: 16A; / - Fase: 1; / - Frequência de alimentação: 50/60Hz; / - Tensão de alimentação: 220V; / - Ciclo de trabalho: 20% / Corrente de saída DC: 140A; / - Ciclo de trabalho: 100% / Corrente de saída DC: 63A;
- Peso: 3,3Kg.</t>
    </r>
  </si>
  <si>
    <r>
      <rPr>
        <b/>
        <sz val="10"/>
        <color indexed="8"/>
        <rFont val="Calibri"/>
        <family val="2"/>
      </rPr>
      <t>GUINCHO MANUAL TIFOR PARA ESTICAR CABOS</t>
    </r>
    <r>
      <rPr>
        <sz val="10"/>
        <color theme="1"/>
        <rFont val="Calibri"/>
        <family val="2"/>
        <scheme val="minor"/>
      </rPr>
      <t xml:space="preserve">
Descrição:
Gancho em aço forjado com mola, cabo de aço industrial com 4,5 mm de diâmetro, catraca industrial fabricada com 3 chapas de aço para melhorar a resistência e durabilidade e possui 70 cm de cabo de aço.
Capacidade para puxar: 2000Kgs
Capacidade para suspender: 1000Kgs
Utilização:
Livrar veículos encalhados
Mover equipamentos pesados
Apertar cercas
Esticar cabos elétricos aéreos
Remover árvores, troncos e obstáculos
Ajudar no carregamento de barcos e trailers</t>
    </r>
  </si>
  <si>
    <r>
      <rPr>
        <b/>
        <sz val="10"/>
        <color indexed="8"/>
        <rFont val="Calibri"/>
        <family val="2"/>
      </rPr>
      <t>ROSQUEADEIRA FIXA PARA TUBOS DE METAL</t>
    </r>
    <r>
      <rPr>
        <sz val="10"/>
        <color theme="1"/>
        <rFont val="Calibri"/>
        <family val="2"/>
        <scheme val="minor"/>
      </rPr>
      <t xml:space="preserve">
Rosqueadeira fixa 1/2 a 2 Pol. 2300W  
 1/2" a 2" 220 Volts
Características técnicas:
- Tensão: 220V – 60Hz
- Motor: Universal Monofásico 750W
- Rotação: 28rpm
Acompanha:
- Cabeçote Automático de 1/2" a 2"
- Cossinetes 1/2" a 3/4" e 1" a 2"
- Jogo de pés para sustentação</t>
    </r>
  </si>
  <si>
    <r>
      <rPr>
        <b/>
        <sz val="10"/>
        <color indexed="8"/>
        <rFont val="Calibri"/>
        <family val="2"/>
      </rPr>
      <t>SERRA MARMORE</t>
    </r>
    <r>
      <rPr>
        <sz val="10"/>
        <color theme="1"/>
        <rFont val="Calibri"/>
        <family val="2"/>
        <scheme val="minor"/>
      </rPr>
      <t xml:space="preserve">
Descrição:
Motor potente para os trabalhos mais pesados. / Trabalha com discos diamantados e côncavos. / Botão de segurança. / Cortes em ângulo.
Dupla isolação.
ESPECIFICAÇÕES TÉCNICAS:
Potência : 1.500W / Capacidade máxima de corte : 32mm
Diâmetro do Disco : 110mm / Diâmetro do furo : 20mm
Espessura máx. do disco : 2mm / Rotações por minuto : 13.000
Peso : 2,9kg / Cabo de Energia : 2m
ITENS QUE ACOMPANHAM: Chave Allen para troca de disco</t>
    </r>
  </si>
  <si>
    <r>
      <rPr>
        <b/>
        <sz val="10"/>
        <color indexed="8"/>
        <rFont val="Calibri"/>
        <family val="2"/>
      </rPr>
      <t>MICRO RETÍFICA</t>
    </r>
    <r>
      <rPr>
        <sz val="10"/>
        <color theme="1"/>
        <rFont val="Calibri"/>
        <family val="2"/>
        <scheme val="minor"/>
      </rPr>
      <t xml:space="preserve">
Ferramenta usada para corte e desbaste de peças metálicas lixar superfícies porosas e outros.
Descrição: - Controle de velocidade variável. / - Constante eletrônico de tração. / - Motor de alta performance. / - Escovas de carvão substituíveis.
- Corpo emborrachado ergonômico. / - Colar de agarre. / - Botão trava e destrava. / - Interruptor liga/desliga independente do botão de controle de velocidade.
ESPECIFICAÇÕES: - Voltagem: 220V / - Potencia: 175w / - RPM: 5000-35000
ITENS QUE ACOMPANHAM: - Kit 36 acessórios. / - Maleta plástica
- Eixo Flexível / - Empunhadura auxiliar / - Guia de corte / - Manual do usuário
- Chave de aperto</t>
    </r>
  </si>
  <si>
    <r>
      <rPr>
        <b/>
        <sz val="10"/>
        <color indexed="8"/>
        <rFont val="Calibri"/>
        <family val="2"/>
      </rPr>
      <t>SERRA SABRE</t>
    </r>
    <r>
      <rPr>
        <sz val="10"/>
        <color theme="1"/>
        <rFont val="Calibri"/>
        <family val="2"/>
        <scheme val="minor"/>
      </rPr>
      <t xml:space="preserve">
A Serra Sabre é uma ferramenta de uso Industrial e indicada para de cortes madeira, plástico, metal e materiais de construção com um limitador fixo.
Um produto bem prático para o trabalho com sistema de troca rápida de lâmina, facilitando seu trabalho. Mudança rápida e sem chave das ferramentas de aplicação.
Descrição: Aplicação: Industrial / profissional / Uso: madeira, plástico, metal e materiais de construção com um limitador fixo
Capacidades de corte: Profundidade máxima de corte em madeira: 230 mm
Profundidade máxima de corte em em aço, sem liga: 20 mm
Diâmetro máxima de corte do tubo: 150 mm
Especificações Técnicas: Potência: 1.100 watts / N.º de cursos em vazio: 0 – 2.700 c.p.m. / Distância de Golpe 1 -1/8" (28mm) / Serra, comprimento de curso: 28 mm 
Especificações gerais: Trocas rápidas de lâminas; / Iluminação Lâmpada “Power Light”. / Ganchos metálicos; / Carcaça da engrenagem revestida com borracha. 
Itens Inclusos: 1 Serra / Lâmina multimaterial / Mala de transporte
Alimentação: Voltagem: 220 Volts
Dimensões: Tamanho (AxP): 19,5 x 49,5 cm / Peso: 3,8 Kg</t>
    </r>
  </si>
  <si>
    <r>
      <t xml:space="preserve">Notebook </t>
    </r>
    <r>
      <rPr>
        <sz val="10"/>
        <color rgb="FF000000"/>
        <rFont val="Calibri"/>
        <family val="2"/>
        <scheme val="minor"/>
      </rPr>
      <t>processador Intel Core 15 ou superior, memória RAM 8GB, HD 500GB ou superior</t>
    </r>
  </si>
  <si>
    <r>
      <rPr>
        <b/>
        <sz val="10"/>
        <color theme="1"/>
        <rFont val="Calibri"/>
        <family val="2"/>
        <scheme val="minor"/>
      </rPr>
      <t>Maquina de limpeza para condicionadores de ar Split</t>
    </r>
    <r>
      <rPr>
        <sz val="10"/>
        <color theme="1"/>
        <rFont val="Calibri"/>
        <family val="2"/>
        <scheme val="minor"/>
      </rPr>
      <t xml:space="preserve">
Coletor montado: Altura: 28 cm / Largura: 1,00 m / Profundidade: 31 cm (ate 24000 btu)
Bolsa de transporte: Largura: 70 cm / Altura: 45 cm
Mangueira cristal de dreno com engate rápido
Comprimento: 3,10 metros / Diâmetro: 1/2' / Espessura: 2 mm
Material: Lona reforçada
Estrutura em alumínio
Com conexão de engate rápido
Acompanha no envio
01 Coletor 24K
01 Bolsa
01 Mangueira para Dreno"</t>
    </r>
  </si>
  <si>
    <t>KIT</t>
  </si>
  <si>
    <r>
      <rPr>
        <b/>
        <sz val="10"/>
        <color theme="1"/>
        <rFont val="Calibri"/>
        <family val="2"/>
        <scheme val="minor"/>
      </rPr>
      <t>CAMERA TERMOGRAFICA</t>
    </r>
    <r>
      <rPr>
        <sz val="10"/>
        <color theme="1"/>
        <rFont val="Calibri"/>
        <family val="2"/>
        <scheme val="minor"/>
      </rPr>
      <t xml:space="preserve">
ESPECIFICAÇÕES MÍNIMAS
Precisão: 1,5 C para temperaturas de 50 C a 100 C; até 3 C para -25 C a 50 C e 100 C a 380 C;  Tipo de Detector: Matriz de plano focal (FPA), com microbolômetro não refrigerado; Campo de visão (FOV): 57° x 44°; Resolução de IV: 160 x 120 pixels
Laser: Classe 1, indica a área de medição de temperatura; ativado por botão; Faixa de Temperatura de Objetos: -25 C a 380 C; Sensibilidade Térmica/NETD: &lt; 70 mK; Iluminador LED Integrado: 100 lúmens, lanterna de 6500 K;
FLIR Tools: Compatível; 
Teste de queda: Projetada para 2 m; EMC: EN 61000-6-3 EN 61000-6-2 FCC 47 CFR Parte 15 Classe B; Correção de Emissividade: Sim: 4 níveis predefinidos com ajuste personalizado de 0,10,99; Encapsulamento: IP 54 (IEC60529)
Umidade (em operação e em armazenamento): 0-90% UR (0-37 C), 0-65% UR (37-45 C), 0-45% UR (45-55 C); Faixa de Temperatura Operacional: -10 C a 45 C; Espectro de Rádio: ETSI EN 300 328 FCC Parte 15.249 RSS-247 Edição 2 EN 301 489-1:2011 EN 301 489-17:2009; Segurança: CE/CB/EN61010/UL; Choque: 25 g (IEC 60068-2-27); Faixa de Temperatura de Armazenamento: -30 C a 55 C; Montagem em Tripé: 1/4 pol.-20 na parte inferior do cabo; Vibração: 2 g (IEC 60068-2-6)
CONEXÕES E COMUNICAÇÕES: Interface: USB 2.0, Bluetooth; Mídia de Armazenamento: eMMC 4 GB; USB Padrão: USB 2.0 de Alta Velocidade;  
DADOS DO MEDIDOR: Dimensões da câmera (C x L x A): 210 x 64 x 81 mm; Peso da câmera com bateria: 0,394 kg; Material do Vidro de Proteção: Silício de grau óptico; Display: 320 x 240 pixels, LCD em cores de 2,4 pol.
GERAÇÃO DE IMAGEM E ÓPTICA: Câmera Digital Integrada; Paletas de cores: Iron, Rainbow, White hot, Black hot, Arctic, Lava; Pitch do Detector: 12µm. Aprimoramento de imagem digita; Galeria: Sim; Ajuste da Imagem: Automático; Frequência da Imagem: 8,7 Hz;
Modos de Imagem: MSX, Visual com leitura de temperatura; Distância Focal Mínima: 0,3 m; Distância Mínima de Medição: 0,26 m; Faixa Espectral: 7,5 a 14 µm; Resolução/FOV da Câmera Digital: 2 MP (1600 x 1200 pixels), Campo de visão de 71° x 56°
MÍDIA DE ARMAZENAMENTO:Capacidade de Armazenamento de Imagem: 4 GB para até 50.000 imagens; Tipo de Memória: Interna; Formato de imagem salvo: JPEG
POTÊNCIA: Tempo Operacional da Bateria: 5 horas de varredura contínua, 4,5 horas com laser ativado; Tipo de bateria: Bateria recarregável de íon-lítio; Tensão da bateria: 3,7 V; Sistema de carregamento: A bateria é carregada dentro da câmera; Temperatura de Carregamento: 0 C a 45 C; Tempo de Carregamento: 4 horas a 90%, 6 horas a 100%; Gerenciamento de Energia: Ajustável: desligado, 5 min., 15 min., 30 min.; Duração de carregamento da bateria: Mínimo de 30 dias
MEDIÇÃO E ANÁLISE: Ponto central: Sim; Resolução de Temperatura de IV: 0,1 C; Aquisição de Medição do Termômetro de IV: Varredura contínua
Idiomas: Alemão, chinês simplificado, chinês tradicional, coreano, dinamarquês, espanhol, finlandês, francês, grego, holandês, húngaro, inglês, italiano, japonês, norueguês, polonês, português, russo, sueco, tcheco, turco.
Comandos de Configuração: Adaptação local de unidades, idioma, formatos de data e hora Brilho da tela (alto, médio, baixo) Galeria, exclusão de imagens
Fotômetro: Ponto central ligado/desligado</t>
    </r>
  </si>
  <si>
    <r>
      <rPr>
        <b/>
        <sz val="10"/>
        <color theme="1"/>
        <rFont val="Calibri"/>
        <family val="2"/>
        <scheme val="minor"/>
      </rPr>
      <t xml:space="preserve">BALANÇA DIGITAL PARA CARGA DE GAS REFRIGERANTE;
CARACTERÍSTICAS
</t>
    </r>
    <r>
      <rPr>
        <sz val="10"/>
        <color theme="1"/>
        <rFont val="Calibri"/>
        <family val="2"/>
        <scheme val="minor"/>
      </rPr>
      <t>Display em LCD extra grande com iluminação de fundo;
- Três modos de exibição: Kg, lbs e oz;
- Memoriza leitura anterior;
- Alta precisão e resolução;
- Design robusto e compacto, totalmente portátil;
- Pode ser utilizada em todos os refrigerantes;
- Maleta resistente.
ESPECIFICAÇÕES:
Modelo: CS100
Capacidade: 100KG
Precisão: 220Lbs 0.5% da leitura;
Resolução: 5g;
Plataforma: 230x230mm
Peso: 2,485kg;
Alimentação: 9v
Temperatura de funcionamento: DC 0C a 45C</t>
    </r>
  </si>
  <si>
    <t xml:space="preserve">CUSTO TOTAL MENSAL </t>
  </si>
  <si>
    <t>QTD ESTIMADO DE PROFISSIONAIS¹</t>
  </si>
  <si>
    <t xml:space="preserve">¹ Rateio pelo estimativa total de profissionais na execução dos serviços em todos os postos </t>
  </si>
  <si>
    <t>FERRAMENTAS - TÉCNICOS</t>
  </si>
  <si>
    <t>Investimento inicial (em R$)</t>
  </si>
  <si>
    <r>
      <rPr>
        <b/>
        <sz val="10"/>
        <color rgb="FF000000"/>
        <rFont val="Calibri"/>
        <scheme val="minor"/>
      </rPr>
      <t xml:space="preserve"> Alicate bico curvo 8" (200mm)
</t>
    </r>
    <r>
      <rPr>
        <sz val="10"/>
        <color rgb="FF000000"/>
        <rFont val="Calibri"/>
        <scheme val="minor"/>
      </rPr>
      <t>• Fabricado em aço especial 
• Acabamento niquelado
• Cabo ergonômico</t>
    </r>
  </si>
  <si>
    <r>
      <t xml:space="preserve"> </t>
    </r>
    <r>
      <rPr>
        <b/>
        <sz val="10"/>
        <color theme="1"/>
        <rFont val="Calibri"/>
        <family val="2"/>
        <scheme val="minor"/>
      </rPr>
      <t xml:space="preserve">Alicate bomba-d'água 10" </t>
    </r>
    <r>
      <rPr>
        <sz val="10"/>
        <color theme="1"/>
        <rFont val="Calibri"/>
        <family val="2"/>
        <scheme val="minor"/>
      </rPr>
      <t xml:space="preserve">
• Fabricado em aço cromo vanádio, garantindo maior durabilidade
• Cabo emborrachado com isolamento de 1000V, o que proporciona ao operador maior conforto e segurança
• Ferramenta com certificação NBR9699 e NR10 que atende as especificações de isolação
• Qualidade e conforto
• Comprimento 250 mm (10")</t>
    </r>
  </si>
  <si>
    <r>
      <t xml:space="preserve"> </t>
    </r>
    <r>
      <rPr>
        <b/>
        <sz val="10"/>
        <color theme="1"/>
        <rFont val="Calibri"/>
        <family val="2"/>
        <scheme val="minor"/>
      </rPr>
      <t>Alicate corte diagonal 6" - Linha Níquel</t>
    </r>
    <r>
      <rPr>
        <sz val="10"/>
        <color theme="1"/>
        <rFont val="Calibri"/>
        <family val="2"/>
        <scheme val="minor"/>
      </rPr>
      <t xml:space="preserve">
- Projetado para um vasto leque de trabalhos de montagem e reparação
- Revestimento de níquel aumenta a durabilidade das partes de trabalho e impede a corrosão
- As bordas da lâmina são temperadas com correntes de alta frequência e a dureza é de 53 HRc
- Cabo de plástico de dupla injeção anatômicos ,fácil manuseio
- Tamanho: 6” – 160mm</t>
    </r>
  </si>
  <si>
    <r>
      <rPr>
        <b/>
        <sz val="10"/>
        <color theme="1"/>
        <rFont val="Calibri"/>
        <family val="2"/>
        <scheme val="minor"/>
      </rPr>
      <t xml:space="preserve"> Alicate crimpador de conectores 9" </t>
    </r>
    <r>
      <rPr>
        <sz val="10"/>
        <color theme="1"/>
        <rFont val="Calibri"/>
        <family val="2"/>
        <scheme val="minor"/>
      </rPr>
      <t xml:space="preserve">
- Ideal para cabo de rede RJ45 e telefonia RJ11
- Corpo forjado em aço de alta qualidade
- Cabo com empunhadura confortável</t>
    </r>
  </si>
  <si>
    <r>
      <rPr>
        <b/>
        <sz val="10"/>
        <color theme="1"/>
        <rFont val="Calibri"/>
        <family val="2"/>
        <scheme val="minor"/>
      </rPr>
      <t>Alicate de pressão mordente triangular 10"</t>
    </r>
    <r>
      <rPr>
        <sz val="10"/>
        <color theme="1"/>
        <rFont val="Calibri"/>
        <family val="2"/>
        <scheme val="minor"/>
      </rPr>
      <t xml:space="preserve"> 
O aço carbono especial empregado na fabricação dos mordentes, aliado à têmpera garantem maior resistência
- Sistema de rebites especialmente projetado para aumentar a resistência do produto
- Formato ergonômico para maior conforto
- Mordentes forjados em aço especial e temperados
- Corpo formado por chapas conformadas
- Abertura regulável
- Possui alavanca para destravar
- Mordentes com perfil triangular
- Tamanho: 10"</t>
    </r>
  </si>
  <si>
    <r>
      <rPr>
        <b/>
        <sz val="10"/>
        <color theme="1"/>
        <rFont val="Calibri"/>
        <family val="2"/>
        <scheme val="minor"/>
      </rPr>
      <t xml:space="preserve">Alicate para Eletricista e Desencapador de Fios de 8 Pol. </t>
    </r>
    <r>
      <rPr>
        <sz val="10"/>
        <color theme="1"/>
        <rFont val="Calibri"/>
        <family val="2"/>
        <scheme val="minor"/>
      </rPr>
      <t xml:space="preserve">
• Para fios entre 10 e 24 AWG
• Ajuste para fios menores de 20 AWG
• Controla o tamanho do corte a ser realizado
• Maior Versatilidade
• Para diversos tamanhos: de 10 a 22 AWG e terminais de 7 a 8 mm</t>
    </r>
  </si>
  <si>
    <r>
      <rPr>
        <b/>
        <sz val="10"/>
        <color theme="1"/>
        <rFont val="Calibri"/>
        <family val="2"/>
        <scheme val="minor"/>
      </rPr>
      <t xml:space="preserve">Alicate meia cana 6" </t>
    </r>
    <r>
      <rPr>
        <sz val="10"/>
        <color theme="1"/>
        <rFont val="Calibri"/>
        <family val="2"/>
        <scheme val="minor"/>
      </rPr>
      <t xml:space="preserve">
• Fabricado em aço especial
• Acabamento polido
• Cabo ergonômico, arredondadas para maior conforto e segurança
• Articulação suave, facilitando o uso e proporcionando menos esforço
• Utilizado em trabalhos de eletrônica, telefonia e também artesanato
• Comprimento: 6,5 " (165mm)</t>
    </r>
  </si>
  <si>
    <r>
      <t xml:space="preserve"> </t>
    </r>
    <r>
      <rPr>
        <b/>
        <sz val="10"/>
        <color theme="1"/>
        <rFont val="Calibri"/>
        <family val="2"/>
        <scheme val="minor"/>
      </rPr>
      <t xml:space="preserve">Alicate universal 8" 
</t>
    </r>
    <r>
      <rPr>
        <sz val="10"/>
        <color theme="1"/>
        <rFont val="Calibri"/>
        <family val="2"/>
        <scheme val="minor"/>
      </rPr>
      <t>Fabricado em aço gedore-vanádio;
• Com suas mandíbulas planas e ovaladas podemos segurar com firmeza superfícies de forma chata, cilíndrica, oval, quadrada, sextavada, oitavada ou poligonal;
• Utilizando as partes internas do cabo (região retificada próxima a articulação do alicate), podemos prensar terminais;
• Com alicate de cabo isolado para 1000V, podemos executar tarefas em linhas energizadas;
• Tem finalidades específicas de uso, tais como: Cortar fios, cabos e arames de cobre, latão, bronze, alumínio, plástico e aço com diâmetro máximo de 2 mm.</t>
    </r>
  </si>
  <si>
    <r>
      <rPr>
        <b/>
        <sz val="10"/>
        <color theme="1"/>
        <rFont val="Calibri"/>
        <family val="2"/>
        <scheme val="minor"/>
      </rPr>
      <t xml:space="preserve"> Alicate Corta Cabo Aço Arame Profissional 7,5 C</t>
    </r>
    <r>
      <rPr>
        <sz val="10"/>
        <color theme="1"/>
        <rFont val="Calibri"/>
        <family val="2"/>
        <scheme val="minor"/>
      </rPr>
      <t>  
• Aço forjado
• Cabo ergonômico e plastificado
• Medida: 8"
• Para cortar:
- Cabo de aço até: 3/16" - 5,00 mm
- Arame de aço até: 1/16" - 1,50 mm</t>
    </r>
  </si>
  <si>
    <r>
      <rPr>
        <b/>
        <sz val="10"/>
        <color theme="1"/>
        <rFont val="Calibri"/>
        <family val="2"/>
        <scheme val="minor"/>
      </rPr>
      <t>Canivete corneta -  Lâminas em aço carbono</t>
    </r>
    <r>
      <rPr>
        <sz val="10"/>
        <color theme="1"/>
        <rFont val="Calibri"/>
        <family val="2"/>
        <scheme val="minor"/>
      </rPr>
      <t xml:space="preserve">
- Temperada em forno de atmosfera controlada
- Cabo de ótima qualidade antideslizante
- Tamanho da lâmina: 4” (100mm)</t>
    </r>
  </si>
  <si>
    <r>
      <rPr>
        <b/>
        <sz val="10"/>
        <color theme="1"/>
        <rFont val="Calibri"/>
        <family val="2"/>
        <scheme val="minor"/>
      </rPr>
      <t xml:space="preserve">Catraca reversível 10"  </t>
    </r>
    <r>
      <rPr>
        <sz val="10"/>
        <color theme="1"/>
        <rFont val="Calibri"/>
        <family val="2"/>
        <scheme val="minor"/>
      </rPr>
      <t xml:space="preserve">
• Com trava
• Corpo em aço cromo vanádio
• Acabamento cromado
• Empunhadura em borracha
• Possui sistema de quick release (solta rápido)
• 45 Dentes
• Uso profissional
• Aplicações: Agiliza o rosqueamento ou remoção de parafusos ou porcas. Não é recomendada para apertos finais
• Encaixe: 1/2"
• Tamanho: 10"</t>
    </r>
  </si>
  <si>
    <r>
      <rPr>
        <b/>
        <sz val="10"/>
        <color theme="1"/>
        <rFont val="Calibri"/>
        <family val="2"/>
        <scheme val="minor"/>
      </rPr>
      <t>Chave ajustável 10"  ou Chave inglesa;</t>
    </r>
    <r>
      <rPr>
        <sz val="10"/>
        <color theme="1"/>
        <rFont val="Calibri"/>
        <family val="2"/>
        <scheme val="minor"/>
      </rPr>
      <t xml:space="preserve">
• Fabricada em aço-liga de alta resistência mecânica;
• Fosfatizada, com cabeça lixada;
• Modelo sueco, com inclinação da cabeça em relação ao cabo;
• Medida: 10";
• Abertura: 31mm.</t>
    </r>
  </si>
  <si>
    <r>
      <rPr>
        <b/>
        <sz val="10"/>
        <color theme="1"/>
        <rFont val="Calibri"/>
        <family val="2"/>
        <scheme val="minor"/>
      </rPr>
      <t xml:space="preserve">Chave ajustável 18’’
</t>
    </r>
    <r>
      <rPr>
        <sz val="10"/>
        <color theme="1"/>
        <rFont val="Calibri"/>
        <family val="2"/>
        <scheme val="minor"/>
      </rPr>
      <t>Indicada para fixar ou soltar porcas e parafusos sextavados
- Possui acabamento fosfatizada, proporcionando maior resistência à oxidação/corrosão
- Grande variedade de medidas e possibilidades de trabalho com apenas uma chave
- Fabricado em aço carbono
- Acabamento fosfatizado preto
- Capacidade de abertura: 53mm
- Tamanho: 18” (457mm)</t>
    </r>
  </si>
  <si>
    <r>
      <rPr>
        <b/>
        <sz val="10"/>
        <color theme="1"/>
        <rFont val="Calibri"/>
        <family val="2"/>
        <scheme val="minor"/>
      </rPr>
      <t>Chave canhão 10 mm</t>
    </r>
    <r>
      <rPr>
        <sz val="10"/>
        <color theme="1"/>
        <rFont val="Calibri"/>
        <family val="2"/>
        <scheme val="minor"/>
      </rPr>
      <t xml:space="preserve"> 
• Ideal para apertar ou afrouxar porcas e parafusos em montagens mecânicas e eletrônicas
• Adequada para lugares de difícil acesso
• As ferramentas são produzidas e testadas conforme normas específicas
• Haste em aço carbono
• Soquete laminado em aço cromo vanádio
• Acabamento cromado
• Ponta fosfatizada
• Cabo em PVC verde transparente
• Medida: 10 x 125mm</t>
    </r>
  </si>
  <si>
    <r>
      <rPr>
        <b/>
        <sz val="10"/>
        <color theme="1"/>
        <rFont val="Calibri"/>
        <family val="2"/>
        <scheme val="minor"/>
      </rPr>
      <t xml:space="preserve">Chave canhão 11 mm </t>
    </r>
    <r>
      <rPr>
        <sz val="10"/>
        <color theme="1"/>
        <rFont val="Calibri"/>
        <family val="2"/>
        <scheme val="minor"/>
      </rPr>
      <t xml:space="preserve">
• Ideal para apertar ou afrouxar porcas e parafusos em montagens mecânicas e eletrônicas
• Adequada para lugares de difícil acesso
• As ferramentas são produzidas e testadas conforme normas específicas
• Haste em aço carbono
• Soquete laminado em aço cromo vanádio
• Acabamento cromado
• Ponta fosfatizada
• Cabo em PVC verde transparente
• Medida: 11 x 125mm</t>
    </r>
  </si>
  <si>
    <r>
      <rPr>
        <b/>
        <sz val="10"/>
        <color theme="1"/>
        <rFont val="Calibri"/>
        <family val="2"/>
        <scheme val="minor"/>
      </rPr>
      <t xml:space="preserve">Chave canhão 12 mm </t>
    </r>
    <r>
      <rPr>
        <sz val="10"/>
        <color theme="1"/>
        <rFont val="Calibri"/>
        <family val="2"/>
        <scheme val="minor"/>
      </rPr>
      <t xml:space="preserve">
• Ideal para apertar ou afrouxar porcas e parafusos em montagens mecânicas e eletrônicas
• Adequada para lugares de difícil acesso
• As ferramentas são produzidas e testadas conforme normas específicas
• Haste em aço carbono
• Soquete laminado em aço cromo vanádio
• Acabamento cromado
• Ponta fosfatizada
• Cabo em PVC verde transparente
• Medida: 12 x 125mm</t>
    </r>
  </si>
  <si>
    <r>
      <rPr>
        <b/>
        <sz val="10"/>
        <color theme="1"/>
        <rFont val="Calibri"/>
        <family val="2"/>
        <scheme val="minor"/>
      </rPr>
      <t xml:space="preserve">Chave canhão 13 mm </t>
    </r>
    <r>
      <rPr>
        <sz val="10"/>
        <color theme="1"/>
        <rFont val="Calibri"/>
        <family val="2"/>
        <scheme val="minor"/>
      </rPr>
      <t xml:space="preserve">
• Ideal para apertar ou afrouxar porcas e parafusos em montagens mecânicas e eletrônicas
• Adequada para lugares de difícil acesso
• As ferramentas são produzidas e testadas conforme normas específicas
• Haste em aço carbono
• Soquete laminado em aço cromo vanádio
• Acabamento cromado
• Ponta fosfatizada
• Cabo em PVC verde transparente
• Medida: 13 x 125mm</t>
    </r>
  </si>
  <si>
    <r>
      <rPr>
        <b/>
        <sz val="10"/>
        <color theme="1"/>
        <rFont val="Calibri"/>
        <family val="2"/>
        <scheme val="minor"/>
      </rPr>
      <t xml:space="preserve">Chave canhão 14 mm </t>
    </r>
    <r>
      <rPr>
        <sz val="10"/>
        <color theme="1"/>
        <rFont val="Calibri"/>
        <family val="2"/>
        <scheme val="minor"/>
      </rPr>
      <t xml:space="preserve">
• Ideal para apertar ou afrouxar porcas e parafusos em montagens mecânicas e eletrônicas
• Adequada para lugares de difícil acesso
• As ferramentas são produzidas e testadas conforme normas específicas
• Haste em aço carbono
• Soquete laminado em aço cromo vanádio
• Acabamento cromado
• Ponta fosfatizada
• Cabo em PVC verde transparente
• Medida: 14 x 125mm</t>
    </r>
  </si>
  <si>
    <r>
      <rPr>
        <b/>
        <sz val="10"/>
        <color theme="1"/>
        <rFont val="Calibri"/>
        <family val="2"/>
        <scheme val="minor"/>
      </rPr>
      <t xml:space="preserve">Chave canhão 06 mm </t>
    </r>
    <r>
      <rPr>
        <sz val="10"/>
        <color theme="1"/>
        <rFont val="Calibri"/>
        <family val="2"/>
        <scheme val="minor"/>
      </rPr>
      <t xml:space="preserve">
• Ideal para apertar ou afrouxar porcas e parafusos em montagens mecânicas e eletrônicas
• Adequada para lugares de difícil acesso
• As ferramentas são produzidas e testadas conforme normas específicas
• Haste em aço carbono
• Soquete laminado em aço cromo vanádio
• Acabamento cromado
• Ponta fosfatizada
• Cabo em PVC verde transparente
• Medida: 06 x 125mm</t>
    </r>
  </si>
  <si>
    <r>
      <rPr>
        <b/>
        <sz val="10"/>
        <color theme="1"/>
        <rFont val="Calibri"/>
        <family val="2"/>
        <scheme val="minor"/>
      </rPr>
      <t>Chave canhão 07 mm</t>
    </r>
    <r>
      <rPr>
        <sz val="10"/>
        <color theme="1"/>
        <rFont val="Calibri"/>
        <family val="2"/>
        <scheme val="minor"/>
      </rPr>
      <t xml:space="preserve"> 
• Ideal para apertar ou afrouxar porcas e parafusos em montagens mecânicas e eletrônicas
• Adequada para lugares de difícil acesso
• As ferramentas são produzidas e testadas conforme normas específicas
• Haste em aço carbono
• Soquete laminado em aço cromo vanádio
• Acabamento cromado
• Ponta fosfatizada
• Cabo em PVC verde transparente
• Medida: 07 x 125mm</t>
    </r>
  </si>
  <si>
    <r>
      <rPr>
        <b/>
        <sz val="10"/>
        <color theme="1"/>
        <rFont val="Calibri"/>
        <family val="2"/>
        <scheme val="minor"/>
      </rPr>
      <t xml:space="preserve">Chave canhão 08 mm </t>
    </r>
    <r>
      <rPr>
        <sz val="10"/>
        <color theme="1"/>
        <rFont val="Calibri"/>
        <family val="2"/>
        <scheme val="minor"/>
      </rPr>
      <t xml:space="preserve">
• Ideal para apertar ou afrouxar porcas e parafusos em montagens mecânicas e eletrônicas
• Adequada para lugares de difícil acesso
• As ferramentas são produzidas e testadas conforme normas específicas
• Haste em aço carbono
• Soquete laminado em aço cromo vanádio
• Acabamento cromado
• Ponta fosfatizada
• Cabo em PVC verde transparente
• Medida: 08 x 125mm</t>
    </r>
  </si>
  <si>
    <r>
      <rPr>
        <b/>
        <sz val="10"/>
        <color theme="1"/>
        <rFont val="Calibri"/>
        <family val="2"/>
        <scheme val="minor"/>
      </rPr>
      <t xml:space="preserve">Chave canhão 09 mm </t>
    </r>
    <r>
      <rPr>
        <sz val="10"/>
        <color theme="1"/>
        <rFont val="Calibri"/>
        <family val="2"/>
        <scheme val="minor"/>
      </rPr>
      <t xml:space="preserve">
• Ideal para apertar ou afrouxar porcas e parafusos em montagens mecânicas e eletrônicas
• Adequada para lugares de difícil acesso
• As ferramentas são produzidas e testadas conforme normas específicas
• Haste em aço carbono
• Soquete laminado em aço cromo vanádio
• Acabamento cromado
• Ponta fosfatizada
• Cabo em PVC verde transparente
• Medida: 09 x 125mm</t>
    </r>
  </si>
  <si>
    <r>
      <rPr>
        <b/>
        <sz val="10"/>
        <color theme="1"/>
        <rFont val="Calibri"/>
        <family val="2"/>
        <scheme val="minor"/>
      </rPr>
      <t>Chave de fenda ponta chata 3x150 mm</t>
    </r>
    <r>
      <rPr>
        <sz val="10"/>
        <color theme="1"/>
        <rFont val="Calibri"/>
        <family val="2"/>
        <scheme val="minor"/>
      </rPr>
      <t xml:space="preserve">
• Ideal para aperto e desaperto de parafusos com fenda simples
• Cabo com dupla injeção com isolação elétrica de 1.000 V
• Haste em aço cromo vanádio temperada
• Ponta fosfatizada
• Ponta chata
• Largura da ponta: 3mm
• Comprimento da haste: 150mm</t>
    </r>
  </si>
  <si>
    <r>
      <rPr>
        <b/>
        <sz val="10"/>
        <color theme="1"/>
        <rFont val="Calibri"/>
        <family val="2"/>
        <scheme val="minor"/>
      </rPr>
      <t>Chave de fenda ponta chata 3x75 mm</t>
    </r>
    <r>
      <rPr>
        <sz val="10"/>
        <color theme="1"/>
        <rFont val="Calibri"/>
        <family val="2"/>
        <scheme val="minor"/>
      </rPr>
      <t xml:space="preserve">
• Ideal para aperto e desaperto de parafusos com fenda simples
• Cabo com dupla injeção com isolação elétrica de 1.000 V
• Haste em aço cromo vanádio temperada
• Ponta fosfatizada
• Ponta chata
• Largura da ponta: 3mm
• Comprimento da haste: 75 mm</t>
    </r>
  </si>
  <si>
    <r>
      <rPr>
        <b/>
        <sz val="10"/>
        <color theme="1"/>
        <rFont val="Calibri"/>
        <family val="2"/>
        <scheme val="minor"/>
      </rPr>
      <t>Chave de fenda ponta chata 5x100 mm</t>
    </r>
    <r>
      <rPr>
        <sz val="10"/>
        <color theme="1"/>
        <rFont val="Calibri"/>
        <family val="2"/>
        <scheme val="minor"/>
      </rPr>
      <t xml:space="preserve"> 
Haste em aço cromo vanádio temperada
Acabamento cromado
Ponta fosfatizada e magnetizada
Cabo injetado
DIN ISO 2380
Ponta chata
As hastes das chaves de fenda deverão ser testadas em máquina de ensaio específica, para verificar o perfeito balanço entre resistência mecânica e dureza
Os dimensionais das pontas deverão ser verificados com gabaritos-padrão calibrados e certificados, e a qualidade do fosfato é inspecionada ao microscópio
Apertar ou afrouxar parafusos de fenda simples</t>
    </r>
  </si>
  <si>
    <r>
      <rPr>
        <b/>
        <sz val="10"/>
        <color theme="1"/>
        <rFont val="Calibri"/>
        <family val="2"/>
        <scheme val="minor"/>
      </rPr>
      <t>Chave de fenda ponta chata 5x150 mm  - Chave de fenda isolada</t>
    </r>
    <r>
      <rPr>
        <sz val="10"/>
        <color theme="1"/>
        <rFont val="Calibri"/>
        <family val="2"/>
        <scheme val="minor"/>
      </rPr>
      <t xml:space="preserve">
• Haste fabricada em aço cromo vanádio temperada com acabamento fosfatizada isolada
• Cabo com dupla injeção e isolação elétrica de 1.000 V c. a.
• Possui orifício para armazenamento em painéis
• Ideal para aperto /desaperto de parafusos com fenda simples por profissionais que trabalham em áreas de risco (redes energizadas e instalações industriais)
• Largura da ponta: 5mm (3/16”) 
• Comprimento da haste: 150mm (6”)
• Comprimento total: 250mm
• Submetida a vários ensaios para atender às normas IEC 609001 e NR 10: 
- Ensaio de impacto
- Ensaio de resistência dielétrica
- Ensaio de aderência da isolação
- Ensaio de flamabilidade
- Ensaio de isolação elétrica</t>
    </r>
  </si>
  <si>
    <r>
      <t xml:space="preserve"> </t>
    </r>
    <r>
      <rPr>
        <b/>
        <sz val="10"/>
        <color theme="1"/>
        <rFont val="Calibri"/>
        <family val="2"/>
        <scheme val="minor"/>
      </rPr>
      <t>Chave de fenda ponta chata 6x150 mm -  Chave de fenda isolada</t>
    </r>
    <r>
      <rPr>
        <sz val="10"/>
        <color theme="1"/>
        <rFont val="Calibri"/>
        <family val="2"/>
        <scheme val="minor"/>
      </rPr>
      <t xml:space="preserve">
• Haste fabricada em aço cromo vanádio temperada com acabamento fosfatizada isolada
• Cabo com dupla injeção e isolação elétrica de 1.000 V c. a.
• Possui orifício para armazenamento em painéis
• Ideal para aperto /desaperto de parafusos com fenda simples por profissionais que trabalham em áreas de risco (redes energizadas e instalações industriais)
• Largura da ponta: 6mm (1/4”) 
• Comprimento da haste: 150mm (6”)
• Comprimento total: 260mm
• Submetida a vários ensaios para atender às normas IEC 609001 e NR 10: 
- Ensaio de impacto
- Ensaio de resistência dielétrica
- Ensaio de aderência da isolação
- Ensaio de flamabilidade
- Ensaio de isolação elétrica</t>
    </r>
  </si>
  <si>
    <r>
      <rPr>
        <b/>
        <sz val="10"/>
        <color theme="1"/>
        <rFont val="Calibri"/>
        <family val="2"/>
        <scheme val="minor"/>
      </rPr>
      <t>Chave de fenda ponta chata 8x200 mm  - Chave de fenda isolada</t>
    </r>
    <r>
      <rPr>
        <sz val="10"/>
        <color theme="1"/>
        <rFont val="Calibri"/>
        <family val="2"/>
        <scheme val="minor"/>
      </rPr>
      <t xml:space="preserve">
• Haste fabricada em aço cromo vanádio temperada com acabamento fosfatizada isolada
• Cabo com dupla injeção e isolação elétrica de 1.000 V c. a.
• Possui orifício para armazenamento em painéis
• Ideal para aperto /desaperto de parafusos com fenda simples por profissionais que trabalham em áreas de risco (redes energizadas e instalações industriais)
• Largura da ponta: 8mm (5/16”) 
• Comprimento da haste: 200mm (8”)
• Comprimento total: 320mm
• Submetida a vários ensaios para atender às normas IEC 609001 e NR 10: 
- Ensaio de impacto
- Ensaio de resistência dielétrica
- Ensaio de aderência da isolação
- Ensaio de flamabilidade
- Ensaio de isolação elétrica</t>
    </r>
  </si>
  <si>
    <r>
      <rPr>
        <b/>
        <sz val="10"/>
        <color theme="1"/>
        <rFont val="Calibri"/>
        <family val="2"/>
        <scheme val="minor"/>
      </rPr>
      <t xml:space="preserve">Chave de fenda ponta cruzada (3x150 mm) </t>
    </r>
    <r>
      <rPr>
        <sz val="10"/>
        <color theme="1"/>
        <rFont val="Calibri"/>
        <family val="2"/>
        <scheme val="minor"/>
      </rPr>
      <t xml:space="preserve">
• Ideal para aperto e desaperto de parafusos com fenda cruzada
• Cabo com dupla injeção com isolação elétrica de 1.000 V
• Haste em aço cromo vanádio temperada
• Ponta fosfatizada
• Largura da ponta: 3mm
• Comprimento da haste: 150mm </t>
    </r>
  </si>
  <si>
    <r>
      <rPr>
        <b/>
        <sz val="10"/>
        <color theme="1"/>
        <rFont val="Calibri"/>
        <family val="2"/>
        <scheme val="minor"/>
      </rPr>
      <t xml:space="preserve">Chave de fenda ponta cruzada (5x150 mm) </t>
    </r>
    <r>
      <rPr>
        <sz val="10"/>
        <color theme="1"/>
        <rFont val="Calibri"/>
        <family val="2"/>
        <scheme val="minor"/>
      </rPr>
      <t xml:space="preserve">
• Ideal para aperto e desaperto de parafusos com fenda cruzada
• Cabo com dupla injeção com isolação elétrica de 1.000 V
• Haste em aço cromo vanádio temperada
• Ponta fosfatizada
• Largura da ponta: 5 mm
• Comprimento da haste: 150mm </t>
    </r>
  </si>
  <si>
    <r>
      <rPr>
        <b/>
        <sz val="10"/>
        <color theme="1"/>
        <rFont val="Calibri"/>
        <family val="2"/>
        <scheme val="minor"/>
      </rPr>
      <t xml:space="preserve">Chave de fenda ponta cruzada (6x150 mm) </t>
    </r>
    <r>
      <rPr>
        <sz val="10"/>
        <color theme="1"/>
        <rFont val="Calibri"/>
        <family val="2"/>
        <scheme val="minor"/>
      </rPr>
      <t xml:space="preserve">
• Ideal para aperto e desaperto de parafusos com fenda cruzada
• Cabo com dupla injeção com isolação elétrica de 1.000 V
• Haste em aço cromo vanádio temperada
• Ponta fosfatizada
• Largura da ponta: 6 mm
• Comprimento da haste: 150mm </t>
    </r>
  </si>
  <si>
    <r>
      <rPr>
        <b/>
        <sz val="10"/>
        <color theme="1"/>
        <rFont val="Calibri"/>
        <family val="2"/>
        <scheme val="minor"/>
      </rPr>
      <t xml:space="preserve">Chave de fenda ponta cruzada (6x200 mm) </t>
    </r>
    <r>
      <rPr>
        <sz val="10"/>
        <color theme="1"/>
        <rFont val="Calibri"/>
        <family val="2"/>
        <scheme val="minor"/>
      </rPr>
      <t xml:space="preserve">
• Ideal para aperto e desaperto de parafusos com fenda cruzada
• Cabo com dupla injeção com isolação elétrica de 1.000 V
• Haste em aço cromo vanádio temperada
• Ponta fosfatizada
• Largura da ponta: 6 mm
• Comprimento da haste: 200mm </t>
    </r>
  </si>
  <si>
    <r>
      <t xml:space="preserve"> </t>
    </r>
    <r>
      <rPr>
        <b/>
        <sz val="10"/>
        <color theme="1"/>
        <rFont val="Calibri"/>
        <family val="2"/>
        <scheme val="minor"/>
      </rPr>
      <t>Chave estrela de 10 x 11mm;</t>
    </r>
    <r>
      <rPr>
        <sz val="10"/>
        <color theme="1"/>
        <rFont val="Calibri"/>
        <family val="2"/>
        <scheme val="minor"/>
      </rPr>
      <t xml:space="preserve">
• Fabricada em aço robust-vanádio;
• Niquelado e cromado;
• Medidas diferentes em cada lado;
• Aplicação indicada para aperto e desaperto;
• Utilizado em porcas e parafusos sextavados.</t>
    </r>
  </si>
  <si>
    <r>
      <rPr>
        <b/>
        <sz val="10"/>
        <color theme="1"/>
        <rFont val="Calibri"/>
        <family val="2"/>
        <scheme val="minor"/>
      </rPr>
      <t xml:space="preserve">Chave estrela 12 x 13 mm - </t>
    </r>
    <r>
      <rPr>
        <sz val="10"/>
        <color theme="1"/>
        <rFont val="Calibri"/>
        <family val="2"/>
        <scheme val="minor"/>
      </rPr>
      <t xml:space="preserve">  
Fabricada em aço especial 
• Niquelado e cromado
• Medidas diferentes em cada lado de 12 x 13 mm
• Utilizado para aperto e desaperto em porcas, parafusos sextavados e dodecagonais</t>
    </r>
  </si>
  <si>
    <r>
      <rPr>
        <b/>
        <sz val="10"/>
        <color theme="1"/>
        <rFont val="Calibri"/>
        <family val="2"/>
        <scheme val="minor"/>
      </rPr>
      <t xml:space="preserve">Chave estrela 14 x 15 mm - </t>
    </r>
    <r>
      <rPr>
        <sz val="10"/>
        <color theme="1"/>
        <rFont val="Calibri"/>
        <family val="2"/>
        <scheme val="minor"/>
      </rPr>
      <t xml:space="preserve">
Fabricada em aço especial
• Niquelado e cromado
• Medidas diferentes em cada lado de 14 x 15 mm
• Utilizada para aperto e desaperto em porcas, parafusos sextavados e dodecagonais.</t>
    </r>
  </si>
  <si>
    <r>
      <rPr>
        <b/>
        <sz val="10"/>
        <color theme="1"/>
        <rFont val="Calibri"/>
        <family val="2"/>
        <scheme val="minor"/>
      </rPr>
      <t xml:space="preserve">Chave estrela 16 x 17 mm </t>
    </r>
    <r>
      <rPr>
        <sz val="10"/>
        <color theme="1"/>
        <rFont val="Calibri"/>
        <family val="2"/>
        <scheme val="minor"/>
      </rPr>
      <t>- 
Produzida em aço robust - vanádio
• Acabamento niquelado e cromado
• Medidas diferentes em cada boca
• Medidas: 16 x 17 mm
• Indicada para aperto e desaperto,
• Utilizado em porcas, parafusos quadrados ou sextavados</t>
    </r>
  </si>
  <si>
    <r>
      <rPr>
        <b/>
        <sz val="10"/>
        <color theme="1"/>
        <rFont val="Calibri"/>
        <family val="2"/>
        <scheme val="minor"/>
      </rPr>
      <t xml:space="preserve">  Chave estrela de 18 x 19mm-</t>
    </r>
    <r>
      <rPr>
        <sz val="10"/>
        <color theme="1"/>
        <rFont val="Calibri"/>
        <family val="2"/>
        <scheme val="minor"/>
      </rPr>
      <t xml:space="preserve">
• Fabricada em aço robust-vanádio;
• Niquelado e cromado;
• Medidas diferentes em cada lado;
• Aplicação indicada para aperto e desaperto;
• Utilizado em porcas e parafusos sextavados.</t>
    </r>
  </si>
  <si>
    <r>
      <rPr>
        <b/>
        <sz val="10"/>
        <color theme="1"/>
        <rFont val="Calibri"/>
        <family val="2"/>
        <scheme val="minor"/>
      </rPr>
      <t>Chave fixa de 10 x 11mm;</t>
    </r>
    <r>
      <rPr>
        <sz val="10"/>
        <color theme="1"/>
        <rFont val="Calibri"/>
        <family val="2"/>
        <scheme val="minor"/>
      </rPr>
      <t xml:space="preserve">
• Fabricada em aço robust-vanádio;
• Niquelado e cromado;
• Medidas diferentes em cada lado;
• Aplicação indicada para aperto e desaperto;
• Utilizado em porcas, parafusos quadrados ou sextavados.</t>
    </r>
  </si>
  <si>
    <r>
      <t xml:space="preserve"> </t>
    </r>
    <r>
      <rPr>
        <b/>
        <sz val="10"/>
        <color theme="1"/>
        <rFont val="Calibri"/>
        <family val="2"/>
        <scheme val="minor"/>
      </rPr>
      <t>Chave fixa 12 x 13 mm</t>
    </r>
    <r>
      <rPr>
        <sz val="10"/>
        <color theme="1"/>
        <rFont val="Calibri"/>
        <family val="2"/>
        <scheme val="minor"/>
      </rPr>
      <t xml:space="preserve">
• Fabricado em aço gedore-vanádio, niquelado e cromado
• Cabeças estreitas e com medidas diferentes em cada extremidade
• Indicada para apertar ou afrouxar porcas e parafusos de perfil quadrado ou sextavado</t>
    </r>
  </si>
  <si>
    <r>
      <rPr>
        <b/>
        <sz val="10"/>
        <color theme="1"/>
        <rFont val="Calibri"/>
        <family val="2"/>
        <scheme val="minor"/>
      </rPr>
      <t>Chave fixa 14 x 15 mm</t>
    </r>
    <r>
      <rPr>
        <sz val="10"/>
        <color theme="1"/>
        <rFont val="Calibri"/>
        <family val="2"/>
        <scheme val="minor"/>
      </rPr>
      <t xml:space="preserve">
• Fabricado em aço gedore-vanádio, niquelado e cromado
• Cabeças estreitas e com medidas diferentes em cada extremidade
• Indicada para apertar ou afrouxar porcas e parafusos de perfil quadrado ou sextavado</t>
    </r>
  </si>
  <si>
    <r>
      <rPr>
        <b/>
        <sz val="10"/>
        <color theme="1"/>
        <rFont val="Calibri"/>
        <family val="2"/>
        <scheme val="minor"/>
      </rPr>
      <t>Chave fixa 16 x 17 mm</t>
    </r>
    <r>
      <rPr>
        <sz val="10"/>
        <color theme="1"/>
        <rFont val="Calibri"/>
        <family val="2"/>
        <scheme val="minor"/>
      </rPr>
      <t xml:space="preserve">
• Fabricado em aço gedore-vanádio, niquelado e cromado
• Cabeças estreitas e com medidas diferentes em cada extremidade
• Indicada para apertar ou afrouxar porcas e parafusos de perfil quadrado ou sextavado</t>
    </r>
  </si>
  <si>
    <r>
      <rPr>
        <b/>
        <sz val="10"/>
        <color theme="1"/>
        <rFont val="Calibri"/>
        <family val="2"/>
        <scheme val="minor"/>
      </rPr>
      <t xml:space="preserve">Chave fixa 18 x 19 mm  </t>
    </r>
    <r>
      <rPr>
        <sz val="10"/>
        <color theme="1"/>
        <rFont val="Calibri"/>
        <family val="2"/>
        <scheme val="minor"/>
      </rPr>
      <t xml:space="preserve">
Produzida em aço gedore - vanádio
• Acabamento niquelado e cromado
• Medidas diferentes em cada boca
• Medidas: 18 x 19 mm
• Indicada para aperto e desaperto de porcas, parafusos quadrados ou sextavados</t>
    </r>
  </si>
  <si>
    <r>
      <rPr>
        <b/>
        <sz val="10"/>
        <color theme="1"/>
        <rFont val="Calibri"/>
        <family val="2"/>
        <scheme val="minor"/>
      </rPr>
      <t xml:space="preserve">Chave fixa 22 x 24  mm </t>
    </r>
    <r>
      <rPr>
        <sz val="10"/>
        <color theme="1"/>
        <rFont val="Calibri"/>
        <family val="2"/>
        <scheme val="minor"/>
      </rPr>
      <t xml:space="preserve"> 
• Fabricada em aço Gedore vanádio
• Acabamento niquelado e cromado
• Cabeças estreitas e com medidas diferentes em cada extremidade
• Comprimento total da chave de 243 mm
• Medidas das bocas de 22mm x 24mm</t>
    </r>
  </si>
  <si>
    <r>
      <rPr>
        <b/>
        <sz val="10"/>
        <color theme="1"/>
        <rFont val="Calibri"/>
        <family val="2"/>
        <scheme val="minor"/>
      </rPr>
      <t xml:space="preserve">Chave fixa 27 x 32 mm  </t>
    </r>
    <r>
      <rPr>
        <sz val="10"/>
        <color theme="1"/>
        <rFont val="Calibri"/>
        <family val="2"/>
        <scheme val="minor"/>
      </rPr>
      <t xml:space="preserve">
• Fabricada em aço Gedore vanádio
• Acabamento niquelado e cromado
• Cabeças estreitas e com medidas diferentes em cada extremidade
• Comprimento total da chave de 243 mm
• Medidas das bocas de 27mm x 32 mm</t>
    </r>
  </si>
  <si>
    <r>
      <rPr>
        <b/>
        <sz val="10"/>
        <color theme="1"/>
        <rFont val="Calibri"/>
        <family val="2"/>
        <scheme val="minor"/>
      </rPr>
      <t>jogo de chave allen :: 13 Chaves allen longas: 3/64" - 1/16" - 5/64" - 3/32" - 7/64" - 1/8" - 9/64" - 5/32" - 3/16" - 7/32" - 1/4" - 5/16" - 3/8"</t>
    </r>
    <r>
      <rPr>
        <sz val="10"/>
        <color theme="1"/>
        <rFont val="Calibri"/>
        <family val="2"/>
        <scheme val="minor"/>
      </rPr>
      <t xml:space="preserve">  
Material: Aço cromo vanádio
:: Cor: Preto  Jogo de chave abaulada é composto por 9 peças, produzidas com aço cromo vanádio, proporcionando resistência e durabilidade. Com formato em L que possibilita o efeito de alavanca durante o aperto ou desaperto de parafusos.</t>
    </r>
  </si>
  <si>
    <t>JOGO</t>
  </si>
  <si>
    <r>
      <rPr>
        <b/>
        <sz val="10"/>
        <color theme="1"/>
        <rFont val="Calibri"/>
        <family val="2"/>
        <scheme val="minor"/>
      </rPr>
      <t>12 Chave allen curtas: 7 - 9 - 1,3 - 1,5 - 2 - 2,5 - 3 - 4 - 5 - 6 - 8 - 10 mm  -</t>
    </r>
    <r>
      <rPr>
        <sz val="10"/>
        <color theme="1"/>
        <rFont val="Calibri"/>
        <family val="2"/>
        <scheme val="minor"/>
      </rPr>
      <t xml:space="preserve"> 
Haste em aço cromo vanádio temperada
:: Acabamento fosfatizado
:: Ponta abaulada
:: As chaves tipo L são submetidas a ensaios de torque e de dureza para analisar a resistência mecânica e atender aos valores da norma específica
:: As chaves tipo L possuem dois braços de comprimentos diferentes, e ambas extremidades podem ser utilizadas dependendo do local onde será realizado o trabalho. 
:: Ao utilizar o braço mais longo tem-se mais torque, enquanto o braço mais curto promove uma operação mais rápida
:: Apertar ou afrouxar parafusos com sextavado interno
:: As ferramentas são produzidas e testadas conforme normas específicas</t>
    </r>
  </si>
  <si>
    <r>
      <rPr>
        <b/>
        <sz val="10"/>
        <color theme="1"/>
        <rFont val="Calibri"/>
        <family val="2"/>
        <scheme val="minor"/>
      </rPr>
      <t xml:space="preserve">Chave torx canivete nas medidas: T6-T25  - Chave tork </t>
    </r>
    <r>
      <rPr>
        <sz val="10"/>
        <color theme="1"/>
        <rFont val="Calibri"/>
        <family val="2"/>
        <scheme val="minor"/>
      </rPr>
      <t xml:space="preserve">
• Ideal para parafusos especiais
• Tipo canivete com corpo injetado com material de alta resistência com design ergonômico
• Chaves forjadas em aço cromo vanádio
• Ótimo acabamento
• Leve e portátil</t>
    </r>
  </si>
  <si>
    <r>
      <rPr>
        <b/>
        <sz val="10"/>
        <color theme="1"/>
        <rFont val="Calibri"/>
        <family val="2"/>
        <scheme val="minor"/>
      </rPr>
      <t>Trena de 5 metros - Trena Standard</t>
    </r>
    <r>
      <rPr>
        <sz val="10"/>
        <color theme="1"/>
        <rFont val="Calibri"/>
        <family val="2"/>
        <scheme val="minor"/>
      </rPr>
      <t xml:space="preserve">
• Com design moderno
• Moldam-se as mãos proporcionando maios conforto e melhor pegada
• Reúne as funcionalidades básicas em uma ferramenta com durabilidade e economia
• Adequada para medições em ambientes sem muito detrito, umidade e pouca altura
• Corpo em plástico ABS, resistente a quedas
• Trava e freio em um só botão
• Estica até 2,3M a 45° sem dobrar
• Medidas:
- Comprimento: 5 m
- Largura: 3/4" </t>
    </r>
  </si>
  <si>
    <r>
      <t xml:space="preserve"> </t>
    </r>
    <r>
      <rPr>
        <b/>
        <sz val="10"/>
        <color theme="1"/>
        <rFont val="Calibri"/>
        <family val="2"/>
        <scheme val="minor"/>
      </rPr>
      <t>Arco de serra</t>
    </r>
    <r>
      <rPr>
        <sz val="10"/>
        <color theme="1"/>
        <rFont val="Calibri"/>
        <family val="2"/>
        <scheme val="minor"/>
      </rPr>
      <t xml:space="preserve">
• Leve e resistente
• Cabo anatômico, comodidade e firmeza no manuseio
• Compacto, ocupa pouco espaço, cabe na caixa de ferramentas
• Acompanha 1 lâmina de serra bi-metal com cortes mais rápidos, inquebrável e não estilhaça
• Comprimento: 12"</t>
    </r>
  </si>
  <si>
    <r>
      <t xml:space="preserve"> </t>
    </r>
    <r>
      <rPr>
        <b/>
        <sz val="10"/>
        <color theme="1"/>
        <rFont val="Calibri"/>
        <family val="2"/>
        <scheme val="minor"/>
      </rPr>
      <t>Talhadeira redonda</t>
    </r>
    <r>
      <rPr>
        <sz val="10"/>
        <color theme="1"/>
        <rFont val="Calibri"/>
        <family val="2"/>
        <scheme val="minor"/>
      </rPr>
      <t xml:space="preserve">
• Aço gedore-vanádium
• Acabamento niquelado
• Tratada termicamente segundo especificações técnicas para golpes, conforme DIN 7255
• Tamanho da talhadeira: 150mm
• Comprimento da ponta: 15 mm</t>
    </r>
  </si>
  <si>
    <r>
      <t>C</t>
    </r>
    <r>
      <rPr>
        <b/>
        <sz val="10"/>
        <color theme="1"/>
        <rFont val="Calibri"/>
        <family val="2"/>
        <scheme val="minor"/>
      </rPr>
      <t>aixa de ferramentas metálica sanfonada para armazenagem</t>
    </r>
    <r>
      <rPr>
        <sz val="10"/>
        <color theme="1"/>
        <rFont val="Calibri"/>
        <family val="2"/>
        <scheme val="minor"/>
      </rPr>
      <t xml:space="preserve"> -  Fabricada em chapa de aço de alta qualidade e durabilidade com acabamento de pintura a pó que auxilia na proteção contra ferrugens. Possui três gavetas, uma fixa e duas articuladas, alça reforçada e porta cadeado. Dimensões (C x L x A): 30 x 19 x 16 cm
:: Cor: preta
:: Capacidade de carga: 21 kg</t>
    </r>
  </si>
  <si>
    <r>
      <rPr>
        <b/>
        <sz val="10"/>
        <color theme="1"/>
        <rFont val="Calibri"/>
        <family val="2"/>
        <scheme val="minor"/>
      </rPr>
      <t xml:space="preserve"> Cadeado E-35 </t>
    </r>
    <r>
      <rPr>
        <sz val="10"/>
        <color theme="1"/>
        <rFont val="Calibri"/>
        <family val="2"/>
        <scheme val="minor"/>
      </rPr>
      <t xml:space="preserve">
- Produzido em latão maciço
- Haste de aço cementada e cromada
- 2 Chaves de latão niqueladas
- Largura: 35mm 
- Altura: 64 mm</t>
    </r>
  </si>
  <si>
    <r>
      <rPr>
        <b/>
        <sz val="10"/>
        <color theme="1"/>
        <rFont val="Calibri"/>
        <family val="2"/>
        <scheme val="minor"/>
      </rPr>
      <t xml:space="preserve">Chave ajustável 6”  </t>
    </r>
    <r>
      <rPr>
        <sz val="10"/>
        <color theme="1"/>
        <rFont val="Calibri"/>
        <family val="2"/>
        <scheme val="minor"/>
      </rPr>
      <t xml:space="preserve">
- Corpo em aço especial forjado e temperado
- Acabamento cromado
- Muito versátil e de fácil utilização
- Escala marcada a laser
- Tamanho: 6"</t>
    </r>
  </si>
  <si>
    <r>
      <rPr>
        <b/>
        <sz val="10"/>
        <color theme="1"/>
        <rFont val="Calibri"/>
        <family val="2"/>
        <scheme val="minor"/>
      </rPr>
      <t xml:space="preserve">Nível Prumo </t>
    </r>
    <r>
      <rPr>
        <sz val="10"/>
        <color theme="1"/>
        <rFont val="Calibri"/>
        <family val="2"/>
        <scheme val="minor"/>
      </rPr>
      <t xml:space="preserve">
• 3 Bolhas ( 1 horizontal, 1 vertical, 1 45° )
• Estrututa em alumínio e corpo revestido em ABS
• Nível plumo e 45º 
• Medida: 30 cm (12")</t>
    </r>
  </si>
  <si>
    <r>
      <rPr>
        <b/>
        <sz val="10"/>
        <color theme="1"/>
        <rFont val="Calibri"/>
        <family val="2"/>
        <scheme val="minor"/>
      </rPr>
      <t>Punção de centro</t>
    </r>
    <r>
      <rPr>
        <sz val="10"/>
        <color theme="1"/>
        <rFont val="Calibri"/>
        <family val="2"/>
        <scheme val="minor"/>
      </rPr>
      <t xml:space="preserve">
• Fabricado em aço gedore vanádio
• Acabamento niquelado
• Tratada termicamente segundo especificação técnica de ferramentas para golpes, conforme DIN 7255
• Comprimento total: 120 mm
• Diâmetro: 4 mm
• Comprimento da ponta : 40 mm</t>
    </r>
  </si>
  <si>
    <r>
      <rPr>
        <b/>
        <sz val="10"/>
        <color theme="1"/>
        <rFont val="Calibri"/>
        <family val="2"/>
        <scheme val="minor"/>
      </rPr>
      <t xml:space="preserve">Jogo de saca pino  </t>
    </r>
    <r>
      <rPr>
        <sz val="10"/>
        <color theme="1"/>
        <rFont val="Calibri"/>
        <family val="2"/>
        <scheme val="minor"/>
      </rPr>
      <t xml:space="preserve">
- Acabamento oxidado que garante uma proteção extra contra corrosão;
• Para extrair o pino após o mesmo ser deslocado;
• Acompanha estojo plástico.  Contém 06 peças sendo:
- 2,5mm, 3mm, 4mm, 5mm, 6mm e 8mm;
- Medida Nominal: 2,5 a 8mm.</t>
    </r>
  </si>
  <si>
    <r>
      <rPr>
        <b/>
        <sz val="10"/>
        <color theme="1"/>
        <rFont val="Calibri"/>
        <family val="2"/>
        <scheme val="minor"/>
      </rPr>
      <t>Alicate corta capilar</t>
    </r>
    <r>
      <rPr>
        <sz val="10"/>
        <color theme="1"/>
        <rFont val="Calibri"/>
        <family val="2"/>
        <scheme val="minor"/>
      </rPr>
      <t xml:space="preserve">
Ferramenta própria para cortar tubulações de pequenos diâmetros.
Características: 
• Corta todos os diâmetros de tubos capilares sem estrangular o diâmetro interno;
• Para aumentar o diâmetro do furo do capilar, inclinar o alicate em 45°;</t>
    </r>
  </si>
  <si>
    <r>
      <rPr>
        <b/>
        <sz val="10"/>
        <color rgb="FF000000"/>
        <rFont val="Calibri"/>
        <scheme val="minor"/>
      </rPr>
      <t xml:space="preserve">Extrator E Instalador Válvula Schrader Refrigeracao
</t>
    </r>
    <r>
      <rPr>
        <sz val="10"/>
        <color rgb="FF000000"/>
        <rFont val="Calibri"/>
        <scheme val="minor"/>
      </rPr>
      <t>BENEFÍCIOS E APLICAÇÕES:
- Compatível com ampla gama de gás refrigerante, como R22, R410A, R407C, R404A, R32, R134A, etc.;
- Aumenta a velocidade quando se faz vácuo no sistema ou se insere/retira gás refrigerante do mesmo;
- Substituição eficiente do núcleo schraeder ou válvulas defeituosas sem perder o fluido refrigerante / gás do sistema;
- Ideal para ar condicionado residencial, central, automotivo ou freezers e refrigeradores.
CARACTERÍSTICAS:
- Altamente resistente, feito em liga de cobre e latão.
- Válvula de esfera controla a entrada ou saída de gás refrigerante;
- Adaptador 1/4” rosca macho SAE para 5/16” rosca fêmea SAE;
- Engate de 1/4" SAE para conexão do manifold ou vacuômetro.</t>
    </r>
  </si>
  <si>
    <r>
      <rPr>
        <b/>
        <sz val="10"/>
        <color theme="1"/>
        <rFont val="Calibri"/>
        <family val="2"/>
        <scheme val="minor"/>
      </rPr>
      <t xml:space="preserve">Chave grifo americana 12" </t>
    </r>
    <r>
      <rPr>
        <sz val="10"/>
        <color theme="1"/>
        <rFont val="Calibri"/>
        <family val="2"/>
        <scheme val="minor"/>
      </rPr>
      <t xml:space="preserve">
ferramenta de alta qualidade e desempenho projetada para apertar e soltar tubos e conexões, confeccionada em aço forjado</t>
    </r>
  </si>
  <si>
    <r>
      <rPr>
        <b/>
        <sz val="10"/>
        <color theme="1"/>
        <rFont val="Calibri"/>
        <family val="2"/>
        <scheme val="minor"/>
      </rPr>
      <t>Chave grifo americana 18"</t>
    </r>
    <r>
      <rPr>
        <sz val="10"/>
        <color theme="1"/>
        <rFont val="Calibri"/>
        <family val="2"/>
        <scheme val="minor"/>
      </rPr>
      <t xml:space="preserve">
 ferramenta de alta qualidade e desempenho projetada para apertar e soltar tubos e conexões, confeccionada em aço forjado</t>
    </r>
  </si>
  <si>
    <r>
      <rPr>
        <b/>
        <sz val="10"/>
        <color theme="1"/>
        <rFont val="Calibri"/>
        <family val="2"/>
        <scheme val="minor"/>
      </rPr>
      <t xml:space="preserve">Chave grifo americana 24" </t>
    </r>
    <r>
      <rPr>
        <sz val="10"/>
        <color theme="1"/>
        <rFont val="Calibri"/>
        <family val="2"/>
        <scheme val="minor"/>
      </rPr>
      <t xml:space="preserve">
ferramenta de alta qualidade e desempenho projetada para apertar e soltar tubos e conexões, confeccionada em aço forjado</t>
    </r>
  </si>
  <si>
    <t>CUSTO MENSAL RATEADO</t>
  </si>
  <si>
    <t xml:space="preserve">¹ Rateio pelo estimativa total de profissionais na execução dos serviços nos postos de: Técnico de manutenção eletrônica (1), Eletrotécnico (3), Técnico Mecânico (2), Técnico Mecânico-Refrigeração (2), Técnico em Mecatrônica - Automação - 12/36 - diurno e noturno (4) </t>
  </si>
  <si>
    <t>FERRAMENTAS - OFICIAL DE MANUTENÇÃO PREDIAL</t>
  </si>
  <si>
    <r>
      <rPr>
        <sz val="10"/>
        <color rgb="FF000000"/>
        <rFont val="Calibri"/>
        <scheme val="minor"/>
      </rPr>
      <t xml:space="preserve"> </t>
    </r>
    <r>
      <rPr>
        <b/>
        <sz val="10"/>
        <color rgb="FF000000"/>
        <rFont val="Calibri"/>
        <scheme val="minor"/>
      </rPr>
      <t xml:space="preserve">Alicate bico curvo 8" (200mm)
</t>
    </r>
    <r>
      <rPr>
        <sz val="10"/>
        <color rgb="FF000000"/>
        <rFont val="Calibri"/>
        <scheme val="minor"/>
      </rPr>
      <t xml:space="preserve">• Fabricado em aço especial 
• Acabamento niquelado
• Cabo ergonômico
</t>
    </r>
  </si>
  <si>
    <r>
      <rPr>
        <b/>
        <sz val="10"/>
        <color rgb="FF000000"/>
        <rFont val="Calibri"/>
        <scheme val="minor"/>
      </rPr>
      <t xml:space="preserve"> Alicate bomba-d'água 10" 
</t>
    </r>
    <r>
      <rPr>
        <sz val="10"/>
        <color rgb="FF000000"/>
        <rFont val="Calibri"/>
        <scheme val="minor"/>
      </rPr>
      <t>• Fabricado em aço cromo vanádio, garantindo maior durabilidade
• Cabo emborrachado com isolamento de 1000V, o que proporciona ao operador maior conforto e segurança
• Ferramenta com certificação NBR9699 e NR10 que atende as especificações de isolação
• Qualidade e conforto
• Comprimento 250 mm (10")</t>
    </r>
  </si>
  <si>
    <r>
      <rPr>
        <sz val="10"/>
        <color rgb="FF000000"/>
        <rFont val="Calibri"/>
        <scheme val="minor"/>
      </rPr>
      <t xml:space="preserve"> </t>
    </r>
    <r>
      <rPr>
        <b/>
        <sz val="10"/>
        <color rgb="FF000000"/>
        <rFont val="Calibri"/>
        <scheme val="minor"/>
      </rPr>
      <t xml:space="preserve">Alicate corte diagonal 6" - Linha Níquel
</t>
    </r>
    <r>
      <rPr>
        <sz val="10"/>
        <color rgb="FF000000"/>
        <rFont val="Calibri"/>
        <scheme val="minor"/>
      </rPr>
      <t>- Projetado para um vasto leque de trabalhos de montagem e reparação
- Revestimento de níquel aumenta a durabilidade das partes de trabalho e impede a corrosão
- As bordas da lâmina são temperadas com correntes de alta frequência e a dureza é de 53 HRc
- Cabo de plástico de dupla injeção anatômicos ,fácil manuseio
- Tamanho: 6” – 160mm</t>
    </r>
  </si>
  <si>
    <r>
      <rPr>
        <b/>
        <sz val="10"/>
        <color rgb="FF000000"/>
        <rFont val="Calibri"/>
        <scheme val="minor"/>
      </rPr>
      <t xml:space="preserve"> Alicate crimpador de conectores 9" 
</t>
    </r>
    <r>
      <rPr>
        <sz val="10"/>
        <color rgb="FF000000"/>
        <rFont val="Calibri"/>
        <scheme val="minor"/>
      </rPr>
      <t>- Ideal para cabo de rede RJ45 e telefonia RJ11
- Corpo forjado em aço de alta qualidade
- Cabo com empunhadura confortável</t>
    </r>
  </si>
  <si>
    <r>
      <rPr>
        <b/>
        <sz val="10"/>
        <color rgb="FF000000"/>
        <rFont val="Calibri"/>
        <scheme val="minor"/>
      </rPr>
      <t>Alicate de pressão mordente triangular 10"</t>
    </r>
    <r>
      <rPr>
        <sz val="10"/>
        <color rgb="FF000000"/>
        <rFont val="Calibri"/>
        <scheme val="minor"/>
      </rPr>
      <t xml:space="preserve">  
O aço carbono especial empregado na fabricação dos mordentes, aliado à têmpera garantem maior resistência
- Sistema de rebites especialmente projetado para aumentar a resistência do produto
- Formato ergonômico para maior conforto
- Mordentes forjados em aço especial e temperados
- Corpo formado por chapas conformadas
- Abertura regulável
- Possui alavanca para destravar
- Mordentes com perfil triangular
- Tamanho: 10"</t>
    </r>
  </si>
  <si>
    <r>
      <rPr>
        <b/>
        <sz val="10"/>
        <color rgb="FF000000"/>
        <rFont val="Calibri"/>
        <scheme val="minor"/>
      </rPr>
      <t>Alicate para Eletricista e Desencapador de Fios de 8 Pol</t>
    </r>
    <r>
      <rPr>
        <sz val="10"/>
        <color rgb="FF000000"/>
        <rFont val="Calibri"/>
        <scheme val="minor"/>
      </rPr>
      <t xml:space="preserve">. 
• Para fios entre 10 e 24 AWG
• Ajuste para fios menores de 20 AWG
• Controla o tamanho do corte a ser realizado
• Maior Versatilidade
• Para diversos tamanhos: de 10 a 22 AWG e terminais de 7 a 8 mm
</t>
    </r>
  </si>
  <si>
    <r>
      <rPr>
        <b/>
        <sz val="10"/>
        <color rgb="FF000000"/>
        <rFont val="Calibri"/>
        <scheme val="minor"/>
      </rPr>
      <t xml:space="preserve">Alicate meia cana 6" 
</t>
    </r>
    <r>
      <rPr>
        <sz val="10"/>
        <color rgb="FF000000"/>
        <rFont val="Calibri"/>
        <scheme val="minor"/>
      </rPr>
      <t>• Fabricado em aço especial
• Acabamento polido
• Cabo ergonômico, arredondadas para maior conforto e segurança
• Articulação suave, facilitando o uso e proporcionando menos esforço
• Utilizado em trabalhos de eletrônica, telefonia e também artesanato
• Comprimento: 6,5 " (165mm)</t>
    </r>
  </si>
  <si>
    <r>
      <rPr>
        <b/>
        <sz val="10"/>
        <color rgb="FF000000"/>
        <rFont val="Calibri"/>
        <scheme val="minor"/>
      </rPr>
      <t xml:space="preserve"> Alicate universal 8" 
</t>
    </r>
    <r>
      <rPr>
        <sz val="10"/>
        <color rgb="FF000000"/>
        <rFont val="Calibri"/>
        <scheme val="minor"/>
      </rPr>
      <t>Fabricado em aço gedore-vanádio;
• Com suas mandíbulas planas e ovaladas podemos segurar com firmeza superfícies de forma chata, cilíndrica, oval, quadrada, sextavada, oitavada ou poligonal;
• Utilizando as partes internas do cabo (região retificada próxima a articulação do alicate), podemos prensar terminais;
• Com alicate de cabo isolado para 1000V, podemos executar tarefas em linhas energizadas;
• Tem finalidades específicas de uso, tais como: Cortar fios, cabos e arames de cobre, latão, bronze, alumínio, plástico e aço com diâmetro máximo de 2 mm.</t>
    </r>
  </si>
  <si>
    <r>
      <rPr>
        <b/>
        <sz val="10"/>
        <color rgb="FF000000"/>
        <rFont val="Calibri"/>
        <scheme val="minor"/>
      </rPr>
      <t xml:space="preserve"> Alicate Corta Cabo Aço Arame Profissional 7,5 C </t>
    </r>
    <r>
      <rPr>
        <sz val="10"/>
        <color rgb="FF000000"/>
        <rFont val="Calibri"/>
        <scheme val="minor"/>
      </rPr>
      <t xml:space="preserve"> 
• Aço forjado
• Cabo ergonômico e plastificado
• Medida: 8"
• Para cortar:
- Cabo de aço até: 3/16" - 5,00 mm
- Arame de aço até: 1/16" - 1,50 mm</t>
    </r>
  </si>
  <si>
    <r>
      <rPr>
        <b/>
        <sz val="10"/>
        <color rgb="FF000000"/>
        <rFont val="Calibri"/>
        <scheme val="minor"/>
      </rPr>
      <t xml:space="preserve">Canivete corneta -  Lâminas em aço carbono
</t>
    </r>
    <r>
      <rPr>
        <sz val="10"/>
        <color rgb="FF000000"/>
        <rFont val="Calibri"/>
        <scheme val="minor"/>
      </rPr>
      <t>- Temperada em forno de atmosfera controlada
- Cabo de ótima qualidade antideslizante
- Tamanho da lâmina: 4” (100mm)</t>
    </r>
  </si>
  <si>
    <r>
      <rPr>
        <b/>
        <sz val="10"/>
        <color rgb="FF000000"/>
        <rFont val="Calibri"/>
        <scheme val="minor"/>
      </rPr>
      <t xml:space="preserve">Catraca reversível 10"  
</t>
    </r>
    <r>
      <rPr>
        <sz val="10"/>
        <color rgb="FF000000"/>
        <rFont val="Calibri"/>
        <scheme val="minor"/>
      </rPr>
      <t>• Com trava
• Corpo em aço cromo vanádio
• Acabamento cromado
• Empunhadura em borracha
• Possui sistema de quick release (solta rápido)
• 45 Dentes
• Uso profissional
• Aplicações: Agiliza o rosqueamento ou remoção de parafusos ou porcas. Não é recomendada para apertos finais
• Encaixe: 1/2"
• Tamanho: 10"</t>
    </r>
  </si>
  <si>
    <r>
      <rPr>
        <b/>
        <sz val="10"/>
        <color rgb="FF000000"/>
        <rFont val="Calibri"/>
        <scheme val="minor"/>
      </rPr>
      <t xml:space="preserve">Chave ajustável 10"  ou Chave inglesa;
</t>
    </r>
    <r>
      <rPr>
        <sz val="10"/>
        <color rgb="FF000000"/>
        <rFont val="Calibri"/>
        <scheme val="minor"/>
      </rPr>
      <t>• Fabricada em aço-liga de alta resistência mecânica;
• Fosfatizada, com cabeça lixada;
• Modelo sueco, com inclinação da cabeça em relação ao cabo;
• Medida: 10";
• Abertura: 31mm.</t>
    </r>
  </si>
  <si>
    <r>
      <rPr>
        <b/>
        <sz val="10"/>
        <color rgb="FF000000"/>
        <rFont val="Calibri"/>
        <scheme val="minor"/>
      </rPr>
      <t xml:space="preserve">Chave ajustável 18’’ 
</t>
    </r>
    <r>
      <rPr>
        <sz val="10"/>
        <color rgb="FF000000"/>
        <rFont val="Calibri"/>
        <scheme val="minor"/>
      </rPr>
      <t>Indicada para fixar ou soltar porcas e parafusos sextavados
- Possui acabamento fosfatizada, proporcionando maior resistência à oxidação/corrosão
- Grande variedade de medidas e possibilidades de trabalho com apenas uma chave
- Fabricado em aço carbono
- Acabamento fosfatizado preto
- Capacidade de abertura: 53mm
- Tamanho: 18” (457mm)</t>
    </r>
  </si>
  <si>
    <r>
      <rPr>
        <b/>
        <sz val="10"/>
        <color rgb="FF000000"/>
        <rFont val="Calibri"/>
        <scheme val="minor"/>
      </rPr>
      <t xml:space="preserve">Chave de fenda ponta chata 3x75 mm
</t>
    </r>
    <r>
      <rPr>
        <sz val="10"/>
        <color rgb="FF000000"/>
        <rFont val="Calibri"/>
        <scheme val="minor"/>
      </rPr>
      <t>• Ideal para aperto e desaperto de parafusos com fenda simples
• Cabo com dupla injeção com isolação elétrica de 1.000 V
• Haste em aço cromo vanádio temperada
• Ponta fosfatizada
• Ponta chata
• Largura da ponta: 3mm
• Comprimento da haste: 75 mm</t>
    </r>
  </si>
  <si>
    <r>
      <rPr>
        <b/>
        <sz val="10"/>
        <color rgb="FF000000"/>
        <rFont val="Calibri"/>
        <scheme val="minor"/>
      </rPr>
      <t xml:space="preserve">Chave de fenda ponta chata 5x100 mm  -
</t>
    </r>
    <r>
      <rPr>
        <sz val="10"/>
        <color rgb="FF000000"/>
        <rFont val="Calibri"/>
        <scheme val="minor"/>
      </rPr>
      <t>Haste em aço cromo vanádio temperada
Acabamento cromado
Ponta fosfatizada e magnetizada
Cabo injetado
DIN ISO 2380
Ponta chata
As hastes das chaves de fenda deverão ser testadas em máquina de ensaio específica, para verificar o perfeito balanço entre resistência mecânica e dureza
Os dimensionais das pontas deverão ser verificados com gabaritos-padrão calibrados e certificados, e a qualidade do fosfato é inspecionada ao microscópio
Apertar ou afrouxar parafusos de fenda simples</t>
    </r>
  </si>
  <si>
    <r>
      <rPr>
        <b/>
        <sz val="10"/>
        <color rgb="FF000000"/>
        <rFont val="Calibri"/>
        <scheme val="minor"/>
      </rPr>
      <t xml:space="preserve">Chave de fenda ponta chata 5x150 mm -Chave de fenda isolada
</t>
    </r>
    <r>
      <rPr>
        <sz val="10"/>
        <color rgb="FF000000"/>
        <rFont val="Calibri"/>
        <scheme val="minor"/>
      </rPr>
      <t>• Haste fabricada em aço cromo vanádio temperada com acabamento fosfatizada isolada
• Cabo com dupla injeção e isolação elétrica de 1.000 V c. a.
• Possui orifício para armazenamento em painéis
• Ideal para aperto /desaperto de parafusos com fenda simples por profissionais que trabalham em áreas de risco (redes energizadas e instalações industriais)
• Largura da ponta: 5mm (3/16”) 
• Comprimento da haste: 150mm (6”)
• Comprimento total: 250mm
• Submetida a vários ensaios para atender às normas IEC 609001 e NR 10: 
- Ensaio de impacto
- Ensaio de resistência dielétrica
- Ensaio de aderência da isolação
- Ensaio de flamabilidade
- Ensaio de isolação elétrica</t>
    </r>
  </si>
  <si>
    <r>
      <rPr>
        <b/>
        <sz val="10"/>
        <color rgb="FF000000"/>
        <rFont val="Calibri"/>
        <scheme val="minor"/>
      </rPr>
      <t xml:space="preserve">Chave de fenda ponta chata 6x150 mm -  Chave de fenda isolada
</t>
    </r>
    <r>
      <rPr>
        <sz val="10"/>
        <color rgb="FF000000"/>
        <rFont val="Calibri"/>
        <scheme val="minor"/>
      </rPr>
      <t>• Haste fabricada em aço cromo vanádio temperada com acabamento fosfatizada isolada
• Cabo com dupla injeção e isolação elétrica de 1.000 V c. a.
• Possui orifício para armazenamento em painéis
• Ideal para aperto /desaperto de parafusos com fenda simples por profissionais que trabalham em áreas de risco (redes energizadas e instalações industriais)
• Largura da ponta: 6mm (1/4”) 
• Comprimento da haste: 150mm (6”)
• Comprimento total: 260mm
• Submetida a vários ensaios para atender às normas IEC 609001 e NR 10: 
- Ensaio de impacto
- Ensaio de resistência dielétrica
- Ensaio de aderência da isolação
- Ensaio de flamabilidade
- Ensaio de isolação elétrica</t>
    </r>
  </si>
  <si>
    <r>
      <rPr>
        <b/>
        <sz val="10"/>
        <color rgb="FF000000"/>
        <rFont val="Calibri"/>
        <scheme val="minor"/>
      </rPr>
      <t xml:space="preserve">Chave de fenda ponta chata 8x200 mm  - Chave de fenda isolada
</t>
    </r>
    <r>
      <rPr>
        <sz val="10"/>
        <color rgb="FF000000"/>
        <rFont val="Calibri"/>
        <scheme val="minor"/>
      </rPr>
      <t>• Haste fabricada em aço cromo vanádio temperada com acabamento fosfatizada isolada
• Cabo com dupla injeção e isolação elétrica de 1.000 V c. a.
• Possui orifício para armazenamento em painéis
• Ideal para aperto /desaperto de parafusos com fenda simples por profissionais que trabalham em áreas de risco (redes energizadas e instalações industriais)
• Largura da ponta: 8mm (5/16”) 
• Comprimento da haste: 200mm (8”)
• Comprimento total: 320mm
• Submetida a vários ensaios para atender às normas IEC 609001 e NR 10: 
- Ensaio de impacto
- Ensaio de resistência dielétrica
- Ensaio de aderência da isolação
- Ensaio de flamabilidade
- Ensaio de isolação elétrica</t>
    </r>
  </si>
  <si>
    <r>
      <rPr>
        <b/>
        <sz val="10"/>
        <color rgb="FF000000"/>
        <rFont val="Calibri"/>
        <scheme val="minor"/>
      </rPr>
      <t xml:space="preserve">Chave de fenda ponta cruzada (3x150 mm) 
</t>
    </r>
    <r>
      <rPr>
        <sz val="10"/>
        <color rgb="FF000000"/>
        <rFont val="Calibri"/>
        <scheme val="minor"/>
      </rPr>
      <t xml:space="preserve">• Ideal para aperto e desaperto de parafusos com fenda cruzada
• Cabo com dupla injeção com isolação elétrica de 1.000 V
• Haste em aço cromo vanádio temperada
• Ponta fosfatizada
• Largura da ponta: 3mm
• Comprimento da haste: 150mm </t>
    </r>
  </si>
  <si>
    <r>
      <rPr>
        <b/>
        <sz val="10"/>
        <color rgb="FF000000"/>
        <rFont val="Calibri"/>
        <scheme val="minor"/>
      </rPr>
      <t xml:space="preserve">Chave de fenda ponta cruzada (5x150 mm) 
</t>
    </r>
    <r>
      <rPr>
        <sz val="10"/>
        <color rgb="FF000000"/>
        <rFont val="Calibri"/>
        <scheme val="minor"/>
      </rPr>
      <t xml:space="preserve">• Ideal para aperto e desaperto de parafusos com fenda cruzada
• Cabo com dupla injeção com isolação elétrica de 1.000 V
• Haste em aço cromo vanádio temperada
• Ponta fosfatizada
• Largura da ponta: 5 mm
• Comprimento da haste: 150mm </t>
    </r>
  </si>
  <si>
    <r>
      <rPr>
        <b/>
        <sz val="10"/>
        <color rgb="FF000000"/>
        <rFont val="Calibri"/>
        <scheme val="minor"/>
      </rPr>
      <t xml:space="preserve">Chave de fenda ponta cruzada (6x150 mm) 
</t>
    </r>
    <r>
      <rPr>
        <sz val="10"/>
        <color rgb="FF000000"/>
        <rFont val="Calibri"/>
        <scheme val="minor"/>
      </rPr>
      <t xml:space="preserve">• Ideal para aperto e desaperto de parafusos com fenda cruzada
• Cabo com dupla injeção com isolação elétrica de 1.000 V
• Haste em aço cromo vanádio temperada
• Ponta fosfatizada
• Largura da ponta: 6 mm
• Comprimento da haste: 150mm </t>
    </r>
  </si>
  <si>
    <r>
      <rPr>
        <b/>
        <sz val="10"/>
        <color rgb="FF000000"/>
        <rFont val="Calibri"/>
        <scheme val="minor"/>
      </rPr>
      <t xml:space="preserve">Chave de fenda ponta cruzada (6x200 mm) 
</t>
    </r>
    <r>
      <rPr>
        <sz val="10"/>
        <color rgb="FF000000"/>
        <rFont val="Calibri"/>
        <scheme val="minor"/>
      </rPr>
      <t xml:space="preserve">• Ideal para aperto e desaperto de parafusos com fenda cruzada
• Cabo com dupla injeção com isolação elétrica de 1.000 V
• Haste em aço cromo vanádio temperada
• Ponta fosfatizada
• Largura da ponta: 6 mm
• Comprimento da haste: 200mm </t>
    </r>
  </si>
  <si>
    <r>
      <rPr>
        <b/>
        <sz val="10"/>
        <color rgb="FF000000"/>
        <rFont val="Calibri"/>
        <scheme val="minor"/>
      </rPr>
      <t xml:space="preserve"> Chave estrela de 10 x 11mm;
</t>
    </r>
    <r>
      <rPr>
        <sz val="10"/>
        <color rgb="FF000000"/>
        <rFont val="Calibri"/>
        <scheme val="minor"/>
      </rPr>
      <t>• Fabricada em aço robust-vanádio;
• Niquelado e cromado;
• Medidas diferentes em cada lado;
• Aplicação indicada para aperto e desaperto;
• Utilizado em porcas e parafusos sextavados.</t>
    </r>
  </si>
  <si>
    <r>
      <rPr>
        <b/>
        <sz val="10"/>
        <color rgb="FF000000"/>
        <rFont val="Calibri"/>
        <scheme val="minor"/>
      </rPr>
      <t xml:space="preserve">Chave estrela 12 x 13 mm -   
</t>
    </r>
    <r>
      <rPr>
        <sz val="10"/>
        <color rgb="FF000000"/>
        <rFont val="Calibri"/>
        <scheme val="minor"/>
      </rPr>
      <t>Fabricada em aço especial 
• Niquelado e cromado
• Medidas diferentes em cada lado de 12 x 13 mm
• Utilizado para aperto e desaperto em porcas, parafusos sextavados e dodecagonais</t>
    </r>
  </si>
  <si>
    <r>
      <rPr>
        <b/>
        <sz val="10"/>
        <color rgb="FF000000"/>
        <rFont val="Calibri"/>
        <scheme val="minor"/>
      </rPr>
      <t xml:space="preserve">Chave estrela 14 x 15 mm 
</t>
    </r>
    <r>
      <rPr>
        <sz val="10"/>
        <color rgb="FF000000"/>
        <rFont val="Calibri"/>
        <scheme val="minor"/>
      </rPr>
      <t xml:space="preserve"> Fabricada em aço especial
• Niquelado e cromado
• Medidas diferentes em cada lado de 14 x 15 mm
• Utilizada para aperto e desaperto em porcas, parafusos sextavados e dodecagonais.</t>
    </r>
  </si>
  <si>
    <r>
      <rPr>
        <b/>
        <sz val="10"/>
        <color rgb="FF000000"/>
        <rFont val="Calibri"/>
        <scheme val="minor"/>
      </rPr>
      <t xml:space="preserve">Chave estrela 16 x 17 mm 
</t>
    </r>
    <r>
      <rPr>
        <sz val="10"/>
        <color rgb="FF000000"/>
        <rFont val="Calibri"/>
        <scheme val="minor"/>
      </rPr>
      <t>Produzida em aço robust - vanádio
• Acabamento niquelado e cromado
• Medidas diferentes em cada boca
• Medidas: 16 x 17 mm
• Indicada para aperto e desaperto,
• Utilizado em porcas, parafusos quadrados ou sextavados</t>
    </r>
  </si>
  <si>
    <r>
      <rPr>
        <sz val="10"/>
        <color rgb="FF000000"/>
        <rFont val="Calibri"/>
        <scheme val="minor"/>
      </rPr>
      <t xml:space="preserve"> </t>
    </r>
    <r>
      <rPr>
        <b/>
        <sz val="10"/>
        <color rgb="FF000000"/>
        <rFont val="Calibri"/>
        <scheme val="minor"/>
      </rPr>
      <t xml:space="preserve">Chave estrela de 18 x 19mm;
</t>
    </r>
    <r>
      <rPr>
        <sz val="10"/>
        <color rgb="FF000000"/>
        <rFont val="Calibri"/>
        <scheme val="minor"/>
      </rPr>
      <t>• Fabricada em aço robust-vanádio;
• Niquelado e cromado;
• Medidas diferentes em cada lado;
• Aplicação indicada para aperto e desaperto;
• Utilizado em porcas e parafusos sextavados.</t>
    </r>
  </si>
  <si>
    <r>
      <rPr>
        <b/>
        <sz val="10"/>
        <color rgb="FF000000"/>
        <rFont val="Calibri"/>
        <scheme val="minor"/>
      </rPr>
      <t xml:space="preserve">Chave fixa de 10 x 11mm;
</t>
    </r>
    <r>
      <rPr>
        <sz val="10"/>
        <color rgb="FF000000"/>
        <rFont val="Calibri"/>
        <scheme val="minor"/>
      </rPr>
      <t>• Fabricada em aço robust-vanádio;
• Niquelado e cromado;
• Medidas diferentes em cada lado;
• Aplicação indicada para aperto e desaperto;
• Utilizado em porcas, parafusos quadrados ou sextavados.</t>
    </r>
  </si>
  <si>
    <r>
      <rPr>
        <sz val="10"/>
        <color rgb="FF000000"/>
        <rFont val="Calibri"/>
        <scheme val="minor"/>
      </rPr>
      <t xml:space="preserve"> </t>
    </r>
    <r>
      <rPr>
        <b/>
        <sz val="10"/>
        <color rgb="FF000000"/>
        <rFont val="Calibri"/>
        <scheme val="minor"/>
      </rPr>
      <t xml:space="preserve">Chave fixa 12 x 13 mm
</t>
    </r>
    <r>
      <rPr>
        <sz val="10"/>
        <color rgb="FF000000"/>
        <rFont val="Calibri"/>
        <scheme val="minor"/>
      </rPr>
      <t>• Fabricado em aço gedore-vanádio, niquelado e cromado
• Cabeças estreitas e com medidas diferentes em cada extremidade
• Indicada para apertar ou afrouxar porcas e parafusos de perfil quadrado ou sextavado</t>
    </r>
  </si>
  <si>
    <r>
      <rPr>
        <b/>
        <sz val="10"/>
        <color rgb="FF000000"/>
        <rFont val="Calibri"/>
        <scheme val="minor"/>
      </rPr>
      <t xml:space="preserve">Chave fixa 14 x 15 mm
</t>
    </r>
    <r>
      <rPr>
        <sz val="10"/>
        <color rgb="FF000000"/>
        <rFont val="Calibri"/>
        <scheme val="minor"/>
      </rPr>
      <t>• Fabricado em aço gedore-vanádio, niquelado e cromado
• Cabeças estreitas e com medidas diferentes em cada extremidade
• Indicada para apertar ou afrouxar porcas e parafusos de perfil quadrado ou sextavado</t>
    </r>
  </si>
  <si>
    <r>
      <rPr>
        <b/>
        <sz val="10"/>
        <color rgb="FF000000"/>
        <rFont val="Calibri"/>
        <scheme val="minor"/>
      </rPr>
      <t xml:space="preserve">Chave fixa 16 x 17 mm
</t>
    </r>
    <r>
      <rPr>
        <sz val="10"/>
        <color rgb="FF000000"/>
        <rFont val="Calibri"/>
        <scheme val="minor"/>
      </rPr>
      <t>• Fabricado em aço gedore-vanádio, niquelado e cromado
• Cabeças estreitas e com medidas diferentes em cada extremidade
• Indicada para apertar ou afrouxar porcas e parafusos de perfil quadrado ou sextavado</t>
    </r>
  </si>
  <si>
    <r>
      <rPr>
        <b/>
        <sz val="10"/>
        <color rgb="FF000000"/>
        <rFont val="Calibri"/>
        <scheme val="minor"/>
      </rPr>
      <t>12 Chave allen curtas: 7 - 9 - 1,3 - 1,5 - 2 - 2,5 - 3 - 4 - 5 - 6 - 8 - 10 mm</t>
    </r>
    <r>
      <rPr>
        <sz val="10"/>
        <color rgb="FF000000"/>
        <rFont val="Calibri"/>
        <scheme val="minor"/>
      </rPr>
      <t xml:space="preserve">  
Haste em aço cromo vanádio temperada
:: Acabamento fosfatizado
:: Ponta abaulada
:: As chaves tipo L são submetidas a ensaios de torque e de dureza para analisar a resistência mecânica e atender aos valores da norma específica
:: As chaves tipo L possuem dois braços de comprimentos diferentes, e ambas extremidades podem ser utilizadas dependendo do local onde será realizado o trabalho. 
:: Ao utilizar o braço mais longo tem-se mais torque, enquanto o braço mais curto promove uma operação mais rápida
:: Apertar ou afrouxar parafusos com sextavado interno
:: As ferramentas são produzidas e testadas conforme normas específicas</t>
    </r>
  </si>
  <si>
    <r>
      <rPr>
        <b/>
        <sz val="10"/>
        <color rgb="FF000000"/>
        <rFont val="Calibri"/>
        <scheme val="minor"/>
      </rPr>
      <t xml:space="preserve">Trena de 5 metros - Trena Standard
</t>
    </r>
    <r>
      <rPr>
        <sz val="10"/>
        <color rgb="FF000000"/>
        <rFont val="Calibri"/>
        <scheme val="minor"/>
      </rPr>
      <t xml:space="preserve">• Com design moderno
• Moldam-se as mãos proporcionando maios conforto e melhor pegada
• Reúne as funcionalidades básicas em uma ferramenta com durabilidade e economia
• Adequada para medições em ambientes sem muito detrito, umidade e pouca altura
• Corpo em plástico ABS, resistente a quedas
• Trava e freio em um só botão
• Estica até 2,3M a 45° sem dobrar
• Medidas:
- Comprimento: 5 m
- Largura: 3/4" </t>
    </r>
  </si>
  <si>
    <r>
      <rPr>
        <sz val="10"/>
        <color rgb="FF000000"/>
        <rFont val="Calibri"/>
        <scheme val="minor"/>
      </rPr>
      <t xml:space="preserve"> </t>
    </r>
    <r>
      <rPr>
        <b/>
        <sz val="10"/>
        <color rgb="FF000000"/>
        <rFont val="Calibri"/>
        <scheme val="minor"/>
      </rPr>
      <t xml:space="preserve">Arco de serra
</t>
    </r>
    <r>
      <rPr>
        <sz val="10"/>
        <color rgb="FF000000"/>
        <rFont val="Calibri"/>
        <scheme val="minor"/>
      </rPr>
      <t>• Leve e resistente
• Cabo anatômico, comodidade e firmeza no manuseio
• Compacto, ocupa pouco espaço, cabe na caixa de ferramentas
• Acompanha 1 lâmina de serra bi-metal com cortes mais rápidos, inquebrável e não estilhaça
• Comprimento: 12"</t>
    </r>
  </si>
  <si>
    <r>
      <rPr>
        <b/>
        <sz val="10"/>
        <color rgb="FF000000"/>
        <rFont val="Calibri"/>
        <scheme val="minor"/>
      </rPr>
      <t xml:space="preserve"> Talhadeira redonda
</t>
    </r>
    <r>
      <rPr>
        <sz val="10"/>
        <color rgb="FF000000"/>
        <rFont val="Calibri"/>
        <scheme val="minor"/>
      </rPr>
      <t>• Aço gedore-vanádium
• Acabamento niquelado
• Tratada termicamente segundo especificações técnicas para golpes, conforme DIN 7255
• Tamanho da talhadeira: 150mm
• Comprimento da ponta: 15 mm</t>
    </r>
  </si>
  <si>
    <r>
      <rPr>
        <b/>
        <sz val="10"/>
        <color rgb="FF000000"/>
        <rFont val="Calibri"/>
        <scheme val="minor"/>
      </rPr>
      <t xml:space="preserve">Caixa de ferramentas metálica sanfonada para armazenagem
</t>
    </r>
    <r>
      <rPr>
        <sz val="10"/>
        <color rgb="FF000000"/>
        <rFont val="Calibri"/>
        <scheme val="minor"/>
      </rPr>
      <t>Fabricada em chapa de aço de alta qualidade e durabilidade com acabamento de pintura a pó que auxilia na proteção contra ferrugens. Possui três gavetas, uma fixa e duas articuladas, alça reforçada e porta cadeado. Dimensões (C x L x A): 30 x 19 x 16 cm
:: Cor: preta
:: Capacidade de carga: 21 kg</t>
    </r>
  </si>
  <si>
    <r>
      <rPr>
        <b/>
        <sz val="10"/>
        <color rgb="FF000000"/>
        <rFont val="Calibri"/>
        <scheme val="minor"/>
      </rPr>
      <t xml:space="preserve"> Cadeado E-35 
</t>
    </r>
    <r>
      <rPr>
        <sz val="10"/>
        <color rgb="FF000000"/>
        <rFont val="Calibri"/>
        <scheme val="minor"/>
      </rPr>
      <t xml:space="preserve"> Produzido em latão maciço
- Haste de aço cementada e cromada
- 2 Chaves de latão niqueladas
- Largura: 35mm 
- Altura: 64 mm</t>
    </r>
  </si>
  <si>
    <r>
      <rPr>
        <b/>
        <sz val="10"/>
        <color rgb="FF000000"/>
        <rFont val="Calibri"/>
        <scheme val="minor"/>
      </rPr>
      <t xml:space="preserve">Chave ajustável 6”  
</t>
    </r>
    <r>
      <rPr>
        <sz val="10"/>
        <color rgb="FF000000"/>
        <rFont val="Calibri"/>
        <scheme val="minor"/>
      </rPr>
      <t>- Corpo em aço especial forjado e temperado
- Acabamento cromado
- Muito versátil e de fácil utilização
- Escala marcada a laser
- Tamanho: 6"</t>
    </r>
  </si>
  <si>
    <r>
      <rPr>
        <b/>
        <sz val="10"/>
        <color rgb="FF000000"/>
        <rFont val="Calibri"/>
        <scheme val="minor"/>
      </rPr>
      <t xml:space="preserve">Nível Prumo 
</t>
    </r>
    <r>
      <rPr>
        <sz val="10"/>
        <color rgb="FF000000"/>
        <rFont val="Calibri"/>
        <scheme val="minor"/>
      </rPr>
      <t>• 3 Bolhas ( 1 horizontal, 1 vertical, 1 45° )
• Estrututa em alumínio e corpo revestido em ABS
• Nível plumo e 45º 
• Medida: 30 cm (12")</t>
    </r>
  </si>
  <si>
    <r>
      <rPr>
        <b/>
        <sz val="10"/>
        <color rgb="FF000000"/>
        <rFont val="Calibri"/>
        <scheme val="minor"/>
      </rPr>
      <t xml:space="preserve">Punção de centro
</t>
    </r>
    <r>
      <rPr>
        <sz val="10"/>
        <color rgb="FF000000"/>
        <rFont val="Calibri"/>
        <scheme val="minor"/>
      </rPr>
      <t>• Fabricado em aço gedore vanádio
• Acabamento niquelado
• Tratada termicamente segundo especificação técnica de ferramentas para golpes, conforme DIN 7255
• Comprimento total: 120 mm
• Diâmetro: 4 mm
• Comprimento da ponta : 40 mm</t>
    </r>
  </si>
  <si>
    <t>CUSTO MENSAL POR PROFISSIONAL</t>
  </si>
  <si>
    <t>¹ Rateio pelo estimativa total de profissionais na execução dos serviços no posto de Oficial de Manutenção Predial (2)</t>
  </si>
  <si>
    <t>E - Laudo de insalubridade/periculosidade</t>
  </si>
  <si>
    <t>Custo mensal</t>
  </si>
  <si>
    <t>Elaboração de Laudo Técnico de Insalubridade/Periculosidade, segundo as normas do Ministério do Trabalho,  através de perícia a cargo de Médico do Trabalho ou Engenheiro do Trabalho devidamente registrados no M.T.E.
O Laudo deverá ser apresentado à Contratante até 60 (sessenta) dias após a assinatura do contrato. O custo será dividido pela quantidade total de funcionários durante o primeiro ano de prestação dos serviços, sendo excluído da planilha no segundo ano.
Caso as condições laborais sejam alteradas e novo laudo tiver que ser emitido/atualizado, o custo poderá ser reinserido na planilha de custos para diluição mensal durante o período de 1 (um) ano.
Para maior detalhamento, verificar a CLÁUSULA 4.12 DO TERMO DE REFERÊNCIA</t>
  </si>
  <si>
    <t>QTD ESTIMADA DE PROFISSIONAIS</t>
  </si>
  <si>
    <t xml:space="preserve">CUSTO MENSAL POR FUNÇÃO				</t>
  </si>
  <si>
    <t>Qnt por acionamento 
(1 IDA + 1 VOLTA)</t>
  </si>
  <si>
    <t>Valor Unitário
 (POR TRECHO)</t>
  </si>
  <si>
    <t>Valor do acionamento (a ser demonstrado via comprovantes)</t>
  </si>
  <si>
    <t>Módulo 6 - Custos Indiretos, Tributos e Lucro</t>
  </si>
  <si>
    <t>Custo estimado por acionamento</t>
  </si>
  <si>
    <t>Acionamento com deslocamento - Ida e Volta (Campinas-SP até Jundiaí-SP e vice-versa)</t>
  </si>
  <si>
    <t xml:space="preserve">NOTA 1: O BDI é composto pela somatória dos percentuais do Módulo 6 - Custos Indiretos, Tributos e Lucro da TABELA APOIO </t>
  </si>
  <si>
    <r>
      <rPr>
        <sz val="11"/>
        <color rgb="FF000000"/>
        <rFont val="Calibri"/>
        <family val="2"/>
      </rPr>
      <t>1. Reembolso do custo do deslocamento (via aplicativo de transporte particulares - exemplo Uber, 99 - ou taxi) </t>
    </r>
    <r>
      <rPr>
        <u/>
        <sz val="11"/>
        <color rgb="FF000000"/>
        <rFont val="Calibri"/>
        <family val="2"/>
      </rPr>
      <t>efetivamente realizado quando do acionamento</t>
    </r>
    <r>
      <rPr>
        <sz val="11"/>
        <color rgb="FF000000"/>
        <rFont val="Calibri"/>
        <family val="2"/>
      </rPr>
      <t>, acrescido do BDI constante do item 1, ao qual o custo será alocado (despesas adicionais);</t>
    </r>
  </si>
  <si>
    <t>2.  A Contratada dever priorizar o deslocamento pelos aplicativos de transportes particulares (como Uber, 99 e outros) que, via de regra, apresentam preços mais vantajosos;</t>
  </si>
  <si>
    <t>3. A Contratada deverá apresentar o comprovante (recibo, nota fiscal) da ida e da volta, juntamente com o relatório do acionamento, horários, quem atendeu e o serviço executado;</t>
  </si>
  <si>
    <t>4. O Acionamento ficará a cargo do Responsável do SLAV-Jundiaí, ou por ele indicado, diretamente ao Responsável da empresa Contratada ou para o plantonista que dará o plantão (considerando base Campinas, que já recebem sobreaviso para atendimentos adicionais).</t>
  </si>
  <si>
    <t>5. O colaborador alocado em Jundiaí não deverá mais ser acionado, fora do horário que ele presta o serviço, pois não recebe o sobreaviso e não entra na escala de plantão.</t>
  </si>
  <si>
    <t>DISCRIMINAÇÃO DOS SERVIÇOS (DADOS REFERENTES À CONTRATAÇÃO)</t>
  </si>
  <si>
    <t xml:space="preserve">Data da Apresentação da Proposta (Dia / Mês / Ano) </t>
  </si>
  <si>
    <t>Empresa Licitante</t>
  </si>
  <si>
    <t>Município / UF</t>
  </si>
  <si>
    <t>IDENTIFICAÇÃO DO SERVIÇO</t>
  </si>
  <si>
    <t xml:space="preserve">Convenção Coletiva / Acordo Coletivo </t>
  </si>
  <si>
    <t>Categoria Profissional (Vinculada à Execução Contratual)</t>
  </si>
  <si>
    <t>Data Base da Categoria (Dia/Mês/Ano)</t>
  </si>
  <si>
    <t>MÓDULO 1 - COMPOSIÇÃO DA REMUNERAÇÃO</t>
  </si>
  <si>
    <t>COMPOSIÇÃO DA REMUNERAÇÃO</t>
  </si>
  <si>
    <t xml:space="preserve">Valor - R$ </t>
  </si>
  <si>
    <t>Salário-Base</t>
  </si>
  <si>
    <t>Adicional de Insalubridade</t>
  </si>
  <si>
    <t>Não aplicável</t>
  </si>
  <si>
    <t>Adicional de Hora noturna Reduzida</t>
  </si>
  <si>
    <t xml:space="preserve">TOTAL MÓDULO 1 -  REMUNERAÇÃO </t>
  </si>
  <si>
    <t xml:space="preserve">MÓDULO 2 - ENCARGOS E BENEFÍCIOS ANUAIS, MENSAIS E DIÁRIOS </t>
  </si>
  <si>
    <t>Submódulo 2.1 - 13º (décimo terceiro) Salário e Adicional de Férias</t>
  </si>
  <si>
    <t>2.1</t>
  </si>
  <si>
    <t>Composição</t>
  </si>
  <si>
    <t>SUBTOTAL</t>
  </si>
  <si>
    <t>Incidência do Sub-Módulo 2.2 - Sobre 13º Salário e Adic. de Férias</t>
  </si>
  <si>
    <t>Total Submódulo 2.1</t>
  </si>
  <si>
    <t>Submódulo 2.2 - Encargos Previdenciários (GPS), Fundo de Garantia por Tempo de Serviço (FGTS) e outras contribuições.</t>
  </si>
  <si>
    <t>2.2</t>
  </si>
  <si>
    <t>Total Submódulo 2.2</t>
  </si>
  <si>
    <t>Submódulo 2.3 - Benefícios Mensais e Diários.</t>
  </si>
  <si>
    <t>2.3</t>
  </si>
  <si>
    <t xml:space="preserve">Vale - Transporte </t>
  </si>
  <si>
    <t>Memória de cálculo conforme aba "BENEFÍCIOS"</t>
  </si>
  <si>
    <t>Auxilio Refeição (Café da Manhã)</t>
  </si>
  <si>
    <t>Auxilio Refeição (Lanche da tarde)</t>
  </si>
  <si>
    <t>Auxílio Alimentação</t>
  </si>
  <si>
    <t>Seguro de vida</t>
  </si>
  <si>
    <t>Saúde do Trabalhador ou Assistência Médica</t>
  </si>
  <si>
    <t>Outros</t>
  </si>
  <si>
    <t xml:space="preserve">TOTAL </t>
  </si>
  <si>
    <t>Quadro-Resumo do Módulo 2 - Encargos e Benefícios anuais, mensais e diários</t>
  </si>
  <si>
    <t>13º (décimo terceiro) Salário, Férias e Adicional de Férias</t>
  </si>
  <si>
    <t>Encargos Previdenciários (GPS), Fundo de Garantia por Tempo de Serviço (FGTS) e outras contribuições.</t>
  </si>
  <si>
    <t>Benefícios Mensais e Diários.</t>
  </si>
  <si>
    <t>TOTAL MÓDULO 2 - ENCARGOS E BENEFÍCIOS</t>
  </si>
  <si>
    <t>MÓDULO 3 - PROVISÃO DE RESCISÃO</t>
  </si>
  <si>
    <t xml:space="preserve">Multa do FGTS e CS do Aviso Prévio Indenizado e Aviso Prévio Trabalhado  		</t>
  </si>
  <si>
    <t>TOTAL MÓDULO 3 - PROVISÃO E RESCISÃO</t>
  </si>
  <si>
    <t>Submódulo 4.1 - Ausências Legais</t>
  </si>
  <si>
    <t>4.1</t>
  </si>
  <si>
    <t>Memória de cálculo conforme aba
TB-MOD 4-AUSÊNCIAS</t>
  </si>
  <si>
    <t xml:space="preserve">Ausências Legais </t>
  </si>
  <si>
    <t>Licença Paternidade</t>
  </si>
  <si>
    <t>Total Submódulo 4.1</t>
  </si>
  <si>
    <t>Submódulo 4.2 - Intrajornada</t>
  </si>
  <si>
    <t>4.2</t>
  </si>
  <si>
    <t xml:space="preserve">Intrajornada </t>
  </si>
  <si>
    <t>Total Submódulo 4.2</t>
  </si>
  <si>
    <t>Quadro-Resumo do Módulo 4 - Custo de Reposição do Profissional Ausente</t>
  </si>
  <si>
    <t>TOTAL MÓDULO 4 - CUSTO DE REPOSIÇÃO DO PROFISSIONAL AUSENTE</t>
  </si>
  <si>
    <t>MÓDULO 5 - INSUMOS DIVERSOS (Uniformes, Materiais, Equipamentos e Outros)</t>
  </si>
  <si>
    <t>Uniformes</t>
  </si>
  <si>
    <t>Mensal</t>
  </si>
  <si>
    <t>EPIs</t>
  </si>
  <si>
    <t>Equipamentos</t>
  </si>
  <si>
    <t>Ferramentas</t>
  </si>
  <si>
    <t>Laudo de Insalubridade/Periculosidade</t>
  </si>
  <si>
    <t>TOTAL MÓDULO 5 - INSUMOS DIVERSOS</t>
  </si>
  <si>
    <t xml:space="preserve">QUADRO RESUMO DOS MÓDULOS </t>
  </si>
  <si>
    <t>MÓDULO 1 - Remuneração</t>
  </si>
  <si>
    <t>MÓDULO 2 - Encargos e Benefícios anuais, mensais e diários</t>
  </si>
  <si>
    <t>MÓDULO 3 - Provisão de Rescisão</t>
  </si>
  <si>
    <t>MÓDULO 4 - Custo de Reposição do Profissional Ausente</t>
  </si>
  <si>
    <t>MÓDULO 5 - Insumos Diversos</t>
  </si>
  <si>
    <t xml:space="preserve">TOTAL MÓDULOS </t>
  </si>
  <si>
    <t>Custos Indiretos (Estimativa - Máxima)</t>
  </si>
  <si>
    <t>Tributos (Estimativa - Máxima)</t>
  </si>
  <si>
    <t>Sub-Itens</t>
  </si>
  <si>
    <t xml:space="preserve">C.1 : Tributos Federais </t>
  </si>
  <si>
    <t xml:space="preserve">C.1.1 : PIS </t>
  </si>
  <si>
    <t>C.1.2: COFINS</t>
  </si>
  <si>
    <t xml:space="preserve">C.2 : Tributos Estaduais (Especificar) </t>
  </si>
  <si>
    <t>C.3 : Tributos Municipais</t>
  </si>
  <si>
    <t xml:space="preserve">C.4 : Outros Tributos (Especificar) </t>
  </si>
  <si>
    <t xml:space="preserve">TOTAL MÓDULO </t>
  </si>
  <si>
    <t>TOTAL DO CUSTO DO PROFISSIONAL</t>
  </si>
  <si>
    <t>TOTAL DO CUSTO DO POSTO</t>
  </si>
  <si>
    <t>Nota 14: Caso o licitante se beneficie da CPRB, favor atentar-se às condições da cláusula 7.65 do Termo de Referência, considerando as alterações promovidas pela Lei nº 14.973, de 16 de setembro de 2024, na Lei nº 12.546, de 14 dedezembro de 2011, que estabelecem a reoneração gradual da folha de pagamento.</t>
  </si>
  <si>
    <t>É obrigatória a utilização e o preenchimente destas planilhas, conforme este arquivo em excel, sob pena de desclassificação da proposta, em atendimento aos itens 6.1.2. e 8.8.1. do Edital.</t>
  </si>
  <si>
    <t>O Licitante deverá considerar os valores mínimos para remuneração dos profissionais conforme módulo 1 da aba "TABELA APOIO", em consonância  ao item 8.8.3 do Edital.</t>
  </si>
  <si>
    <t>ANEXO VII</t>
  </si>
  <si>
    <t>PLANILHA DE CUSTO E FORMAÇÃO DE PREÇO (ITEM 1) LICITANTE</t>
  </si>
  <si>
    <t>FAP = fator previdenciario do licitante (conforme DCTFWeb)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</si>
</sst>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 #,##0_-;\-* #,##0_-;_-* &quot;-&quot;??_-;_-@_-"/>
    <numFmt numFmtId="167" formatCode="_-* #,##0.0000_-;\-* #,##0.0000_-;_-* &quot;-&quot;??_-;_-@_-"/>
    <numFmt numFmtId="168" formatCode="&quot; R$ &quot;#,##0.00\ ;&quot; R$ (&quot;#,##0.00\);&quot; R$ -&quot;#\ ;@\ "/>
    <numFmt numFmtId="169" formatCode="#,##0_ ;\-#,##0\ "/>
    <numFmt numFmtId="170" formatCode="0.00000"/>
    <numFmt numFmtId="171" formatCode="[$-416]0%"/>
    <numFmt numFmtId="172" formatCode="0.000"/>
    <numFmt numFmtId="173" formatCode="#,##0.00_ ;\-#,##0.00\ "/>
    <numFmt numFmtId="174" formatCode="_-&quot;R$&quot;\ * #,##0.00_-;\-&quot;R$&quot;\ * #,##0.00_-;_-&quot;R$&quot;\ * &quot;-&quot;??_-;_-@"/>
    <numFmt numFmtId="175" formatCode="_-* #,##0_-;\-* #,##0_-;_-* &quot;-&quot;??????_-;_-@_-"/>
  </numFmts>
  <fonts count="77" x14ac:knownFonts="1">
    <font>
      <sz val="11"/>
      <color theme="1"/>
      <name val="Calibri"/>
      <family val="2"/>
      <scheme val="minor"/>
    </font>
    <font>
      <sz val="11"/>
      <color theme="1"/>
      <name val="Calibri"/>
      <family val="2"/>
      <scheme val="minor"/>
    </font>
    <font>
      <sz val="11"/>
      <color indexed="8"/>
      <name val="Calibri"/>
      <family val="2"/>
    </font>
    <font>
      <sz val="11"/>
      <color theme="1"/>
      <name val="Arial"/>
      <family val="2"/>
    </font>
    <font>
      <sz val="10"/>
      <name val="Arial"/>
      <family val="2"/>
    </font>
    <font>
      <sz val="11"/>
      <color theme="1"/>
      <name val="Calibri"/>
      <family val="2"/>
      <scheme val="minor"/>
    </font>
    <font>
      <b/>
      <sz val="10"/>
      <color theme="1"/>
      <name val="Arial"/>
      <family val="2"/>
    </font>
    <font>
      <b/>
      <sz val="12"/>
      <color theme="1"/>
      <name val="Calibri"/>
      <family val="2"/>
      <scheme val="minor"/>
    </font>
    <font>
      <b/>
      <sz val="11"/>
      <color theme="1"/>
      <name val="Calibri"/>
      <family val="2"/>
      <scheme val="minor"/>
    </font>
    <font>
      <sz val="8"/>
      <color theme="1"/>
      <name val="Calibri"/>
      <family val="2"/>
      <scheme val="minor"/>
    </font>
    <font>
      <b/>
      <sz val="11"/>
      <color theme="0"/>
      <name val="Calibri"/>
      <family val="2"/>
      <scheme val="minor"/>
    </font>
    <font>
      <sz val="11"/>
      <color theme="0"/>
      <name val="Calibri"/>
      <family val="2"/>
      <scheme val="minor"/>
    </font>
    <font>
      <b/>
      <sz val="14"/>
      <color theme="1"/>
      <name val="Calibri"/>
      <family val="2"/>
      <scheme val="minor"/>
    </font>
    <font>
      <b/>
      <sz val="11"/>
      <name val="Calibri"/>
      <family val="2"/>
      <scheme val="minor"/>
    </font>
    <font>
      <sz val="11"/>
      <name val="Calibri"/>
      <family val="2"/>
      <scheme val="minor"/>
    </font>
    <font>
      <sz val="8"/>
      <name val="Calibri"/>
      <family val="2"/>
      <scheme val="minor"/>
    </font>
    <font>
      <b/>
      <sz val="16"/>
      <color theme="1"/>
      <name val="Arial"/>
      <family val="2"/>
    </font>
    <font>
      <b/>
      <sz val="14"/>
      <color theme="1"/>
      <name val="Arial"/>
      <family val="2"/>
    </font>
    <font>
      <sz val="9"/>
      <color theme="1"/>
      <name val="Calibri"/>
      <family val="2"/>
      <scheme val="minor"/>
    </font>
    <font>
      <sz val="10"/>
      <color theme="1"/>
      <name val="Calibri"/>
      <family val="2"/>
      <scheme val="minor"/>
    </font>
    <font>
      <sz val="10"/>
      <color rgb="FF000000"/>
      <name val="Arial"/>
      <family val="2"/>
      <charset val="1"/>
    </font>
    <font>
      <sz val="9"/>
      <color rgb="FF000000"/>
      <name val="Calibri"/>
      <family val="2"/>
      <scheme val="minor"/>
    </font>
    <font>
      <b/>
      <sz val="10"/>
      <color theme="1"/>
      <name val="Calibri"/>
      <family val="2"/>
      <scheme val="minor"/>
    </font>
    <font>
      <b/>
      <sz val="8"/>
      <name val="Calibri"/>
      <family val="2"/>
      <scheme val="minor"/>
    </font>
    <font>
      <sz val="8"/>
      <color rgb="FFFF0000"/>
      <name val="Calibri"/>
      <family val="2"/>
      <scheme val="minor"/>
    </font>
    <font>
      <sz val="11"/>
      <color rgb="FFFF0000"/>
      <name val="Calibri"/>
      <family val="2"/>
      <scheme val="minor"/>
    </font>
    <font>
      <b/>
      <sz val="11"/>
      <color rgb="FF000000"/>
      <name val="Calibri"/>
      <family val="2"/>
      <scheme val="minor"/>
    </font>
    <font>
      <b/>
      <sz val="11"/>
      <color rgb="FFFFFFFF"/>
      <name val="Calibri"/>
      <family val="2"/>
    </font>
    <font>
      <b/>
      <sz val="11"/>
      <color rgb="FF000000"/>
      <name val="Calibri"/>
      <family val="2"/>
    </font>
    <font>
      <sz val="11"/>
      <color rgb="FF000000"/>
      <name val="Calibri"/>
      <family val="2"/>
    </font>
    <font>
      <b/>
      <sz val="11"/>
      <color rgb="FF0070C0"/>
      <name val="Calibri"/>
      <family val="2"/>
    </font>
    <font>
      <sz val="11"/>
      <color rgb="FF0070C0"/>
      <name val="Calibri"/>
      <family val="2"/>
    </font>
    <font>
      <b/>
      <sz val="11"/>
      <color rgb="FFFF0000"/>
      <name val="Calibri"/>
      <family val="2"/>
      <scheme val="minor"/>
    </font>
    <font>
      <b/>
      <sz val="12"/>
      <color indexed="8"/>
      <name val="Calibri"/>
      <family val="2"/>
      <scheme val="minor"/>
    </font>
    <font>
      <b/>
      <sz val="8"/>
      <color theme="1"/>
      <name val="Calibri"/>
      <family val="2"/>
      <scheme val="minor"/>
    </font>
    <font>
      <sz val="11"/>
      <color rgb="FF000000"/>
      <name val="Calibri"/>
      <family val="2"/>
      <scheme val="minor"/>
    </font>
    <font>
      <sz val="8"/>
      <color rgb="FF000000"/>
      <name val="Calibri"/>
      <family val="2"/>
      <scheme val="minor"/>
    </font>
    <font>
      <b/>
      <sz val="11"/>
      <color indexed="8"/>
      <name val="Calibri"/>
      <family val="2"/>
      <scheme val="minor"/>
    </font>
    <font>
      <sz val="11"/>
      <color indexed="8"/>
      <name val="Calibri"/>
      <family val="2"/>
      <scheme val="minor"/>
    </font>
    <font>
      <b/>
      <sz val="12"/>
      <name val="Calibri"/>
      <family val="2"/>
      <scheme val="minor"/>
    </font>
    <font>
      <b/>
      <u/>
      <sz val="11"/>
      <color theme="1"/>
      <name val="Calibri"/>
      <family val="2"/>
      <scheme val="minor"/>
    </font>
    <font>
      <b/>
      <sz val="11"/>
      <color theme="1"/>
      <name val="Calibri"/>
      <family val="2"/>
    </font>
    <font>
      <sz val="9"/>
      <color indexed="8"/>
      <name val="Calibri"/>
      <family val="2"/>
      <scheme val="minor"/>
    </font>
    <font>
      <b/>
      <sz val="10"/>
      <color rgb="FF000000"/>
      <name val="Calibri"/>
      <family val="2"/>
      <scheme val="minor"/>
    </font>
    <font>
      <sz val="10"/>
      <name val="Calibri"/>
      <family val="2"/>
      <scheme val="minor"/>
    </font>
    <font>
      <sz val="11"/>
      <name val="Calibri"/>
      <family val="2"/>
    </font>
    <font>
      <sz val="10"/>
      <color rgb="FF000000"/>
      <name val="Calibri"/>
      <family val="2"/>
      <scheme val="minor"/>
    </font>
    <font>
      <sz val="11"/>
      <color rgb="FFFF0000"/>
      <name val="Arial"/>
      <family val="2"/>
    </font>
    <font>
      <b/>
      <sz val="9"/>
      <color indexed="8"/>
      <name val="Calibri"/>
      <family val="2"/>
      <scheme val="minor"/>
    </font>
    <font>
      <b/>
      <sz val="10"/>
      <color indexed="8"/>
      <name val="Calibri"/>
      <family val="2"/>
      <scheme val="minor"/>
    </font>
    <font>
      <b/>
      <sz val="10"/>
      <name val="Calibri"/>
      <family val="2"/>
      <scheme val="minor"/>
    </font>
    <font>
      <sz val="12"/>
      <color theme="1"/>
      <name val="Calibri"/>
      <family val="2"/>
      <scheme val="minor"/>
    </font>
    <font>
      <sz val="7.5"/>
      <color theme="1"/>
      <name val="Calibri"/>
      <family val="2"/>
      <scheme val="minor"/>
    </font>
    <font>
      <b/>
      <sz val="11"/>
      <color indexed="8"/>
      <name val="Arial"/>
      <family val="2"/>
    </font>
    <font>
      <sz val="10"/>
      <color indexed="8"/>
      <name val="Calibri"/>
      <family val="2"/>
      <scheme val="minor"/>
    </font>
    <font>
      <sz val="10"/>
      <color indexed="8"/>
      <name val="Calibri"/>
      <family val="2"/>
    </font>
    <font>
      <b/>
      <sz val="10"/>
      <color indexed="8"/>
      <name val="Calibri"/>
      <family val="2"/>
    </font>
    <font>
      <b/>
      <sz val="6"/>
      <name val="Calibri"/>
      <family val="2"/>
      <scheme val="minor"/>
    </font>
    <font>
      <b/>
      <sz val="7"/>
      <name val="Calibri"/>
      <family val="2"/>
      <scheme val="minor"/>
    </font>
    <font>
      <b/>
      <sz val="10"/>
      <color rgb="FF000000"/>
      <name val="Calibri"/>
      <family val="2"/>
    </font>
    <font>
      <sz val="9"/>
      <name val="Calibri"/>
      <family val="2"/>
      <scheme val="minor"/>
    </font>
    <font>
      <sz val="10"/>
      <color rgb="FFFF0000"/>
      <name val="Calibri"/>
      <family val="2"/>
      <scheme val="minor"/>
    </font>
    <font>
      <sz val="11"/>
      <color theme="1"/>
      <name val="Calibri"/>
      <family val="2"/>
    </font>
    <font>
      <sz val="11"/>
      <color theme="1"/>
      <name val="Calibri"/>
      <family val="2"/>
      <scheme val="minor"/>
    </font>
    <font>
      <b/>
      <sz val="11"/>
      <color rgb="FFFFFF00"/>
      <name val="Calibri"/>
      <family val="2"/>
      <scheme val="minor"/>
    </font>
    <font>
      <u/>
      <sz val="11"/>
      <color rgb="FF000000"/>
      <name val="Calibri"/>
      <family val="2"/>
    </font>
    <font>
      <b/>
      <sz val="10"/>
      <color rgb="FF000000"/>
      <name val="Calibri"/>
      <scheme val="minor"/>
    </font>
    <font>
      <sz val="10"/>
      <color rgb="FF000000"/>
      <name val="Calibri"/>
      <scheme val="minor"/>
    </font>
    <font>
      <sz val="11"/>
      <color rgb="FF000000"/>
      <name val="Calibri"/>
    </font>
    <font>
      <b/>
      <sz val="11"/>
      <color rgb="FF0070C0"/>
      <name val="Calibri"/>
    </font>
    <font>
      <b/>
      <sz val="11"/>
      <color rgb="FFE26B0A"/>
      <name val="Calibri"/>
    </font>
    <font>
      <sz val="10"/>
      <color rgb="FF000000"/>
      <name val="Calibri"/>
      <charset val="1"/>
    </font>
    <font>
      <sz val="8"/>
      <color rgb="FF000000"/>
      <name val="Calibri"/>
      <scheme val="minor"/>
    </font>
    <font>
      <sz val="8"/>
      <color rgb="FFE26B0A"/>
      <name val="Calibri"/>
      <scheme val="minor"/>
    </font>
    <font>
      <b/>
      <sz val="8"/>
      <color rgb="FFE26B0A"/>
      <name val="Calibri"/>
      <scheme val="minor"/>
    </font>
    <font>
      <sz val="8"/>
      <name val="Calibri"/>
      <scheme val="minor"/>
    </font>
    <font>
      <b/>
      <sz val="9"/>
      <name val="Calibri"/>
      <family val="2"/>
      <scheme val="minor"/>
    </font>
  </fonts>
  <fills count="24">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6" tint="-0.499984740745262"/>
        <bgColor indexed="64"/>
      </patternFill>
    </fill>
    <fill>
      <patternFill patternType="solid">
        <fgColor theme="8" tint="0.39997558519241921"/>
        <bgColor indexed="64"/>
      </patternFill>
    </fill>
    <fill>
      <patternFill patternType="solid">
        <fgColor rgb="FFFFFF00"/>
        <bgColor rgb="FFFFFF00"/>
      </patternFill>
    </fill>
    <fill>
      <patternFill patternType="solid">
        <fgColor theme="6" tint="0.59999389629810485"/>
        <bgColor indexed="64"/>
      </patternFill>
    </fill>
    <fill>
      <patternFill patternType="solid">
        <fgColor rgb="FFEBF1DE"/>
        <bgColor rgb="FF000000"/>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rgb="FFFFFFFF"/>
      </patternFill>
    </fill>
    <fill>
      <patternFill patternType="solid">
        <fgColor theme="0" tint="-0.14999847407452621"/>
        <bgColor rgb="FF000000"/>
      </patternFill>
    </fill>
    <fill>
      <patternFill patternType="solid">
        <fgColor theme="8" tint="0.59999389629810485"/>
        <bgColor rgb="FFFFFFFF"/>
      </patternFill>
    </fill>
    <fill>
      <patternFill patternType="solid">
        <fgColor rgb="FFFFFFFF"/>
        <bgColor rgb="FFFFFFFF"/>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bgColor indexed="64"/>
      </patternFill>
    </fill>
  </fills>
  <borders count="16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auto="1"/>
      </left>
      <right style="thin">
        <color auto="1"/>
      </right>
      <top/>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rgb="FF000000"/>
      </top>
      <bottom style="thin">
        <color indexed="64"/>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rgb="FF000000"/>
      </bottom>
      <diagonal/>
    </border>
    <border>
      <left style="medium">
        <color rgb="FF000000"/>
      </left>
      <right style="medium">
        <color rgb="FF000000"/>
      </right>
      <top style="medium">
        <color rgb="FF000000"/>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indexed="64"/>
      </top>
      <bottom/>
      <diagonal/>
    </border>
    <border>
      <left style="medium">
        <color indexed="64"/>
      </left>
      <right style="thin">
        <color rgb="FF000000"/>
      </right>
      <top style="medium">
        <color indexed="64"/>
      </top>
      <bottom style="medium">
        <color rgb="FF000000"/>
      </bottom>
      <diagonal/>
    </border>
    <border>
      <left style="thin">
        <color rgb="FF000000"/>
      </left>
      <right style="thin">
        <color rgb="FF000000"/>
      </right>
      <top style="medium">
        <color indexed="64"/>
      </top>
      <bottom style="medium">
        <color rgb="FF000000"/>
      </bottom>
      <diagonal/>
    </border>
    <border>
      <left style="thin">
        <color rgb="FF000000"/>
      </left>
      <right style="medium">
        <color indexed="64"/>
      </right>
      <top style="medium">
        <color indexed="64"/>
      </top>
      <bottom style="medium">
        <color rgb="FF000000"/>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auto="1"/>
      </right>
      <top/>
      <bottom/>
      <diagonal/>
    </border>
    <border>
      <left style="thin">
        <color rgb="FF000000"/>
      </left>
      <right style="medium">
        <color rgb="FF000000"/>
      </right>
      <top style="thin">
        <color rgb="FF000000"/>
      </top>
      <bottom style="thin">
        <color rgb="FF000000"/>
      </bottom>
      <diagonal/>
    </border>
    <border>
      <left style="medium">
        <color rgb="FF000000"/>
      </left>
      <right style="thin">
        <color indexed="64"/>
      </right>
      <top/>
      <bottom style="thin">
        <color indexed="64"/>
      </bottom>
      <diagonal/>
    </border>
    <border>
      <left style="medium">
        <color rgb="FF000000"/>
      </left>
      <right style="thin">
        <color indexed="64"/>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top style="medium">
        <color rgb="FF000000"/>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medium">
        <color rgb="FF000000"/>
      </right>
      <top style="medium">
        <color rgb="FF000000"/>
      </top>
      <bottom/>
      <diagonal/>
    </border>
    <border>
      <left/>
      <right style="medium">
        <color rgb="FF000000"/>
      </right>
      <top style="thin">
        <color indexed="64"/>
      </top>
      <bottom style="thin">
        <color indexed="64"/>
      </bottom>
      <diagonal/>
    </border>
    <border>
      <left/>
      <right style="medium">
        <color rgb="FF000000"/>
      </right>
      <top style="thin">
        <color indexed="64"/>
      </top>
      <bottom style="medium">
        <color rgb="FF000000"/>
      </bottom>
      <diagonal/>
    </border>
    <border>
      <left style="thin">
        <color indexed="64"/>
      </left>
      <right style="medium">
        <color rgb="FF000000"/>
      </right>
      <top/>
      <bottom style="thin">
        <color indexed="64"/>
      </bottom>
      <diagonal/>
    </border>
    <border>
      <left style="thin">
        <color indexed="64"/>
      </left>
      <right style="medium">
        <color rgb="FF000000"/>
      </right>
      <top style="thin">
        <color indexed="64"/>
      </top>
      <bottom style="thin">
        <color indexed="64"/>
      </bottom>
      <diagonal/>
    </border>
    <border>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thin">
        <color indexed="64"/>
      </left>
      <right style="thin">
        <color indexed="64"/>
      </right>
      <top/>
      <bottom style="medium">
        <color rgb="FF000000"/>
      </bottom>
      <diagonal/>
    </border>
    <border>
      <left style="medium">
        <color rgb="FF000000"/>
      </left>
      <right style="thin">
        <color indexed="64"/>
      </right>
      <top style="medium">
        <color rgb="FF000000"/>
      </top>
      <bottom style="thin">
        <color indexed="64"/>
      </bottom>
      <diagonal/>
    </border>
    <border>
      <left style="medium">
        <color rgb="FF000000"/>
      </left>
      <right style="thin">
        <color indexed="64"/>
      </right>
      <top style="thin">
        <color indexed="64"/>
      </top>
      <bottom style="medium">
        <color indexed="64"/>
      </bottom>
      <diagonal/>
    </border>
    <border>
      <left style="thin">
        <color indexed="64"/>
      </left>
      <right style="medium">
        <color rgb="FF000000"/>
      </right>
      <top style="thin">
        <color indexed="64"/>
      </top>
      <bottom style="medium">
        <color indexed="64"/>
      </bottom>
      <diagonal/>
    </border>
    <border>
      <left style="thin">
        <color indexed="64"/>
      </left>
      <right style="medium">
        <color rgb="FF000000"/>
      </right>
      <top/>
      <bottom style="medium">
        <color rgb="FF000000"/>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rgb="FF000000"/>
      </right>
      <top style="thin">
        <color indexed="64"/>
      </top>
      <bottom style="thin">
        <color rgb="FF000000"/>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thin">
        <color indexed="64"/>
      </bottom>
      <diagonal/>
    </border>
    <border>
      <left style="medium">
        <color rgb="FF000000"/>
      </left>
      <right style="medium">
        <color rgb="FF000000"/>
      </right>
      <top style="thin">
        <color indexed="64"/>
      </top>
      <bottom style="medium">
        <color rgb="FF000000"/>
      </bottom>
      <diagonal/>
    </border>
    <border>
      <left style="medium">
        <color indexed="64"/>
      </left>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right/>
      <top style="medium">
        <color indexed="64"/>
      </top>
      <bottom style="thin">
        <color indexed="64"/>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medium">
        <color indexed="64"/>
      </left>
      <right style="thin">
        <color auto="1"/>
      </right>
      <top/>
      <bottom/>
      <diagonal/>
    </border>
    <border>
      <left style="thin">
        <color rgb="FF000000"/>
      </left>
      <right/>
      <top style="thin">
        <color rgb="FF000000"/>
      </top>
      <bottom style="medium">
        <color indexed="64"/>
      </bottom>
      <diagonal/>
    </border>
    <border>
      <left style="thin">
        <color indexed="64"/>
      </left>
      <right style="thin">
        <color rgb="FF000000"/>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rgb="FF000000"/>
      </right>
      <top style="medium">
        <color rgb="FF000000"/>
      </top>
      <bottom/>
      <diagonal/>
    </border>
    <border>
      <left/>
      <right/>
      <top style="thin">
        <color indexed="64"/>
      </top>
      <bottom style="medium">
        <color rgb="FF000000"/>
      </bottom>
      <diagonal/>
    </border>
    <border>
      <left style="medium">
        <color rgb="FF000000"/>
      </left>
      <right style="medium">
        <color rgb="FF000000"/>
      </right>
      <top/>
      <bottom style="medium">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s>
  <cellStyleXfs count="18">
    <xf numFmtId="0" fontId="0" fillId="0" borderId="0"/>
    <xf numFmtId="164" fontId="2" fillId="0" borderId="0" applyFont="0" applyFill="0" applyBorder="0" applyAlignment="0" applyProtection="0"/>
    <xf numFmtId="43" fontId="2" fillId="0" borderId="0" applyFont="0" applyFill="0" applyBorder="0" applyAlignment="0" applyProtection="0"/>
    <xf numFmtId="0" fontId="4" fillId="0" borderId="0"/>
    <xf numFmtId="165"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168" fontId="4" fillId="0" borderId="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0" fontId="20" fillId="0" borderId="0"/>
    <xf numFmtId="168" fontId="20" fillId="0" borderId="0" applyBorder="0" applyProtection="0"/>
    <xf numFmtId="43" fontId="2" fillId="0" borderId="0" applyFont="0" applyFill="0" applyBorder="0" applyAlignment="0" applyProtection="0"/>
    <xf numFmtId="171" fontId="29" fillId="0" borderId="0" applyFont="0" applyBorder="0" applyProtection="0"/>
    <xf numFmtId="0" fontId="63" fillId="0" borderId="0"/>
  </cellStyleXfs>
  <cellXfs count="1158">
    <xf numFmtId="0" fontId="0" fillId="0" borderId="0" xfId="0"/>
    <xf numFmtId="0" fontId="3" fillId="0" borderId="0" xfId="0" applyFont="1"/>
    <xf numFmtId="0" fontId="0" fillId="0" borderId="0" xfId="0" applyAlignment="1">
      <alignment horizontal="center"/>
    </xf>
    <xf numFmtId="43" fontId="0" fillId="0" borderId="0" xfId="2" applyFont="1" applyAlignment="1">
      <alignment horizontal="center"/>
    </xf>
    <xf numFmtId="0" fontId="0" fillId="3" borderId="13" xfId="0" applyFill="1" applyBorder="1" applyAlignment="1">
      <alignment horizontal="center" wrapText="1"/>
    </xf>
    <xf numFmtId="0" fontId="8" fillId="5" borderId="0" xfId="0" applyFont="1" applyFill="1"/>
    <xf numFmtId="0" fontId="0" fillId="5" borderId="0" xfId="0" applyFill="1" applyAlignment="1">
      <alignment horizontal="center"/>
    </xf>
    <xf numFmtId="0" fontId="0" fillId="0" borderId="13" xfId="2" applyNumberFormat="1" applyFont="1" applyBorder="1" applyAlignment="1">
      <alignment horizontal="center"/>
    </xf>
    <xf numFmtId="0" fontId="9" fillId="0" borderId="0" xfId="0" applyFont="1"/>
    <xf numFmtId="0" fontId="8" fillId="0" borderId="0" xfId="0" applyFont="1"/>
    <xf numFmtId="0" fontId="0" fillId="3" borderId="13" xfId="0" applyFill="1" applyBorder="1" applyAlignment="1">
      <alignment wrapText="1"/>
    </xf>
    <xf numFmtId="0" fontId="10" fillId="0" borderId="0" xfId="0" applyFont="1"/>
    <xf numFmtId="0" fontId="11" fillId="0" borderId="0" xfId="0" applyFont="1" applyAlignment="1">
      <alignment horizontal="center"/>
    </xf>
    <xf numFmtId="0" fontId="14" fillId="0" borderId="0" xfId="0" applyFont="1"/>
    <xf numFmtId="0" fontId="14" fillId="0" borderId="0" xfId="0" applyFont="1" applyAlignment="1">
      <alignment horizontal="center"/>
    </xf>
    <xf numFmtId="10" fontId="0" fillId="0" borderId="13" xfId="0" applyNumberFormat="1" applyBorder="1"/>
    <xf numFmtId="0" fontId="14" fillId="0" borderId="13" xfId="0" applyFont="1" applyBorder="1"/>
    <xf numFmtId="0" fontId="14" fillId="5" borderId="0" xfId="0" applyFont="1" applyFill="1" applyAlignment="1">
      <alignment horizontal="center"/>
    </xf>
    <xf numFmtId="0" fontId="8" fillId="6" borderId="13" xfId="0" applyFont="1" applyFill="1" applyBorder="1" applyAlignment="1">
      <alignment horizontal="center" wrapText="1"/>
    </xf>
    <xf numFmtId="0" fontId="0" fillId="0" borderId="13" xfId="0" applyBorder="1" applyAlignment="1">
      <alignment horizontal="center"/>
    </xf>
    <xf numFmtId="0" fontId="10" fillId="9" borderId="0" xfId="0" applyFont="1" applyFill="1"/>
    <xf numFmtId="9" fontId="14" fillId="0" borderId="13" xfId="0" applyNumberFormat="1" applyFont="1" applyBorder="1" applyAlignment="1">
      <alignment horizontal="center"/>
    </xf>
    <xf numFmtId="0" fontId="13" fillId="0" borderId="0" xfId="0" applyFont="1" applyAlignment="1">
      <alignment horizontal="center"/>
    </xf>
    <xf numFmtId="9" fontId="14" fillId="0" borderId="0" xfId="0" applyNumberFormat="1" applyFont="1" applyAlignment="1">
      <alignment horizontal="center"/>
    </xf>
    <xf numFmtId="167" fontId="14" fillId="0" borderId="0" xfId="2" applyNumberFormat="1" applyFont="1" applyAlignment="1">
      <alignment horizontal="center"/>
    </xf>
    <xf numFmtId="0" fontId="14" fillId="0" borderId="13" xfId="0" applyFont="1" applyBorder="1" applyAlignment="1">
      <alignment horizontal="center"/>
    </xf>
    <xf numFmtId="10" fontId="8" fillId="0" borderId="13" xfId="0" applyNumberFormat="1" applyFont="1" applyBorder="1"/>
    <xf numFmtId="0" fontId="8" fillId="3" borderId="13" xfId="0" applyFont="1" applyFill="1" applyBorder="1" applyAlignment="1">
      <alignment horizontal="center"/>
    </xf>
    <xf numFmtId="0" fontId="8" fillId="0" borderId="13" xfId="0" applyFont="1" applyBorder="1" applyAlignment="1">
      <alignment horizontal="center"/>
    </xf>
    <xf numFmtId="0" fontId="17" fillId="0" borderId="0" xfId="0" applyFont="1" applyAlignment="1">
      <alignment wrapText="1"/>
    </xf>
    <xf numFmtId="0" fontId="0" fillId="0" borderId="0" xfId="0" applyAlignment="1">
      <alignment wrapText="1"/>
    </xf>
    <xf numFmtId="0" fontId="8" fillId="0" borderId="0" xfId="0" applyFont="1" applyAlignment="1">
      <alignment vertical="center"/>
    </xf>
    <xf numFmtId="14" fontId="8" fillId="0" borderId="0" xfId="0" applyNumberFormat="1" applyFont="1" applyAlignment="1">
      <alignment horizontal="left" vertical="center"/>
    </xf>
    <xf numFmtId="0" fontId="8" fillId="0" borderId="0" xfId="0" applyFont="1" applyAlignment="1">
      <alignment horizontal="left"/>
    </xf>
    <xf numFmtId="0" fontId="8" fillId="0" borderId="0" xfId="0" applyFont="1" applyAlignment="1">
      <alignment horizontal="right"/>
    </xf>
    <xf numFmtId="0" fontId="8" fillId="0" borderId="0" xfId="0" applyFont="1" applyAlignment="1">
      <alignment horizontal="center"/>
    </xf>
    <xf numFmtId="0" fontId="0" fillId="0" borderId="0" xfId="0" applyAlignment="1">
      <alignment horizontal="center" wrapText="1"/>
    </xf>
    <xf numFmtId="0" fontId="7" fillId="0" borderId="0" xfId="0"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3" fillId="0" borderId="0" xfId="0" applyFont="1" applyAlignment="1">
      <alignment horizontal="center" vertical="center"/>
    </xf>
    <xf numFmtId="10" fontId="0" fillId="0" borderId="0" xfId="7" applyNumberFormat="1" applyFont="1" applyAlignment="1">
      <alignment horizontal="center"/>
    </xf>
    <xf numFmtId="0" fontId="6" fillId="0" borderId="0" xfId="0" applyFont="1" applyAlignment="1">
      <alignment vertical="center" wrapText="1"/>
    </xf>
    <xf numFmtId="10" fontId="0" fillId="0" borderId="0" xfId="0" applyNumberFormat="1" applyAlignment="1">
      <alignment horizontal="center"/>
    </xf>
    <xf numFmtId="10" fontId="14" fillId="0" borderId="0" xfId="7" applyNumberFormat="1" applyFont="1" applyAlignment="1">
      <alignment horizontal="center"/>
    </xf>
    <xf numFmtId="43" fontId="0" fillId="0" borderId="0" xfId="0" applyNumberFormat="1"/>
    <xf numFmtId="0" fontId="16" fillId="0" borderId="0" xfId="0" applyFont="1"/>
    <xf numFmtId="0" fontId="6" fillId="0" borderId="0" xfId="0" applyFont="1" applyAlignment="1">
      <alignment horizontal="justify" wrapText="1"/>
    </xf>
    <xf numFmtId="0" fontId="16" fillId="0" borderId="0" xfId="0" applyFont="1" applyAlignment="1">
      <alignment horizontal="center"/>
    </xf>
    <xf numFmtId="10" fontId="0" fillId="4" borderId="13" xfId="0" applyNumberFormat="1" applyFill="1" applyBorder="1" applyProtection="1">
      <protection locked="0"/>
    </xf>
    <xf numFmtId="10" fontId="0" fillId="4" borderId="13" xfId="7" applyNumberFormat="1" applyFont="1" applyFill="1" applyBorder="1" applyProtection="1">
      <protection locked="0"/>
    </xf>
    <xf numFmtId="167" fontId="14" fillId="4" borderId="13" xfId="2" applyNumberFormat="1" applyFont="1" applyFill="1" applyBorder="1" applyAlignment="1" applyProtection="1">
      <alignment horizontal="center"/>
      <protection locked="0"/>
    </xf>
    <xf numFmtId="10" fontId="0" fillId="4" borderId="13" xfId="7" applyNumberFormat="1" applyFont="1" applyFill="1" applyBorder="1" applyAlignment="1" applyProtection="1">
      <alignment horizontal="center"/>
      <protection locked="0"/>
    </xf>
    <xf numFmtId="0" fontId="0" fillId="0" borderId="13" xfId="0" applyBorder="1" applyAlignment="1">
      <alignment horizontal="center" vertical="center"/>
    </xf>
    <xf numFmtId="0" fontId="0" fillId="0" borderId="0" xfId="0" applyAlignment="1">
      <alignment horizontal="center" vertical="center"/>
    </xf>
    <xf numFmtId="43" fontId="0" fillId="0" borderId="13" xfId="2" applyFont="1" applyFill="1" applyBorder="1" applyAlignment="1">
      <alignment horizontal="center"/>
    </xf>
    <xf numFmtId="43" fontId="0" fillId="0" borderId="0" xfId="2" applyFont="1" applyBorder="1" applyAlignment="1">
      <alignment horizontal="center"/>
    </xf>
    <xf numFmtId="0" fontId="0" fillId="0" borderId="0" xfId="0" applyAlignment="1">
      <alignment horizontal="left" vertical="center"/>
    </xf>
    <xf numFmtId="0" fontId="0" fillId="0" borderId="0" xfId="0" applyAlignment="1">
      <alignment horizontal="left" wrapText="1"/>
    </xf>
    <xf numFmtId="0" fontId="9" fillId="0" borderId="0" xfId="0" applyFont="1" applyAlignment="1">
      <alignment wrapText="1"/>
    </xf>
    <xf numFmtId="0" fontId="0" fillId="0" borderId="0" xfId="0" applyAlignment="1">
      <alignment vertical="center"/>
    </xf>
    <xf numFmtId="0" fontId="28" fillId="13" borderId="31" xfId="0" applyFont="1" applyFill="1" applyBorder="1" applyAlignment="1">
      <alignment horizontal="center" vertical="center"/>
    </xf>
    <xf numFmtId="0" fontId="28" fillId="0" borderId="31" xfId="0" applyFont="1" applyBorder="1" applyAlignment="1">
      <alignment horizontal="center" vertical="center"/>
    </xf>
    <xf numFmtId="0" fontId="0" fillId="3" borderId="40" xfId="0" applyFill="1" applyBorder="1" applyAlignment="1">
      <alignment vertical="center"/>
    </xf>
    <xf numFmtId="0" fontId="0" fillId="4" borderId="41" xfId="0" applyFill="1" applyBorder="1" applyAlignment="1">
      <alignment horizontal="center" vertical="center"/>
    </xf>
    <xf numFmtId="0" fontId="0" fillId="3" borderId="42" xfId="0" applyFill="1" applyBorder="1"/>
    <xf numFmtId="0" fontId="8" fillId="3" borderId="0" xfId="0" applyFont="1" applyFill="1" applyAlignment="1">
      <alignment vertical="center"/>
    </xf>
    <xf numFmtId="0" fontId="0" fillId="3" borderId="0" xfId="0" applyFill="1" applyAlignment="1">
      <alignment vertical="center"/>
    </xf>
    <xf numFmtId="0" fontId="0" fillId="3" borderId="44" xfId="0" applyFill="1" applyBorder="1"/>
    <xf numFmtId="0" fontId="8" fillId="3" borderId="46" xfId="0" applyFont="1" applyFill="1" applyBorder="1" applyAlignment="1">
      <alignment vertical="center"/>
    </xf>
    <xf numFmtId="0" fontId="0" fillId="3" borderId="46" xfId="0" applyFill="1" applyBorder="1" applyAlignment="1">
      <alignment vertical="center"/>
    </xf>
    <xf numFmtId="0" fontId="0" fillId="3" borderId="47" xfId="0" applyFill="1" applyBorder="1"/>
    <xf numFmtId="0" fontId="28" fillId="0" borderId="34" xfId="0" applyFont="1" applyBorder="1" applyAlignment="1">
      <alignment horizontal="center" vertical="center"/>
    </xf>
    <xf numFmtId="0" fontId="28" fillId="13" borderId="34" xfId="0" applyFont="1" applyFill="1" applyBorder="1" applyAlignment="1">
      <alignment horizontal="center" vertical="center"/>
    </xf>
    <xf numFmtId="0" fontId="28" fillId="3" borderId="34" xfId="0" applyFont="1" applyFill="1" applyBorder="1" applyAlignment="1">
      <alignment horizontal="center" vertical="center"/>
    </xf>
    <xf numFmtId="0" fontId="28" fillId="0" borderId="33" xfId="0" applyFont="1" applyBorder="1" applyAlignment="1">
      <alignment horizontal="center" vertical="center"/>
    </xf>
    <xf numFmtId="0" fontId="29" fillId="3" borderId="0" xfId="0" applyFont="1" applyFill="1" applyAlignment="1">
      <alignment horizontal="left" vertical="center"/>
    </xf>
    <xf numFmtId="0" fontId="33" fillId="0" borderId="0" xfId="0" applyFont="1" applyAlignment="1">
      <alignment horizontal="center"/>
    </xf>
    <xf numFmtId="0" fontId="32" fillId="0" borderId="0" xfId="0" applyFont="1" applyAlignment="1">
      <alignment vertical="center"/>
    </xf>
    <xf numFmtId="164" fontId="0" fillId="0" borderId="13" xfId="1" applyFont="1" applyBorder="1" applyAlignment="1">
      <alignment horizontal="center" vertical="center"/>
    </xf>
    <xf numFmtId="0" fontId="0" fillId="0" borderId="0" xfId="0" applyAlignment="1">
      <alignment horizontal="center" vertical="center" wrapText="1"/>
    </xf>
    <xf numFmtId="0" fontId="36" fillId="0" borderId="0" xfId="0" applyFont="1" applyAlignment="1">
      <alignment horizontal="center" vertical="center" wrapText="1"/>
    </xf>
    <xf numFmtId="0" fontId="0" fillId="4" borderId="13" xfId="0" applyFill="1" applyBorder="1" applyProtection="1">
      <protection locked="0"/>
    </xf>
    <xf numFmtId="0" fontId="37" fillId="0" borderId="0" xfId="0" applyFont="1" applyAlignment="1">
      <alignment horizontal="center"/>
    </xf>
    <xf numFmtId="0" fontId="0" fillId="0" borderId="0" xfId="0" applyAlignment="1">
      <alignment horizontal="left" vertical="justify"/>
    </xf>
    <xf numFmtId="0" fontId="25" fillId="0" borderId="0" xfId="0" applyFont="1"/>
    <xf numFmtId="4" fontId="37" fillId="0" borderId="13" xfId="0" applyNumberFormat="1" applyFont="1" applyBorder="1" applyAlignment="1">
      <alignment horizontal="center"/>
    </xf>
    <xf numFmtId="164" fontId="38" fillId="0" borderId="13" xfId="1" applyFont="1" applyBorder="1"/>
    <xf numFmtId="164" fontId="0" fillId="0" borderId="13" xfId="1" applyFont="1" applyBorder="1"/>
    <xf numFmtId="8" fontId="0" fillId="0" borderId="0" xfId="0" applyNumberFormat="1"/>
    <xf numFmtId="49" fontId="0" fillId="0" borderId="13" xfId="0" applyNumberFormat="1" applyBorder="1" applyAlignment="1">
      <alignment horizontal="center"/>
    </xf>
    <xf numFmtId="164" fontId="37" fillId="6" borderId="13" xfId="1" applyFont="1" applyFill="1" applyBorder="1"/>
    <xf numFmtId="4" fontId="0" fillId="0" borderId="0" xfId="0" applyNumberFormat="1"/>
    <xf numFmtId="0" fontId="11" fillId="2" borderId="0" xfId="0" applyFont="1" applyFill="1"/>
    <xf numFmtId="0" fontId="10" fillId="2" borderId="0" xfId="0" applyFont="1" applyFill="1" applyAlignment="1">
      <alignment horizontal="center"/>
    </xf>
    <xf numFmtId="10" fontId="0" fillId="0" borderId="13" xfId="0" applyNumberFormat="1" applyBorder="1" applyAlignment="1">
      <alignment horizontal="center"/>
    </xf>
    <xf numFmtId="10" fontId="8" fillId="0" borderId="13" xfId="0" applyNumberFormat="1" applyFont="1" applyBorder="1" applyAlignment="1">
      <alignment horizontal="center"/>
    </xf>
    <xf numFmtId="164" fontId="8" fillId="0" borderId="13" xfId="1" applyFont="1" applyBorder="1"/>
    <xf numFmtId="10" fontId="0" fillId="0" borderId="13" xfId="0" applyNumberFormat="1" applyBorder="1" applyAlignment="1">
      <alignment horizontal="center" wrapText="1"/>
    </xf>
    <xf numFmtId="164" fontId="8" fillId="7" borderId="13" xfId="1" applyFont="1" applyFill="1" applyBorder="1"/>
    <xf numFmtId="10" fontId="38" fillId="0" borderId="13" xfId="2" applyNumberFormat="1" applyFont="1" applyBorder="1" applyAlignment="1">
      <alignment horizontal="center"/>
    </xf>
    <xf numFmtId="10" fontId="37" fillId="7" borderId="13" xfId="2" applyNumberFormat="1" applyFont="1" applyFill="1" applyBorder="1" applyAlignment="1">
      <alignment horizontal="center"/>
    </xf>
    <xf numFmtId="164" fontId="8" fillId="6" borderId="13" xfId="1" applyFont="1" applyFill="1" applyBorder="1"/>
    <xf numFmtId="10" fontId="0" fillId="0" borderId="13" xfId="0" applyNumberFormat="1" applyBorder="1" applyAlignment="1">
      <alignment horizontal="center" vertical="center"/>
    </xf>
    <xf numFmtId="10" fontId="8" fillId="7" borderId="13" xfId="0" applyNumberFormat="1" applyFont="1" applyFill="1" applyBorder="1" applyAlignment="1">
      <alignment horizontal="center"/>
    </xf>
    <xf numFmtId="10" fontId="0" fillId="0" borderId="13" xfId="7" applyNumberFormat="1" applyFont="1" applyBorder="1" applyAlignment="1">
      <alignment horizontal="center" vertical="center"/>
    </xf>
    <xf numFmtId="164" fontId="8" fillId="0" borderId="0" xfId="1" applyFont="1"/>
    <xf numFmtId="0" fontId="13" fillId="0" borderId="13" xfId="0" applyFont="1" applyBorder="1" applyAlignment="1">
      <alignment horizontal="center"/>
    </xf>
    <xf numFmtId="10" fontId="13" fillId="0" borderId="13" xfId="0" applyNumberFormat="1" applyFont="1" applyBorder="1" applyAlignment="1">
      <alignment horizontal="center"/>
    </xf>
    <xf numFmtId="164" fontId="14" fillId="0" borderId="13" xfId="1" applyFont="1" applyBorder="1" applyAlignment="1">
      <alignment horizontal="center"/>
    </xf>
    <xf numFmtId="0" fontId="13" fillId="0" borderId="13" xfId="0" applyFont="1" applyBorder="1" applyAlignment="1">
      <alignment horizontal="center" vertical="center"/>
    </xf>
    <xf numFmtId="10" fontId="14" fillId="0" borderId="13" xfId="0" applyNumberFormat="1" applyFont="1" applyBorder="1" applyAlignment="1">
      <alignment horizontal="center"/>
    </xf>
    <xf numFmtId="164" fontId="14" fillId="0" borderId="13" xfId="1" applyFont="1" applyBorder="1"/>
    <xf numFmtId="0" fontId="14" fillId="0" borderId="13" xfId="0" applyFont="1" applyBorder="1" applyAlignment="1">
      <alignment horizontal="left"/>
    </xf>
    <xf numFmtId="10" fontId="14" fillId="0" borderId="13" xfId="0" applyNumberFormat="1" applyFont="1" applyBorder="1" applyAlignment="1">
      <alignment horizontal="center" vertical="center"/>
    </xf>
    <xf numFmtId="0" fontId="14" fillId="0" borderId="0" xfId="0" applyFont="1" applyAlignment="1">
      <alignment horizontal="center" vertical="center" textRotation="90"/>
    </xf>
    <xf numFmtId="0" fontId="14" fillId="0" borderId="0" xfId="0" applyFont="1" applyAlignment="1">
      <alignment horizontal="left"/>
    </xf>
    <xf numFmtId="10" fontId="14" fillId="0" borderId="0" xfId="0" applyNumberFormat="1" applyFont="1" applyAlignment="1">
      <alignment horizontal="center"/>
    </xf>
    <xf numFmtId="164" fontId="14" fillId="0" borderId="0" xfId="1" applyFont="1" applyAlignment="1">
      <alignment horizontal="center"/>
    </xf>
    <xf numFmtId="43" fontId="7" fillId="6" borderId="27" xfId="2" applyFont="1" applyFill="1" applyBorder="1" applyAlignment="1">
      <alignment horizontal="center"/>
    </xf>
    <xf numFmtId="0" fontId="7" fillId="0" borderId="0" xfId="0" applyFont="1" applyAlignment="1">
      <alignment horizontal="center"/>
    </xf>
    <xf numFmtId="0" fontId="8" fillId="0" borderId="0" xfId="0" applyFont="1" applyAlignment="1">
      <alignment horizontal="left" vertical="center" wrapText="1"/>
    </xf>
    <xf numFmtId="0" fontId="37" fillId="0" borderId="0" xfId="0" applyFont="1" applyAlignment="1">
      <alignment vertical="center"/>
    </xf>
    <xf numFmtId="0" fontId="8" fillId="0" borderId="0" xfId="0" applyFont="1" applyAlignment="1">
      <alignment wrapText="1"/>
    </xf>
    <xf numFmtId="0" fontId="12" fillId="0" borderId="0" xfId="0" applyFont="1"/>
    <xf numFmtId="0" fontId="8" fillId="0" borderId="0" xfId="0" applyFont="1" applyAlignment="1" applyProtection="1">
      <alignment vertical="center" wrapText="1"/>
      <protection locked="0"/>
    </xf>
    <xf numFmtId="0" fontId="8" fillId="0" borderId="0" xfId="0" applyFont="1" applyAlignment="1">
      <alignment vertical="center" wrapText="1"/>
    </xf>
    <xf numFmtId="0" fontId="8" fillId="0" borderId="0" xfId="0" applyFont="1" applyAlignment="1" applyProtection="1">
      <alignment vertical="center"/>
      <protection locked="0"/>
    </xf>
    <xf numFmtId="0" fontId="36" fillId="0" borderId="0" xfId="0" applyFont="1" applyAlignment="1">
      <alignment vertical="top" wrapText="1"/>
    </xf>
    <xf numFmtId="0" fontId="24" fillId="0" borderId="0" xfId="0" applyFont="1" applyAlignment="1">
      <alignment horizontal="left" vertical="center"/>
    </xf>
    <xf numFmtId="43" fontId="19" fillId="0" borderId="0" xfId="0" applyNumberFormat="1" applyFont="1" applyAlignment="1">
      <alignment horizontal="left" wrapText="1"/>
    </xf>
    <xf numFmtId="0" fontId="18" fillId="0" borderId="0" xfId="0" applyFont="1"/>
    <xf numFmtId="2" fontId="0" fillId="0" borderId="0" xfId="15" applyNumberFormat="1" applyFont="1" applyFill="1" applyBorder="1" applyAlignment="1" applyProtection="1">
      <alignment horizontal="center"/>
    </xf>
    <xf numFmtId="10" fontId="0" fillId="0" borderId="0" xfId="7" applyNumberFormat="1" applyFont="1" applyFill="1" applyBorder="1" applyAlignment="1" applyProtection="1">
      <alignment horizontal="center"/>
      <protection locked="0"/>
    </xf>
    <xf numFmtId="10" fontId="0" fillId="0" borderId="0" xfId="7" applyNumberFormat="1" applyFont="1" applyFill="1" applyBorder="1" applyAlignment="1">
      <alignment horizontal="center"/>
    </xf>
    <xf numFmtId="0" fontId="8" fillId="5" borderId="5" xfId="0" applyFont="1" applyFill="1" applyBorder="1"/>
    <xf numFmtId="0" fontId="16" fillId="2" borderId="0" xfId="0" applyFont="1" applyFill="1"/>
    <xf numFmtId="0" fontId="0" fillId="2" borderId="0" xfId="0" applyFill="1"/>
    <xf numFmtId="0" fontId="8" fillId="2" borderId="0" xfId="0" applyFont="1" applyFill="1"/>
    <xf numFmtId="0" fontId="0" fillId="2" borderId="0" xfId="0" applyFill="1" applyAlignment="1">
      <alignment horizontal="center"/>
    </xf>
    <xf numFmtId="0" fontId="0" fillId="0" borderId="14" xfId="0" applyBorder="1" applyAlignment="1">
      <alignment horizontal="left"/>
    </xf>
    <xf numFmtId="0" fontId="0" fillId="0" borderId="16" xfId="0" applyBorder="1" applyAlignment="1">
      <alignment horizontal="left"/>
    </xf>
    <xf numFmtId="0" fontId="0" fillId="0" borderId="19" xfId="0" applyBorder="1" applyAlignment="1">
      <alignment horizontal="left"/>
    </xf>
    <xf numFmtId="0" fontId="8" fillId="2" borderId="0" xfId="0" applyFont="1" applyFill="1" applyAlignment="1">
      <alignment horizontal="center" vertical="center" wrapText="1"/>
    </xf>
    <xf numFmtId="0" fontId="7" fillId="2" borderId="0" xfId="0" applyFont="1" applyFill="1" applyAlignment="1">
      <alignment horizontal="left" vertical="center" wrapText="1"/>
    </xf>
    <xf numFmtId="0" fontId="10" fillId="2" borderId="0" xfId="0" applyFont="1" applyFill="1" applyAlignment="1">
      <alignment horizontal="left"/>
    </xf>
    <xf numFmtId="0" fontId="3" fillId="2" borderId="0" xfId="0" applyFont="1" applyFill="1"/>
    <xf numFmtId="0" fontId="37" fillId="0" borderId="13" xfId="0" applyFont="1" applyBorder="1" applyAlignment="1">
      <alignment horizontal="center" vertical="center" wrapText="1"/>
    </xf>
    <xf numFmtId="0" fontId="8" fillId="2" borderId="0" xfId="0" applyFont="1" applyFill="1" applyAlignment="1">
      <alignment horizontal="left"/>
    </xf>
    <xf numFmtId="0" fontId="41" fillId="0" borderId="0" xfId="0" applyFont="1" applyAlignment="1">
      <alignment vertical="center" wrapText="1"/>
    </xf>
    <xf numFmtId="0" fontId="8" fillId="2" borderId="0" xfId="0" applyFont="1" applyFill="1" applyAlignment="1">
      <alignment horizontal="center" vertical="center"/>
    </xf>
    <xf numFmtId="0" fontId="8" fillId="0" borderId="13" xfId="0" applyFont="1" applyBorder="1" applyAlignment="1" applyProtection="1">
      <alignment vertical="center" wrapText="1"/>
      <protection locked="0"/>
    </xf>
    <xf numFmtId="0" fontId="8" fillId="0" borderId="13" xfId="0" applyFont="1" applyBorder="1" applyAlignment="1" applyProtection="1">
      <alignment vertical="center"/>
      <protection locked="0"/>
    </xf>
    <xf numFmtId="0" fontId="9" fillId="0" borderId="0" xfId="0" applyFont="1" applyAlignment="1">
      <alignment horizontal="left" vertical="top" wrapText="1"/>
    </xf>
    <xf numFmtId="0" fontId="29" fillId="0" borderId="5" xfId="0" applyFont="1" applyBorder="1" applyAlignment="1">
      <alignment wrapText="1"/>
    </xf>
    <xf numFmtId="0" fontId="8" fillId="0" borderId="0" xfId="0" applyFont="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0" fillId="3" borderId="13" xfId="0" applyFill="1" applyBorder="1" applyAlignment="1">
      <alignment horizontal="center"/>
    </xf>
    <xf numFmtId="0" fontId="0" fillId="3" borderId="32" xfId="0" applyFill="1" applyBorder="1" applyAlignment="1">
      <alignment horizontal="center"/>
    </xf>
    <xf numFmtId="0" fontId="0" fillId="3" borderId="32" xfId="0" applyFill="1" applyBorder="1" applyAlignment="1">
      <alignment horizontal="center" wrapText="1"/>
    </xf>
    <xf numFmtId="0" fontId="38" fillId="0" borderId="32" xfId="0" applyFont="1" applyBorder="1" applyAlignment="1">
      <alignment horizontal="center" vertical="center"/>
    </xf>
    <xf numFmtId="0" fontId="42" fillId="2" borderId="0" xfId="0" applyFont="1" applyFill="1" applyAlignment="1">
      <alignment horizontal="left" vertical="top" wrapText="1"/>
    </xf>
    <xf numFmtId="10" fontId="25" fillId="0" borderId="0" xfId="7" applyNumberFormat="1" applyFont="1" applyFill="1" applyBorder="1" applyAlignment="1" applyProtection="1">
      <alignment horizontal="center"/>
      <protection locked="0"/>
    </xf>
    <xf numFmtId="164" fontId="8" fillId="0" borderId="0" xfId="1" applyFont="1" applyFill="1" applyBorder="1"/>
    <xf numFmtId="0" fontId="0" fillId="0" borderId="51" xfId="0" applyBorder="1" applyAlignment="1">
      <alignment horizontal="center"/>
    </xf>
    <xf numFmtId="0" fontId="28" fillId="0" borderId="0" xfId="0" applyFont="1"/>
    <xf numFmtId="49" fontId="29" fillId="0" borderId="13" xfId="2" applyNumberFormat="1" applyFont="1" applyFill="1" applyBorder="1" applyAlignment="1">
      <alignment horizontal="center"/>
    </xf>
    <xf numFmtId="0" fontId="36" fillId="0" borderId="0" xfId="0" applyFont="1" applyAlignment="1">
      <alignment vertical="center" wrapText="1"/>
    </xf>
    <xf numFmtId="0" fontId="8" fillId="0" borderId="0" xfId="0" applyFont="1" applyAlignment="1" applyProtection="1">
      <alignment horizontal="left" vertical="center"/>
      <protection locked="0"/>
    </xf>
    <xf numFmtId="14" fontId="8" fillId="0" borderId="0" xfId="0" applyNumberFormat="1" applyFont="1" applyAlignment="1" applyProtection="1">
      <alignment horizontal="left" vertical="center"/>
      <protection locked="0"/>
    </xf>
    <xf numFmtId="0" fontId="0" fillId="0" borderId="0" xfId="0" applyProtection="1">
      <protection locked="0"/>
    </xf>
    <xf numFmtId="43" fontId="19" fillId="15" borderId="13" xfId="2" applyFont="1" applyFill="1" applyBorder="1" applyAlignment="1">
      <alignment horizontal="center"/>
    </xf>
    <xf numFmtId="9" fontId="0" fillId="15" borderId="13" xfId="0" applyNumberFormat="1" applyFill="1" applyBorder="1" applyAlignment="1">
      <alignment horizontal="center"/>
    </xf>
    <xf numFmtId="0" fontId="37" fillId="0" borderId="14" xfId="0" applyFont="1" applyBorder="1" applyAlignment="1">
      <alignment horizontal="center" vertical="center" wrapText="1"/>
    </xf>
    <xf numFmtId="43" fontId="14" fillId="4" borderId="13" xfId="2" applyFont="1" applyFill="1" applyBorder="1" applyAlignment="1" applyProtection="1">
      <alignment horizontal="center" wrapText="1"/>
      <protection locked="0"/>
    </xf>
    <xf numFmtId="0" fontId="41" fillId="0" borderId="0" xfId="0" applyFont="1" applyAlignment="1">
      <alignment horizontal="center" vertical="center"/>
    </xf>
    <xf numFmtId="164" fontId="0" fillId="0" borderId="13" xfId="1" applyFont="1" applyFill="1" applyBorder="1" applyAlignment="1">
      <alignment horizontal="center" vertical="center"/>
    </xf>
    <xf numFmtId="0" fontId="37" fillId="0" borderId="0" xfId="0" applyFont="1" applyAlignment="1">
      <alignment vertical="center" wrapText="1"/>
    </xf>
    <xf numFmtId="4" fontId="8" fillId="0" borderId="13" xfId="0" applyNumberFormat="1" applyFont="1" applyBorder="1" applyAlignment="1">
      <alignment horizontal="center"/>
    </xf>
    <xf numFmtId="0" fontId="0" fillId="0" borderId="16" xfId="0" applyBorder="1"/>
    <xf numFmtId="0" fontId="0" fillId="0" borderId="19" xfId="0" applyBorder="1"/>
    <xf numFmtId="164" fontId="0" fillId="0" borderId="13" xfId="1" applyFont="1" applyFill="1" applyBorder="1"/>
    <xf numFmtId="0" fontId="48" fillId="0" borderId="0" xfId="0" applyFont="1" applyAlignment="1">
      <alignment horizontal="center" vertical="center" wrapText="1"/>
    </xf>
    <xf numFmtId="164" fontId="13" fillId="0" borderId="0" xfId="1" applyFont="1" applyFill="1" applyBorder="1" applyAlignment="1">
      <alignment horizontal="center" vertical="center"/>
    </xf>
    <xf numFmtId="164" fontId="0" fillId="4" borderId="31" xfId="1" applyFont="1" applyFill="1" applyBorder="1" applyAlignment="1" applyProtection="1">
      <alignment horizontal="center" vertical="center"/>
      <protection locked="0"/>
    </xf>
    <xf numFmtId="0" fontId="37" fillId="0" borderId="52" xfId="0" applyFont="1" applyBorder="1" applyAlignment="1">
      <alignment horizontal="center" vertical="center" wrapText="1"/>
    </xf>
    <xf numFmtId="1" fontId="13" fillId="3" borderId="58" xfId="1" applyNumberFormat="1" applyFont="1" applyFill="1" applyBorder="1" applyAlignment="1">
      <alignment horizontal="center" vertical="center"/>
    </xf>
    <xf numFmtId="164" fontId="13" fillId="12" borderId="59" xfId="1" applyFont="1" applyFill="1" applyBorder="1" applyAlignment="1">
      <alignment horizontal="center" vertical="center"/>
    </xf>
    <xf numFmtId="43" fontId="35" fillId="0" borderId="13" xfId="2" applyFont="1" applyFill="1" applyBorder="1" applyAlignment="1">
      <alignment horizontal="center"/>
    </xf>
    <xf numFmtId="0" fontId="32" fillId="3" borderId="46" xfId="0" applyFont="1" applyFill="1" applyBorder="1" applyAlignment="1">
      <alignment vertical="center"/>
    </xf>
    <xf numFmtId="0" fontId="43" fillId="14" borderId="64" xfId="0" applyFont="1" applyFill="1" applyBorder="1" applyAlignment="1">
      <alignment horizontal="center" vertical="center" wrapText="1"/>
    </xf>
    <xf numFmtId="0" fontId="43" fillId="14" borderId="65" xfId="0" applyFont="1" applyFill="1" applyBorder="1" applyAlignment="1">
      <alignment horizontal="center" vertical="center" wrapText="1"/>
    </xf>
    <xf numFmtId="0" fontId="43" fillId="14" borderId="66" xfId="0" applyFont="1" applyFill="1" applyBorder="1" applyAlignment="1">
      <alignment horizontal="center" vertical="center" wrapText="1"/>
    </xf>
    <xf numFmtId="0" fontId="35" fillId="0" borderId="67" xfId="0" applyFont="1" applyBorder="1" applyAlignment="1">
      <alignment horizontal="center" vertical="center" wrapText="1"/>
    </xf>
    <xf numFmtId="0" fontId="14" fillId="0" borderId="68" xfId="0" applyFont="1" applyBorder="1" applyAlignment="1">
      <alignment horizontal="justify" vertical="center" wrapText="1"/>
    </xf>
    <xf numFmtId="0" fontId="14" fillId="0" borderId="68" xfId="0" applyFont="1" applyBorder="1" applyAlignment="1">
      <alignment horizontal="center" vertical="center" wrapText="1"/>
    </xf>
    <xf numFmtId="0" fontId="0" fillId="0" borderId="14" xfId="0" applyBorder="1" applyAlignment="1">
      <alignment horizontal="right" vertical="center" wrapText="1"/>
    </xf>
    <xf numFmtId="0" fontId="35" fillId="0" borderId="10" xfId="0" applyFont="1" applyBorder="1" applyAlignment="1">
      <alignment horizontal="center" vertical="center" wrapText="1"/>
    </xf>
    <xf numFmtId="0" fontId="35" fillId="0" borderId="13" xfId="0" applyFont="1" applyBorder="1" applyAlignment="1">
      <alignment horizontal="justify" vertical="center" wrapText="1"/>
    </xf>
    <xf numFmtId="0" fontId="35" fillId="0" borderId="13" xfId="0" applyFont="1" applyBorder="1" applyAlignment="1">
      <alignment horizontal="center" vertical="center" wrapText="1"/>
    </xf>
    <xf numFmtId="169" fontId="0" fillId="0" borderId="13" xfId="5" applyNumberFormat="1" applyFont="1" applyFill="1" applyBorder="1" applyAlignment="1" applyProtection="1">
      <alignment horizontal="center" vertical="center" wrapText="1"/>
      <protection locked="0"/>
    </xf>
    <xf numFmtId="0" fontId="35" fillId="0" borderId="73" xfId="0" applyFont="1" applyBorder="1" applyAlignment="1">
      <alignment horizontal="center" vertical="center" wrapText="1"/>
    </xf>
    <xf numFmtId="0" fontId="35" fillId="0" borderId="0" xfId="0" applyFont="1" applyAlignment="1">
      <alignment horizontal="center" vertical="center" wrapText="1"/>
    </xf>
    <xf numFmtId="44" fontId="35" fillId="0" borderId="13" xfId="5" applyFont="1" applyFill="1" applyBorder="1" applyAlignment="1" applyProtection="1">
      <alignment horizontal="center" vertical="center" wrapText="1"/>
    </xf>
    <xf numFmtId="0" fontId="35" fillId="0" borderId="23" xfId="0" applyFont="1" applyBorder="1" applyAlignment="1">
      <alignment horizontal="center" vertical="center" wrapText="1"/>
    </xf>
    <xf numFmtId="0" fontId="35" fillId="0" borderId="24" xfId="0" applyFont="1" applyBorder="1" applyAlignment="1">
      <alignment horizontal="center" vertical="center" wrapText="1"/>
    </xf>
    <xf numFmtId="169" fontId="0" fillId="0" borderId="24" xfId="5" applyNumberFormat="1" applyFont="1" applyFill="1" applyBorder="1" applyAlignment="1" applyProtection="1">
      <alignment horizontal="center" vertical="center" wrapText="1"/>
      <protection locked="0"/>
    </xf>
    <xf numFmtId="44" fontId="35" fillId="0" borderId="24" xfId="5" applyFont="1" applyFill="1" applyBorder="1" applyAlignment="1" applyProtection="1">
      <alignment horizontal="center" vertical="center" wrapText="1"/>
    </xf>
    <xf numFmtId="0" fontId="35" fillId="0" borderId="0" xfId="0" applyFont="1" applyAlignment="1">
      <alignment horizontal="justify" vertical="center" wrapText="1"/>
    </xf>
    <xf numFmtId="169" fontId="0" fillId="0" borderId="0" xfId="5" applyNumberFormat="1" applyFont="1" applyFill="1" applyBorder="1" applyAlignment="1" applyProtection="1">
      <alignment horizontal="center" vertical="center" wrapText="1"/>
      <protection locked="0"/>
    </xf>
    <xf numFmtId="44" fontId="35" fillId="0" borderId="0" xfId="5" applyFont="1" applyFill="1" applyBorder="1" applyAlignment="1" applyProtection="1">
      <alignment horizontal="center" vertical="center" wrapText="1"/>
    </xf>
    <xf numFmtId="44" fontId="26" fillId="0" borderId="0" xfId="5" applyFont="1" applyFill="1" applyBorder="1" applyAlignment="1" applyProtection="1">
      <alignment horizontal="center" vertical="center" wrapText="1"/>
    </xf>
    <xf numFmtId="169" fontId="0" fillId="0" borderId="32" xfId="5" applyNumberFormat="1" applyFont="1" applyFill="1" applyBorder="1" applyAlignment="1" applyProtection="1">
      <alignment horizontal="center" vertical="center" wrapText="1"/>
      <protection locked="0"/>
    </xf>
    <xf numFmtId="44" fontId="35" fillId="0" borderId="32" xfId="5" applyFont="1" applyFill="1" applyBorder="1" applyAlignment="1" applyProtection="1">
      <alignment horizontal="center" vertical="center" wrapText="1"/>
    </xf>
    <xf numFmtId="0" fontId="9" fillId="0" borderId="0" xfId="0" applyFont="1" applyAlignment="1" applyProtection="1">
      <alignment wrapText="1"/>
      <protection locked="0"/>
    </xf>
    <xf numFmtId="0" fontId="8" fillId="5" borderId="0" xfId="0" applyFont="1" applyFill="1" applyProtection="1">
      <protection locked="0"/>
    </xf>
    <xf numFmtId="0" fontId="7" fillId="5" borderId="0" xfId="0" applyFont="1" applyFill="1" applyProtection="1">
      <protection locked="0"/>
    </xf>
    <xf numFmtId="0" fontId="51" fillId="5" borderId="0" xfId="0" applyFont="1" applyFill="1" applyAlignment="1" applyProtection="1">
      <alignment horizontal="center"/>
      <protection locked="0"/>
    </xf>
    <xf numFmtId="0" fontId="0" fillId="5" borderId="0" xfId="0" applyFill="1" applyAlignment="1" applyProtection="1">
      <alignment horizontal="center"/>
      <protection locked="0"/>
    </xf>
    <xf numFmtId="0" fontId="8" fillId="0" borderId="0" xfId="0" applyFont="1" applyProtection="1">
      <protection locked="0"/>
    </xf>
    <xf numFmtId="0" fontId="7" fillId="0" borderId="0" xfId="0" applyFont="1" applyProtection="1">
      <protection locked="0"/>
    </xf>
    <xf numFmtId="0" fontId="51" fillId="0" borderId="0" xfId="0" applyFont="1" applyAlignment="1" applyProtection="1">
      <alignment horizontal="center"/>
      <protection locked="0"/>
    </xf>
    <xf numFmtId="0" fontId="51" fillId="0" borderId="0" xfId="0" applyFont="1" applyProtection="1">
      <protection locked="0"/>
    </xf>
    <xf numFmtId="0" fontId="8" fillId="3" borderId="13" xfId="0" applyFont="1" applyFill="1" applyBorder="1" applyAlignment="1" applyProtection="1">
      <alignment horizontal="center"/>
      <protection locked="0"/>
    </xf>
    <xf numFmtId="0" fontId="0" fillId="3" borderId="13" xfId="0" applyFill="1" applyBorder="1" applyAlignment="1" applyProtection="1">
      <alignment horizontal="center"/>
      <protection locked="0"/>
    </xf>
    <xf numFmtId="0" fontId="0" fillId="3" borderId="13" xfId="0" applyFill="1" applyBorder="1" applyAlignment="1" applyProtection="1">
      <alignment horizontal="center" wrapText="1"/>
      <protection locked="0"/>
    </xf>
    <xf numFmtId="0" fontId="8" fillId="0" borderId="13" xfId="0" applyFont="1" applyBorder="1" applyAlignment="1" applyProtection="1">
      <alignment horizontal="center"/>
      <protection locked="0"/>
    </xf>
    <xf numFmtId="0" fontId="0" fillId="0" borderId="13" xfId="2" applyNumberFormat="1" applyFont="1" applyFill="1" applyBorder="1" applyAlignment="1" applyProtection="1">
      <alignment horizontal="center"/>
      <protection locked="0"/>
    </xf>
    <xf numFmtId="9" fontId="0" fillId="0" borderId="13" xfId="0" applyNumberFormat="1" applyBorder="1" applyAlignment="1" applyProtection="1">
      <alignment horizontal="center"/>
      <protection locked="0"/>
    </xf>
    <xf numFmtId="0" fontId="52" fillId="0" borderId="0" xfId="0" applyFont="1" applyProtection="1">
      <protection locked="0"/>
    </xf>
    <xf numFmtId="0" fontId="9" fillId="0" borderId="0" xfId="0" applyFont="1" applyProtection="1">
      <protection locked="0"/>
    </xf>
    <xf numFmtId="0" fontId="0" fillId="0" borderId="0" xfId="0" applyAlignment="1" applyProtection="1">
      <alignment horizontal="center"/>
      <protection locked="0"/>
    </xf>
    <xf numFmtId="0" fontId="32" fillId="0" borderId="0" xfId="0" applyFont="1" applyAlignment="1" applyProtection="1">
      <alignment horizontal="left"/>
      <protection locked="0"/>
    </xf>
    <xf numFmtId="43" fontId="0" fillId="0" borderId="13" xfId="2" applyFont="1" applyFill="1" applyBorder="1" applyAlignment="1" applyProtection="1">
      <alignment horizontal="center"/>
      <protection locked="0"/>
    </xf>
    <xf numFmtId="2" fontId="0" fillId="0" borderId="13" xfId="2" applyNumberFormat="1" applyFont="1" applyFill="1" applyBorder="1" applyAlignment="1" applyProtection="1">
      <alignment horizontal="center"/>
      <protection locked="0"/>
    </xf>
    <xf numFmtId="0" fontId="15" fillId="0" borderId="0" xfId="0" applyFont="1" applyAlignment="1" applyProtection="1">
      <alignment horizontal="left" wrapText="1"/>
      <protection locked="0"/>
    </xf>
    <xf numFmtId="0" fontId="15" fillId="0" borderId="0" xfId="0" applyFont="1" applyAlignment="1">
      <alignment horizontal="left" vertical="top" wrapText="1"/>
    </xf>
    <xf numFmtId="0" fontId="36" fillId="0" borderId="0" xfId="0" applyFont="1" applyAlignment="1">
      <alignment horizontal="left" vertical="top" wrapText="1"/>
    </xf>
    <xf numFmtId="43" fontId="0" fillId="0" borderId="0" xfId="0" applyNumberFormat="1" applyProtection="1">
      <protection locked="0"/>
    </xf>
    <xf numFmtId="0" fontId="0" fillId="0" borderId="13" xfId="0" applyBorder="1" applyAlignment="1" applyProtection="1">
      <alignment horizontal="center" vertical="center"/>
      <protection locked="0"/>
    </xf>
    <xf numFmtId="0" fontId="8" fillId="6" borderId="14" xfId="0" applyFont="1" applyFill="1" applyBorder="1" applyAlignment="1">
      <alignment horizontal="center" wrapText="1"/>
    </xf>
    <xf numFmtId="0" fontId="8" fillId="6" borderId="14" xfId="0" applyFont="1" applyFill="1" applyBorder="1" applyAlignment="1" applyProtection="1">
      <alignment horizontal="center" wrapText="1"/>
      <protection locked="0"/>
    </xf>
    <xf numFmtId="10" fontId="0" fillId="0" borderId="13" xfId="7" applyNumberFormat="1" applyFont="1" applyBorder="1" applyAlignment="1" applyProtection="1">
      <alignment horizontal="center"/>
      <protection locked="0"/>
    </xf>
    <xf numFmtId="0" fontId="11" fillId="9" borderId="0" xfId="0" applyFont="1" applyFill="1" applyAlignment="1">
      <alignment horizontal="center"/>
    </xf>
    <xf numFmtId="10" fontId="8" fillId="3" borderId="13" xfId="7" applyNumberFormat="1" applyFont="1" applyFill="1" applyBorder="1" applyAlignment="1" applyProtection="1">
      <alignment horizontal="center"/>
      <protection locked="0"/>
    </xf>
    <xf numFmtId="43" fontId="0" fillId="0" borderId="13" xfId="7" applyNumberFormat="1" applyFont="1" applyFill="1" applyBorder="1" applyAlignment="1" applyProtection="1">
      <alignment horizontal="center"/>
    </xf>
    <xf numFmtId="43" fontId="0" fillId="0" borderId="13" xfId="7" applyNumberFormat="1" applyFont="1" applyFill="1" applyBorder="1" applyAlignment="1" applyProtection="1">
      <alignment horizontal="center"/>
      <protection locked="0"/>
    </xf>
    <xf numFmtId="0" fontId="50" fillId="0" borderId="0" xfId="0" applyFont="1" applyAlignment="1">
      <alignment horizontal="center"/>
    </xf>
    <xf numFmtId="0" fontId="10" fillId="9" borderId="0" xfId="0" applyFont="1" applyFill="1" applyProtection="1">
      <protection locked="0"/>
    </xf>
    <xf numFmtId="0" fontId="11" fillId="9" borderId="0" xfId="0" applyFont="1" applyFill="1" applyAlignment="1" applyProtection="1">
      <alignment horizontal="center"/>
      <protection locked="0"/>
    </xf>
    <xf numFmtId="0" fontId="0" fillId="3" borderId="13" xfId="0" applyFill="1" applyBorder="1" applyAlignment="1" applyProtection="1">
      <alignment wrapText="1"/>
      <protection locked="0"/>
    </xf>
    <xf numFmtId="0" fontId="0" fillId="3" borderId="14" xfId="0" applyFill="1" applyBorder="1" applyAlignment="1" applyProtection="1">
      <alignment horizontal="center" wrapText="1"/>
      <protection locked="0"/>
    </xf>
    <xf numFmtId="0" fontId="8" fillId="3" borderId="72" xfId="0" applyFont="1" applyFill="1" applyBorder="1" applyAlignment="1" applyProtection="1">
      <alignment horizontal="center" wrapText="1"/>
      <protection locked="0"/>
    </xf>
    <xf numFmtId="173" fontId="0" fillId="4" borderId="13" xfId="2" applyNumberFormat="1" applyFont="1" applyFill="1" applyBorder="1" applyAlignment="1" applyProtection="1">
      <alignment horizontal="center"/>
      <protection locked="0"/>
    </xf>
    <xf numFmtId="169" fontId="0" fillId="0" borderId="13" xfId="2" applyNumberFormat="1" applyFont="1" applyFill="1" applyBorder="1" applyAlignment="1" applyProtection="1">
      <alignment horizontal="center"/>
      <protection locked="0"/>
    </xf>
    <xf numFmtId="43" fontId="0" fillId="0" borderId="14" xfId="2" applyFont="1" applyBorder="1" applyAlignment="1" applyProtection="1">
      <alignment horizontal="center"/>
      <protection locked="0"/>
    </xf>
    <xf numFmtId="43" fontId="8" fillId="3" borderId="2" xfId="2" applyFont="1" applyFill="1" applyBorder="1" applyAlignment="1" applyProtection="1">
      <alignment horizontal="center"/>
      <protection locked="0"/>
    </xf>
    <xf numFmtId="43" fontId="8" fillId="3" borderId="3" xfId="2" applyFont="1" applyFill="1" applyBorder="1" applyAlignment="1" applyProtection="1">
      <alignment horizontal="center"/>
      <protection locked="0"/>
    </xf>
    <xf numFmtId="0" fontId="23" fillId="0" borderId="0" xfId="0" applyFont="1" applyProtection="1">
      <protection locked="0"/>
    </xf>
    <xf numFmtId="43" fontId="0" fillId="0" borderId="0" xfId="2" applyFont="1" applyAlignment="1" applyProtection="1">
      <alignment horizontal="center"/>
      <protection locked="0"/>
    </xf>
    <xf numFmtId="166" fontId="0" fillId="0" borderId="0" xfId="0" applyNumberFormat="1" applyAlignment="1" applyProtection="1">
      <alignment horizontal="center"/>
      <protection locked="0"/>
    </xf>
    <xf numFmtId="43" fontId="0" fillId="0" borderId="0" xfId="0" applyNumberFormat="1" applyAlignment="1" applyProtection="1">
      <alignment horizontal="center"/>
      <protection locked="0"/>
    </xf>
    <xf numFmtId="9" fontId="0" fillId="0" borderId="0" xfId="2" applyNumberFormat="1" applyFont="1" applyAlignment="1" applyProtection="1">
      <alignment horizontal="center"/>
      <protection locked="0"/>
    </xf>
    <xf numFmtId="0" fontId="8" fillId="6" borderId="13"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0" borderId="0" xfId="0" applyFont="1" applyAlignment="1" applyProtection="1">
      <alignment horizontal="left"/>
      <protection locked="0"/>
    </xf>
    <xf numFmtId="0" fontId="53" fillId="0" borderId="0" xfId="0" applyFont="1" applyAlignment="1">
      <alignment vertical="center"/>
    </xf>
    <xf numFmtId="0" fontId="55" fillId="2" borderId="13" xfId="0" applyFont="1" applyFill="1" applyBorder="1" applyAlignment="1">
      <alignment horizontal="left" vertical="top" wrapText="1"/>
    </xf>
    <xf numFmtId="0" fontId="46" fillId="2" borderId="13" xfId="0" applyFont="1" applyFill="1" applyBorder="1" applyAlignment="1">
      <alignment horizontal="center" vertical="center"/>
    </xf>
    <xf numFmtId="0" fontId="44" fillId="2" borderId="13" xfId="0" applyFont="1" applyFill="1" applyBorder="1" applyAlignment="1">
      <alignment horizontal="center" vertical="center"/>
    </xf>
    <xf numFmtId="0" fontId="54" fillId="2" borderId="13" xfId="0" applyFont="1" applyFill="1" applyBorder="1" applyAlignment="1">
      <alignment horizontal="left" vertical="center" wrapText="1"/>
    </xf>
    <xf numFmtId="0" fontId="55" fillId="2" borderId="13" xfId="0" applyFont="1" applyFill="1" applyBorder="1" applyAlignment="1">
      <alignment horizontal="left" vertical="center" wrapText="1"/>
    </xf>
    <xf numFmtId="0" fontId="43" fillId="2" borderId="13" xfId="0" applyFont="1" applyFill="1" applyBorder="1" applyAlignment="1">
      <alignment horizontal="left" vertical="center" wrapText="1"/>
    </xf>
    <xf numFmtId="0" fontId="54" fillId="2" borderId="13" xfId="0" applyFont="1" applyFill="1" applyBorder="1" applyAlignment="1">
      <alignment horizontal="left" vertical="top" wrapText="1"/>
    </xf>
    <xf numFmtId="0" fontId="35" fillId="2" borderId="13" xfId="0" applyFont="1" applyFill="1" applyBorder="1" applyAlignment="1">
      <alignment horizontal="center" vertical="center"/>
    </xf>
    <xf numFmtId="0" fontId="35" fillId="2" borderId="13" xfId="0" applyFont="1" applyFill="1" applyBorder="1" applyAlignment="1">
      <alignment horizontal="center" vertical="center" wrapText="1"/>
    </xf>
    <xf numFmtId="0" fontId="14" fillId="2" borderId="13" xfId="0" applyFont="1" applyFill="1" applyBorder="1" applyAlignment="1">
      <alignment horizontal="center" vertical="center"/>
    </xf>
    <xf numFmtId="0" fontId="41" fillId="0" borderId="0" xfId="0" applyFont="1" applyAlignment="1">
      <alignment horizontal="center" vertical="center" wrapText="1"/>
    </xf>
    <xf numFmtId="0" fontId="13" fillId="12" borderId="20"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2" borderId="22" xfId="0" applyFont="1" applyFill="1" applyBorder="1" applyAlignment="1">
      <alignment horizontal="center" vertical="center" wrapText="1"/>
    </xf>
    <xf numFmtId="0" fontId="8" fillId="0" borderId="13" xfId="0" applyFont="1" applyBorder="1" applyAlignment="1">
      <alignment horizontal="center" vertical="center" wrapText="1"/>
    </xf>
    <xf numFmtId="0" fontId="0" fillId="9" borderId="0" xfId="0" applyFill="1"/>
    <xf numFmtId="0" fontId="26" fillId="0" borderId="13" xfId="0" applyFont="1" applyBorder="1" applyAlignment="1">
      <alignment horizontal="center" vertical="center" wrapText="1"/>
    </xf>
    <xf numFmtId="10" fontId="35" fillId="0" borderId="13" xfId="7" applyNumberFormat="1" applyFont="1" applyFill="1" applyBorder="1" applyAlignment="1" applyProtection="1">
      <alignment horizontal="center" vertical="center" wrapText="1"/>
    </xf>
    <xf numFmtId="0" fontId="35" fillId="4" borderId="13" xfId="0" applyFont="1" applyFill="1" applyBorder="1" applyAlignment="1" applyProtection="1">
      <alignment horizontal="center" vertical="center" wrapText="1"/>
      <protection locked="0"/>
    </xf>
    <xf numFmtId="10" fontId="35" fillId="11" borderId="13" xfId="7" applyNumberFormat="1" applyFont="1" applyFill="1" applyBorder="1" applyAlignment="1" applyProtection="1">
      <alignment horizontal="center" vertical="center" wrapText="1"/>
      <protection locked="0"/>
    </xf>
    <xf numFmtId="2" fontId="35" fillId="4" borderId="13" xfId="0" applyNumberFormat="1" applyFont="1" applyFill="1" applyBorder="1" applyAlignment="1" applyProtection="1">
      <alignment horizontal="center" vertical="center" wrapText="1"/>
      <protection locked="0"/>
    </xf>
    <xf numFmtId="172" fontId="35" fillId="4" borderId="13" xfId="0" applyNumberFormat="1" applyFont="1" applyFill="1" applyBorder="1" applyAlignment="1" applyProtection="1">
      <alignment horizontal="center" vertical="center" wrapText="1"/>
      <protection locked="0"/>
    </xf>
    <xf numFmtId="0" fontId="35" fillId="0" borderId="13" xfId="0" applyFont="1" applyBorder="1" applyAlignment="1">
      <alignment vertical="center" wrapText="1"/>
    </xf>
    <xf numFmtId="43" fontId="0" fillId="0" borderId="13" xfId="0" applyNumberFormat="1" applyBorder="1" applyAlignment="1">
      <alignment horizontal="left" wrapText="1"/>
    </xf>
    <xf numFmtId="0" fontId="35" fillId="0" borderId="0" xfId="0" applyFont="1" applyAlignment="1">
      <alignment vertical="center" wrapText="1"/>
    </xf>
    <xf numFmtId="0" fontId="26" fillId="3" borderId="13" xfId="0" applyFont="1" applyFill="1" applyBorder="1" applyAlignment="1" applyProtection="1">
      <alignment horizontal="center" vertical="center" wrapText="1"/>
      <protection locked="0"/>
    </xf>
    <xf numFmtId="43" fontId="0" fillId="0" borderId="13" xfId="0" applyNumberFormat="1" applyBorder="1" applyAlignment="1" applyProtection="1">
      <alignment horizontal="left" wrapText="1"/>
      <protection locked="0"/>
    </xf>
    <xf numFmtId="0" fontId="44" fillId="0" borderId="13" xfId="0" applyFont="1" applyBorder="1"/>
    <xf numFmtId="4" fontId="0" fillId="0" borderId="13" xfId="0" applyNumberFormat="1" applyBorder="1"/>
    <xf numFmtId="2" fontId="0" fillId="0" borderId="0" xfId="0" applyNumberFormat="1"/>
    <xf numFmtId="4" fontId="44" fillId="0" borderId="0" xfId="0" applyNumberFormat="1" applyFont="1"/>
    <xf numFmtId="0" fontId="50" fillId="0" borderId="0" xfId="0" applyFont="1" applyAlignment="1">
      <alignment horizontal="left"/>
    </xf>
    <xf numFmtId="4" fontId="44" fillId="0" borderId="14" xfId="0" applyNumberFormat="1" applyFont="1" applyBorder="1"/>
    <xf numFmtId="0" fontId="22" fillId="0" borderId="0" xfId="0" applyFont="1" applyAlignment="1">
      <alignment vertical="center" wrapText="1"/>
    </xf>
    <xf numFmtId="0" fontId="37" fillId="0" borderId="0" xfId="0" applyFont="1" applyAlignment="1">
      <alignment horizontal="left" vertical="center"/>
    </xf>
    <xf numFmtId="0" fontId="0" fillId="0" borderId="13" xfId="2" applyNumberFormat="1" applyFont="1" applyBorder="1" applyAlignment="1">
      <alignment horizontal="center" vertical="center"/>
    </xf>
    <xf numFmtId="9" fontId="35" fillId="0" borderId="13" xfId="0" applyNumberFormat="1" applyFont="1" applyBorder="1" applyAlignment="1">
      <alignment horizontal="center"/>
    </xf>
    <xf numFmtId="14" fontId="8" fillId="4" borderId="13" xfId="0" applyNumberFormat="1" applyFont="1" applyFill="1" applyBorder="1" applyAlignment="1" applyProtection="1">
      <alignment vertical="center"/>
      <protection locked="0"/>
    </xf>
    <xf numFmtId="0" fontId="8" fillId="4" borderId="13" xfId="0" applyFont="1" applyFill="1" applyBorder="1" applyAlignment="1" applyProtection="1">
      <alignment vertical="center"/>
      <protection locked="0"/>
    </xf>
    <xf numFmtId="14" fontId="8" fillId="0" borderId="0" xfId="0" applyNumberFormat="1" applyFont="1" applyAlignment="1" applyProtection="1">
      <alignment vertical="center"/>
      <protection locked="0"/>
    </xf>
    <xf numFmtId="169" fontId="14" fillId="0" borderId="13" xfId="5" applyNumberFormat="1" applyFont="1" applyFill="1" applyBorder="1" applyAlignment="1" applyProtection="1">
      <alignment horizontal="center" vertical="center" wrapText="1"/>
      <protection locked="0"/>
    </xf>
    <xf numFmtId="0" fontId="55" fillId="2" borderId="29" xfId="0" applyFont="1" applyFill="1" applyBorder="1" applyAlignment="1">
      <alignment horizontal="left" vertical="top" wrapText="1"/>
    </xf>
    <xf numFmtId="0" fontId="37" fillId="12" borderId="74" xfId="0" applyFont="1" applyFill="1" applyBorder="1" applyAlignment="1">
      <alignment horizontal="center" vertical="center" wrapText="1"/>
    </xf>
    <xf numFmtId="0" fontId="37" fillId="12" borderId="75" xfId="0" applyFont="1" applyFill="1" applyBorder="1" applyAlignment="1">
      <alignment horizontal="center" vertical="center" wrapText="1"/>
    </xf>
    <xf numFmtId="0" fontId="37" fillId="12" borderId="27" xfId="0" applyFont="1" applyFill="1" applyBorder="1" applyAlignment="1">
      <alignment horizontal="center" vertical="center" wrapText="1"/>
    </xf>
    <xf numFmtId="0" fontId="19" fillId="0" borderId="13" xfId="0" applyFont="1" applyBorder="1" applyAlignment="1">
      <alignment vertical="top" wrapText="1"/>
    </xf>
    <xf numFmtId="0" fontId="19" fillId="0" borderId="13" xfId="0" applyFont="1" applyBorder="1" applyAlignment="1">
      <alignment vertical="center" wrapText="1"/>
    </xf>
    <xf numFmtId="0" fontId="19" fillId="0" borderId="13" xfId="0" applyFont="1" applyBorder="1" applyAlignment="1">
      <alignment horizontal="left" vertical="center" wrapText="1"/>
    </xf>
    <xf numFmtId="0" fontId="40" fillId="0" borderId="0" xfId="0" applyFont="1" applyAlignment="1">
      <alignment horizontal="center"/>
    </xf>
    <xf numFmtId="0" fontId="24" fillId="0" borderId="0" xfId="0" applyFont="1" applyAlignment="1">
      <alignment horizontal="left" wrapText="1"/>
    </xf>
    <xf numFmtId="0" fontId="0" fillId="7" borderId="14" xfId="0" applyFill="1" applyBorder="1" applyAlignment="1">
      <alignment horizontal="left"/>
    </xf>
    <xf numFmtId="0" fontId="0" fillId="7" borderId="19" xfId="0" applyFill="1" applyBorder="1" applyAlignment="1">
      <alignment horizontal="left"/>
    </xf>
    <xf numFmtId="0" fontId="35" fillId="2" borderId="24" xfId="0" applyFont="1" applyFill="1" applyBorder="1" applyAlignment="1">
      <alignment horizontal="center" vertical="center" wrapText="1"/>
    </xf>
    <xf numFmtId="0" fontId="0" fillId="0" borderId="24" xfId="2" applyNumberFormat="1" applyFont="1" applyBorder="1" applyAlignment="1">
      <alignment horizontal="center" vertical="center"/>
    </xf>
    <xf numFmtId="0" fontId="8" fillId="0" borderId="0" xfId="0" applyFont="1" applyAlignment="1">
      <alignment horizontal="right" vertical="center" wrapText="1"/>
    </xf>
    <xf numFmtId="0" fontId="8" fillId="0" borderId="13" xfId="0" applyFont="1" applyBorder="1" applyAlignment="1">
      <alignment horizontal="center" vertical="center"/>
    </xf>
    <xf numFmtId="0" fontId="43" fillId="0" borderId="13" xfId="0" applyFont="1" applyBorder="1" applyAlignment="1">
      <alignment horizontal="left" vertical="center" wrapText="1"/>
    </xf>
    <xf numFmtId="0" fontId="19" fillId="0" borderId="24" xfId="0" applyFont="1" applyBorder="1" applyAlignment="1">
      <alignment horizontal="left" vertical="center" wrapText="1"/>
    </xf>
    <xf numFmtId="0" fontId="37" fillId="12" borderId="81" xfId="0" applyFont="1" applyFill="1" applyBorder="1" applyAlignment="1">
      <alignment horizontal="center" vertical="center" wrapText="1"/>
    </xf>
    <xf numFmtId="0" fontId="37" fillId="12" borderId="71" xfId="0" applyFont="1" applyFill="1" applyBorder="1" applyAlignment="1">
      <alignment horizontal="center" vertical="center" wrapText="1"/>
    </xf>
    <xf numFmtId="0" fontId="37" fillId="12" borderId="82" xfId="0" applyFont="1" applyFill="1" applyBorder="1" applyAlignment="1">
      <alignment horizontal="center" vertical="center" wrapText="1"/>
    </xf>
    <xf numFmtId="0" fontId="37" fillId="12" borderId="83" xfId="0" applyFont="1" applyFill="1" applyBorder="1" applyAlignment="1">
      <alignment horizontal="center" vertical="center" wrapText="1"/>
    </xf>
    <xf numFmtId="164" fontId="0" fillId="0" borderId="24" xfId="1" applyFont="1" applyBorder="1" applyAlignment="1">
      <alignment horizontal="center" vertical="center"/>
    </xf>
    <xf numFmtId="169" fontId="26" fillId="0" borderId="75" xfId="0" applyNumberFormat="1" applyFont="1" applyBorder="1" applyAlignment="1">
      <alignment horizontal="center" vertical="center" wrapText="1"/>
    </xf>
    <xf numFmtId="0" fontId="26" fillId="0" borderId="75" xfId="0" applyFont="1" applyBorder="1" applyAlignment="1">
      <alignment horizontal="center" vertical="center" wrapText="1"/>
    </xf>
    <xf numFmtId="44" fontId="26" fillId="0" borderId="76" xfId="5" applyFont="1" applyFill="1" applyBorder="1" applyAlignment="1" applyProtection="1">
      <alignment horizontal="center" vertical="center" wrapText="1"/>
    </xf>
    <xf numFmtId="44" fontId="14" fillId="0" borderId="68" xfId="5" applyFont="1" applyBorder="1" applyAlignment="1">
      <alignment horizontal="center" vertical="center" wrapText="1"/>
    </xf>
    <xf numFmtId="0" fontId="35" fillId="2" borderId="13" xfId="0" applyFont="1" applyFill="1" applyBorder="1" applyAlignment="1" applyProtection="1">
      <alignment horizontal="center" vertical="center" wrapText="1"/>
      <protection locked="0"/>
    </xf>
    <xf numFmtId="164" fontId="38" fillId="5" borderId="8" xfId="1" applyFont="1" applyFill="1" applyBorder="1" applyAlignment="1">
      <alignment horizontal="center" vertical="center"/>
    </xf>
    <xf numFmtId="164" fontId="38" fillId="5" borderId="4" xfId="1" applyFont="1" applyFill="1" applyBorder="1" applyAlignment="1">
      <alignment horizontal="center" vertical="center"/>
    </xf>
    <xf numFmtId="164" fontId="0" fillId="3" borderId="11" xfId="1" applyFont="1" applyFill="1" applyBorder="1" applyAlignment="1">
      <alignment horizontal="center" vertical="center"/>
    </xf>
    <xf numFmtId="164" fontId="37" fillId="12" borderId="6" xfId="0" applyNumberFormat="1" applyFont="1" applyFill="1" applyBorder="1" applyAlignment="1">
      <alignment vertical="center"/>
    </xf>
    <xf numFmtId="2" fontId="37" fillId="12" borderId="7" xfId="0" applyNumberFormat="1" applyFont="1" applyFill="1" applyBorder="1" applyAlignment="1">
      <alignment vertical="center"/>
    </xf>
    <xf numFmtId="164" fontId="0" fillId="3" borderId="25" xfId="1" applyFont="1" applyFill="1" applyBorder="1" applyAlignment="1">
      <alignment horizontal="center" vertical="center"/>
    </xf>
    <xf numFmtId="0" fontId="37" fillId="0" borderId="0" xfId="0" applyFont="1" applyAlignment="1">
      <alignment horizontal="right" vertical="center"/>
    </xf>
    <xf numFmtId="164" fontId="38" fillId="0" borderId="0" xfId="1" applyFont="1" applyFill="1" applyBorder="1" applyAlignment="1">
      <alignment horizontal="center" vertical="center"/>
    </xf>
    <xf numFmtId="0" fontId="37" fillId="12" borderId="7" xfId="0" applyFont="1" applyFill="1" applyBorder="1" applyAlignment="1">
      <alignment horizontal="center" vertical="center"/>
    </xf>
    <xf numFmtId="1" fontId="37" fillId="12" borderId="7" xfId="0" applyNumberFormat="1" applyFont="1" applyFill="1" applyBorder="1" applyAlignment="1">
      <alignment horizontal="center" vertical="center"/>
    </xf>
    <xf numFmtId="0" fontId="35" fillId="2" borderId="24" xfId="0" applyFont="1" applyFill="1" applyBorder="1" applyAlignment="1">
      <alignment horizontal="center" vertical="center"/>
    </xf>
    <xf numFmtId="0" fontId="49" fillId="2" borderId="0" xfId="0" applyFont="1" applyFill="1" applyAlignment="1">
      <alignment horizontal="right" vertical="center" wrapText="1"/>
    </xf>
    <xf numFmtId="0" fontId="49" fillId="0" borderId="0" xfId="0" applyFont="1" applyAlignment="1">
      <alignment horizontal="right" vertical="center" wrapText="1"/>
    </xf>
    <xf numFmtId="0" fontId="47" fillId="0" borderId="0" xfId="0" applyFont="1"/>
    <xf numFmtId="169" fontId="0" fillId="0" borderId="0" xfId="2" applyNumberFormat="1" applyFont="1" applyFill="1" applyBorder="1" applyAlignment="1" applyProtection="1">
      <alignment horizontal="center"/>
      <protection locked="0"/>
    </xf>
    <xf numFmtId="173" fontId="0" fillId="0" borderId="0" xfId="2" applyNumberFormat="1" applyFont="1" applyFill="1" applyBorder="1" applyAlignment="1" applyProtection="1">
      <alignment horizontal="center"/>
      <protection locked="0"/>
    </xf>
    <xf numFmtId="0" fontId="0" fillId="0" borderId="0" xfId="0" applyAlignment="1" applyProtection="1">
      <alignment horizontal="center" vertical="center"/>
      <protection locked="0"/>
    </xf>
    <xf numFmtId="0" fontId="0" fillId="0" borderId="0" xfId="0" applyAlignment="1">
      <alignment horizontal="left"/>
    </xf>
    <xf numFmtId="43" fontId="8" fillId="0" borderId="0" xfId="2" applyFont="1" applyFill="1" applyBorder="1" applyAlignment="1" applyProtection="1">
      <alignment horizontal="center"/>
      <protection locked="0"/>
    </xf>
    <xf numFmtId="0" fontId="8" fillId="0" borderId="0" xfId="0" applyFont="1" applyAlignment="1" applyProtection="1">
      <alignment horizontal="center" wrapText="1"/>
      <protection locked="0"/>
    </xf>
    <xf numFmtId="0" fontId="15" fillId="0" borderId="0" xfId="0" applyFont="1" applyProtection="1">
      <protection locked="0"/>
    </xf>
    <xf numFmtId="9" fontId="0" fillId="0" borderId="14" xfId="2" applyNumberFormat="1" applyFont="1" applyFill="1" applyBorder="1" applyAlignment="1" applyProtection="1">
      <alignment horizontal="center"/>
      <protection locked="0"/>
    </xf>
    <xf numFmtId="0" fontId="0" fillId="3" borderId="32" xfId="0" applyFill="1" applyBorder="1" applyAlignment="1" applyProtection="1">
      <alignment horizontal="center" wrapText="1"/>
      <protection locked="0"/>
    </xf>
    <xf numFmtId="0" fontId="8" fillId="3" borderId="1" xfId="0" applyFont="1" applyFill="1" applyBorder="1" applyAlignment="1" applyProtection="1">
      <alignment horizontal="center" wrapText="1"/>
      <protection locked="0"/>
    </xf>
    <xf numFmtId="0" fontId="13" fillId="3" borderId="0" xfId="0" applyFont="1" applyFill="1" applyAlignment="1">
      <alignment vertical="center"/>
    </xf>
    <xf numFmtId="164" fontId="37" fillId="12" borderId="8" xfId="0" applyNumberFormat="1" applyFont="1" applyFill="1" applyBorder="1" applyAlignment="1">
      <alignment horizontal="center" vertical="center"/>
    </xf>
    <xf numFmtId="43" fontId="37" fillId="12" borderId="4" xfId="0" applyNumberFormat="1" applyFont="1" applyFill="1" applyBorder="1" applyAlignment="1">
      <alignment horizontal="center" vertical="center"/>
    </xf>
    <xf numFmtId="0" fontId="0" fillId="0" borderId="13" xfId="0" applyBorder="1" applyAlignment="1">
      <alignment horizontal="left"/>
    </xf>
    <xf numFmtId="164" fontId="0" fillId="4" borderId="13" xfId="1" applyFont="1" applyFill="1" applyBorder="1" applyAlignment="1" applyProtection="1">
      <alignment horizontal="center" vertical="center"/>
      <protection locked="0"/>
    </xf>
    <xf numFmtId="164" fontId="0" fillId="4" borderId="24" xfId="1" applyFont="1" applyFill="1" applyBorder="1" applyAlignment="1" applyProtection="1">
      <alignment horizontal="center" vertical="center"/>
      <protection locked="0"/>
    </xf>
    <xf numFmtId="0" fontId="35" fillId="0" borderId="29" xfId="0" applyFont="1" applyBorder="1" applyAlignment="1">
      <alignment horizontal="center" vertical="center"/>
    </xf>
    <xf numFmtId="0" fontId="35" fillId="17" borderId="29" xfId="0" applyFont="1" applyFill="1" applyBorder="1" applyAlignment="1">
      <alignment horizontal="center" vertical="center"/>
    </xf>
    <xf numFmtId="164" fontId="0" fillId="4" borderId="29" xfId="1" applyFont="1" applyFill="1" applyBorder="1" applyAlignment="1" applyProtection="1">
      <alignment horizontal="center" vertical="center"/>
      <protection locked="0"/>
    </xf>
    <xf numFmtId="0" fontId="0" fillId="0" borderId="29" xfId="1" applyNumberFormat="1" applyFont="1" applyBorder="1" applyAlignment="1">
      <alignment horizontal="center" vertical="center"/>
    </xf>
    <xf numFmtId="0" fontId="35" fillId="0" borderId="13" xfId="0" applyFont="1" applyBorder="1" applyAlignment="1">
      <alignment horizontal="center" vertical="center"/>
    </xf>
    <xf numFmtId="0" fontId="35" fillId="17" borderId="13" xfId="0" applyFont="1" applyFill="1" applyBorder="1" applyAlignment="1">
      <alignment horizontal="center" vertical="center"/>
    </xf>
    <xf numFmtId="0" fontId="0" fillId="0" borderId="13" xfId="1" applyNumberFormat="1" applyFont="1" applyBorder="1" applyAlignment="1">
      <alignment horizontal="center" vertical="center"/>
    </xf>
    <xf numFmtId="0" fontId="2" fillId="0" borderId="49" xfId="0" applyFont="1" applyBorder="1" applyAlignment="1">
      <alignment horizontal="center" vertical="center"/>
    </xf>
    <xf numFmtId="0" fontId="2" fillId="0" borderId="10" xfId="0" applyFont="1" applyBorder="1" applyAlignment="1">
      <alignment horizontal="center" vertical="center"/>
    </xf>
    <xf numFmtId="0" fontId="2" fillId="0" borderId="23" xfId="0" applyFont="1" applyBorder="1" applyAlignment="1">
      <alignment horizontal="center" vertical="center"/>
    </xf>
    <xf numFmtId="0" fontId="26" fillId="3" borderId="13" xfId="0" applyFont="1" applyFill="1" applyBorder="1" applyAlignment="1">
      <alignment horizontal="center" vertical="center" wrapText="1"/>
    </xf>
    <xf numFmtId="43" fontId="0" fillId="3" borderId="13" xfId="0" applyNumberFormat="1" applyFill="1" applyBorder="1" applyAlignment="1">
      <alignment horizontal="left" wrapText="1"/>
    </xf>
    <xf numFmtId="0" fontId="35" fillId="0" borderId="13" xfId="0" applyFont="1" applyBorder="1" applyAlignment="1" applyProtection="1">
      <alignment horizontal="center" vertical="center" wrapText="1"/>
      <protection locked="0"/>
    </xf>
    <xf numFmtId="167" fontId="0" fillId="0" borderId="13" xfId="2" applyNumberFormat="1" applyFont="1" applyBorder="1" applyAlignment="1" applyProtection="1">
      <alignment horizontal="center"/>
      <protection locked="0"/>
    </xf>
    <xf numFmtId="9" fontId="0" fillId="0" borderId="14" xfId="0" applyNumberFormat="1" applyBorder="1" applyAlignment="1" applyProtection="1">
      <alignment horizontal="center"/>
      <protection locked="0"/>
    </xf>
    <xf numFmtId="0" fontId="36" fillId="19" borderId="13" xfId="0" applyFont="1" applyFill="1" applyBorder="1" applyAlignment="1">
      <alignment horizontal="center" vertical="center"/>
    </xf>
    <xf numFmtId="0" fontId="36" fillId="19" borderId="13" xfId="0" applyFont="1" applyFill="1" applyBorder="1" applyAlignment="1">
      <alignment horizontal="center" vertical="center" wrapText="1"/>
    </xf>
    <xf numFmtId="2" fontId="46" fillId="19" borderId="13" xfId="0" applyNumberFormat="1" applyFont="1" applyFill="1" applyBorder="1" applyAlignment="1">
      <alignment horizontal="center" vertical="center"/>
    </xf>
    <xf numFmtId="0" fontId="9" fillId="0" borderId="0" xfId="0" applyFont="1" applyAlignment="1" applyProtection="1">
      <alignment vertical="top"/>
      <protection locked="0"/>
    </xf>
    <xf numFmtId="2" fontId="46" fillId="19" borderId="0" xfId="0" applyNumberFormat="1" applyFont="1" applyFill="1" applyAlignment="1">
      <alignment horizontal="center" vertical="center"/>
    </xf>
    <xf numFmtId="0" fontId="36" fillId="19" borderId="0" xfId="0" applyFont="1" applyFill="1" applyAlignment="1">
      <alignment horizontal="center" vertical="center" wrapText="1"/>
    </xf>
    <xf numFmtId="0" fontId="24" fillId="0" borderId="0" xfId="0" applyFont="1" applyAlignment="1">
      <alignment vertical="top" wrapText="1"/>
    </xf>
    <xf numFmtId="0" fontId="15" fillId="0" borderId="0" xfId="0" applyFont="1" applyAlignment="1">
      <alignment horizontal="left" vertical="center" wrapText="1"/>
    </xf>
    <xf numFmtId="0" fontId="15" fillId="0" borderId="0" xfId="0" applyFont="1" applyAlignment="1">
      <alignment vertical="center" wrapText="1"/>
    </xf>
    <xf numFmtId="164" fontId="8" fillId="6" borderId="54" xfId="1" applyFont="1" applyFill="1" applyBorder="1"/>
    <xf numFmtId="164" fontId="14" fillId="0" borderId="32" xfId="1" applyFont="1" applyBorder="1" applyAlignment="1">
      <alignment horizontal="center"/>
    </xf>
    <xf numFmtId="0" fontId="15" fillId="0" borderId="0" xfId="0" applyFont="1" applyAlignment="1">
      <alignment vertical="center"/>
    </xf>
    <xf numFmtId="4" fontId="44" fillId="0" borderId="54" xfId="0" applyNumberFormat="1" applyFont="1" applyBorder="1"/>
    <xf numFmtId="0" fontId="23" fillId="12" borderId="54" xfId="0" applyFont="1" applyFill="1" applyBorder="1" applyAlignment="1">
      <alignment horizontal="center" vertical="center" wrapText="1"/>
    </xf>
    <xf numFmtId="10" fontId="23" fillId="12" borderId="54" xfId="0" applyNumberFormat="1" applyFont="1" applyFill="1" applyBorder="1" applyAlignment="1">
      <alignment horizontal="center" wrapText="1"/>
    </xf>
    <xf numFmtId="10" fontId="23" fillId="12" borderId="54" xfId="0" applyNumberFormat="1" applyFont="1" applyFill="1" applyBorder="1" applyAlignment="1">
      <alignment horizontal="center"/>
    </xf>
    <xf numFmtId="0" fontId="23" fillId="12" borderId="31" xfId="0" applyFont="1" applyFill="1" applyBorder="1" applyAlignment="1">
      <alignment horizontal="center" vertical="center" wrapText="1"/>
    </xf>
    <xf numFmtId="0" fontId="23" fillId="12" borderId="31" xfId="0" applyFont="1" applyFill="1" applyBorder="1" applyAlignment="1">
      <alignment horizontal="center" wrapText="1"/>
    </xf>
    <xf numFmtId="9" fontId="23" fillId="12" borderId="14" xfId="0" applyNumberFormat="1" applyFont="1" applyFill="1" applyBorder="1" applyAlignment="1">
      <alignment horizontal="center" wrapText="1"/>
    </xf>
    <xf numFmtId="9" fontId="23" fillId="12" borderId="34" xfId="0" applyNumberFormat="1" applyFont="1" applyFill="1" applyBorder="1" applyAlignment="1">
      <alignment horizontal="center" vertical="center" wrapText="1"/>
    </xf>
    <xf numFmtId="170" fontId="23" fillId="12" borderId="34" xfId="7" applyNumberFormat="1" applyFont="1" applyFill="1" applyBorder="1" applyAlignment="1">
      <alignment horizontal="center" vertical="center" wrapText="1"/>
    </xf>
    <xf numFmtId="0" fontId="22" fillId="12" borderId="85" xfId="0" applyFont="1" applyFill="1" applyBorder="1" applyAlignment="1">
      <alignment horizontal="center"/>
    </xf>
    <xf numFmtId="4" fontId="8" fillId="12" borderId="86" xfId="0" applyNumberFormat="1" applyFont="1" applyFill="1" applyBorder="1"/>
    <xf numFmtId="0" fontId="0" fillId="0" borderId="96" xfId="0" applyBorder="1" applyAlignment="1">
      <alignment horizontal="center"/>
    </xf>
    <xf numFmtId="4" fontId="8" fillId="3" borderId="94" xfId="0" applyNumberFormat="1" applyFont="1" applyFill="1" applyBorder="1"/>
    <xf numFmtId="0" fontId="0" fillId="0" borderId="97" xfId="0" applyBorder="1" applyAlignment="1">
      <alignment horizontal="center"/>
    </xf>
    <xf numFmtId="0" fontId="44" fillId="0" borderId="98" xfId="0" applyFont="1" applyBorder="1"/>
    <xf numFmtId="4" fontId="0" fillId="0" borderId="98" xfId="0" applyNumberFormat="1" applyBorder="1"/>
    <xf numFmtId="4" fontId="44" fillId="0" borderId="99" xfId="0" applyNumberFormat="1" applyFont="1" applyBorder="1"/>
    <xf numFmtId="4" fontId="44" fillId="0" borderId="100" xfId="0" applyNumberFormat="1" applyFont="1" applyBorder="1"/>
    <xf numFmtId="4" fontId="8" fillId="3" borderId="101" xfId="0" applyNumberFormat="1" applyFont="1" applyFill="1" applyBorder="1"/>
    <xf numFmtId="9" fontId="23" fillId="12" borderId="54" xfId="0" applyNumberFormat="1" applyFont="1" applyFill="1" applyBorder="1" applyAlignment="1">
      <alignment horizontal="center" vertical="center" wrapText="1"/>
    </xf>
    <xf numFmtId="44" fontId="26" fillId="3" borderId="4" xfId="5" applyFont="1" applyFill="1" applyBorder="1" applyAlignment="1" applyProtection="1">
      <alignment horizontal="center" vertical="center" wrapText="1"/>
    </xf>
    <xf numFmtId="44" fontId="26" fillId="3" borderId="8" xfId="5" applyFont="1" applyFill="1" applyBorder="1" applyAlignment="1" applyProtection="1">
      <alignment horizontal="center" vertical="center" wrapText="1"/>
    </xf>
    <xf numFmtId="44" fontId="26" fillId="3" borderId="27" xfId="5" applyFont="1" applyFill="1" applyBorder="1" applyAlignment="1" applyProtection="1">
      <alignment horizontal="center" vertical="center" wrapText="1"/>
    </xf>
    <xf numFmtId="44" fontId="35" fillId="3" borderId="13" xfId="5" applyFont="1" applyFill="1" applyBorder="1" applyAlignment="1" applyProtection="1">
      <alignment horizontal="center" vertical="center" wrapText="1"/>
    </xf>
    <xf numFmtId="44" fontId="26" fillId="3" borderId="76" xfId="5" applyFont="1" applyFill="1" applyBorder="1" applyAlignment="1" applyProtection="1">
      <alignment horizontal="center" vertical="center" wrapText="1"/>
    </xf>
    <xf numFmtId="44" fontId="35" fillId="3" borderId="24" xfId="5" applyFont="1" applyFill="1" applyBorder="1" applyAlignment="1" applyProtection="1">
      <alignment horizontal="center" vertical="center" wrapText="1"/>
    </xf>
    <xf numFmtId="44" fontId="26" fillId="3" borderId="77" xfId="5" applyFont="1" applyFill="1" applyBorder="1" applyAlignment="1" applyProtection="1">
      <alignment horizontal="center" vertical="center" wrapText="1"/>
    </xf>
    <xf numFmtId="44" fontId="35" fillId="3" borderId="32" xfId="5" applyFont="1" applyFill="1" applyBorder="1" applyAlignment="1" applyProtection="1">
      <alignment horizontal="center" vertical="center" wrapText="1"/>
    </xf>
    <xf numFmtId="44" fontId="26" fillId="3" borderId="75" xfId="5" applyFont="1" applyFill="1" applyBorder="1" applyAlignment="1" applyProtection="1">
      <alignment horizontal="center" vertical="center" wrapText="1"/>
    </xf>
    <xf numFmtId="44" fontId="35" fillId="3" borderId="11" xfId="5" applyFont="1" applyFill="1" applyBorder="1" applyAlignment="1" applyProtection="1">
      <alignment horizontal="center" vertical="center" wrapText="1"/>
    </xf>
    <xf numFmtId="44" fontId="35" fillId="3" borderId="25" xfId="5" applyFont="1" applyFill="1" applyBorder="1" applyAlignment="1" applyProtection="1">
      <alignment horizontal="center" vertical="center" wrapText="1"/>
    </xf>
    <xf numFmtId="44" fontId="35" fillId="3" borderId="53" xfId="5" applyFont="1" applyFill="1" applyBorder="1" applyAlignment="1" applyProtection="1">
      <alignment horizontal="center" vertical="center" wrapText="1"/>
    </xf>
    <xf numFmtId="175" fontId="0" fillId="0" borderId="13" xfId="2" applyNumberFormat="1" applyFont="1" applyFill="1" applyBorder="1" applyAlignment="1" applyProtection="1">
      <alignment horizontal="center"/>
      <protection locked="0"/>
    </xf>
    <xf numFmtId="0" fontId="1" fillId="0" borderId="13" xfId="0" applyFont="1" applyBorder="1" applyAlignment="1">
      <alignment horizontal="center" vertical="center"/>
    </xf>
    <xf numFmtId="0" fontId="21" fillId="0" borderId="0" xfId="0" applyFont="1" applyAlignment="1">
      <alignment horizontal="left" vertical="center" wrapText="1"/>
    </xf>
    <xf numFmtId="0" fontId="22" fillId="12" borderId="85" xfId="0" applyFont="1" applyFill="1" applyBorder="1" applyAlignment="1">
      <alignment horizontal="center" vertical="center"/>
    </xf>
    <xf numFmtId="0" fontId="9" fillId="0" borderId="0" xfId="0" applyFont="1" applyAlignment="1">
      <alignment vertical="center"/>
    </xf>
    <xf numFmtId="0" fontId="9" fillId="0" borderId="0" xfId="0" applyFont="1" applyAlignment="1">
      <alignment vertical="top"/>
    </xf>
    <xf numFmtId="4" fontId="8" fillId="12" borderId="86" xfId="0" applyNumberFormat="1" applyFont="1" applyFill="1" applyBorder="1" applyAlignment="1">
      <alignment horizontal="center" vertical="center"/>
    </xf>
    <xf numFmtId="0" fontId="37" fillId="12" borderId="24" xfId="0" applyFont="1" applyFill="1" applyBorder="1" applyAlignment="1">
      <alignment horizontal="center" vertical="center" wrapText="1"/>
    </xf>
    <xf numFmtId="0" fontId="35" fillId="2" borderId="29" xfId="0" applyFont="1" applyFill="1" applyBorder="1" applyAlignment="1">
      <alignment horizontal="center" vertical="center"/>
    </xf>
    <xf numFmtId="0" fontId="35" fillId="2" borderId="29" xfId="0" applyFont="1" applyFill="1" applyBorder="1" applyAlignment="1">
      <alignment horizontal="center" vertical="center" wrapText="1"/>
    </xf>
    <xf numFmtId="164" fontId="0" fillId="0" borderId="29" xfId="1" applyFont="1" applyBorder="1" applyAlignment="1">
      <alignment horizontal="center" vertical="center"/>
    </xf>
    <xf numFmtId="0" fontId="0" fillId="0" borderId="29" xfId="2" applyNumberFormat="1" applyFont="1" applyBorder="1" applyAlignment="1">
      <alignment horizontal="center" vertical="center"/>
    </xf>
    <xf numFmtId="164" fontId="0" fillId="3" borderId="50" xfId="1" applyFont="1" applyFill="1" applyBorder="1" applyAlignment="1">
      <alignment horizontal="center" vertical="center"/>
    </xf>
    <xf numFmtId="0" fontId="14" fillId="0" borderId="0" xfId="0" applyFont="1" applyAlignment="1" applyProtection="1">
      <alignment horizontal="center"/>
      <protection locked="0"/>
    </xf>
    <xf numFmtId="0" fontId="14" fillId="0" borderId="0" xfId="0" applyFont="1" applyProtection="1">
      <protection locked="0"/>
    </xf>
    <xf numFmtId="0" fontId="13" fillId="6" borderId="13" xfId="0" applyFont="1" applyFill="1" applyBorder="1" applyAlignment="1">
      <alignment horizontal="center" vertical="center" wrapText="1"/>
    </xf>
    <xf numFmtId="0" fontId="46" fillId="7" borderId="13" xfId="0" applyFont="1" applyFill="1" applyBorder="1" applyAlignment="1">
      <alignment horizontal="center" vertical="center" wrapText="1"/>
    </xf>
    <xf numFmtId="44" fontId="35" fillId="7" borderId="13" xfId="5" applyFont="1" applyFill="1" applyBorder="1" applyAlignment="1" applyProtection="1">
      <alignment horizontal="center" vertical="center" wrapText="1"/>
    </xf>
    <xf numFmtId="0" fontId="13" fillId="6" borderId="10"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35" fillId="7" borderId="10" xfId="0" applyFont="1" applyFill="1" applyBorder="1" applyAlignment="1">
      <alignment horizontal="center" vertical="center" wrapText="1"/>
    </xf>
    <xf numFmtId="44" fontId="35" fillId="7" borderId="11" xfId="5" applyFont="1" applyFill="1" applyBorder="1" applyAlignment="1" applyProtection="1">
      <alignment horizontal="center" vertical="center" wrapText="1"/>
    </xf>
    <xf numFmtId="44" fontId="26" fillId="6" borderId="24" xfId="5" applyFont="1" applyFill="1" applyBorder="1" applyAlignment="1" applyProtection="1">
      <alignment horizontal="center" vertical="center" wrapText="1"/>
    </xf>
    <xf numFmtId="44" fontId="26" fillId="6" borderId="25" xfId="5" applyFont="1" applyFill="1" applyBorder="1" applyAlignment="1" applyProtection="1">
      <alignment horizontal="center" vertical="center" wrapText="1"/>
    </xf>
    <xf numFmtId="0" fontId="8" fillId="7" borderId="10" xfId="0" applyFont="1" applyFill="1" applyBorder="1" applyAlignment="1">
      <alignment horizontal="center"/>
    </xf>
    <xf numFmtId="0" fontId="0" fillId="7" borderId="11" xfId="0" applyFill="1" applyBorder="1"/>
    <xf numFmtId="0" fontId="37" fillId="7" borderId="10" xfId="0" applyFont="1" applyFill="1" applyBorder="1" applyAlignment="1">
      <alignment horizontal="center" vertical="center"/>
    </xf>
    <xf numFmtId="0" fontId="38" fillId="7" borderId="11" xfId="0" applyFont="1" applyFill="1" applyBorder="1" applyAlignment="1">
      <alignment vertical="center"/>
    </xf>
    <xf numFmtId="0" fontId="8" fillId="7" borderId="23" xfId="0" applyFont="1" applyFill="1" applyBorder="1" applyAlignment="1">
      <alignment horizontal="center"/>
    </xf>
    <xf numFmtId="0" fontId="0" fillId="7" borderId="25" xfId="0" applyFill="1" applyBorder="1" applyAlignment="1">
      <alignment wrapText="1"/>
    </xf>
    <xf numFmtId="0" fontId="0" fillId="0" borderId="0" xfId="0" applyAlignment="1">
      <alignment vertical="center" wrapText="1"/>
    </xf>
    <xf numFmtId="0" fontId="14" fillId="0" borderId="0" xfId="0" applyFont="1" applyAlignment="1">
      <alignment horizontal="left" vertical="top"/>
    </xf>
    <xf numFmtId="0" fontId="14" fillId="0" borderId="13" xfId="0" applyFont="1" applyBorder="1" applyAlignment="1">
      <alignment horizontal="left" vertical="center" wrapText="1"/>
    </xf>
    <xf numFmtId="0" fontId="46" fillId="0" borderId="32" xfId="0" applyFont="1" applyBorder="1" applyAlignment="1">
      <alignment horizontal="center" vertical="center" wrapText="1"/>
    </xf>
    <xf numFmtId="164" fontId="0" fillId="0" borderId="54" xfId="1" applyFont="1" applyBorder="1" applyAlignment="1">
      <alignment horizontal="center" vertical="center"/>
    </xf>
    <xf numFmtId="0" fontId="0" fillId="0" borderId="54" xfId="2" applyNumberFormat="1" applyFont="1" applyBorder="1" applyAlignment="1">
      <alignment horizontal="center" vertical="center"/>
    </xf>
    <xf numFmtId="0" fontId="37" fillId="12" borderId="87" xfId="0" applyFont="1" applyFill="1" applyBorder="1" applyAlignment="1">
      <alignment horizontal="center" vertical="center" wrapText="1"/>
    </xf>
    <xf numFmtId="0" fontId="37" fillId="12" borderId="88" xfId="0" applyFont="1" applyFill="1" applyBorder="1" applyAlignment="1">
      <alignment horizontal="center" vertical="center" wrapText="1"/>
    </xf>
    <xf numFmtId="0" fontId="37" fillId="12" borderId="102" xfId="0" applyFont="1" applyFill="1" applyBorder="1" applyAlignment="1">
      <alignment horizontal="center" vertical="center" wrapText="1"/>
    </xf>
    <xf numFmtId="0" fontId="37" fillId="12" borderId="109" xfId="0" applyFont="1" applyFill="1" applyBorder="1" applyAlignment="1">
      <alignment horizontal="center" vertical="center" wrapText="1"/>
    </xf>
    <xf numFmtId="0" fontId="38" fillId="0" borderId="96" xfId="0" applyFont="1" applyBorder="1" applyAlignment="1">
      <alignment horizontal="center" vertical="center"/>
    </xf>
    <xf numFmtId="164" fontId="0" fillId="3" borderId="110" xfId="1" applyFont="1" applyFill="1" applyBorder="1" applyAlignment="1">
      <alignment horizontal="center" vertical="center"/>
    </xf>
    <xf numFmtId="0" fontId="38" fillId="0" borderId="97" xfId="0" applyFont="1" applyBorder="1" applyAlignment="1">
      <alignment horizontal="center" vertical="center"/>
    </xf>
    <xf numFmtId="0" fontId="35" fillId="2" borderId="98" xfId="0" applyFont="1" applyFill="1" applyBorder="1" applyAlignment="1">
      <alignment horizontal="center" vertical="center"/>
    </xf>
    <xf numFmtId="164" fontId="0" fillId="0" borderId="100" xfId="1" applyFont="1" applyBorder="1" applyAlignment="1">
      <alignment horizontal="center" vertical="center"/>
    </xf>
    <xf numFmtId="0" fontId="0" fillId="0" borderId="100" xfId="2" applyNumberFormat="1" applyFont="1" applyBorder="1" applyAlignment="1">
      <alignment horizontal="center" vertical="center"/>
    </xf>
    <xf numFmtId="164" fontId="0" fillId="3" borderId="111" xfId="1" applyFont="1" applyFill="1" applyBorder="1" applyAlignment="1">
      <alignment horizontal="center" vertical="center"/>
    </xf>
    <xf numFmtId="164" fontId="0" fillId="4" borderId="54" xfId="1" applyFont="1" applyFill="1" applyBorder="1" applyAlignment="1">
      <alignment horizontal="center" vertical="center"/>
    </xf>
    <xf numFmtId="164" fontId="0" fillId="4" borderId="100" xfId="1" applyFont="1" applyFill="1" applyBorder="1" applyAlignment="1">
      <alignment horizontal="center" vertical="center"/>
    </xf>
    <xf numFmtId="0" fontId="67" fillId="0" borderId="13" xfId="0" applyFont="1" applyBorder="1" applyAlignment="1">
      <alignment vertical="center" wrapText="1"/>
    </xf>
    <xf numFmtId="0" fontId="67" fillId="0" borderId="13" xfId="0" applyFont="1" applyBorder="1" applyAlignment="1">
      <alignment vertical="top" wrapText="1"/>
    </xf>
    <xf numFmtId="0" fontId="67" fillId="0" borderId="13" xfId="0" applyFont="1" applyBorder="1" applyAlignment="1">
      <alignment horizontal="left" vertical="center" wrapText="1"/>
    </xf>
    <xf numFmtId="0" fontId="67" fillId="0" borderId="98" xfId="0" applyFont="1" applyBorder="1" applyAlignment="1">
      <alignment vertical="center" wrapText="1"/>
    </xf>
    <xf numFmtId="0" fontId="19" fillId="0" borderId="19" xfId="0" applyFont="1" applyBorder="1" applyAlignment="1">
      <alignment vertical="center" wrapText="1"/>
    </xf>
    <xf numFmtId="0" fontId="19" fillId="0" borderId="19" xfId="0" applyFont="1" applyBorder="1" applyAlignment="1">
      <alignment vertical="top" wrapText="1"/>
    </xf>
    <xf numFmtId="0" fontId="19" fillId="0" borderId="19" xfId="0" applyFont="1" applyBorder="1" applyAlignment="1">
      <alignment horizontal="left" vertical="center" wrapText="1"/>
    </xf>
    <xf numFmtId="0" fontId="67" fillId="0" borderId="19" xfId="0" applyFont="1" applyBorder="1" applyAlignment="1">
      <alignment vertical="center" wrapText="1"/>
    </xf>
    <xf numFmtId="0" fontId="38" fillId="0" borderId="104" xfId="0" applyFont="1" applyBorder="1" applyAlignment="1">
      <alignment horizontal="center" vertical="center"/>
    </xf>
    <xf numFmtId="164" fontId="0" fillId="3" borderId="113" xfId="1" applyFont="1" applyFill="1" applyBorder="1" applyAlignment="1">
      <alignment horizontal="center" vertical="center"/>
    </xf>
    <xf numFmtId="0" fontId="38" fillId="0" borderId="105" xfId="0" applyFont="1" applyBorder="1" applyAlignment="1">
      <alignment horizontal="center" vertical="center"/>
    </xf>
    <xf numFmtId="0" fontId="19" fillId="0" borderId="114" xfId="0" applyFont="1" applyBorder="1" applyAlignment="1">
      <alignment vertical="center" wrapText="1"/>
    </xf>
    <xf numFmtId="0" fontId="46" fillId="2" borderId="98" xfId="0" applyFont="1" applyFill="1" applyBorder="1" applyAlignment="1">
      <alignment horizontal="center" vertical="center"/>
    </xf>
    <xf numFmtId="164" fontId="0" fillId="0" borderId="98" xfId="1" applyFont="1" applyBorder="1" applyAlignment="1">
      <alignment horizontal="center" vertical="center"/>
    </xf>
    <xf numFmtId="0" fontId="0" fillId="0" borderId="98" xfId="2" applyNumberFormat="1" applyFont="1" applyBorder="1" applyAlignment="1">
      <alignment horizontal="center" vertical="center"/>
    </xf>
    <xf numFmtId="164" fontId="0" fillId="3" borderId="115" xfId="1" applyFont="1" applyFill="1" applyBorder="1" applyAlignment="1">
      <alignment horizontal="center" vertical="center"/>
    </xf>
    <xf numFmtId="0" fontId="35" fillId="0" borderId="29" xfId="0" applyFont="1" applyBorder="1" applyAlignment="1">
      <alignment horizontal="center" vertical="center" wrapText="1"/>
    </xf>
    <xf numFmtId="0" fontId="38" fillId="0" borderId="103" xfId="0" applyFont="1" applyBorder="1" applyAlignment="1">
      <alignment horizontal="center" vertical="center"/>
    </xf>
    <xf numFmtId="0" fontId="67" fillId="0" borderId="116" xfId="0" applyFont="1" applyBorder="1" applyAlignment="1">
      <alignment vertical="top" wrapText="1"/>
    </xf>
    <xf numFmtId="0" fontId="46" fillId="2" borderId="89" xfId="0" applyFont="1" applyFill="1" applyBorder="1" applyAlignment="1">
      <alignment horizontal="center" vertical="center"/>
    </xf>
    <xf numFmtId="0" fontId="35" fillId="0" borderId="89" xfId="0" applyFont="1" applyBorder="1" applyAlignment="1">
      <alignment horizontal="center" vertical="center" wrapText="1"/>
    </xf>
    <xf numFmtId="164" fontId="0" fillId="0" borderId="89" xfId="1" applyFont="1" applyBorder="1" applyAlignment="1">
      <alignment horizontal="center" vertical="center"/>
    </xf>
    <xf numFmtId="0" fontId="0" fillId="0" borderId="89" xfId="2" applyNumberFormat="1" applyFont="1" applyBorder="1" applyAlignment="1">
      <alignment horizontal="center" vertical="center"/>
    </xf>
    <xf numFmtId="164" fontId="0" fillId="3" borderId="117" xfId="1" applyFont="1" applyFill="1" applyBorder="1" applyAlignment="1">
      <alignment horizontal="center" vertical="center"/>
    </xf>
    <xf numFmtId="0" fontId="35" fillId="0" borderId="118"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99" xfId="0" applyFont="1" applyBorder="1" applyAlignment="1">
      <alignment horizontal="center" vertical="center" wrapText="1"/>
    </xf>
    <xf numFmtId="164" fontId="0" fillId="0" borderId="29" xfId="1" applyFont="1" applyFill="1" applyBorder="1" applyAlignment="1" applyProtection="1">
      <alignment horizontal="center" vertical="center"/>
      <protection locked="0"/>
    </xf>
    <xf numFmtId="0" fontId="37" fillId="12" borderId="121" xfId="0" applyFont="1" applyFill="1" applyBorder="1" applyAlignment="1">
      <alignment horizontal="center" vertical="center" wrapText="1"/>
    </xf>
    <xf numFmtId="0" fontId="46" fillId="0" borderId="95" xfId="0" applyFont="1" applyBorder="1" applyAlignment="1">
      <alignment horizontal="left" vertical="center" wrapText="1"/>
    </xf>
    <xf numFmtId="164" fontId="0" fillId="0" borderId="112" xfId="1" applyFont="1" applyFill="1" applyBorder="1" applyAlignment="1" applyProtection="1">
      <alignment horizontal="center" vertical="center"/>
      <protection locked="0"/>
    </xf>
    <xf numFmtId="0" fontId="46" fillId="0" borderId="96" xfId="0" applyFont="1" applyBorder="1" applyAlignment="1">
      <alignment horizontal="left" vertical="center" wrapText="1"/>
    </xf>
    <xf numFmtId="0" fontId="54" fillId="0" borderId="96" xfId="0" applyFont="1" applyBorder="1" applyAlignment="1">
      <alignment horizontal="left" vertical="center" wrapText="1"/>
    </xf>
    <xf numFmtId="0" fontId="54" fillId="0" borderId="97" xfId="0" applyFont="1" applyBorder="1" applyAlignment="1">
      <alignment horizontal="left" vertical="center" wrapText="1"/>
    </xf>
    <xf numFmtId="0" fontId="35" fillId="0" borderId="98" xfId="0" applyFont="1" applyBorder="1" applyAlignment="1">
      <alignment horizontal="center" vertical="center"/>
    </xf>
    <xf numFmtId="0" fontId="35" fillId="17" borderId="98" xfId="0" applyFont="1" applyFill="1" applyBorder="1" applyAlignment="1">
      <alignment horizontal="center" vertical="center"/>
    </xf>
    <xf numFmtId="164" fontId="0" fillId="4" borderId="98" xfId="1" applyFont="1" applyFill="1" applyBorder="1" applyAlignment="1" applyProtection="1">
      <alignment horizontal="center" vertical="center"/>
      <protection locked="0"/>
    </xf>
    <xf numFmtId="0" fontId="0" fillId="0" borderId="98" xfId="1" applyNumberFormat="1" applyFont="1" applyBorder="1" applyAlignment="1">
      <alignment horizontal="center" vertical="center"/>
    </xf>
    <xf numFmtId="164" fontId="0" fillId="0" borderId="118" xfId="1" applyFont="1" applyFill="1" applyBorder="1" applyAlignment="1" applyProtection="1">
      <alignment horizontal="center" vertical="center"/>
      <protection locked="0"/>
    </xf>
    <xf numFmtId="164" fontId="0" fillId="0" borderId="122" xfId="1" applyFont="1" applyFill="1" applyBorder="1" applyAlignment="1" applyProtection="1">
      <alignment horizontal="center" vertical="center"/>
      <protection locked="0"/>
    </xf>
    <xf numFmtId="0" fontId="54" fillId="0" borderId="124" xfId="0" applyFont="1" applyBorder="1" applyAlignment="1">
      <alignment horizontal="center" vertical="center"/>
    </xf>
    <xf numFmtId="0" fontId="54" fillId="0" borderId="125" xfId="0" applyFont="1" applyBorder="1" applyAlignment="1">
      <alignment horizontal="center" vertical="center"/>
    </xf>
    <xf numFmtId="0" fontId="54" fillId="0" borderId="123" xfId="0" applyFont="1" applyBorder="1" applyAlignment="1">
      <alignment horizontal="center" vertical="center"/>
    </xf>
    <xf numFmtId="0" fontId="28" fillId="3" borderId="60" xfId="0" applyFont="1" applyFill="1" applyBorder="1" applyAlignment="1">
      <alignment horizontal="center" vertical="center"/>
    </xf>
    <xf numFmtId="164" fontId="0" fillId="4" borderId="54" xfId="1" applyFont="1" applyFill="1" applyBorder="1" applyAlignment="1" applyProtection="1">
      <alignment horizontal="center" vertical="center"/>
      <protection locked="0"/>
    </xf>
    <xf numFmtId="164" fontId="0" fillId="0" borderId="54" xfId="1" applyFont="1" applyFill="1" applyBorder="1" applyAlignment="1" applyProtection="1">
      <alignment horizontal="center"/>
      <protection locked="0"/>
    </xf>
    <xf numFmtId="164" fontId="0" fillId="4" borderId="54" xfId="1" applyFont="1" applyFill="1" applyBorder="1" applyAlignment="1" applyProtection="1">
      <alignment horizontal="center"/>
      <protection locked="0"/>
    </xf>
    <xf numFmtId="164" fontId="0" fillId="7" borderId="54" xfId="1" applyFont="1" applyFill="1" applyBorder="1" applyAlignment="1" applyProtection="1">
      <alignment horizontal="center"/>
      <protection locked="0"/>
    </xf>
    <xf numFmtId="0" fontId="0" fillId="6" borderId="96" xfId="0" applyFill="1" applyBorder="1" applyAlignment="1">
      <alignment horizontal="center" wrapText="1"/>
    </xf>
    <xf numFmtId="0" fontId="8" fillId="6" borderId="113" xfId="0" applyFont="1" applyFill="1" applyBorder="1" applyAlignment="1">
      <alignment horizontal="center" wrapText="1"/>
    </xf>
    <xf numFmtId="0" fontId="0" fillId="7" borderId="96" xfId="0" applyFill="1" applyBorder="1" applyAlignment="1">
      <alignment horizontal="center"/>
    </xf>
    <xf numFmtId="164" fontId="0" fillId="7" borderId="94" xfId="1" applyFont="1" applyFill="1" applyBorder="1" applyAlignment="1" applyProtection="1">
      <alignment horizontal="center"/>
      <protection locked="0"/>
    </xf>
    <xf numFmtId="164" fontId="0" fillId="0" borderId="63" xfId="1" applyFont="1" applyFill="1" applyBorder="1" applyAlignment="1" applyProtection="1">
      <alignment horizontal="center" vertical="center"/>
      <protection locked="0"/>
    </xf>
    <xf numFmtId="3" fontId="1" fillId="0" borderId="14" xfId="0" applyNumberFormat="1" applyFont="1" applyBorder="1" applyAlignment="1">
      <alignment horizontal="center" vertical="center"/>
    </xf>
    <xf numFmtId="164" fontId="0" fillId="0" borderId="54" xfId="1" applyFont="1" applyFill="1" applyBorder="1" applyAlignment="1">
      <alignment horizontal="center" vertical="center"/>
    </xf>
    <xf numFmtId="164" fontId="8" fillId="3" borderId="134" xfId="1" applyFont="1" applyFill="1" applyBorder="1" applyAlignment="1">
      <alignment horizontal="center" vertical="center"/>
    </xf>
    <xf numFmtId="164" fontId="0" fillId="0" borderId="60" xfId="1" applyFont="1" applyFill="1" applyBorder="1" applyAlignment="1">
      <alignment horizontal="center" vertical="center"/>
    </xf>
    <xf numFmtId="0" fontId="2" fillId="0" borderId="54" xfId="0" applyFont="1" applyBorder="1" applyAlignment="1">
      <alignment horizontal="center" vertical="center"/>
    </xf>
    <xf numFmtId="0" fontId="62" fillId="0" borderId="54" xfId="2" applyNumberFormat="1" applyFont="1" applyFill="1" applyBorder="1" applyAlignment="1">
      <alignment horizontal="center" vertical="center"/>
    </xf>
    <xf numFmtId="0" fontId="2" fillId="2" borderId="54" xfId="0" applyFont="1" applyFill="1" applyBorder="1" applyAlignment="1">
      <alignment horizontal="center" vertical="center"/>
    </xf>
    <xf numFmtId="0" fontId="62" fillId="2" borderId="54" xfId="2" applyNumberFormat="1" applyFont="1" applyFill="1" applyBorder="1" applyAlignment="1">
      <alignment horizontal="center" vertical="center"/>
    </xf>
    <xf numFmtId="0" fontId="29" fillId="2" borderId="54" xfId="2" applyNumberFormat="1" applyFont="1" applyFill="1" applyBorder="1" applyAlignment="1">
      <alignment horizontal="center" vertical="center"/>
    </xf>
    <xf numFmtId="0" fontId="62" fillId="2" borderId="54" xfId="0" applyFont="1" applyFill="1" applyBorder="1" applyAlignment="1">
      <alignment horizontal="center" vertical="center"/>
    </xf>
    <xf numFmtId="0" fontId="2" fillId="2" borderId="54" xfId="2" applyNumberFormat="1" applyFont="1" applyFill="1" applyBorder="1" applyAlignment="1">
      <alignment horizontal="center" vertical="center"/>
    </xf>
    <xf numFmtId="0" fontId="29" fillId="2" borderId="54" xfId="0" applyFont="1" applyFill="1" applyBorder="1" applyAlignment="1">
      <alignment horizontal="center" vertical="center"/>
    </xf>
    <xf numFmtId="174" fontId="62" fillId="2" borderId="54" xfId="0" applyNumberFormat="1" applyFont="1" applyFill="1" applyBorder="1" applyAlignment="1">
      <alignment horizontal="center" vertical="center" wrapText="1"/>
    </xf>
    <xf numFmtId="169" fontId="62" fillId="2" borderId="54" xfId="0" applyNumberFormat="1" applyFont="1" applyFill="1" applyBorder="1" applyAlignment="1">
      <alignment horizontal="center" vertical="center" wrapText="1"/>
    </xf>
    <xf numFmtId="164" fontId="0" fillId="4" borderId="91" xfId="1" applyFont="1" applyFill="1" applyBorder="1" applyAlignment="1">
      <alignment horizontal="center" vertical="center"/>
    </xf>
    <xf numFmtId="43" fontId="19" fillId="0" borderId="54" xfId="2" applyFont="1" applyFill="1" applyBorder="1" applyAlignment="1">
      <alignment horizontal="center"/>
    </xf>
    <xf numFmtId="9" fontId="0" fillId="0" borderId="54" xfId="0" applyNumberFormat="1" applyBorder="1" applyAlignment="1">
      <alignment horizontal="center"/>
    </xf>
    <xf numFmtId="0" fontId="19" fillId="0" borderId="0" xfId="0" applyFont="1" applyAlignment="1">
      <alignment horizontal="left" vertical="top" wrapText="1"/>
    </xf>
    <xf numFmtId="164" fontId="0" fillId="20" borderId="29" xfId="1" applyFont="1" applyFill="1" applyBorder="1" applyAlignment="1" applyProtection="1">
      <alignment horizontal="center" vertical="center"/>
      <protection locked="0"/>
    </xf>
    <xf numFmtId="164" fontId="0" fillId="20" borderId="112" xfId="1" applyFont="1" applyFill="1" applyBorder="1" applyAlignment="1" applyProtection="1">
      <alignment horizontal="center" vertical="center"/>
      <protection locked="0"/>
    </xf>
    <xf numFmtId="164" fontId="0" fillId="20" borderId="118" xfId="1" applyFont="1" applyFill="1" applyBorder="1" applyAlignment="1" applyProtection="1">
      <alignment horizontal="center" vertical="center"/>
      <protection locked="0"/>
    </xf>
    <xf numFmtId="10" fontId="13" fillId="12" borderId="31" xfId="0" applyNumberFormat="1" applyFont="1" applyFill="1" applyBorder="1" applyAlignment="1">
      <alignment horizontal="center" vertical="center"/>
    </xf>
    <xf numFmtId="164" fontId="0" fillId="4" borderId="136" xfId="1" applyFont="1" applyFill="1" applyBorder="1" applyAlignment="1" applyProtection="1">
      <alignment horizontal="center" vertical="center"/>
      <protection locked="0"/>
    </xf>
    <xf numFmtId="174" fontId="62" fillId="2" borderId="137" xfId="0" applyNumberFormat="1" applyFont="1" applyFill="1" applyBorder="1" applyAlignment="1">
      <alignment horizontal="center" vertical="center" wrapText="1"/>
    </xf>
    <xf numFmtId="169" fontId="62" fillId="2" borderId="137" xfId="0" applyNumberFormat="1" applyFont="1" applyFill="1" applyBorder="1" applyAlignment="1">
      <alignment horizontal="center" vertical="center" wrapText="1"/>
    </xf>
    <xf numFmtId="164" fontId="0" fillId="4" borderId="137" xfId="1" applyFont="1" applyFill="1" applyBorder="1" applyAlignment="1" applyProtection="1">
      <alignment horizontal="center" vertical="center"/>
      <protection locked="0"/>
    </xf>
    <xf numFmtId="164" fontId="0" fillId="4" borderId="138" xfId="1" applyFont="1" applyFill="1" applyBorder="1" applyAlignment="1" applyProtection="1">
      <alignment horizontal="center" vertical="center"/>
      <protection locked="0"/>
    </xf>
    <xf numFmtId="164" fontId="0" fillId="0" borderId="60" xfId="1" applyFont="1" applyFill="1" applyBorder="1" applyAlignment="1" applyProtection="1">
      <alignment horizontal="center" vertical="center"/>
      <protection locked="0"/>
    </xf>
    <xf numFmtId="0" fontId="0" fillId="0" borderId="139" xfId="2" applyNumberFormat="1" applyFont="1" applyBorder="1" applyAlignment="1">
      <alignment horizontal="center" vertical="center"/>
    </xf>
    <xf numFmtId="43" fontId="3" fillId="0" borderId="0" xfId="0" applyNumberFormat="1" applyFont="1"/>
    <xf numFmtId="0" fontId="10" fillId="8" borderId="9" xfId="0" quotePrefix="1" applyFont="1" applyFill="1" applyBorder="1"/>
    <xf numFmtId="0" fontId="10" fillId="8" borderId="140" xfId="0" quotePrefix="1" applyFont="1" applyFill="1" applyBorder="1"/>
    <xf numFmtId="0" fontId="10" fillId="8" borderId="26" xfId="0" quotePrefix="1" applyFont="1" applyFill="1" applyBorder="1"/>
    <xf numFmtId="0" fontId="8" fillId="6" borderId="10" xfId="0" applyFont="1" applyFill="1" applyBorder="1" applyAlignment="1">
      <alignment horizontal="center" vertical="center" wrapText="1"/>
    </xf>
    <xf numFmtId="0" fontId="8" fillId="6" borderId="11" xfId="0" applyFont="1" applyFill="1" applyBorder="1" applyAlignment="1">
      <alignment horizontal="center" vertical="center" wrapText="1"/>
    </xf>
    <xf numFmtId="164" fontId="0" fillId="7" borderId="142" xfId="1" applyFont="1" applyFill="1" applyBorder="1" applyAlignment="1" applyProtection="1">
      <alignment horizontal="center"/>
      <protection locked="0"/>
    </xf>
    <xf numFmtId="0" fontId="8" fillId="7" borderId="10" xfId="0" applyFont="1" applyFill="1" applyBorder="1" applyAlignment="1">
      <alignment horizontal="center" vertical="center"/>
    </xf>
    <xf numFmtId="164" fontId="0" fillId="7" borderId="141" xfId="1" applyFont="1" applyFill="1" applyBorder="1" applyAlignment="1" applyProtection="1">
      <alignment horizontal="center"/>
      <protection locked="0"/>
    </xf>
    <xf numFmtId="0" fontId="8" fillId="7" borderId="23" xfId="0" applyFont="1" applyFill="1" applyBorder="1" applyAlignment="1">
      <alignment horizontal="center" vertical="center"/>
    </xf>
    <xf numFmtId="164" fontId="0" fillId="7" borderId="143" xfId="1" applyFont="1" applyFill="1" applyBorder="1" applyAlignment="1" applyProtection="1">
      <alignment horizontal="center"/>
      <protection locked="0"/>
    </xf>
    <xf numFmtId="0" fontId="24" fillId="0" borderId="0" xfId="0" applyFont="1" applyProtection="1">
      <protection locked="0"/>
    </xf>
    <xf numFmtId="0" fontId="25" fillId="0" borderId="0" xfId="0" applyFont="1" applyAlignment="1">
      <alignment horizontal="left"/>
    </xf>
    <xf numFmtId="173" fontId="25" fillId="0" borderId="0" xfId="2" applyNumberFormat="1" applyFont="1" applyFill="1" applyBorder="1" applyAlignment="1" applyProtection="1">
      <alignment horizontal="center"/>
      <protection locked="0"/>
    </xf>
    <xf numFmtId="169" fontId="25" fillId="0" borderId="0" xfId="2" applyNumberFormat="1" applyFont="1" applyFill="1" applyBorder="1" applyAlignment="1" applyProtection="1">
      <alignment horizontal="center"/>
      <protection locked="0"/>
    </xf>
    <xf numFmtId="43" fontId="32" fillId="0" borderId="0" xfId="2" applyFont="1" applyFill="1" applyBorder="1" applyAlignment="1" applyProtection="1">
      <alignment horizontal="center"/>
      <protection locked="0"/>
    </xf>
    <xf numFmtId="0" fontId="35" fillId="7" borderId="73" xfId="0" applyFont="1" applyFill="1" applyBorder="1" applyAlignment="1">
      <alignment horizontal="center" vertical="center" wrapText="1"/>
    </xf>
    <xf numFmtId="0" fontId="46" fillId="7" borderId="32" xfId="0" applyFont="1" applyFill="1" applyBorder="1" applyAlignment="1">
      <alignment horizontal="center" vertical="center" wrapText="1"/>
    </xf>
    <xf numFmtId="44" fontId="35" fillId="7" borderId="32" xfId="5" applyFont="1" applyFill="1" applyBorder="1" applyAlignment="1" applyProtection="1">
      <alignment horizontal="center" vertical="center" wrapText="1"/>
    </xf>
    <xf numFmtId="44" fontId="35" fillId="7" borderId="53" xfId="5" applyFont="1" applyFill="1" applyBorder="1" applyAlignment="1" applyProtection="1">
      <alignment horizontal="center" vertical="center" wrapText="1"/>
    </xf>
    <xf numFmtId="44" fontId="1" fillId="14" borderId="69" xfId="5" applyFont="1" applyFill="1" applyBorder="1" applyAlignment="1">
      <alignment horizontal="center" vertical="center" wrapText="1"/>
    </xf>
    <xf numFmtId="0" fontId="0" fillId="0" borderId="148" xfId="0" applyBorder="1" applyAlignment="1">
      <alignment horizontal="center"/>
    </xf>
    <xf numFmtId="0" fontId="44" fillId="0" borderId="142" xfId="0" applyFont="1" applyBorder="1"/>
    <xf numFmtId="4" fontId="0" fillId="0" borderId="142" xfId="0" applyNumberFormat="1" applyBorder="1"/>
    <xf numFmtId="4" fontId="44" fillId="0" borderId="142" xfId="0" applyNumberFormat="1" applyFont="1" applyBorder="1"/>
    <xf numFmtId="4" fontId="8" fillId="3" borderId="143" xfId="0" applyNumberFormat="1" applyFont="1" applyFill="1" applyBorder="1"/>
    <xf numFmtId="0" fontId="0" fillId="0" borderId="23" xfId="0" applyBorder="1" applyAlignment="1">
      <alignment horizontal="center"/>
    </xf>
    <xf numFmtId="0" fontId="44" fillId="0" borderId="24" xfId="0" applyFont="1" applyBorder="1"/>
    <xf numFmtId="4" fontId="0" fillId="0" borderId="24" xfId="0" applyNumberFormat="1" applyBorder="1"/>
    <xf numFmtId="4" fontId="44" fillId="0" borderId="30" xfId="0" applyNumberFormat="1" applyFont="1" applyBorder="1"/>
    <xf numFmtId="0" fontId="13" fillId="12" borderId="82" xfId="0" applyFont="1" applyFill="1" applyBorder="1" applyAlignment="1">
      <alignment horizontal="center" vertical="center" wrapText="1"/>
    </xf>
    <xf numFmtId="0" fontId="2" fillId="21" borderId="138" xfId="0" applyFont="1" applyFill="1" applyBorder="1" applyAlignment="1">
      <alignment horizontal="center" vertical="center"/>
    </xf>
    <xf numFmtId="0" fontId="62" fillId="21" borderId="138" xfId="2" applyNumberFormat="1" applyFont="1" applyFill="1" applyBorder="1" applyAlignment="1">
      <alignment horizontal="center" vertical="center"/>
    </xf>
    <xf numFmtId="0" fontId="2" fillId="21" borderId="54" xfId="0" applyFont="1" applyFill="1" applyBorder="1" applyAlignment="1">
      <alignment horizontal="center" vertical="center"/>
    </xf>
    <xf numFmtId="0" fontId="29" fillId="21" borderId="54" xfId="2" applyNumberFormat="1" applyFont="1" applyFill="1" applyBorder="1" applyAlignment="1">
      <alignment horizontal="center" vertical="center"/>
    </xf>
    <xf numFmtId="0" fontId="62" fillId="21" borderId="54" xfId="2" applyNumberFormat="1" applyFont="1" applyFill="1" applyBorder="1" applyAlignment="1">
      <alignment horizontal="center" vertical="center"/>
    </xf>
    <xf numFmtId="0" fontId="2" fillId="21" borderId="54" xfId="2" applyNumberFormat="1" applyFont="1" applyFill="1" applyBorder="1" applyAlignment="1">
      <alignment horizontal="center" vertical="center"/>
    </xf>
    <xf numFmtId="174" fontId="62" fillId="21" borderId="54" xfId="0" applyNumberFormat="1" applyFont="1" applyFill="1" applyBorder="1" applyAlignment="1">
      <alignment horizontal="center" vertical="center" wrapText="1"/>
    </xf>
    <xf numFmtId="169" fontId="62" fillId="21" borderId="54" xfId="0" applyNumberFormat="1" applyFont="1" applyFill="1" applyBorder="1" applyAlignment="1">
      <alignment horizontal="center" vertical="center" wrapText="1"/>
    </xf>
    <xf numFmtId="174" fontId="62" fillId="21" borderId="136" xfId="0" applyNumberFormat="1" applyFont="1" applyFill="1" applyBorder="1" applyAlignment="1">
      <alignment horizontal="center" vertical="center" wrapText="1"/>
    </xf>
    <xf numFmtId="169" fontId="62" fillId="21" borderId="136" xfId="0" applyNumberFormat="1" applyFont="1" applyFill="1" applyBorder="1" applyAlignment="1">
      <alignment horizontal="center" vertical="center" wrapText="1"/>
    </xf>
    <xf numFmtId="164" fontId="0" fillId="21" borderId="60" xfId="1" applyFont="1" applyFill="1" applyBorder="1" applyAlignment="1" applyProtection="1">
      <alignment horizontal="center" vertical="center"/>
      <protection locked="0"/>
    </xf>
    <xf numFmtId="0" fontId="0" fillId="21" borderId="139" xfId="2" applyNumberFormat="1" applyFont="1" applyFill="1" applyBorder="1" applyAlignment="1">
      <alignment horizontal="center" vertical="center"/>
    </xf>
    <xf numFmtId="0" fontId="62" fillId="22" borderId="54" xfId="0" applyFont="1" applyFill="1" applyBorder="1" applyAlignment="1">
      <alignment horizontal="center" vertical="center"/>
    </xf>
    <xf numFmtId="0" fontId="62" fillId="22" borderId="54" xfId="2" applyNumberFormat="1" applyFont="1" applyFill="1" applyBorder="1" applyAlignment="1">
      <alignment horizontal="center" vertical="center"/>
    </xf>
    <xf numFmtId="0" fontId="2" fillId="22" borderId="54" xfId="0" applyFont="1" applyFill="1" applyBorder="1" applyAlignment="1">
      <alignment horizontal="center" vertical="center"/>
    </xf>
    <xf numFmtId="0" fontId="2" fillId="22" borderId="54" xfId="2" applyNumberFormat="1" applyFont="1" applyFill="1" applyBorder="1" applyAlignment="1">
      <alignment horizontal="center" vertical="center"/>
    </xf>
    <xf numFmtId="174" fontId="62" fillId="22" borderId="54" xfId="0" applyNumberFormat="1" applyFont="1" applyFill="1" applyBorder="1" applyAlignment="1">
      <alignment horizontal="center" vertical="center" wrapText="1"/>
    </xf>
    <xf numFmtId="169" fontId="62" fillId="22" borderId="54" xfId="0" applyNumberFormat="1" applyFont="1" applyFill="1" applyBorder="1" applyAlignment="1">
      <alignment horizontal="center" vertical="center" wrapText="1"/>
    </xf>
    <xf numFmtId="164" fontId="0" fillId="22" borderId="60" xfId="1" applyFont="1" applyFill="1" applyBorder="1" applyAlignment="1" applyProtection="1">
      <alignment horizontal="center" vertical="center"/>
      <protection locked="0"/>
    </xf>
    <xf numFmtId="0" fontId="0" fillId="22" borderId="139" xfId="2" applyNumberFormat="1" applyFont="1" applyFill="1" applyBorder="1" applyAlignment="1">
      <alignment horizontal="center" vertical="center"/>
    </xf>
    <xf numFmtId="0" fontId="38" fillId="0" borderId="147" xfId="0" applyFont="1" applyBorder="1" applyAlignment="1">
      <alignment horizontal="center" vertical="center"/>
    </xf>
    <xf numFmtId="164" fontId="0" fillId="3" borderId="141" xfId="1" applyFont="1" applyFill="1" applyBorder="1" applyAlignment="1" applyProtection="1">
      <alignment horizontal="center" vertical="center"/>
      <protection locked="0"/>
    </xf>
    <xf numFmtId="0" fontId="38" fillId="21" borderId="147" xfId="0" applyFont="1" applyFill="1" applyBorder="1" applyAlignment="1">
      <alignment horizontal="center" vertical="center"/>
    </xf>
    <xf numFmtId="164" fontId="0" fillId="21" borderId="141" xfId="1" applyFont="1" applyFill="1" applyBorder="1" applyAlignment="1" applyProtection="1">
      <alignment horizontal="center" vertical="center"/>
      <protection locked="0"/>
    </xf>
    <xf numFmtId="0" fontId="38" fillId="22" borderId="147" xfId="0" applyFont="1" applyFill="1" applyBorder="1" applyAlignment="1">
      <alignment horizontal="center" vertical="center"/>
    </xf>
    <xf numFmtId="164" fontId="0" fillId="22" borderId="141" xfId="1" applyFont="1" applyFill="1" applyBorder="1" applyAlignment="1" applyProtection="1">
      <alignment horizontal="center" vertical="center"/>
      <protection locked="0"/>
    </xf>
    <xf numFmtId="0" fontId="38" fillId="22" borderId="148" xfId="0" applyFont="1" applyFill="1" applyBorder="1" applyAlignment="1">
      <alignment horizontal="center" vertical="center"/>
    </xf>
    <xf numFmtId="174" fontId="62" fillId="22" borderId="142" xfId="0" applyNumberFormat="1" applyFont="1" applyFill="1" applyBorder="1" applyAlignment="1">
      <alignment horizontal="center" vertical="center" wrapText="1"/>
    </xf>
    <xf numFmtId="169" fontId="62" fillId="22" borderId="142" xfId="0" applyNumberFormat="1" applyFont="1" applyFill="1" applyBorder="1" applyAlignment="1">
      <alignment horizontal="center" vertical="center" wrapText="1"/>
    </xf>
    <xf numFmtId="164" fontId="0" fillId="4" borderId="142" xfId="1" applyFont="1" applyFill="1" applyBorder="1" applyAlignment="1" applyProtection="1">
      <alignment horizontal="center" vertical="center"/>
      <protection locked="0"/>
    </xf>
    <xf numFmtId="164" fontId="0" fillId="22" borderId="150" xfId="1" applyFont="1" applyFill="1" applyBorder="1" applyAlignment="1" applyProtection="1">
      <alignment horizontal="center" vertical="center"/>
      <protection locked="0"/>
    </xf>
    <xf numFmtId="0" fontId="0" fillId="22" borderId="151" xfId="2" applyNumberFormat="1" applyFont="1" applyFill="1" applyBorder="1" applyAlignment="1">
      <alignment horizontal="center" vertical="center"/>
    </xf>
    <xf numFmtId="164" fontId="0" fillId="22" borderId="143" xfId="1" applyFont="1" applyFill="1" applyBorder="1" applyAlignment="1" applyProtection="1">
      <alignment horizontal="center" vertical="center"/>
      <protection locked="0"/>
    </xf>
    <xf numFmtId="43" fontId="32" fillId="0" borderId="135" xfId="2" applyFont="1" applyFill="1" applyBorder="1" applyAlignment="1" applyProtection="1">
      <alignment vertical="center" wrapText="1"/>
      <protection locked="0"/>
    </xf>
    <xf numFmtId="43" fontId="32" fillId="0" borderId="0" xfId="2" applyFont="1" applyFill="1" applyBorder="1" applyAlignment="1" applyProtection="1">
      <alignment vertical="center" wrapText="1"/>
      <protection locked="0"/>
    </xf>
    <xf numFmtId="43" fontId="0" fillId="0" borderId="14" xfId="2" applyFont="1" applyFill="1" applyBorder="1" applyAlignment="1" applyProtection="1">
      <alignment horizontal="center"/>
      <protection locked="0"/>
    </xf>
    <xf numFmtId="43" fontId="0" fillId="0" borderId="13" xfId="2" applyFont="1" applyBorder="1" applyAlignment="1" applyProtection="1">
      <alignment horizontal="center"/>
      <protection locked="0"/>
    </xf>
    <xf numFmtId="169" fontId="14" fillId="0" borderId="13" xfId="2" applyNumberFormat="1" applyFont="1" applyFill="1" applyBorder="1" applyAlignment="1" applyProtection="1">
      <alignment horizontal="center"/>
      <protection locked="0"/>
    </xf>
    <xf numFmtId="2" fontId="32" fillId="0" borderId="0" xfId="0" applyNumberFormat="1" applyFont="1" applyAlignment="1" applyProtection="1">
      <alignment vertical="center" wrapText="1"/>
      <protection locked="0"/>
    </xf>
    <xf numFmtId="0" fontId="19" fillId="0" borderId="13" xfId="0" applyFont="1" applyBorder="1" applyAlignment="1">
      <alignment horizontal="left"/>
    </xf>
    <xf numFmtId="164" fontId="19" fillId="0" borderId="13" xfId="1" applyFont="1" applyFill="1" applyBorder="1" applyAlignment="1" applyProtection="1">
      <alignment horizontal="center"/>
      <protection locked="0"/>
    </xf>
    <xf numFmtId="10" fontId="19" fillId="21" borderId="13" xfId="7" applyNumberFormat="1" applyFont="1" applyFill="1" applyBorder="1" applyAlignment="1" applyProtection="1">
      <alignment horizontal="center"/>
      <protection locked="0"/>
    </xf>
    <xf numFmtId="0" fontId="46" fillId="21" borderId="13" xfId="0" applyFont="1" applyFill="1" applyBorder="1" applyAlignment="1" applyProtection="1">
      <alignment horizontal="center" vertical="center" wrapText="1"/>
      <protection locked="0"/>
    </xf>
    <xf numFmtId="9" fontId="19" fillId="0" borderId="14" xfId="7" applyFont="1" applyFill="1" applyBorder="1" applyAlignment="1" applyProtection="1">
      <alignment horizontal="center"/>
      <protection locked="0"/>
    </xf>
    <xf numFmtId="164" fontId="19" fillId="0" borderId="2" xfId="1" applyFont="1" applyFill="1" applyBorder="1" applyAlignment="1" applyProtection="1">
      <alignment horizontal="center"/>
      <protection locked="0"/>
    </xf>
    <xf numFmtId="164" fontId="19" fillId="0" borderId="3" xfId="1" applyFont="1" applyFill="1" applyBorder="1" applyAlignment="1" applyProtection="1">
      <alignment horizontal="center"/>
      <protection locked="0"/>
    </xf>
    <xf numFmtId="0" fontId="0" fillId="4" borderId="14" xfId="2" applyNumberFormat="1" applyFont="1" applyFill="1" applyBorder="1" applyAlignment="1" applyProtection="1">
      <alignment horizontal="center"/>
      <protection locked="0"/>
    </xf>
    <xf numFmtId="0" fontId="0" fillId="3" borderId="14" xfId="0" applyFill="1" applyBorder="1" applyAlignment="1">
      <alignment horizontal="center" wrapText="1"/>
    </xf>
    <xf numFmtId="0" fontId="8" fillId="12" borderId="153" xfId="0" applyFont="1" applyFill="1" applyBorder="1" applyAlignment="1">
      <alignment horizontal="center" vertical="center" wrapText="1"/>
    </xf>
    <xf numFmtId="44" fontId="8" fillId="0" borderId="77" xfId="5" applyFont="1" applyFill="1" applyBorder="1" applyAlignment="1" applyProtection="1">
      <alignment horizontal="center" vertical="center" wrapText="1"/>
    </xf>
    <xf numFmtId="0" fontId="8" fillId="12" borderId="119" xfId="0" applyFont="1" applyFill="1" applyBorder="1" applyAlignment="1">
      <alignment horizontal="center" vertical="center" wrapText="1"/>
    </xf>
    <xf numFmtId="0" fontId="8" fillId="12" borderId="90" xfId="0" applyFont="1" applyFill="1" applyBorder="1" applyAlignment="1">
      <alignment horizontal="center" vertical="center" wrapText="1"/>
    </xf>
    <xf numFmtId="0" fontId="8" fillId="12" borderId="88" xfId="0" applyFont="1" applyFill="1" applyBorder="1" applyAlignment="1">
      <alignment horizontal="center" vertical="center" wrapText="1"/>
    </xf>
    <xf numFmtId="0" fontId="8" fillId="12" borderId="91" xfId="0" applyFont="1" applyFill="1" applyBorder="1" applyAlignment="1">
      <alignment horizontal="center" vertical="center" wrapText="1"/>
    </xf>
    <xf numFmtId="0" fontId="18" fillId="0" borderId="97" xfId="0" applyFont="1" applyBorder="1" applyAlignment="1">
      <alignment horizontal="center" vertical="center" wrapText="1"/>
    </xf>
    <xf numFmtId="0" fontId="0" fillId="0" borderId="98" xfId="0" applyBorder="1" applyAlignment="1">
      <alignment horizontal="center" vertical="center" wrapText="1"/>
    </xf>
    <xf numFmtId="169" fontId="0" fillId="0" borderId="99" xfId="5" applyNumberFormat="1" applyFont="1" applyFill="1" applyBorder="1" applyAlignment="1" applyProtection="1">
      <alignment horizontal="center" vertical="center" wrapText="1"/>
      <protection locked="0"/>
    </xf>
    <xf numFmtId="44" fontId="0" fillId="0" borderId="100" xfId="5" applyFont="1" applyFill="1" applyBorder="1" applyAlignment="1" applyProtection="1">
      <alignment horizontal="center" vertical="center" wrapText="1"/>
    </xf>
    <xf numFmtId="44" fontId="1" fillId="0" borderId="111" xfId="5" applyFont="1" applyFill="1" applyBorder="1" applyAlignment="1" applyProtection="1">
      <alignment horizontal="center" vertical="center" wrapText="1"/>
    </xf>
    <xf numFmtId="44" fontId="8" fillId="0" borderId="155" xfId="5" applyFont="1" applyFill="1" applyBorder="1" applyAlignment="1" applyProtection="1">
      <alignment horizontal="center" vertical="center" wrapText="1"/>
    </xf>
    <xf numFmtId="0" fontId="0" fillId="3" borderId="136" xfId="0" applyFill="1" applyBorder="1" applyAlignment="1">
      <alignment horizontal="center" wrapText="1"/>
    </xf>
    <xf numFmtId="17" fontId="0" fillId="4" borderId="14" xfId="2" applyNumberFormat="1" applyFont="1" applyFill="1" applyBorder="1" applyAlignment="1" applyProtection="1">
      <alignment horizontal="center" wrapText="1"/>
      <protection locked="0"/>
    </xf>
    <xf numFmtId="164" fontId="0" fillId="0" borderId="61" xfId="1" applyFont="1" applyFill="1" applyBorder="1" applyAlignment="1" applyProtection="1">
      <alignment horizontal="center" vertical="center"/>
      <protection locked="0"/>
    </xf>
    <xf numFmtId="43" fontId="8" fillId="0" borderId="19" xfId="0" applyNumberFormat="1" applyFont="1" applyBorder="1" applyAlignment="1">
      <alignment horizontal="center"/>
    </xf>
    <xf numFmtId="0" fontId="0" fillId="7" borderId="97" xfId="0" applyFill="1" applyBorder="1" applyAlignment="1">
      <alignment horizontal="center"/>
    </xf>
    <xf numFmtId="164" fontId="0" fillId="7" borderId="100" xfId="1" applyFont="1" applyFill="1" applyBorder="1" applyAlignment="1" applyProtection="1">
      <alignment horizontal="center"/>
      <protection locked="0"/>
    </xf>
    <xf numFmtId="0" fontId="19" fillId="0" borderId="13" xfId="0" applyFont="1" applyBorder="1" applyAlignment="1">
      <alignment horizontal="center" vertical="center"/>
    </xf>
    <xf numFmtId="9" fontId="0" fillId="4" borderId="14" xfId="2" applyNumberFormat="1" applyFont="1" applyFill="1" applyBorder="1" applyAlignment="1" applyProtection="1">
      <alignment horizontal="center"/>
      <protection locked="0"/>
    </xf>
    <xf numFmtId="0" fontId="0" fillId="3" borderId="54" xfId="0" applyFill="1" applyBorder="1" applyAlignment="1" applyProtection="1">
      <alignment horizontal="center" wrapText="1"/>
      <protection locked="0"/>
    </xf>
    <xf numFmtId="0" fontId="0" fillId="0" borderId="54" xfId="0" applyBorder="1" applyAlignment="1" applyProtection="1">
      <alignment horizontal="center" vertical="center"/>
      <protection locked="0"/>
    </xf>
    <xf numFmtId="0" fontId="0" fillId="0" borderId="54" xfId="0" applyBorder="1" applyAlignment="1">
      <alignment horizontal="left"/>
    </xf>
    <xf numFmtId="173" fontId="0" fillId="4" borderId="54" xfId="2" applyNumberFormat="1" applyFont="1" applyFill="1" applyBorder="1" applyAlignment="1" applyProtection="1">
      <alignment horizontal="center"/>
      <protection locked="0"/>
    </xf>
    <xf numFmtId="0" fontId="0" fillId="4" borderId="54" xfId="2" applyNumberFormat="1" applyFont="1" applyFill="1" applyBorder="1" applyAlignment="1" applyProtection="1">
      <alignment horizontal="center"/>
      <protection locked="0"/>
    </xf>
    <xf numFmtId="0" fontId="8" fillId="3" borderId="159" xfId="0" applyFont="1" applyFill="1" applyBorder="1" applyAlignment="1" applyProtection="1">
      <alignment horizontal="center" wrapText="1"/>
      <protection locked="0"/>
    </xf>
    <xf numFmtId="43" fontId="8" fillId="3" borderId="58" xfId="2" applyFont="1" applyFill="1" applyBorder="1" applyAlignment="1" applyProtection="1">
      <alignment horizontal="center"/>
      <protection locked="0"/>
    </xf>
    <xf numFmtId="173" fontId="0" fillId="0" borderId="0" xfId="0" applyNumberFormat="1"/>
    <xf numFmtId="0" fontId="37" fillId="12" borderId="70" xfId="0" applyFont="1" applyFill="1" applyBorder="1" applyAlignment="1">
      <alignment vertical="center"/>
    </xf>
    <xf numFmtId="0" fontId="37" fillId="12" borderId="6" xfId="0" applyFont="1" applyFill="1" applyBorder="1" applyAlignment="1">
      <alignment vertical="center"/>
    </xf>
    <xf numFmtId="0" fontId="37" fillId="12" borderId="17" xfId="0" applyFont="1" applyFill="1" applyBorder="1" applyAlignment="1">
      <alignment vertical="center"/>
    </xf>
    <xf numFmtId="0" fontId="37" fillId="12" borderId="7" xfId="0" applyFont="1" applyFill="1" applyBorder="1" applyAlignment="1">
      <alignment vertical="center"/>
    </xf>
    <xf numFmtId="0" fontId="37" fillId="12" borderId="4" xfId="0" applyFont="1" applyFill="1" applyBorder="1" applyAlignment="1">
      <alignment vertical="center"/>
    </xf>
    <xf numFmtId="0" fontId="37" fillId="12" borderId="8" xfId="0" applyFont="1" applyFill="1" applyBorder="1" applyAlignment="1">
      <alignment vertical="center"/>
    </xf>
    <xf numFmtId="0" fontId="27" fillId="9" borderId="0" xfId="0" applyFont="1" applyFill="1" applyAlignment="1">
      <alignment horizontal="center" vertical="center" wrapText="1"/>
    </xf>
    <xf numFmtId="0" fontId="10" fillId="9" borderId="0" xfId="0" applyFont="1" applyFill="1" applyAlignment="1">
      <alignment horizontal="center" vertical="center" wrapText="1"/>
    </xf>
    <xf numFmtId="0" fontId="29" fillId="0" borderId="16" xfId="0" applyFont="1" applyBorder="1" applyAlignment="1">
      <alignment horizontal="left" vertical="center" wrapText="1"/>
    </xf>
    <xf numFmtId="0" fontId="29" fillId="0" borderId="37" xfId="0" applyFont="1" applyBorder="1" applyAlignment="1">
      <alignment horizontal="left" vertical="center" wrapText="1"/>
    </xf>
    <xf numFmtId="0" fontId="29" fillId="3" borderId="16" xfId="0" applyFont="1" applyFill="1" applyBorder="1" applyAlignment="1">
      <alignment horizontal="left" vertical="center" wrapText="1"/>
    </xf>
    <xf numFmtId="0" fontId="29" fillId="3" borderId="37" xfId="0" applyFont="1" applyFill="1" applyBorder="1" applyAlignment="1">
      <alignment horizontal="left" vertical="center" wrapText="1"/>
    </xf>
    <xf numFmtId="0" fontId="29" fillId="0" borderId="15" xfId="0" applyFont="1" applyBorder="1" applyAlignment="1">
      <alignment horizontal="left" vertical="center" wrapText="1"/>
    </xf>
    <xf numFmtId="0" fontId="29" fillId="0" borderId="38" xfId="0" applyFont="1" applyBorder="1" applyAlignment="1">
      <alignment horizontal="left" vertical="center" wrapText="1"/>
    </xf>
    <xf numFmtId="0" fontId="29" fillId="0" borderId="5" xfId="0" applyFont="1" applyBorder="1" applyAlignment="1">
      <alignment horizontal="left" vertical="center" wrapText="1"/>
    </xf>
    <xf numFmtId="0" fontId="29" fillId="0" borderId="48" xfId="0" applyFont="1" applyBorder="1" applyAlignment="1">
      <alignment horizontal="left" vertical="center" wrapText="1"/>
    </xf>
    <xf numFmtId="0" fontId="29" fillId="13" borderId="16" xfId="0" applyFont="1" applyFill="1" applyBorder="1" applyAlignment="1">
      <alignment horizontal="left" vertical="center" wrapText="1"/>
    </xf>
    <xf numFmtId="0" fontId="29" fillId="13" borderId="37" xfId="0" applyFont="1" applyFill="1" applyBorder="1" applyAlignment="1">
      <alignment horizontal="left" vertical="center" wrapText="1"/>
    </xf>
    <xf numFmtId="0" fontId="68" fillId="0" borderId="5" xfId="0" applyFont="1" applyBorder="1" applyAlignment="1">
      <alignment horizontal="left" vertical="center" wrapText="1"/>
    </xf>
    <xf numFmtId="0" fontId="8" fillId="3" borderId="39" xfId="0" applyFont="1" applyFill="1" applyBorder="1" applyAlignment="1">
      <alignment horizontal="center" vertical="center"/>
    </xf>
    <xf numFmtId="0" fontId="8" fillId="3" borderId="43" xfId="0" applyFont="1" applyFill="1" applyBorder="1" applyAlignment="1">
      <alignment horizontal="center" vertical="center"/>
    </xf>
    <xf numFmtId="0" fontId="8" fillId="3" borderId="45" xfId="0" applyFont="1" applyFill="1" applyBorder="1" applyAlignment="1">
      <alignment horizontal="center" vertical="center"/>
    </xf>
    <xf numFmtId="0" fontId="68" fillId="3" borderId="56" xfId="0" applyFont="1" applyFill="1" applyBorder="1" applyAlignment="1">
      <alignment horizontal="left" vertical="center" wrapText="1"/>
    </xf>
    <xf numFmtId="0" fontId="29" fillId="3" borderId="56" xfId="0" applyFont="1" applyFill="1" applyBorder="1" applyAlignment="1">
      <alignment horizontal="left" vertical="center" wrapText="1"/>
    </xf>
    <xf numFmtId="0" fontId="29" fillId="3" borderId="126" xfId="0" applyFont="1" applyFill="1" applyBorder="1" applyAlignment="1">
      <alignment horizontal="left" vertical="center" wrapText="1"/>
    </xf>
    <xf numFmtId="0" fontId="26" fillId="0" borderId="0" xfId="0" applyFont="1" applyAlignment="1">
      <alignment horizontal="center" vertical="center"/>
    </xf>
    <xf numFmtId="0" fontId="13" fillId="0" borderId="0" xfId="0" applyFont="1" applyAlignment="1">
      <alignment horizontal="center" vertical="center"/>
    </xf>
    <xf numFmtId="0" fontId="8" fillId="0" borderId="0" xfId="0" applyFont="1" applyAlignment="1">
      <alignment horizontal="center" vertical="center"/>
    </xf>
    <xf numFmtId="0" fontId="0" fillId="3" borderId="0" xfId="0" applyFill="1" applyAlignment="1">
      <alignment horizontal="left" vertical="center" wrapText="1"/>
    </xf>
    <xf numFmtId="0" fontId="0" fillId="3" borderId="44" xfId="0" applyFill="1" applyBorder="1" applyAlignment="1">
      <alignment horizontal="left" vertical="center" wrapText="1"/>
    </xf>
    <xf numFmtId="0" fontId="39" fillId="5" borderId="0" xfId="0" applyFont="1" applyFill="1" applyAlignment="1">
      <alignment horizontal="center" vertical="center" wrapText="1"/>
    </xf>
    <xf numFmtId="0" fontId="28" fillId="3" borderId="39" xfId="0" applyFont="1" applyFill="1" applyBorder="1" applyAlignment="1">
      <alignment horizontal="center" vertical="center"/>
    </xf>
    <xf numFmtId="0" fontId="28" fillId="3" borderId="43" xfId="0" applyFont="1" applyFill="1" applyBorder="1" applyAlignment="1">
      <alignment horizontal="center" vertical="center"/>
    </xf>
    <xf numFmtId="0" fontId="29" fillId="3" borderId="40" xfId="0" applyFont="1" applyFill="1" applyBorder="1" applyAlignment="1">
      <alignment horizontal="left" vertical="center"/>
    </xf>
    <xf numFmtId="0" fontId="29" fillId="3" borderId="42" xfId="0" applyFont="1" applyFill="1" applyBorder="1" applyAlignment="1">
      <alignment horizontal="left" vertical="center"/>
    </xf>
    <xf numFmtId="0" fontId="28" fillId="0" borderId="31" xfId="0" applyFont="1" applyBorder="1" applyAlignment="1">
      <alignment horizontal="center" vertical="center"/>
    </xf>
    <xf numFmtId="0" fontId="28" fillId="0" borderId="34" xfId="0" applyFont="1" applyBorder="1" applyAlignment="1">
      <alignment horizontal="center" vertical="center"/>
    </xf>
    <xf numFmtId="0" fontId="29" fillId="0" borderId="35" xfId="0" applyFont="1" applyBorder="1" applyAlignment="1">
      <alignment horizontal="left" vertical="center" wrapText="1"/>
    </xf>
    <xf numFmtId="0" fontId="45" fillId="0" borderId="5" xfId="0" applyFont="1" applyBorder="1" applyAlignment="1">
      <alignment horizontal="left" wrapText="1"/>
    </xf>
    <xf numFmtId="0" fontId="45" fillId="0" borderId="28" xfId="0" applyFont="1" applyBorder="1" applyAlignment="1">
      <alignment horizontal="left" wrapText="1"/>
    </xf>
    <xf numFmtId="0" fontId="0" fillId="4" borderId="39" xfId="0" applyFill="1" applyBorder="1" applyAlignment="1" applyProtection="1">
      <alignment horizontal="left" vertical="top"/>
      <protection locked="0"/>
    </xf>
    <xf numFmtId="0" fontId="0" fillId="4" borderId="40" xfId="0" applyFill="1" applyBorder="1" applyAlignment="1" applyProtection="1">
      <alignment horizontal="left" vertical="top"/>
      <protection locked="0"/>
    </xf>
    <xf numFmtId="0" fontId="0" fillId="4" borderId="42" xfId="0" applyFill="1" applyBorder="1" applyAlignment="1" applyProtection="1">
      <alignment horizontal="left" vertical="top"/>
      <protection locked="0"/>
    </xf>
    <xf numFmtId="0" fontId="0" fillId="4" borderId="43" xfId="0" applyFill="1" applyBorder="1" applyAlignment="1" applyProtection="1">
      <alignment horizontal="left" vertical="top"/>
      <protection locked="0"/>
    </xf>
    <xf numFmtId="0" fontId="0" fillId="4" borderId="0" xfId="0" applyFill="1" applyAlignment="1" applyProtection="1">
      <alignment horizontal="left" vertical="top"/>
      <protection locked="0"/>
    </xf>
    <xf numFmtId="0" fontId="0" fillId="4" borderId="44" xfId="0" applyFill="1" applyBorder="1" applyAlignment="1" applyProtection="1">
      <alignment horizontal="left" vertical="top"/>
      <protection locked="0"/>
    </xf>
    <xf numFmtId="0" fontId="0" fillId="4" borderId="45" xfId="0" applyFill="1" applyBorder="1" applyAlignment="1" applyProtection="1">
      <alignment horizontal="left" vertical="top"/>
      <protection locked="0"/>
    </xf>
    <xf numFmtId="0" fontId="0" fillId="4" borderId="46" xfId="0" applyFill="1" applyBorder="1" applyAlignment="1" applyProtection="1">
      <alignment horizontal="left" vertical="top"/>
      <protection locked="0"/>
    </xf>
    <xf numFmtId="0" fontId="0" fillId="4" borderId="47" xfId="0" applyFill="1" applyBorder="1" applyAlignment="1" applyProtection="1">
      <alignment horizontal="left" vertical="top"/>
      <protection locked="0"/>
    </xf>
    <xf numFmtId="0" fontId="21" fillId="0" borderId="0" xfId="0" applyFont="1" applyAlignment="1">
      <alignment horizontal="left" vertical="center" wrapText="1"/>
    </xf>
    <xf numFmtId="0" fontId="8" fillId="5" borderId="0" xfId="0" applyFont="1" applyFill="1" applyAlignment="1">
      <alignment horizontal="center" wrapText="1"/>
    </xf>
    <xf numFmtId="0" fontId="8" fillId="4" borderId="54" xfId="0" applyFont="1" applyFill="1" applyBorder="1" applyAlignment="1" applyProtection="1">
      <alignment horizontal="center" vertical="center"/>
      <protection locked="0"/>
    </xf>
    <xf numFmtId="0" fontId="8" fillId="0" borderId="0" xfId="0" applyFont="1" applyAlignment="1">
      <alignment horizontal="center"/>
    </xf>
    <xf numFmtId="0" fontId="37" fillId="0" borderId="0" xfId="0" applyFont="1" applyAlignment="1">
      <alignment horizontal="center"/>
    </xf>
    <xf numFmtId="0" fontId="34" fillId="0" borderId="0" xfId="0" applyFont="1" applyAlignment="1">
      <alignment horizontal="left"/>
    </xf>
    <xf numFmtId="0" fontId="8" fillId="0" borderId="77" xfId="0" applyFont="1" applyBorder="1" applyAlignment="1">
      <alignment horizontal="right" vertical="center" wrapText="1"/>
    </xf>
    <xf numFmtId="0" fontId="8" fillId="0" borderId="70" xfId="0" applyFont="1" applyBorder="1" applyAlignment="1">
      <alignment horizontal="right" vertical="center" wrapText="1"/>
    </xf>
    <xf numFmtId="0" fontId="8" fillId="0" borderId="6" xfId="0" applyFont="1" applyBorder="1" applyAlignment="1">
      <alignment horizontal="right" vertical="center" wrapText="1"/>
    </xf>
    <xf numFmtId="0" fontId="35" fillId="7" borderId="14" xfId="0" applyFont="1" applyFill="1" applyBorder="1" applyAlignment="1">
      <alignment horizontal="left" vertical="center" wrapText="1"/>
    </xf>
    <xf numFmtId="0" fontId="35" fillId="7" borderId="16" xfId="0" applyFont="1" applyFill="1" applyBorder="1" applyAlignment="1">
      <alignment horizontal="left" vertical="center" wrapText="1"/>
    </xf>
    <xf numFmtId="0" fontId="35" fillId="7" borderId="19" xfId="0" applyFont="1" applyFill="1" applyBorder="1" applyAlignment="1">
      <alignment horizontal="left" vertical="center" wrapText="1"/>
    </xf>
    <xf numFmtId="0" fontId="0" fillId="0" borderId="99" xfId="0" applyBorder="1" applyAlignment="1">
      <alignment horizontal="left" vertical="center" wrapText="1"/>
    </xf>
    <xf numFmtId="0" fontId="0" fillId="0" borderId="154" xfId="0" applyBorder="1" applyAlignment="1">
      <alignment horizontal="left" vertical="center" wrapText="1"/>
    </xf>
    <xf numFmtId="0" fontId="0" fillId="0" borderId="114" xfId="0" applyBorder="1" applyAlignment="1">
      <alignment horizontal="left" vertical="center" wrapText="1"/>
    </xf>
    <xf numFmtId="0" fontId="8" fillId="12" borderId="90" xfId="0" applyFont="1" applyFill="1" applyBorder="1" applyAlignment="1">
      <alignment horizontal="center" vertical="center" wrapText="1"/>
    </xf>
    <xf numFmtId="0" fontId="8" fillId="12" borderId="128" xfId="0" applyFont="1" applyFill="1" applyBorder="1" applyAlignment="1">
      <alignment horizontal="center" vertical="center" wrapText="1"/>
    </xf>
    <xf numFmtId="0" fontId="8" fillId="12" borderId="116" xfId="0" applyFont="1" applyFill="1" applyBorder="1" applyAlignment="1">
      <alignment horizontal="center" vertical="center" wrapText="1"/>
    </xf>
    <xf numFmtId="0" fontId="35" fillId="7" borderId="13" xfId="0" applyFont="1" applyFill="1" applyBorder="1" applyAlignment="1">
      <alignment horizontal="left" vertical="center" wrapText="1"/>
    </xf>
    <xf numFmtId="0" fontId="25" fillId="0" borderId="0" xfId="0" applyFont="1" applyAlignment="1">
      <alignment horizontal="center" vertical="center" wrapText="1"/>
    </xf>
    <xf numFmtId="0" fontId="26" fillId="0" borderId="77" xfId="0" applyFont="1" applyBorder="1" applyAlignment="1">
      <alignment horizontal="right" vertical="center" wrapText="1"/>
    </xf>
    <xf numFmtId="0" fontId="26" fillId="0" borderId="70" xfId="0" applyFont="1" applyBorder="1" applyAlignment="1">
      <alignment horizontal="right" vertical="center" wrapText="1"/>
    </xf>
    <xf numFmtId="0" fontId="26" fillId="0" borderId="6" xfId="0" applyFont="1" applyBorder="1" applyAlignment="1">
      <alignment horizontal="right" vertical="center" wrapText="1"/>
    </xf>
    <xf numFmtId="0" fontId="21" fillId="0" borderId="78" xfId="0" applyFont="1" applyBorder="1" applyAlignment="1">
      <alignment horizontal="left" vertical="center" wrapText="1"/>
    </xf>
    <xf numFmtId="0" fontId="35" fillId="0" borderId="13" xfId="0" applyFont="1" applyBorder="1" applyAlignment="1">
      <alignment horizontal="left" vertical="center" wrapText="1"/>
    </xf>
    <xf numFmtId="0" fontId="35" fillId="0" borderId="24" xfId="0" applyFont="1" applyBorder="1" applyAlignment="1">
      <alignment horizontal="left" vertical="center" wrapText="1"/>
    </xf>
    <xf numFmtId="0" fontId="40" fillId="0" borderId="0" xfId="0" applyFont="1" applyAlignment="1">
      <alignment horizontal="center" wrapText="1"/>
    </xf>
    <xf numFmtId="0" fontId="26" fillId="6" borderId="23" xfId="0" applyFont="1" applyFill="1" applyBorder="1" applyAlignment="1">
      <alignment horizontal="right" vertical="center" wrapText="1"/>
    </xf>
    <xf numFmtId="0" fontId="26" fillId="6" borderId="24" xfId="0" applyFont="1" applyFill="1" applyBorder="1" applyAlignment="1">
      <alignment horizontal="right" vertical="center" wrapText="1"/>
    </xf>
    <xf numFmtId="0" fontId="13" fillId="6" borderId="13" xfId="0" applyFont="1" applyFill="1" applyBorder="1" applyAlignment="1">
      <alignment horizontal="center" vertical="center" wrapText="1"/>
    </xf>
    <xf numFmtId="0" fontId="8" fillId="0" borderId="14"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19" xfId="0" applyFont="1" applyBorder="1" applyAlignment="1" applyProtection="1">
      <alignment horizontal="center" vertical="center" wrapText="1"/>
      <protection locked="0"/>
    </xf>
    <xf numFmtId="0" fontId="8" fillId="0" borderId="14" xfId="0" applyFont="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26" fillId="0" borderId="74" xfId="0" applyFont="1" applyBorder="1" applyAlignment="1">
      <alignment horizontal="right" vertical="center" wrapText="1"/>
    </xf>
    <xf numFmtId="0" fontId="26" fillId="0" borderId="75" xfId="0" applyFont="1" applyBorder="1" applyAlignment="1">
      <alignment horizontal="right" vertical="center" wrapText="1"/>
    </xf>
    <xf numFmtId="0" fontId="13" fillId="12" borderId="21" xfId="0" applyFont="1" applyFill="1" applyBorder="1" applyAlignment="1">
      <alignment horizontal="center" vertical="center" wrapText="1"/>
    </xf>
    <xf numFmtId="0" fontId="35" fillId="0" borderId="32" xfId="0" applyFont="1" applyBorder="1" applyAlignment="1">
      <alignment horizontal="left" vertical="center" wrapText="1"/>
    </xf>
    <xf numFmtId="0" fontId="10" fillId="8" borderId="20" xfId="0" applyFont="1" applyFill="1" applyBorder="1" applyAlignment="1">
      <alignment horizontal="center" vertical="center"/>
    </xf>
    <xf numFmtId="0" fontId="10" fillId="8" borderId="21" xfId="0" applyFont="1" applyFill="1" applyBorder="1" applyAlignment="1">
      <alignment horizontal="center" vertical="center"/>
    </xf>
    <xf numFmtId="0" fontId="10" fillId="8" borderId="22" xfId="0" applyFont="1" applyFill="1" applyBorder="1" applyAlignment="1">
      <alignment horizontal="center" vertical="center"/>
    </xf>
    <xf numFmtId="0" fontId="8" fillId="0" borderId="70" xfId="0" applyFont="1" applyBorder="1" applyAlignment="1">
      <alignment horizontal="center"/>
    </xf>
    <xf numFmtId="0" fontId="26" fillId="0" borderId="12" xfId="0" applyFont="1" applyBorder="1" applyAlignment="1">
      <alignment horizontal="right" vertical="center" wrapText="1"/>
    </xf>
    <xf numFmtId="0" fontId="26" fillId="0" borderId="17" xfId="0" applyFont="1" applyBorder="1" applyAlignment="1">
      <alignment horizontal="right" vertical="center" wrapText="1"/>
    </xf>
    <xf numFmtId="0" fontId="26" fillId="0" borderId="80" xfId="0" applyFont="1" applyBorder="1" applyAlignment="1">
      <alignment horizontal="right" vertical="center" wrapText="1"/>
    </xf>
    <xf numFmtId="0" fontId="8" fillId="5" borderId="0" xfId="0" applyFont="1" applyFill="1" applyAlignment="1">
      <alignment horizontal="left"/>
    </xf>
    <xf numFmtId="43" fontId="0" fillId="4" borderId="34" xfId="2" applyFont="1" applyFill="1" applyBorder="1" applyAlignment="1" applyProtection="1">
      <alignment horizontal="center" wrapText="1"/>
      <protection locked="0"/>
    </xf>
    <xf numFmtId="43" fontId="0" fillId="4" borderId="28" xfId="2" applyFont="1" applyFill="1" applyBorder="1" applyAlignment="1" applyProtection="1">
      <alignment horizontal="center" wrapText="1"/>
      <protection locked="0"/>
    </xf>
    <xf numFmtId="0" fontId="0" fillId="0" borderId="14" xfId="0" applyBorder="1" applyAlignment="1">
      <alignment horizontal="left" wrapText="1"/>
    </xf>
    <xf numFmtId="0" fontId="0" fillId="0" borderId="16" xfId="0" applyBorder="1" applyAlignment="1">
      <alignment horizontal="left" wrapText="1"/>
    </xf>
    <xf numFmtId="0" fontId="0" fillId="0" borderId="19" xfId="0" applyBorder="1" applyAlignment="1">
      <alignment horizontal="left" wrapText="1"/>
    </xf>
    <xf numFmtId="43" fontId="0" fillId="0" borderId="14" xfId="2" applyFont="1" applyBorder="1" applyAlignment="1">
      <alignment horizontal="left" wrapText="1"/>
    </xf>
    <xf numFmtId="43" fontId="0" fillId="0" borderId="16" xfId="2" applyFont="1" applyBorder="1" applyAlignment="1">
      <alignment horizontal="left" wrapText="1"/>
    </xf>
    <xf numFmtId="43" fontId="0" fillId="0" borderId="19" xfId="2" applyFont="1" applyBorder="1" applyAlignment="1">
      <alignment horizontal="left" wrapText="1"/>
    </xf>
    <xf numFmtId="0" fontId="0" fillId="3" borderId="14" xfId="0" applyFill="1" applyBorder="1" applyAlignment="1">
      <alignment horizontal="center" wrapText="1"/>
    </xf>
    <xf numFmtId="0" fontId="0" fillId="3" borderId="19" xfId="0" applyFill="1" applyBorder="1" applyAlignment="1">
      <alignment horizontal="center" wrapText="1"/>
    </xf>
    <xf numFmtId="0" fontId="40" fillId="0" borderId="0" xfId="0" applyFont="1" applyAlignment="1">
      <alignment horizontal="center"/>
    </xf>
    <xf numFmtId="0" fontId="60" fillId="0" borderId="14" xfId="0" applyFont="1" applyBorder="1" applyAlignment="1">
      <alignment horizontal="left" wrapText="1"/>
    </xf>
    <xf numFmtId="0" fontId="60" fillId="0" borderId="19" xfId="0" applyFont="1" applyBorder="1" applyAlignment="1">
      <alignment horizontal="left" wrapText="1"/>
    </xf>
    <xf numFmtId="0" fontId="18" fillId="0" borderId="14" xfId="0" applyFont="1" applyBorder="1" applyAlignment="1">
      <alignment horizontal="left" wrapText="1"/>
    </xf>
    <xf numFmtId="0" fontId="18" fillId="0" borderId="19" xfId="0" applyFont="1" applyBorder="1" applyAlignment="1">
      <alignment horizontal="left" wrapText="1"/>
    </xf>
    <xf numFmtId="0" fontId="0" fillId="0" borderId="14" xfId="0" applyBorder="1" applyAlignment="1">
      <alignment horizontal="left"/>
    </xf>
    <xf numFmtId="0" fontId="0" fillId="0" borderId="16" xfId="0" applyBorder="1" applyAlignment="1">
      <alignment horizontal="left"/>
    </xf>
    <xf numFmtId="0" fontId="0" fillId="0" borderId="19" xfId="0" applyBorder="1" applyAlignment="1">
      <alignment horizontal="left"/>
    </xf>
    <xf numFmtId="0" fontId="0" fillId="3" borderId="16" xfId="0" applyFill="1" applyBorder="1" applyAlignment="1">
      <alignment horizontal="center" wrapText="1"/>
    </xf>
    <xf numFmtId="0" fontId="15" fillId="0" borderId="0" xfId="0" applyFont="1" applyAlignment="1">
      <alignment horizontal="left" wrapText="1"/>
    </xf>
    <xf numFmtId="0" fontId="15" fillId="0" borderId="15" xfId="0" applyFont="1" applyBorder="1" applyAlignment="1">
      <alignment horizontal="left" wrapText="1"/>
    </xf>
    <xf numFmtId="0" fontId="0" fillId="0" borderId="13" xfId="0" applyBorder="1" applyAlignment="1">
      <alignment horizontal="left"/>
    </xf>
    <xf numFmtId="0" fontId="8" fillId="0" borderId="0" xfId="0" applyFont="1" applyAlignment="1">
      <alignment horizontal="center" vertical="center" wrapText="1"/>
    </xf>
    <xf numFmtId="0" fontId="8" fillId="0" borderId="13" xfId="0" applyFont="1" applyBorder="1" applyAlignment="1" applyProtection="1">
      <alignment horizontal="center" vertical="center" wrapText="1"/>
      <protection locked="0"/>
    </xf>
    <xf numFmtId="0" fontId="8" fillId="0" borderId="13" xfId="0" applyFont="1" applyBorder="1" applyAlignment="1" applyProtection="1">
      <alignment horizontal="center" vertical="center"/>
      <protection locked="0"/>
    </xf>
    <xf numFmtId="0" fontId="10" fillId="9" borderId="0" xfId="0" applyFont="1" applyFill="1" applyAlignment="1">
      <alignment horizontal="left"/>
    </xf>
    <xf numFmtId="43" fontId="71" fillId="0" borderId="14" xfId="2" applyFont="1" applyBorder="1" applyAlignment="1">
      <alignment horizontal="center" vertical="center" wrapText="1"/>
    </xf>
    <xf numFmtId="43" fontId="19" fillId="0" borderId="14" xfId="2" applyFont="1" applyBorder="1" applyAlignment="1">
      <alignment horizontal="center" vertical="center" wrapText="1"/>
    </xf>
    <xf numFmtId="0" fontId="15" fillId="0" borderId="0" xfId="0" applyFont="1" applyAlignment="1" applyProtection="1">
      <alignment horizontal="left" vertical="center" wrapText="1"/>
      <protection locked="0"/>
    </xf>
    <xf numFmtId="0" fontId="8" fillId="3" borderId="14" xfId="0" applyFont="1" applyFill="1" applyBorder="1" applyAlignment="1" applyProtection="1">
      <alignment horizontal="center" wrapText="1"/>
      <protection locked="0"/>
    </xf>
    <xf numFmtId="0" fontId="8" fillId="3" borderId="19" xfId="0" applyFont="1" applyFill="1" applyBorder="1" applyAlignment="1" applyProtection="1">
      <alignment horizontal="center" wrapText="1"/>
      <protection locked="0"/>
    </xf>
    <xf numFmtId="164" fontId="0" fillId="4" borderId="137" xfId="1" applyFont="1" applyFill="1" applyBorder="1" applyAlignment="1" applyProtection="1">
      <alignment horizontal="center" vertical="center"/>
      <protection locked="0"/>
    </xf>
    <xf numFmtId="164" fontId="0" fillId="4" borderId="157" xfId="1" applyFont="1" applyFill="1" applyBorder="1" applyAlignment="1" applyProtection="1">
      <alignment horizontal="center" vertical="center"/>
      <protection locked="0"/>
    </xf>
    <xf numFmtId="164" fontId="0" fillId="4" borderId="158" xfId="1" applyFont="1" applyFill="1" applyBorder="1" applyAlignment="1" applyProtection="1">
      <alignment horizontal="center" vertical="center"/>
      <protection locked="0"/>
    </xf>
    <xf numFmtId="0" fontId="0" fillId="0" borderId="14" xfId="0" applyBorder="1" applyAlignment="1" applyProtection="1">
      <alignment horizontal="left"/>
      <protection locked="0"/>
    </xf>
    <xf numFmtId="0" fontId="0" fillId="0" borderId="19" xfId="0" applyBorder="1" applyAlignment="1" applyProtection="1">
      <alignment horizontal="left"/>
      <protection locked="0"/>
    </xf>
    <xf numFmtId="0" fontId="8" fillId="3" borderId="16" xfId="0" applyFont="1" applyFill="1" applyBorder="1" applyAlignment="1" applyProtection="1">
      <alignment horizontal="center" wrapText="1"/>
      <protection locked="0"/>
    </xf>
    <xf numFmtId="0" fontId="0" fillId="0" borderId="16" xfId="0" applyBorder="1" applyAlignment="1" applyProtection="1">
      <alignment horizontal="left"/>
      <protection locked="0"/>
    </xf>
    <xf numFmtId="43" fontId="71" fillId="0" borderId="54" xfId="2" applyFont="1" applyBorder="1" applyAlignment="1">
      <alignment horizontal="center" vertical="center" wrapText="1"/>
    </xf>
    <xf numFmtId="43" fontId="19" fillId="0" borderId="54" xfId="2" applyFont="1" applyBorder="1" applyAlignment="1">
      <alignment horizontal="center" vertical="center" wrapText="1"/>
    </xf>
    <xf numFmtId="0" fontId="75" fillId="0" borderId="0" xfId="0" applyFont="1" applyAlignment="1">
      <alignment horizontal="left" vertical="center" wrapText="1"/>
    </xf>
    <xf numFmtId="0" fontId="15" fillId="0" borderId="0" xfId="0" applyFont="1" applyAlignment="1">
      <alignment horizontal="left" vertical="center" wrapText="1"/>
    </xf>
    <xf numFmtId="0" fontId="0" fillId="3" borderId="14" xfId="0" applyFill="1" applyBorder="1" applyAlignment="1">
      <alignment horizontal="center"/>
    </xf>
    <xf numFmtId="0" fontId="0" fillId="3" borderId="19" xfId="0" applyFill="1" applyBorder="1" applyAlignment="1">
      <alignment horizontal="center"/>
    </xf>
    <xf numFmtId="0" fontId="0" fillId="0" borderId="13" xfId="0" applyBorder="1" applyAlignment="1">
      <alignment horizontal="left" wrapText="1"/>
    </xf>
    <xf numFmtId="0" fontId="0" fillId="0" borderId="0" xfId="0" applyAlignment="1">
      <alignment horizontal="center" vertical="center" wrapText="1"/>
    </xf>
    <xf numFmtId="43" fontId="18" fillId="0" borderId="14" xfId="2" applyFont="1" applyBorder="1" applyAlignment="1">
      <alignment horizontal="left" wrapText="1"/>
    </xf>
    <xf numFmtId="43" fontId="18" fillId="0" borderId="19" xfId="2" applyFont="1" applyBorder="1" applyAlignment="1">
      <alignment horizontal="left" wrapText="1"/>
    </xf>
    <xf numFmtId="43" fontId="35" fillId="4" borderId="55" xfId="2" applyFont="1" applyFill="1" applyBorder="1" applyAlignment="1" applyProtection="1">
      <alignment horizontal="center" wrapText="1"/>
      <protection locked="0"/>
    </xf>
    <xf numFmtId="43" fontId="35" fillId="4" borderId="57" xfId="2" applyFont="1" applyFill="1" applyBorder="1" applyAlignment="1" applyProtection="1">
      <alignment horizontal="center" wrapText="1"/>
      <protection locked="0"/>
    </xf>
    <xf numFmtId="43" fontId="0" fillId="4" borderId="14" xfId="2" applyFont="1" applyFill="1" applyBorder="1" applyAlignment="1" applyProtection="1">
      <alignment horizontal="center" wrapText="1"/>
      <protection locked="0"/>
    </xf>
    <xf numFmtId="43" fontId="0" fillId="4" borderId="19" xfId="2" applyFont="1" applyFill="1" applyBorder="1" applyAlignment="1" applyProtection="1">
      <alignment horizontal="center" wrapText="1"/>
      <protection locked="0"/>
    </xf>
    <xf numFmtId="0" fontId="1" fillId="0" borderId="14" xfId="0" applyFont="1" applyBorder="1" applyAlignment="1">
      <alignment horizontal="left" wrapText="1"/>
    </xf>
    <xf numFmtId="0" fontId="0" fillId="4" borderId="13" xfId="0" applyFill="1" applyBorder="1" applyAlignment="1" applyProtection="1">
      <alignment horizontal="left"/>
      <protection locked="0"/>
    </xf>
    <xf numFmtId="0" fontId="15" fillId="4" borderId="31" xfId="0" applyFont="1" applyFill="1" applyBorder="1" applyAlignment="1" applyProtection="1">
      <alignment horizontal="center"/>
      <protection locked="0"/>
    </xf>
    <xf numFmtId="0" fontId="15" fillId="4" borderId="15" xfId="0" applyFont="1" applyFill="1" applyBorder="1" applyAlignment="1" applyProtection="1">
      <alignment horizontal="center"/>
      <protection locked="0"/>
    </xf>
    <xf numFmtId="0" fontId="15" fillId="4" borderId="35" xfId="0" applyFont="1" applyFill="1" applyBorder="1" applyAlignment="1" applyProtection="1">
      <alignment horizontal="center"/>
      <protection locked="0"/>
    </xf>
    <xf numFmtId="0" fontId="15" fillId="4" borderId="33" xfId="0" applyFont="1" applyFill="1" applyBorder="1" applyAlignment="1" applyProtection="1">
      <alignment horizontal="center"/>
      <protection locked="0"/>
    </xf>
    <xf numFmtId="0" fontId="15" fillId="4" borderId="0" xfId="0" applyFont="1" applyFill="1" applyAlignment="1" applyProtection="1">
      <alignment horizontal="center"/>
      <protection locked="0"/>
    </xf>
    <xf numFmtId="0" fontId="15" fillId="4" borderId="18" xfId="0" applyFont="1" applyFill="1" applyBorder="1" applyAlignment="1" applyProtection="1">
      <alignment horizontal="center"/>
      <protection locked="0"/>
    </xf>
    <xf numFmtId="0" fontId="15" fillId="4" borderId="34" xfId="0" applyFont="1" applyFill="1" applyBorder="1" applyAlignment="1" applyProtection="1">
      <alignment horizontal="center"/>
      <protection locked="0"/>
    </xf>
    <xf numFmtId="0" fontId="15" fillId="4" borderId="5" xfId="0" applyFont="1" applyFill="1" applyBorder="1" applyAlignment="1" applyProtection="1">
      <alignment horizontal="center"/>
      <protection locked="0"/>
    </xf>
    <xf numFmtId="0" fontId="15" fillId="4" borderId="28" xfId="0" applyFont="1" applyFill="1" applyBorder="1" applyAlignment="1" applyProtection="1">
      <alignment horizontal="center"/>
      <protection locked="0"/>
    </xf>
    <xf numFmtId="0" fontId="13" fillId="0" borderId="14" xfId="0" applyFont="1" applyBorder="1" applyAlignment="1">
      <alignment horizontal="center"/>
    </xf>
    <xf numFmtId="0" fontId="13" fillId="0" borderId="16" xfId="0" applyFont="1" applyBorder="1" applyAlignment="1">
      <alignment horizontal="center"/>
    </xf>
    <xf numFmtId="0" fontId="13" fillId="0" borderId="19" xfId="0" applyFont="1" applyBorder="1" applyAlignment="1">
      <alignment horizontal="center"/>
    </xf>
    <xf numFmtId="43" fontId="60" fillId="0" borderId="14" xfId="2" applyFont="1" applyFill="1" applyBorder="1" applyAlignment="1">
      <alignment horizontal="left" wrapText="1"/>
    </xf>
    <xf numFmtId="43" fontId="60" fillId="0" borderId="16" xfId="2" applyFont="1" applyFill="1" applyBorder="1" applyAlignment="1">
      <alignment horizontal="left" wrapText="1"/>
    </xf>
    <xf numFmtId="43" fontId="60" fillId="0" borderId="19" xfId="2" applyFont="1" applyFill="1" applyBorder="1" applyAlignment="1">
      <alignment horizontal="left" wrapText="1"/>
    </xf>
    <xf numFmtId="0" fontId="0" fillId="4" borderId="13" xfId="0" applyFill="1" applyBorder="1" applyAlignment="1" applyProtection="1">
      <alignment horizontal="center"/>
      <protection locked="0"/>
    </xf>
    <xf numFmtId="43" fontId="18" fillId="0" borderId="16" xfId="2" applyFont="1" applyBorder="1" applyAlignment="1">
      <alignment horizontal="left" wrapText="1"/>
    </xf>
    <xf numFmtId="0" fontId="9" fillId="0" borderId="0" xfId="0" applyFont="1" applyAlignment="1">
      <alignment horizontal="left" vertical="top" wrapText="1"/>
    </xf>
    <xf numFmtId="43" fontId="18" fillId="0" borderId="55" xfId="2" applyFont="1" applyBorder="1" applyAlignment="1">
      <alignment horizontal="left" wrapText="1"/>
    </xf>
    <xf numFmtId="43" fontId="18" fillId="0" borderId="56" xfId="2" applyFont="1" applyBorder="1" applyAlignment="1">
      <alignment horizontal="left" wrapText="1"/>
    </xf>
    <xf numFmtId="43" fontId="18" fillId="0" borderId="57" xfId="2" applyFont="1" applyBorder="1" applyAlignment="1">
      <alignment horizontal="left" wrapText="1"/>
    </xf>
    <xf numFmtId="43" fontId="0" fillId="0" borderId="55" xfId="2" applyFont="1" applyBorder="1" applyAlignment="1">
      <alignment horizontal="left" wrapText="1"/>
    </xf>
    <xf numFmtId="43" fontId="0" fillId="0" borderId="56" xfId="2" applyFont="1" applyBorder="1" applyAlignment="1">
      <alignment horizontal="left" wrapText="1"/>
    </xf>
    <xf numFmtId="43" fontId="0" fillId="0" borderId="57" xfId="2" applyFont="1" applyBorder="1" applyAlignment="1">
      <alignment horizontal="left" wrapText="1"/>
    </xf>
    <xf numFmtId="43" fontId="18" fillId="0" borderId="14" xfId="2" applyFont="1" applyFill="1" applyBorder="1" applyAlignment="1">
      <alignment horizontal="left" vertical="top" wrapText="1"/>
    </xf>
    <xf numFmtId="43" fontId="18" fillId="0" borderId="16" xfId="2" applyFont="1" applyFill="1" applyBorder="1" applyAlignment="1">
      <alignment horizontal="left" vertical="top" wrapText="1"/>
    </xf>
    <xf numFmtId="43" fontId="18" fillId="0" borderId="19" xfId="2" applyFont="1" applyFill="1" applyBorder="1" applyAlignment="1">
      <alignment horizontal="left" vertical="top" wrapText="1"/>
    </xf>
    <xf numFmtId="0" fontId="0" fillId="4" borderId="51" xfId="0" applyFill="1" applyBorder="1" applyAlignment="1" applyProtection="1">
      <alignment horizontal="left"/>
      <protection locked="0"/>
    </xf>
    <xf numFmtId="0" fontId="0" fillId="0" borderId="32" xfId="0" applyBorder="1" applyAlignment="1">
      <alignment horizontal="center"/>
    </xf>
    <xf numFmtId="0" fontId="0" fillId="0" borderId="29" xfId="0" applyBorder="1" applyAlignment="1">
      <alignment horizontal="center"/>
    </xf>
    <xf numFmtId="43" fontId="0" fillId="0" borderId="31" xfId="2" applyFont="1" applyBorder="1" applyAlignment="1">
      <alignment horizontal="left" wrapText="1"/>
    </xf>
    <xf numFmtId="43" fontId="0" fillId="0" borderId="15" xfId="2" applyFont="1" applyBorder="1" applyAlignment="1">
      <alignment horizontal="left" wrapText="1"/>
    </xf>
    <xf numFmtId="43" fontId="0" fillId="0" borderId="35" xfId="2" applyFont="1" applyBorder="1" applyAlignment="1">
      <alignment horizontal="left" wrapText="1"/>
    </xf>
    <xf numFmtId="43" fontId="0" fillId="0" borderId="34" xfId="2" applyFont="1" applyBorder="1" applyAlignment="1">
      <alignment horizontal="left" wrapText="1"/>
    </xf>
    <xf numFmtId="43" fontId="0" fillId="0" borderId="5" xfId="2" applyFont="1" applyBorder="1" applyAlignment="1">
      <alignment horizontal="left" wrapText="1"/>
    </xf>
    <xf numFmtId="43" fontId="0" fillId="0" borderId="28" xfId="2" applyFont="1" applyBorder="1" applyAlignment="1">
      <alignment horizontal="left" wrapText="1"/>
    </xf>
    <xf numFmtId="0" fontId="9" fillId="0" borderId="0" xfId="0" applyFont="1" applyAlignment="1">
      <alignment horizontal="left" wrapText="1"/>
    </xf>
    <xf numFmtId="0" fontId="15" fillId="0" borderId="0" xfId="0" applyFont="1" applyAlignment="1">
      <alignment horizontal="left" vertical="center"/>
    </xf>
    <xf numFmtId="0" fontId="76" fillId="0" borderId="5" xfId="0" applyFont="1" applyBorder="1" applyAlignment="1">
      <alignment horizontal="left" wrapText="1"/>
    </xf>
    <xf numFmtId="0" fontId="15" fillId="0" borderId="15" xfId="0" applyFont="1" applyBorder="1" applyAlignment="1">
      <alignment horizontal="left" vertical="center" wrapText="1"/>
    </xf>
    <xf numFmtId="0" fontId="9" fillId="0" borderId="15" xfId="0" applyFont="1" applyBorder="1" applyAlignment="1">
      <alignment horizontal="left" vertical="top" wrapText="1"/>
    </xf>
    <xf numFmtId="0" fontId="15" fillId="0" borderId="15" xfId="0" applyFont="1" applyBorder="1" applyAlignment="1">
      <alignment horizontal="left" vertical="top" wrapText="1"/>
    </xf>
    <xf numFmtId="0" fontId="0" fillId="7" borderId="14" xfId="0" applyFill="1" applyBorder="1" applyAlignment="1">
      <alignment horizontal="left" wrapText="1"/>
    </xf>
    <xf numFmtId="0" fontId="0" fillId="7" borderId="19" xfId="0" applyFill="1" applyBorder="1" applyAlignment="1">
      <alignment horizontal="left" wrapText="1"/>
    </xf>
    <xf numFmtId="0" fontId="0" fillId="7" borderId="14" xfId="0" applyFill="1" applyBorder="1" applyAlignment="1">
      <alignment horizontal="left"/>
    </xf>
    <xf numFmtId="0" fontId="0" fillId="7" borderId="19" xfId="0" applyFill="1" applyBorder="1" applyAlignment="1">
      <alignment horizontal="left"/>
    </xf>
    <xf numFmtId="0" fontId="8" fillId="5" borderId="5" xfId="0" applyFont="1" applyFill="1" applyBorder="1" applyAlignment="1">
      <alignment horizontal="left"/>
    </xf>
    <xf numFmtId="17" fontId="0" fillId="4" borderId="156" xfId="2" applyNumberFormat="1" applyFont="1" applyFill="1" applyBorder="1" applyAlignment="1" applyProtection="1">
      <alignment horizontal="center" vertical="center" wrapText="1"/>
      <protection locked="0"/>
    </xf>
    <xf numFmtId="17" fontId="0" fillId="4" borderId="157" xfId="2" applyNumberFormat="1" applyFont="1" applyFill="1" applyBorder="1" applyAlignment="1" applyProtection="1">
      <alignment horizontal="center" vertical="center" wrapText="1"/>
      <protection locked="0"/>
    </xf>
    <xf numFmtId="17" fontId="0" fillId="4" borderId="158" xfId="2" applyNumberFormat="1" applyFont="1" applyFill="1" applyBorder="1" applyAlignment="1" applyProtection="1">
      <alignment horizontal="center" vertical="center" wrapText="1"/>
      <protection locked="0"/>
    </xf>
    <xf numFmtId="43" fontId="0" fillId="0" borderId="13" xfId="2" applyFont="1" applyBorder="1" applyAlignment="1">
      <alignment horizontal="center" vertical="center"/>
    </xf>
    <xf numFmtId="0" fontId="72" fillId="0" borderId="0" xfId="0" applyFont="1" applyAlignment="1">
      <alignment horizontal="left" vertical="top" wrapText="1"/>
    </xf>
    <xf numFmtId="0" fontId="36" fillId="0" borderId="0" xfId="0" applyFont="1" applyAlignment="1">
      <alignment horizontal="left" vertical="top" wrapText="1"/>
    </xf>
    <xf numFmtId="0" fontId="10" fillId="8" borderId="127" xfId="0" applyFont="1" applyFill="1" applyBorder="1" applyAlignment="1">
      <alignment horizontal="center"/>
    </xf>
    <xf numFmtId="0" fontId="10" fillId="8" borderId="128" xfId="0" applyFont="1" applyFill="1" applyBorder="1" applyAlignment="1">
      <alignment horizontal="center"/>
    </xf>
    <xf numFmtId="0" fontId="10" fillId="8" borderId="129" xfId="0" applyFont="1" applyFill="1" applyBorder="1" applyAlignment="1">
      <alignment horizontal="center"/>
    </xf>
    <xf numFmtId="0" fontId="9" fillId="0" borderId="0" xfId="0" applyFont="1" applyAlignment="1" applyProtection="1">
      <alignment horizontal="left" wrapText="1"/>
      <protection locked="0"/>
    </xf>
    <xf numFmtId="0" fontId="0" fillId="7" borderId="99" xfId="0" applyFill="1" applyBorder="1" applyAlignment="1">
      <alignment horizontal="left"/>
    </xf>
    <xf numFmtId="0" fontId="0" fillId="7" borderId="114" xfId="0" applyFill="1" applyBorder="1" applyAlignment="1">
      <alignment horizontal="left"/>
    </xf>
    <xf numFmtId="0" fontId="26" fillId="18" borderId="14" xfId="0" applyFont="1" applyFill="1" applyBorder="1" applyAlignment="1">
      <alignment horizontal="center"/>
    </xf>
    <xf numFmtId="0" fontId="26" fillId="18" borderId="16" xfId="0" applyFont="1" applyFill="1" applyBorder="1" applyAlignment="1">
      <alignment horizontal="center"/>
    </xf>
    <xf numFmtId="0" fontId="26" fillId="18" borderId="19" xfId="0" applyFont="1" applyFill="1" applyBorder="1" applyAlignment="1">
      <alignment horizontal="center"/>
    </xf>
    <xf numFmtId="0" fontId="36" fillId="19" borderId="13" xfId="0" applyFont="1" applyFill="1" applyBorder="1" applyAlignment="1">
      <alignment horizontal="center" vertical="center" wrapText="1"/>
    </xf>
    <xf numFmtId="0" fontId="36" fillId="19" borderId="14" xfId="0" applyFont="1" applyFill="1" applyBorder="1" applyAlignment="1">
      <alignment horizontal="center" vertical="center" wrapText="1"/>
    </xf>
    <xf numFmtId="0" fontId="36" fillId="19" borderId="19" xfId="0" applyFont="1" applyFill="1" applyBorder="1" applyAlignment="1">
      <alignment horizontal="center" vertical="center" wrapText="1"/>
    </xf>
    <xf numFmtId="0" fontId="0" fillId="4" borderId="14" xfId="0" applyFill="1" applyBorder="1" applyAlignment="1" applyProtection="1">
      <alignment horizontal="center" vertical="center" wrapText="1"/>
      <protection locked="0"/>
    </xf>
    <xf numFmtId="0" fontId="0" fillId="4" borderId="19" xfId="0" applyFill="1" applyBorder="1" applyAlignment="1" applyProtection="1">
      <alignment horizontal="center" vertical="center" wrapText="1"/>
      <protection locked="0"/>
    </xf>
    <xf numFmtId="43" fontId="19" fillId="4" borderId="34" xfId="2" applyFont="1" applyFill="1" applyBorder="1" applyAlignment="1" applyProtection="1">
      <alignment horizontal="center"/>
      <protection locked="0"/>
    </xf>
    <xf numFmtId="43" fontId="19" fillId="4" borderId="5" xfId="2" applyFont="1" applyFill="1" applyBorder="1" applyAlignment="1" applyProtection="1">
      <alignment horizontal="center"/>
      <protection locked="0"/>
    </xf>
    <xf numFmtId="43" fontId="19" fillId="4" borderId="28" xfId="2" applyFont="1" applyFill="1" applyBorder="1" applyAlignment="1" applyProtection="1">
      <alignment horizontal="center"/>
      <protection locked="0"/>
    </xf>
    <xf numFmtId="0" fontId="0" fillId="6" borderId="14" xfId="0" applyFill="1" applyBorder="1" applyAlignment="1">
      <alignment horizontal="center" wrapText="1"/>
    </xf>
    <xf numFmtId="0" fontId="0" fillId="6" borderId="19" xfId="0" applyFill="1" applyBorder="1" applyAlignment="1">
      <alignment horizontal="center" wrapText="1"/>
    </xf>
    <xf numFmtId="0" fontId="15" fillId="0" borderId="0" xfId="0" applyFont="1" applyAlignment="1" applyProtection="1">
      <alignment horizontal="left"/>
      <protection locked="0"/>
    </xf>
    <xf numFmtId="0" fontId="26" fillId="12" borderId="31" xfId="0" applyFont="1" applyFill="1" applyBorder="1" applyAlignment="1">
      <alignment horizontal="center" vertical="center" wrapText="1"/>
    </xf>
    <xf numFmtId="0" fontId="26" fillId="12" borderId="15" xfId="0" applyFont="1" applyFill="1" applyBorder="1" applyAlignment="1">
      <alignment horizontal="center" vertical="center" wrapText="1"/>
    </xf>
    <xf numFmtId="0" fontId="26" fillId="12" borderId="33" xfId="0" applyFont="1" applyFill="1" applyBorder="1" applyAlignment="1">
      <alignment horizontal="center" vertical="center" wrapText="1"/>
    </xf>
    <xf numFmtId="0" fontId="26" fillId="12" borderId="0" xfId="0" applyFont="1" applyFill="1" applyAlignment="1">
      <alignment horizontal="center" vertical="center" wrapText="1"/>
    </xf>
    <xf numFmtId="0" fontId="26" fillId="12" borderId="13" xfId="0" applyFont="1" applyFill="1" applyBorder="1" applyAlignment="1">
      <alignment horizontal="center" vertical="center" wrapText="1"/>
    </xf>
    <xf numFmtId="0" fontId="26" fillId="12" borderId="32" xfId="0" applyFont="1" applyFill="1" applyBorder="1" applyAlignment="1">
      <alignment horizontal="center" vertical="center" wrapText="1"/>
    </xf>
    <xf numFmtId="0" fontId="26" fillId="12" borderId="29" xfId="0" applyFont="1" applyFill="1" applyBorder="1" applyAlignment="1">
      <alignment horizontal="center" vertical="center" wrapText="1"/>
    </xf>
    <xf numFmtId="0" fontId="8" fillId="0" borderId="13" xfId="0" applyFont="1" applyBorder="1" applyAlignment="1">
      <alignment horizontal="center" vertical="center" wrapText="1"/>
    </xf>
    <xf numFmtId="0" fontId="36" fillId="0" borderId="13" xfId="0" applyFont="1" applyBorder="1" applyAlignment="1" applyProtection="1">
      <alignment horizontal="center" vertical="center" wrapText="1"/>
      <protection locked="0"/>
    </xf>
    <xf numFmtId="10" fontId="26" fillId="12" borderId="32" xfId="0" applyNumberFormat="1" applyFont="1" applyFill="1" applyBorder="1" applyAlignment="1">
      <alignment horizontal="center" vertical="center" wrapText="1"/>
    </xf>
    <xf numFmtId="10" fontId="26" fillId="12" borderId="29" xfId="0" applyNumberFormat="1" applyFont="1" applyFill="1" applyBorder="1" applyAlignment="1">
      <alignment horizontal="center" vertical="center" wrapText="1"/>
    </xf>
    <xf numFmtId="171" fontId="21" fillId="0" borderId="13" xfId="16" applyFont="1" applyBorder="1" applyAlignment="1" applyProtection="1">
      <alignment horizontal="center" vertical="center" wrapText="1"/>
    </xf>
    <xf numFmtId="0" fontId="26" fillId="3" borderId="13" xfId="0" applyFont="1" applyFill="1" applyBorder="1" applyAlignment="1">
      <alignment horizontal="center" vertical="center" wrapText="1"/>
    </xf>
    <xf numFmtId="0" fontId="8" fillId="3" borderId="13" xfId="0" applyFont="1" applyFill="1" applyBorder="1" applyAlignment="1">
      <alignment horizontal="center" vertical="center" wrapText="1"/>
    </xf>
    <xf numFmtId="171" fontId="21" fillId="16" borderId="13" xfId="16" applyFont="1" applyFill="1" applyBorder="1" applyAlignment="1" applyProtection="1">
      <alignment horizontal="center" vertical="center" wrapText="1"/>
      <protection locked="0"/>
    </xf>
    <xf numFmtId="0" fontId="15" fillId="0" borderId="0" xfId="0" applyFont="1" applyAlignment="1">
      <alignment horizontal="left" vertical="top" wrapText="1"/>
    </xf>
    <xf numFmtId="0" fontId="26" fillId="3" borderId="13" xfId="0" applyFont="1" applyFill="1" applyBorder="1" applyAlignment="1" applyProtection="1">
      <alignment horizontal="center" vertical="center" wrapText="1"/>
      <protection locked="0"/>
    </xf>
    <xf numFmtId="0" fontId="36" fillId="0" borderId="0" xfId="0" applyFont="1" applyAlignment="1">
      <alignment horizontal="left" vertical="center" wrapText="1"/>
    </xf>
    <xf numFmtId="0" fontId="8" fillId="3" borderId="13" xfId="0" applyFont="1" applyFill="1" applyBorder="1" applyAlignment="1" applyProtection="1">
      <alignment horizontal="center" vertical="center" wrapText="1"/>
      <protection locked="0"/>
    </xf>
    <xf numFmtId="0" fontId="0" fillId="4" borderId="31" xfId="0" applyFill="1" applyBorder="1" applyAlignment="1" applyProtection="1">
      <alignment horizontal="center" vertical="top"/>
      <protection locked="0"/>
    </xf>
    <xf numFmtId="0" fontId="0" fillId="4" borderId="15" xfId="0" applyFill="1" applyBorder="1" applyAlignment="1" applyProtection="1">
      <alignment horizontal="center" vertical="top"/>
      <protection locked="0"/>
    </xf>
    <xf numFmtId="0" fontId="0" fillId="4" borderId="35" xfId="0" applyFill="1" applyBorder="1" applyAlignment="1" applyProtection="1">
      <alignment horizontal="center" vertical="top"/>
      <protection locked="0"/>
    </xf>
    <xf numFmtId="0" fontId="0" fillId="4" borderId="33" xfId="0" applyFill="1" applyBorder="1" applyAlignment="1" applyProtection="1">
      <alignment horizontal="center" vertical="top"/>
      <protection locked="0"/>
    </xf>
    <xf numFmtId="0" fontId="0" fillId="4" borderId="0" xfId="0" applyFill="1" applyAlignment="1" applyProtection="1">
      <alignment horizontal="center" vertical="top"/>
      <protection locked="0"/>
    </xf>
    <xf numFmtId="0" fontId="0" fillId="4" borderId="18" xfId="0" applyFill="1" applyBorder="1" applyAlignment="1" applyProtection="1">
      <alignment horizontal="center" vertical="top"/>
      <protection locked="0"/>
    </xf>
    <xf numFmtId="0" fontId="0" fillId="4" borderId="34" xfId="0" applyFill="1" applyBorder="1" applyAlignment="1" applyProtection="1">
      <alignment horizontal="center" vertical="top"/>
      <protection locked="0"/>
    </xf>
    <xf numFmtId="0" fontId="0" fillId="4" borderId="5" xfId="0" applyFill="1" applyBorder="1" applyAlignment="1" applyProtection="1">
      <alignment horizontal="center" vertical="top"/>
      <protection locked="0"/>
    </xf>
    <xf numFmtId="0" fontId="0" fillId="4" borderId="28" xfId="0" applyFill="1" applyBorder="1" applyAlignment="1" applyProtection="1">
      <alignment horizontal="center" vertical="top"/>
      <protection locked="0"/>
    </xf>
    <xf numFmtId="0" fontId="26" fillId="5" borderId="0" xfId="0" applyFont="1" applyFill="1" applyAlignment="1">
      <alignment horizontal="left" vertical="center"/>
    </xf>
    <xf numFmtId="0" fontId="35" fillId="0" borderId="0" xfId="0" applyFont="1" applyAlignment="1">
      <alignment horizontal="left" vertical="center" wrapText="1"/>
    </xf>
    <xf numFmtId="0" fontId="0" fillId="0" borderId="0" xfId="0" applyAlignment="1">
      <alignment horizontal="left" vertical="top" wrapText="1"/>
    </xf>
    <xf numFmtId="0" fontId="23" fillId="12" borderId="92" xfId="0" applyFont="1" applyFill="1" applyBorder="1" applyAlignment="1">
      <alignment horizontal="center" vertical="center" wrapText="1"/>
    </xf>
    <xf numFmtId="0" fontId="23" fillId="12" borderId="94" xfId="0" applyFont="1" applyFill="1" applyBorder="1" applyAlignment="1">
      <alignment horizontal="center" vertical="center" wrapText="1"/>
    </xf>
    <xf numFmtId="0" fontId="23" fillId="12" borderId="87" xfId="0" applyFont="1" applyFill="1" applyBorder="1" applyAlignment="1">
      <alignment horizontal="center" vertical="center" wrapText="1"/>
    </xf>
    <xf numFmtId="0" fontId="23" fillId="12" borderId="93" xfId="0" applyFont="1" applyFill="1" applyBorder="1" applyAlignment="1">
      <alignment horizontal="center" vertical="center" wrapText="1"/>
    </xf>
    <xf numFmtId="0" fontId="23" fillId="12" borderId="95" xfId="0" applyFont="1" applyFill="1" applyBorder="1" applyAlignment="1">
      <alignment horizontal="center" vertical="center" wrapText="1"/>
    </xf>
    <xf numFmtId="0" fontId="23" fillId="12" borderId="88" xfId="0" applyFont="1" applyFill="1" applyBorder="1" applyAlignment="1">
      <alignment horizontal="center" vertical="center" wrapText="1"/>
    </xf>
    <xf numFmtId="0" fontId="23" fillId="12" borderId="36" xfId="0" applyFont="1" applyFill="1" applyBorder="1" applyAlignment="1">
      <alignment horizontal="center" vertical="center" wrapText="1"/>
    </xf>
    <xf numFmtId="0" fontId="23" fillId="12" borderId="29" xfId="0" applyFont="1" applyFill="1" applyBorder="1" applyAlignment="1">
      <alignment horizontal="center" vertical="center" wrapText="1"/>
    </xf>
    <xf numFmtId="0" fontId="23" fillId="12" borderId="88" xfId="0" applyFont="1" applyFill="1" applyBorder="1" applyAlignment="1">
      <alignment horizontal="center" vertical="center"/>
    </xf>
    <xf numFmtId="0" fontId="23" fillId="12" borderId="36" xfId="0" applyFont="1" applyFill="1" applyBorder="1" applyAlignment="1">
      <alignment horizontal="center" vertical="center"/>
    </xf>
    <xf numFmtId="0" fontId="23" fillId="12" borderId="29" xfId="0" applyFont="1" applyFill="1" applyBorder="1" applyAlignment="1">
      <alignment horizontal="center" vertical="center"/>
    </xf>
    <xf numFmtId="0" fontId="58" fillId="12" borderId="88" xfId="0" applyFont="1" applyFill="1" applyBorder="1" applyAlignment="1">
      <alignment horizontal="center" vertical="center" wrapText="1"/>
    </xf>
    <xf numFmtId="0" fontId="58" fillId="12" borderId="36" xfId="0" applyFont="1" applyFill="1" applyBorder="1" applyAlignment="1">
      <alignment horizontal="center" vertical="center" wrapText="1"/>
    </xf>
    <xf numFmtId="0" fontId="58" fillId="12" borderId="29" xfId="0" applyFont="1" applyFill="1" applyBorder="1" applyAlignment="1">
      <alignment horizontal="center" vertical="center" wrapText="1"/>
    </xf>
    <xf numFmtId="0" fontId="13" fillId="5" borderId="0" xfId="0" applyFont="1" applyFill="1" applyAlignment="1">
      <alignment horizontal="center"/>
    </xf>
    <xf numFmtId="0" fontId="0" fillId="0" borderId="0" xfId="0" applyAlignment="1">
      <alignment horizontal="left" vertical="center" wrapText="1"/>
    </xf>
    <xf numFmtId="0" fontId="10" fillId="9" borderId="0" xfId="0" applyFont="1" applyFill="1" applyAlignment="1">
      <alignment horizontal="center"/>
    </xf>
    <xf numFmtId="0" fontId="41" fillId="0" borderId="13" xfId="0" applyFont="1" applyBorder="1" applyAlignment="1">
      <alignment horizontal="center" vertical="center" wrapText="1"/>
    </xf>
    <xf numFmtId="0" fontId="23" fillId="12" borderId="91" xfId="0" applyFont="1" applyFill="1" applyBorder="1" applyAlignment="1">
      <alignment horizontal="center" wrapText="1"/>
    </xf>
    <xf numFmtId="0" fontId="23" fillId="12" borderId="91" xfId="0" applyFont="1" applyFill="1" applyBorder="1" applyAlignment="1">
      <alignment horizontal="center" vertical="center" wrapText="1"/>
    </xf>
    <xf numFmtId="0" fontId="23" fillId="12" borderId="54" xfId="0" applyFont="1" applyFill="1" applyBorder="1" applyAlignment="1">
      <alignment horizontal="center" vertical="center" wrapText="1"/>
    </xf>
    <xf numFmtId="0" fontId="23" fillId="12" borderId="102" xfId="0" applyFont="1" applyFill="1" applyBorder="1" applyAlignment="1">
      <alignment horizontal="center" vertical="center" wrapText="1"/>
    </xf>
    <xf numFmtId="0" fontId="23" fillId="12" borderId="34" xfId="0" applyFont="1" applyFill="1" applyBorder="1" applyAlignment="1">
      <alignment horizontal="center" vertical="center" wrapText="1"/>
    </xf>
    <xf numFmtId="0" fontId="41" fillId="0" borderId="14" xfId="0" applyFont="1" applyBorder="1" applyAlignment="1">
      <alignment horizontal="center" vertical="center" wrapText="1"/>
    </xf>
    <xf numFmtId="0" fontId="41" fillId="0" borderId="16" xfId="0" applyFont="1" applyBorder="1" applyAlignment="1">
      <alignment horizontal="center" vertical="center" wrapText="1"/>
    </xf>
    <xf numFmtId="0" fontId="41" fillId="0" borderId="19" xfId="0" applyFont="1" applyBorder="1" applyAlignment="1">
      <alignment horizontal="center" vertical="center" wrapText="1"/>
    </xf>
    <xf numFmtId="0" fontId="23" fillId="12" borderId="145" xfId="0" applyFont="1" applyFill="1" applyBorder="1" applyAlignment="1">
      <alignment horizontal="center" vertical="center" wrapText="1"/>
    </xf>
    <xf numFmtId="0" fontId="23" fillId="12" borderId="145" xfId="0" applyFont="1" applyFill="1" applyBorder="1" applyAlignment="1">
      <alignment horizontal="center" wrapText="1"/>
    </xf>
    <xf numFmtId="0" fontId="14" fillId="0" borderId="0" xfId="0" applyFont="1" applyAlignment="1">
      <alignment horizontal="left" vertical="top" wrapText="1"/>
    </xf>
    <xf numFmtId="0" fontId="13" fillId="0" borderId="0" xfId="0" applyFont="1" applyAlignment="1">
      <alignment horizontal="left" vertical="top" wrapText="1"/>
    </xf>
    <xf numFmtId="0" fontId="23" fillId="12" borderId="87" xfId="0" applyFont="1" applyFill="1" applyBorder="1" applyAlignment="1">
      <alignment horizontal="center" vertical="center"/>
    </xf>
    <xf numFmtId="0" fontId="23" fillId="12" borderId="93" xfId="0" applyFont="1" applyFill="1" applyBorder="1" applyAlignment="1">
      <alignment horizontal="center" vertical="center"/>
    </xf>
    <xf numFmtId="0" fontId="23" fillId="12" borderId="95" xfId="0" applyFont="1" applyFill="1" applyBorder="1" applyAlignment="1">
      <alignment horizontal="center" vertical="center"/>
    </xf>
    <xf numFmtId="0" fontId="57" fillId="12" borderId="89" xfId="0" applyFont="1" applyFill="1" applyBorder="1" applyAlignment="1">
      <alignment horizontal="center" vertical="center" wrapText="1"/>
    </xf>
    <xf numFmtId="0" fontId="57" fillId="12" borderId="13" xfId="0" applyFont="1" applyFill="1" applyBorder="1" applyAlignment="1">
      <alignment horizontal="center" vertical="center" wrapText="1"/>
    </xf>
    <xf numFmtId="0" fontId="23" fillId="12" borderId="33" xfId="0" applyFont="1" applyFill="1" applyBorder="1" applyAlignment="1">
      <alignment horizontal="center" vertical="center" wrapText="1"/>
    </xf>
    <xf numFmtId="0" fontId="57" fillId="12" borderId="145" xfId="0" applyFont="1" applyFill="1" applyBorder="1" applyAlignment="1">
      <alignment horizontal="center" vertical="center" wrapText="1"/>
    </xf>
    <xf numFmtId="0" fontId="57" fillId="12" borderId="54" xfId="0" applyFont="1" applyFill="1" applyBorder="1" applyAlignment="1">
      <alignment horizontal="center" vertical="center" wrapText="1"/>
    </xf>
    <xf numFmtId="0" fontId="23" fillId="12" borderId="71" xfId="0" applyFont="1" applyFill="1" applyBorder="1" applyAlignment="1">
      <alignment horizontal="center" vertical="center" wrapText="1"/>
    </xf>
    <xf numFmtId="0" fontId="23" fillId="12" borderId="82" xfId="0" applyFont="1" applyFill="1" applyBorder="1" applyAlignment="1">
      <alignment horizontal="center" vertical="center" wrapText="1"/>
    </xf>
    <xf numFmtId="0" fontId="23" fillId="12" borderId="146" xfId="0" applyFont="1" applyFill="1" applyBorder="1" applyAlignment="1">
      <alignment horizontal="center" vertical="center" wrapText="1"/>
    </xf>
    <xf numFmtId="0" fontId="23" fillId="12" borderId="141" xfId="0" applyFont="1" applyFill="1" applyBorder="1" applyAlignment="1">
      <alignment horizontal="center" vertical="center" wrapText="1"/>
    </xf>
    <xf numFmtId="0" fontId="23" fillId="12" borderId="81" xfId="0" applyFont="1" applyFill="1" applyBorder="1" applyAlignment="1">
      <alignment horizontal="center" vertical="center"/>
    </xf>
    <xf numFmtId="0" fontId="23" fillId="12" borderId="149" xfId="0" applyFont="1" applyFill="1" applyBorder="1" applyAlignment="1">
      <alignment horizontal="center" vertical="center"/>
    </xf>
    <xf numFmtId="0" fontId="23" fillId="12" borderId="49" xfId="0" applyFont="1" applyFill="1" applyBorder="1" applyAlignment="1">
      <alignment horizontal="center" vertical="center"/>
    </xf>
    <xf numFmtId="0" fontId="23" fillId="12" borderId="71" xfId="0" applyFont="1" applyFill="1" applyBorder="1" applyAlignment="1">
      <alignment horizontal="center" vertical="center"/>
    </xf>
    <xf numFmtId="0" fontId="57" fillId="12" borderId="21" xfId="0" applyFont="1" applyFill="1" applyBorder="1" applyAlignment="1">
      <alignment horizontal="center" vertical="center" wrapText="1"/>
    </xf>
    <xf numFmtId="0" fontId="23" fillId="12" borderId="144" xfId="0" applyFont="1" applyFill="1" applyBorder="1" applyAlignment="1">
      <alignment horizontal="center" vertical="center"/>
    </xf>
    <xf numFmtId="0" fontId="23" fillId="12" borderId="147" xfId="0" applyFont="1" applyFill="1" applyBorder="1" applyAlignment="1">
      <alignment horizontal="center" vertical="center"/>
    </xf>
    <xf numFmtId="0" fontId="23" fillId="12" borderId="90" xfId="0" applyFont="1" applyFill="1" applyBorder="1" applyAlignment="1">
      <alignment horizontal="center" vertical="center" wrapText="1"/>
    </xf>
    <xf numFmtId="0" fontId="23" fillId="12" borderId="14" xfId="0" applyFont="1" applyFill="1" applyBorder="1" applyAlignment="1">
      <alignment horizontal="center" vertical="center" wrapText="1"/>
    </xf>
    <xf numFmtId="44" fontId="35" fillId="0" borderId="13" xfId="5" applyFont="1" applyFill="1" applyBorder="1" applyAlignment="1" applyProtection="1">
      <alignment horizontal="center" vertical="center" wrapText="1"/>
    </xf>
    <xf numFmtId="44" fontId="35" fillId="0" borderId="14" xfId="5" applyFont="1" applyFill="1" applyBorder="1" applyAlignment="1" applyProtection="1">
      <alignment horizontal="center" vertical="center" wrapText="1"/>
    </xf>
    <xf numFmtId="44" fontId="35" fillId="0" borderId="19" xfId="5" applyFont="1" applyFill="1" applyBorder="1" applyAlignment="1" applyProtection="1">
      <alignment horizontal="center" vertical="center" wrapText="1"/>
    </xf>
    <xf numFmtId="0" fontId="8" fillId="6" borderId="23" xfId="0" applyFont="1" applyFill="1" applyBorder="1" applyAlignment="1">
      <alignment horizontal="right" vertical="center"/>
    </xf>
    <xf numFmtId="0" fontId="8" fillId="6" borderId="24" xfId="0" applyFont="1" applyFill="1" applyBorder="1" applyAlignment="1">
      <alignment horizontal="right" vertical="center"/>
    </xf>
    <xf numFmtId="44" fontId="8" fillId="6" borderId="30" xfId="0" applyNumberFormat="1" applyFont="1" applyFill="1" applyBorder="1" applyAlignment="1">
      <alignment horizontal="center" vertical="center"/>
    </xf>
    <xf numFmtId="0" fontId="8" fillId="6" borderId="108" xfId="0" applyFont="1" applyFill="1" applyBorder="1" applyAlignment="1">
      <alignment horizontal="center" vertical="center"/>
    </xf>
    <xf numFmtId="0" fontId="8" fillId="6" borderId="79" xfId="0" applyFont="1" applyFill="1" applyBorder="1" applyAlignment="1">
      <alignment horizontal="center" vertical="center"/>
    </xf>
    <xf numFmtId="0" fontId="0" fillId="0" borderId="0" xfId="0" applyAlignment="1">
      <alignment horizontal="left"/>
    </xf>
    <xf numFmtId="44" fontId="35" fillId="0" borderId="11" xfId="5" applyFont="1" applyFill="1" applyBorder="1" applyAlignment="1" applyProtection="1">
      <alignment horizontal="center" vertical="center" wrapText="1"/>
    </xf>
    <xf numFmtId="44" fontId="35" fillId="0" borderId="130" xfId="5" applyFont="1" applyFill="1" applyBorder="1" applyAlignment="1" applyProtection="1">
      <alignment horizontal="center" vertical="center" wrapText="1"/>
    </xf>
    <xf numFmtId="0" fontId="13" fillId="6" borderId="11" xfId="0" applyFont="1" applyFill="1" applyBorder="1" applyAlignment="1">
      <alignment horizontal="center" vertical="center" wrapText="1"/>
    </xf>
    <xf numFmtId="0" fontId="10" fillId="8" borderId="106" xfId="0" applyFont="1" applyFill="1" applyBorder="1" applyAlignment="1">
      <alignment horizontal="center"/>
    </xf>
    <xf numFmtId="0" fontId="10" fillId="8" borderId="78" xfId="0" applyFont="1" applyFill="1" applyBorder="1" applyAlignment="1">
      <alignment horizontal="center"/>
    </xf>
    <xf numFmtId="0" fontId="10" fillId="8" borderId="107" xfId="0" applyFont="1" applyFill="1" applyBorder="1" applyAlignment="1">
      <alignment horizontal="center"/>
    </xf>
    <xf numFmtId="0" fontId="9" fillId="0" borderId="0" xfId="0" applyFont="1" applyAlignment="1" applyProtection="1">
      <alignment horizontal="left" vertical="center" wrapText="1"/>
      <protection locked="0"/>
    </xf>
    <xf numFmtId="0" fontId="0" fillId="0" borderId="54" xfId="0" applyBorder="1" applyAlignment="1">
      <alignment horizontal="left" wrapText="1"/>
    </xf>
    <xf numFmtId="0" fontId="9" fillId="0" borderId="15" xfId="0" applyFont="1" applyBorder="1" applyAlignment="1" applyProtection="1">
      <alignment horizontal="left" wrapText="1"/>
      <protection locked="0"/>
    </xf>
    <xf numFmtId="0" fontId="9" fillId="0" borderId="0" xfId="0" applyFont="1" applyAlignment="1" applyProtection="1">
      <alignment horizontal="left"/>
      <protection locked="0"/>
    </xf>
    <xf numFmtId="0" fontId="0" fillId="3" borderId="31" xfId="0" applyFill="1" applyBorder="1" applyAlignment="1" applyProtection="1">
      <alignment horizontal="center" wrapText="1"/>
      <protection locked="0"/>
    </xf>
    <xf numFmtId="0" fontId="0" fillId="3" borderId="35" xfId="0" applyFill="1" applyBorder="1" applyAlignment="1" applyProtection="1">
      <alignment horizontal="center" wrapText="1"/>
      <protection locked="0"/>
    </xf>
    <xf numFmtId="0" fontId="64" fillId="0" borderId="0" xfId="0" applyFont="1" applyAlignment="1" applyProtection="1">
      <alignment horizontal="center" vertical="center" wrapText="1"/>
      <protection locked="0"/>
    </xf>
    <xf numFmtId="0" fontId="0" fillId="3" borderId="54" xfId="0" applyFill="1" applyBorder="1" applyAlignment="1" applyProtection="1">
      <alignment horizontal="center" wrapText="1"/>
      <protection locked="0"/>
    </xf>
    <xf numFmtId="0" fontId="8" fillId="5" borderId="0" xfId="0" applyFont="1" applyFill="1" applyAlignment="1" applyProtection="1">
      <alignment horizontal="left"/>
      <protection locked="0"/>
    </xf>
    <xf numFmtId="0" fontId="12" fillId="0" borderId="0" xfId="0" applyFont="1" applyAlignment="1">
      <alignment horizontal="center"/>
    </xf>
    <xf numFmtId="0" fontId="0" fillId="3" borderId="14" xfId="0" applyFill="1" applyBorder="1" applyAlignment="1" applyProtection="1">
      <alignment horizontal="center" wrapText="1"/>
      <protection locked="0"/>
    </xf>
    <xf numFmtId="0" fontId="0" fillId="3" borderId="19" xfId="0" applyFill="1" applyBorder="1" applyAlignment="1" applyProtection="1">
      <alignment horizontal="center" wrapText="1"/>
      <protection locked="0"/>
    </xf>
    <xf numFmtId="0" fontId="8" fillId="0" borderId="14"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9" xfId="0" applyFont="1" applyBorder="1" applyAlignment="1">
      <alignment horizontal="center" vertical="center" wrapText="1"/>
    </xf>
    <xf numFmtId="0" fontId="13" fillId="4" borderId="0" xfId="0" applyFont="1" applyFill="1" applyAlignment="1" applyProtection="1">
      <alignment horizontal="left"/>
      <protection locked="0"/>
    </xf>
    <xf numFmtId="0" fontId="0" fillId="0" borderId="54" xfId="0" applyBorder="1" applyAlignment="1">
      <alignment horizontal="left"/>
    </xf>
    <xf numFmtId="9" fontId="19" fillId="4" borderId="13" xfId="2" applyNumberFormat="1" applyFont="1" applyFill="1" applyBorder="1" applyAlignment="1" applyProtection="1">
      <alignment horizontal="center" vertical="center" wrapText="1"/>
      <protection locked="0"/>
    </xf>
    <xf numFmtId="0" fontId="15" fillId="0" borderId="0" xfId="0" applyFont="1" applyAlignment="1" applyProtection="1">
      <alignment horizontal="left" wrapText="1"/>
      <protection locked="0"/>
    </xf>
    <xf numFmtId="0" fontId="19" fillId="0" borderId="13" xfId="0" applyFont="1" applyBorder="1" applyAlignment="1">
      <alignment horizontal="left" wrapText="1"/>
    </xf>
    <xf numFmtId="0" fontId="19" fillId="0" borderId="13" xfId="0" applyFont="1" applyBorder="1" applyAlignment="1">
      <alignment horizontal="left"/>
    </xf>
    <xf numFmtId="0" fontId="19" fillId="0" borderId="14" xfId="0" applyFont="1" applyBorder="1" applyAlignment="1">
      <alignment horizontal="left"/>
    </xf>
    <xf numFmtId="0" fontId="19" fillId="0" borderId="19" xfId="0" applyFont="1" applyBorder="1" applyAlignment="1">
      <alignment horizontal="left"/>
    </xf>
    <xf numFmtId="0" fontId="19" fillId="21" borderId="31" xfId="0" applyFont="1" applyFill="1" applyBorder="1" applyAlignment="1">
      <alignment horizontal="center" vertical="center" wrapText="1"/>
    </xf>
    <xf numFmtId="0" fontId="19" fillId="21" borderId="35" xfId="0" applyFont="1" applyFill="1" applyBorder="1" applyAlignment="1">
      <alignment horizontal="center" vertical="center" wrapText="1"/>
    </xf>
    <xf numFmtId="0" fontId="19" fillId="21" borderId="34" xfId="0" applyFont="1" applyFill="1" applyBorder="1" applyAlignment="1">
      <alignment horizontal="center" vertical="center" wrapText="1"/>
    </xf>
    <xf numFmtId="0" fontId="19" fillId="21" borderId="28" xfId="0" applyFont="1" applyFill="1" applyBorder="1" applyAlignment="1">
      <alignment horizontal="center" vertical="center" wrapText="1"/>
    </xf>
    <xf numFmtId="0" fontId="0" fillId="3" borderId="60" xfId="0" applyFill="1" applyBorder="1" applyAlignment="1" applyProtection="1">
      <alignment horizontal="center" wrapText="1"/>
      <protection locked="0"/>
    </xf>
    <xf numFmtId="0" fontId="19" fillId="21" borderId="32" xfId="0" applyFont="1" applyFill="1" applyBorder="1" applyAlignment="1">
      <alignment horizontal="center" vertical="center" wrapText="1"/>
    </xf>
    <xf numFmtId="0" fontId="19" fillId="21" borderId="29" xfId="0" applyFont="1" applyFill="1" applyBorder="1" applyAlignment="1">
      <alignment horizontal="center" vertical="center" wrapText="1"/>
    </xf>
    <xf numFmtId="0" fontId="19" fillId="21" borderId="53" xfId="0" applyFont="1" applyFill="1" applyBorder="1" applyAlignment="1">
      <alignment horizontal="center" vertical="center" wrapText="1"/>
    </xf>
    <xf numFmtId="0" fontId="19" fillId="21" borderId="50" xfId="0" applyFont="1" applyFill="1" applyBorder="1" applyAlignment="1">
      <alignment horizontal="center" vertical="center" wrapText="1"/>
    </xf>
    <xf numFmtId="0" fontId="19" fillId="21" borderId="72" xfId="0" applyFont="1" applyFill="1" applyBorder="1" applyAlignment="1">
      <alignment horizontal="center" vertical="center" wrapText="1"/>
    </xf>
    <xf numFmtId="0" fontId="19" fillId="21" borderId="152" xfId="0" applyFont="1" applyFill="1" applyBorder="1" applyAlignment="1">
      <alignment horizontal="center" vertical="center" wrapText="1"/>
    </xf>
    <xf numFmtId="9" fontId="19" fillId="0" borderId="60" xfId="2" applyNumberFormat="1" applyFont="1" applyFill="1" applyBorder="1" applyAlignment="1" applyProtection="1">
      <alignment horizontal="center" wrapText="1"/>
      <protection locked="0"/>
    </xf>
    <xf numFmtId="9" fontId="19" fillId="0" borderId="160" xfId="2" applyNumberFormat="1" applyFont="1" applyFill="1" applyBorder="1" applyAlignment="1" applyProtection="1">
      <alignment horizontal="center" wrapText="1"/>
      <protection locked="0"/>
    </xf>
    <xf numFmtId="0" fontId="0" fillId="0" borderId="60" xfId="0" applyBorder="1" applyAlignment="1">
      <alignment horizontal="left"/>
    </xf>
    <xf numFmtId="0" fontId="0" fillId="0" borderId="61" xfId="0" applyBorder="1" applyAlignment="1">
      <alignment horizontal="left"/>
    </xf>
    <xf numFmtId="0" fontId="0" fillId="4" borderId="13" xfId="0" applyFill="1" applyBorder="1" applyAlignment="1" applyProtection="1">
      <alignment horizontal="center" vertical="top"/>
      <protection locked="0"/>
    </xf>
    <xf numFmtId="0" fontId="0" fillId="7" borderId="30" xfId="0" applyFill="1" applyBorder="1" applyAlignment="1">
      <alignment horizontal="left"/>
    </xf>
    <xf numFmtId="0" fontId="0" fillId="7" borderId="79" xfId="0" applyFill="1" applyBorder="1" applyAlignment="1">
      <alignment horizontal="left"/>
    </xf>
    <xf numFmtId="0" fontId="8" fillId="6" borderId="14" xfId="0" applyFont="1" applyFill="1" applyBorder="1" applyAlignment="1">
      <alignment horizontal="center" vertical="center" wrapText="1"/>
    </xf>
    <xf numFmtId="0" fontId="8" fillId="6" borderId="19" xfId="0" applyFont="1" applyFill="1" applyBorder="1" applyAlignment="1">
      <alignment horizontal="center" vertical="center" wrapText="1"/>
    </xf>
    <xf numFmtId="0" fontId="13" fillId="23" borderId="0" xfId="0" applyFont="1" applyFill="1" applyAlignment="1" applyProtection="1">
      <alignment horizontal="left"/>
      <protection locked="0"/>
    </xf>
    <xf numFmtId="0" fontId="50" fillId="15" borderId="0" xfId="0" quotePrefix="1" applyFont="1" applyFill="1" applyAlignment="1">
      <alignment horizontal="center"/>
    </xf>
    <xf numFmtId="0" fontId="37" fillId="12" borderId="119" xfId="0" applyFont="1" applyFill="1" applyBorder="1" applyAlignment="1">
      <alignment horizontal="center" vertical="center" wrapText="1"/>
    </xf>
    <xf numFmtId="0" fontId="37" fillId="12" borderId="120" xfId="0" applyFont="1" applyFill="1" applyBorder="1" applyAlignment="1">
      <alignment horizontal="center" vertical="center" wrapText="1"/>
    </xf>
    <xf numFmtId="0" fontId="37" fillId="12" borderId="9" xfId="0" applyFont="1" applyFill="1" applyBorder="1" applyAlignment="1">
      <alignment horizontal="center" vertical="center" wrapText="1"/>
    </xf>
    <xf numFmtId="0" fontId="37" fillId="12" borderId="123" xfId="0" applyFont="1" applyFill="1" applyBorder="1" applyAlignment="1">
      <alignment horizontal="center" vertical="center" wrapText="1"/>
    </xf>
    <xf numFmtId="0" fontId="37" fillId="10" borderId="9" xfId="0" applyFont="1" applyFill="1" applyBorder="1" applyAlignment="1">
      <alignment horizontal="center" vertical="center"/>
    </xf>
    <xf numFmtId="0" fontId="37" fillId="10" borderId="26" xfId="0" applyFont="1" applyFill="1" applyBorder="1" applyAlignment="1">
      <alignment horizontal="center" vertical="center"/>
    </xf>
    <xf numFmtId="0" fontId="8" fillId="5" borderId="0" xfId="0" applyFont="1" applyFill="1" applyAlignment="1">
      <alignment horizontal="center" vertical="center" wrapText="1"/>
    </xf>
    <xf numFmtId="0" fontId="37" fillId="12" borderId="89" xfId="0" applyFont="1" applyFill="1" applyBorder="1" applyAlignment="1">
      <alignment horizontal="center"/>
    </xf>
    <xf numFmtId="0" fontId="37" fillId="12" borderId="117" xfId="0" applyFont="1" applyFill="1" applyBorder="1" applyAlignment="1">
      <alignment horizontal="center"/>
    </xf>
    <xf numFmtId="0" fontId="37" fillId="12" borderId="89" xfId="0" applyFont="1" applyFill="1" applyBorder="1" applyAlignment="1">
      <alignment horizontal="center" vertical="center" wrapText="1"/>
    </xf>
    <xf numFmtId="0" fontId="37" fillId="12" borderId="24" xfId="0" applyFont="1" applyFill="1" applyBorder="1" applyAlignment="1">
      <alignment horizontal="center" vertical="center" wrapText="1"/>
    </xf>
    <xf numFmtId="0" fontId="0" fillId="4" borderId="14" xfId="0" applyFill="1" applyBorder="1" applyAlignment="1" applyProtection="1">
      <alignment horizontal="left" vertical="top"/>
      <protection locked="0"/>
    </xf>
    <xf numFmtId="0" fontId="0" fillId="4" borderId="16" xfId="0" applyFill="1" applyBorder="1" applyAlignment="1" applyProtection="1">
      <alignment horizontal="left" vertical="top"/>
      <protection locked="0"/>
    </xf>
    <xf numFmtId="0" fontId="0" fillId="4" borderId="19" xfId="0" applyFill="1" applyBorder="1" applyAlignment="1" applyProtection="1">
      <alignment horizontal="left" vertical="top"/>
      <protection locked="0"/>
    </xf>
    <xf numFmtId="0" fontId="8" fillId="0" borderId="60" xfId="0" applyFont="1" applyBorder="1" applyAlignment="1" applyProtection="1">
      <alignment horizontal="center" vertical="center" wrapText="1"/>
      <protection locked="0"/>
    </xf>
    <xf numFmtId="0" fontId="8" fillId="0" borderId="62" xfId="0" applyFont="1" applyBorder="1" applyAlignment="1" applyProtection="1">
      <alignment horizontal="center" vertical="center" wrapText="1"/>
      <protection locked="0"/>
    </xf>
    <xf numFmtId="0" fontId="8" fillId="0" borderId="61" xfId="0" applyFont="1" applyBorder="1" applyAlignment="1" applyProtection="1">
      <alignment horizontal="center" vertical="center" wrapText="1"/>
      <protection locked="0"/>
    </xf>
    <xf numFmtId="0" fontId="37" fillId="5" borderId="77" xfId="0" applyFont="1" applyFill="1" applyBorder="1" applyAlignment="1">
      <alignment horizontal="right" vertical="center"/>
    </xf>
    <xf numFmtId="0" fontId="37" fillId="5" borderId="70" xfId="0" applyFont="1" applyFill="1" applyBorder="1" applyAlignment="1">
      <alignment horizontal="right" vertical="center"/>
    </xf>
    <xf numFmtId="0" fontId="37" fillId="5" borderId="6" xfId="0" applyFont="1" applyFill="1" applyBorder="1" applyAlignment="1">
      <alignment horizontal="right" vertical="center"/>
    </xf>
    <xf numFmtId="0" fontId="37" fillId="5" borderId="12" xfId="0" applyFont="1" applyFill="1" applyBorder="1" applyAlignment="1">
      <alignment horizontal="right" vertical="center"/>
    </xf>
    <xf numFmtId="0" fontId="37" fillId="5" borderId="17" xfId="0" applyFont="1" applyFill="1" applyBorder="1" applyAlignment="1">
      <alignment horizontal="right" vertical="center"/>
    </xf>
    <xf numFmtId="0" fontId="37" fillId="5" borderId="7" xfId="0" applyFont="1" applyFill="1" applyBorder="1" applyAlignment="1">
      <alignment horizontal="right" vertical="center"/>
    </xf>
    <xf numFmtId="0" fontId="7" fillId="0" borderId="0" xfId="0" applyFont="1" applyAlignment="1">
      <alignment horizontal="left" vertical="center" textRotation="90"/>
    </xf>
    <xf numFmtId="0" fontId="19" fillId="0" borderId="0" xfId="0" applyFont="1" applyAlignment="1">
      <alignment horizontal="left" wrapText="1"/>
    </xf>
    <xf numFmtId="0" fontId="54" fillId="2" borderId="54" xfId="0" applyFont="1" applyFill="1" applyBorder="1" applyAlignment="1">
      <alignment horizontal="left" vertical="center" wrapText="1"/>
    </xf>
    <xf numFmtId="0" fontId="54" fillId="0" borderId="54" xfId="0" applyFont="1" applyBorder="1" applyAlignment="1">
      <alignment horizontal="left" vertical="center" wrapText="1"/>
    </xf>
    <xf numFmtId="0" fontId="19" fillId="4" borderId="14" xfId="0" applyFont="1" applyFill="1" applyBorder="1" applyAlignment="1" applyProtection="1">
      <alignment horizontal="center" vertical="top"/>
      <protection locked="0"/>
    </xf>
    <xf numFmtId="0" fontId="19" fillId="4" borderId="16" xfId="0" applyFont="1" applyFill="1" applyBorder="1" applyAlignment="1" applyProtection="1">
      <alignment horizontal="center" vertical="top"/>
      <protection locked="0"/>
    </xf>
    <xf numFmtId="0" fontId="54" fillId="21" borderId="54"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46" fillId="2" borderId="54" xfId="0" applyFont="1" applyFill="1" applyBorder="1" applyAlignment="1">
      <alignment horizontal="left" vertical="center" wrapText="1"/>
    </xf>
    <xf numFmtId="0" fontId="37" fillId="12" borderId="82" xfId="0" applyFont="1" applyFill="1" applyBorder="1" applyAlignment="1">
      <alignment horizontal="center" vertical="center" wrapText="1"/>
    </xf>
    <xf numFmtId="0" fontId="37" fillId="12" borderId="84" xfId="0" applyFont="1" applyFill="1" applyBorder="1" applyAlignment="1">
      <alignment horizontal="center" vertical="center" wrapText="1"/>
    </xf>
    <xf numFmtId="0" fontId="46" fillId="21" borderId="54" xfId="0" applyFont="1" applyFill="1" applyBorder="1" applyAlignment="1">
      <alignment horizontal="left" vertical="center" wrapText="1"/>
    </xf>
    <xf numFmtId="0" fontId="54" fillId="22" borderId="54" xfId="0" applyFont="1" applyFill="1" applyBorder="1" applyAlignment="1">
      <alignment horizontal="left" vertical="center" wrapText="1"/>
    </xf>
    <xf numFmtId="0" fontId="19" fillId="22" borderId="54" xfId="0" applyFont="1" applyFill="1" applyBorder="1" applyAlignment="1">
      <alignment horizontal="left" vertical="center" wrapText="1"/>
    </xf>
    <xf numFmtId="0" fontId="19" fillId="2" borderId="137" xfId="0" applyFont="1" applyFill="1" applyBorder="1" applyAlignment="1">
      <alignment horizontal="left" vertical="center" wrapText="1"/>
    </xf>
    <xf numFmtId="0" fontId="19" fillId="21" borderId="136" xfId="0" applyFont="1" applyFill="1" applyBorder="1" applyAlignment="1">
      <alignment horizontal="left" vertical="center" wrapText="1"/>
    </xf>
    <xf numFmtId="0" fontId="46" fillId="22" borderId="142" xfId="0" applyFont="1" applyFill="1" applyBorder="1" applyAlignment="1">
      <alignment horizontal="left" vertical="center" wrapText="1"/>
    </xf>
    <xf numFmtId="0" fontId="19" fillId="21" borderId="54" xfId="0" applyFont="1" applyFill="1" applyBorder="1" applyAlignment="1">
      <alignment horizontal="left" vertical="center" wrapText="1"/>
    </xf>
    <xf numFmtId="0" fontId="54" fillId="21" borderId="138" xfId="0" applyFont="1" applyFill="1" applyBorder="1" applyAlignment="1">
      <alignment horizontal="left" vertical="center" wrapText="1"/>
    </xf>
    <xf numFmtId="0" fontId="19" fillId="0" borderId="0" xfId="0" applyFont="1" applyAlignment="1">
      <alignment horizontal="left" vertical="top" wrapText="1"/>
    </xf>
    <xf numFmtId="0" fontId="0" fillId="4" borderId="14" xfId="0" applyFill="1" applyBorder="1" applyAlignment="1" applyProtection="1">
      <alignment horizontal="center" vertical="top"/>
      <protection locked="0"/>
    </xf>
    <xf numFmtId="0" fontId="0" fillId="4" borderId="16" xfId="0" applyFill="1" applyBorder="1" applyAlignment="1" applyProtection="1">
      <alignment horizontal="center" vertical="top"/>
      <protection locked="0"/>
    </xf>
    <xf numFmtId="0" fontId="0" fillId="4" borderId="19" xfId="0" applyFill="1" applyBorder="1" applyAlignment="1" applyProtection="1">
      <alignment horizontal="center" vertical="top"/>
      <protection locked="0"/>
    </xf>
    <xf numFmtId="0" fontId="37" fillId="12" borderId="77" xfId="0" applyFont="1" applyFill="1" applyBorder="1" applyAlignment="1">
      <alignment horizontal="right" vertical="center"/>
    </xf>
    <xf numFmtId="0" fontId="37" fillId="12" borderId="70" xfId="0" applyFont="1" applyFill="1" applyBorder="1" applyAlignment="1">
      <alignment horizontal="right" vertical="center"/>
    </xf>
    <xf numFmtId="0" fontId="37" fillId="12" borderId="6" xfId="0" applyFont="1" applyFill="1" applyBorder="1" applyAlignment="1">
      <alignment horizontal="right" vertical="center"/>
    </xf>
    <xf numFmtId="0" fontId="37" fillId="12" borderId="12" xfId="0" applyFont="1" applyFill="1" applyBorder="1" applyAlignment="1">
      <alignment horizontal="right" vertical="center"/>
    </xf>
    <xf numFmtId="0" fontId="37" fillId="12" borderId="17" xfId="0" applyFont="1" applyFill="1" applyBorder="1" applyAlignment="1">
      <alignment horizontal="right" vertical="center"/>
    </xf>
    <xf numFmtId="0" fontId="37" fillId="12" borderId="7" xfId="0" applyFont="1" applyFill="1" applyBorder="1" applyAlignment="1">
      <alignment horizontal="right" vertical="center"/>
    </xf>
    <xf numFmtId="0" fontId="46" fillId="0" borderId="0" xfId="0" applyFont="1" applyAlignment="1">
      <alignment horizontal="left" vertical="top" wrapText="1"/>
    </xf>
    <xf numFmtId="0" fontId="61" fillId="0" borderId="0" xfId="0" applyFont="1" applyAlignment="1">
      <alignment horizontal="left" vertical="top" wrapText="1"/>
    </xf>
    <xf numFmtId="0" fontId="8" fillId="0" borderId="54" xfId="0" applyFont="1" applyBorder="1" applyAlignment="1" applyProtection="1">
      <alignment horizontal="center" vertical="center"/>
      <protection locked="0"/>
    </xf>
    <xf numFmtId="0" fontId="0" fillId="4" borderId="54" xfId="0" applyFill="1" applyBorder="1" applyAlignment="1" applyProtection="1">
      <alignment horizontal="left" vertical="top"/>
      <protection locked="0"/>
    </xf>
    <xf numFmtId="0" fontId="37" fillId="0" borderId="14" xfId="0" applyFont="1" applyBorder="1" applyAlignment="1">
      <alignment horizontal="center" vertical="center" wrapText="1"/>
    </xf>
    <xf numFmtId="0" fontId="37" fillId="0" borderId="16" xfId="0" applyFont="1" applyBorder="1" applyAlignment="1">
      <alignment horizontal="center" vertical="center" wrapText="1"/>
    </xf>
    <xf numFmtId="0" fontId="35" fillId="0" borderId="55" xfId="0" applyFont="1" applyBorder="1" applyAlignment="1">
      <alignment horizontal="left" vertical="center" wrapText="1"/>
    </xf>
    <xf numFmtId="0" fontId="35" fillId="0" borderId="57" xfId="0" applyFont="1" applyBorder="1" applyAlignment="1">
      <alignment horizontal="left" vertical="center" wrapText="1"/>
    </xf>
    <xf numFmtId="0" fontId="8" fillId="0" borderId="0" xfId="0" applyFont="1" applyAlignment="1">
      <alignment horizontal="left" vertical="center" wrapText="1"/>
    </xf>
    <xf numFmtId="0" fontId="49" fillId="2" borderId="60" xfId="0" applyFont="1" applyFill="1" applyBorder="1" applyAlignment="1">
      <alignment horizontal="right" vertical="center" wrapText="1"/>
    </xf>
    <xf numFmtId="0" fontId="49" fillId="2" borderId="62" xfId="0" applyFont="1" applyFill="1" applyBorder="1" applyAlignment="1">
      <alignment horizontal="right" vertical="center" wrapText="1"/>
    </xf>
    <xf numFmtId="0" fontId="25" fillId="2" borderId="0" xfId="0" applyFont="1" applyFill="1" applyAlignment="1">
      <alignment horizontal="center" vertical="top" wrapText="1"/>
    </xf>
    <xf numFmtId="0" fontId="40" fillId="2" borderId="0" xfId="0" applyFont="1" applyFill="1" applyAlignment="1">
      <alignment horizontal="center"/>
    </xf>
    <xf numFmtId="0" fontId="8" fillId="2" borderId="0" xfId="0" applyFont="1" applyFill="1" applyAlignment="1">
      <alignment horizontal="center"/>
    </xf>
    <xf numFmtId="0" fontId="37" fillId="2" borderId="0" xfId="0" applyFont="1" applyFill="1" applyAlignment="1">
      <alignment horizontal="center"/>
    </xf>
    <xf numFmtId="0" fontId="12" fillId="2" borderId="0" xfId="0" applyFont="1" applyFill="1" applyAlignment="1">
      <alignment horizontal="center"/>
    </xf>
    <xf numFmtId="10" fontId="76" fillId="12" borderId="31" xfId="0" applyNumberFormat="1" applyFont="1" applyFill="1" applyBorder="1" applyAlignment="1">
      <alignment horizontal="center" vertical="center" wrapText="1"/>
    </xf>
    <xf numFmtId="10" fontId="76" fillId="12" borderId="34" xfId="0" applyNumberFormat="1" applyFont="1" applyFill="1" applyBorder="1" applyAlignment="1">
      <alignment horizontal="center" vertical="center" wrapText="1"/>
    </xf>
    <xf numFmtId="0" fontId="13" fillId="12" borderId="131" xfId="0" applyFont="1" applyFill="1" applyBorder="1" applyAlignment="1">
      <alignment horizontal="center" vertical="center" wrapText="1"/>
    </xf>
    <xf numFmtId="0" fontId="13" fillId="12" borderId="132" xfId="0" applyFont="1" applyFill="1" applyBorder="1" applyAlignment="1">
      <alignment horizontal="center" vertical="center" wrapText="1"/>
    </xf>
    <xf numFmtId="0" fontId="13" fillId="12" borderId="133" xfId="0" applyFont="1" applyFill="1" applyBorder="1" applyAlignment="1">
      <alignment horizontal="center" vertical="center" wrapText="1"/>
    </xf>
    <xf numFmtId="0" fontId="13" fillId="12" borderId="32" xfId="0" applyFont="1" applyFill="1" applyBorder="1" applyAlignment="1">
      <alignment horizontal="center" vertical="center"/>
    </xf>
    <xf numFmtId="0" fontId="13" fillId="12" borderId="36" xfId="0" applyFont="1" applyFill="1" applyBorder="1" applyAlignment="1">
      <alignment horizontal="center" vertical="center"/>
    </xf>
    <xf numFmtId="0" fontId="13" fillId="12" borderId="29" xfId="0" applyFont="1" applyFill="1" applyBorder="1" applyAlignment="1">
      <alignment horizontal="center" vertical="center"/>
    </xf>
    <xf numFmtId="0" fontId="13" fillId="12" borderId="32" xfId="0" applyFont="1" applyFill="1" applyBorder="1" applyAlignment="1">
      <alignment horizontal="center" vertical="center" wrapText="1"/>
    </xf>
    <xf numFmtId="0" fontId="13" fillId="12" borderId="36" xfId="0" applyFont="1" applyFill="1" applyBorder="1" applyAlignment="1">
      <alignment horizontal="center" vertical="center" wrapText="1"/>
    </xf>
    <xf numFmtId="0" fontId="13" fillId="12" borderId="29" xfId="0" applyFont="1" applyFill="1" applyBorder="1" applyAlignment="1">
      <alignment horizontal="center" vertical="center" wrapText="1"/>
    </xf>
    <xf numFmtId="0" fontId="45" fillId="0" borderId="13" xfId="0" applyFont="1" applyBorder="1" applyAlignment="1">
      <alignment horizontal="left" vertical="center" wrapText="1"/>
    </xf>
    <xf numFmtId="0" fontId="29" fillId="0" borderId="13" xfId="0" applyFont="1" applyBorder="1" applyAlignment="1">
      <alignment horizontal="left" vertical="center" wrapText="1"/>
    </xf>
    <xf numFmtId="0" fontId="9" fillId="0" borderId="0" xfId="0" applyFont="1" applyAlignment="1">
      <alignment horizontal="left"/>
    </xf>
    <xf numFmtId="0" fontId="7" fillId="6" borderId="12" xfId="0" applyFont="1" applyFill="1" applyBorder="1" applyAlignment="1">
      <alignment horizontal="center"/>
    </xf>
    <xf numFmtId="0" fontId="7" fillId="6" borderId="17" xfId="0" applyFont="1" applyFill="1" applyBorder="1" applyAlignment="1">
      <alignment horizontal="center"/>
    </xf>
    <xf numFmtId="0" fontId="8" fillId="7" borderId="13" xfId="0" applyFont="1" applyFill="1" applyBorder="1" applyAlignment="1">
      <alignment horizontal="center"/>
    </xf>
    <xf numFmtId="0" fontId="8" fillId="0" borderId="13" xfId="0" applyFont="1" applyBorder="1" applyAlignment="1">
      <alignment horizontal="center"/>
    </xf>
    <xf numFmtId="0" fontId="33" fillId="10" borderId="0" xfId="0" applyFont="1" applyFill="1" applyAlignment="1">
      <alignment horizontal="center"/>
    </xf>
    <xf numFmtId="0" fontId="37" fillId="0" borderId="13" xfId="0" applyFont="1" applyBorder="1" applyAlignment="1">
      <alignment horizontal="center"/>
    </xf>
    <xf numFmtId="0" fontId="8" fillId="6" borderId="13" xfId="0" applyFont="1" applyFill="1" applyBorder="1" applyAlignment="1">
      <alignment horizontal="center"/>
    </xf>
    <xf numFmtId="0" fontId="14" fillId="0" borderId="13" xfId="0" applyFont="1" applyBorder="1" applyAlignment="1">
      <alignment horizontal="left"/>
    </xf>
    <xf numFmtId="0" fontId="8" fillId="6" borderId="14" xfId="0" applyFont="1" applyFill="1" applyBorder="1" applyAlignment="1">
      <alignment horizontal="center"/>
    </xf>
    <xf numFmtId="0" fontId="8" fillId="7" borderId="0" xfId="0" applyFont="1" applyFill="1" applyAlignment="1">
      <alignment horizontal="left" vertical="center" wrapText="1"/>
    </xf>
    <xf numFmtId="0" fontId="0" fillId="0" borderId="0" xfId="0" applyAlignment="1">
      <alignment horizontal="center"/>
    </xf>
    <xf numFmtId="0" fontId="8" fillId="6" borderId="16" xfId="0" applyFont="1" applyFill="1" applyBorder="1" applyAlignment="1">
      <alignment horizontal="center"/>
    </xf>
    <xf numFmtId="0" fontId="8" fillId="6" borderId="19" xfId="0" applyFont="1" applyFill="1" applyBorder="1" applyAlignment="1">
      <alignment horizontal="center"/>
    </xf>
    <xf numFmtId="0" fontId="37" fillId="7" borderId="13" xfId="0" applyFont="1" applyFill="1" applyBorder="1" applyAlignment="1">
      <alignment horizontal="center"/>
    </xf>
    <xf numFmtId="49" fontId="0" fillId="0" borderId="32" xfId="2" applyNumberFormat="1" applyFont="1" applyBorder="1" applyAlignment="1">
      <alignment horizontal="center" vertical="center" wrapText="1"/>
    </xf>
    <xf numFmtId="49" fontId="0" fillId="0" borderId="36" xfId="2" applyNumberFormat="1" applyFont="1" applyBorder="1" applyAlignment="1">
      <alignment horizontal="center" vertical="center" wrapText="1"/>
    </xf>
    <xf numFmtId="49" fontId="0" fillId="0" borderId="29" xfId="2" applyNumberFormat="1" applyFont="1" applyBorder="1" applyAlignment="1">
      <alignment horizontal="center" vertical="center" wrapText="1"/>
    </xf>
    <xf numFmtId="0" fontId="8" fillId="10" borderId="0" xfId="0" applyFont="1" applyFill="1" applyAlignment="1">
      <alignment horizontal="center" vertical="center" wrapText="1"/>
    </xf>
    <xf numFmtId="43" fontId="0" fillId="0" borderId="13" xfId="0" applyNumberFormat="1" applyBorder="1" applyAlignment="1">
      <alignment horizontal="center"/>
    </xf>
    <xf numFmtId="0" fontId="0" fillId="0" borderId="13" xfId="0" applyBorder="1" applyAlignment="1">
      <alignment horizontal="center"/>
    </xf>
    <xf numFmtId="0" fontId="38" fillId="0" borderId="13" xfId="0" applyFont="1" applyBorder="1" applyAlignment="1">
      <alignment horizontal="left" vertical="center" wrapText="1"/>
    </xf>
    <xf numFmtId="0" fontId="0" fillId="0" borderId="29" xfId="0" applyBorder="1" applyAlignment="1">
      <alignment horizontal="left" vertical="justify"/>
    </xf>
    <xf numFmtId="43" fontId="0" fillId="0" borderId="29" xfId="0" applyNumberFormat="1" applyBorder="1" applyAlignment="1">
      <alignment horizontal="center"/>
    </xf>
    <xf numFmtId="0" fontId="37" fillId="10" borderId="0" xfId="0" applyFont="1" applyFill="1" applyAlignment="1">
      <alignment horizontal="center"/>
    </xf>
    <xf numFmtId="43" fontId="8" fillId="0" borderId="14" xfId="0" applyNumberFormat="1" applyFont="1" applyBorder="1" applyAlignment="1">
      <alignment horizontal="center"/>
    </xf>
    <xf numFmtId="0" fontId="8" fillId="0" borderId="19" xfId="0" applyFont="1" applyBorder="1" applyAlignment="1">
      <alignment horizontal="center"/>
    </xf>
    <xf numFmtId="14" fontId="0" fillId="0" borderId="13" xfId="0" applyNumberFormat="1" applyBorder="1" applyAlignment="1">
      <alignment horizontal="center"/>
    </xf>
    <xf numFmtId="14" fontId="0" fillId="0" borderId="13" xfId="0" applyNumberFormat="1" applyBorder="1" applyAlignment="1">
      <alignment horizontal="center" vertical="justify"/>
    </xf>
    <xf numFmtId="0" fontId="0" fillId="0" borderId="13" xfId="0" applyBorder="1" applyAlignment="1">
      <alignment horizontal="center" vertical="justify"/>
    </xf>
    <xf numFmtId="43" fontId="0" fillId="0" borderId="13" xfId="0" applyNumberFormat="1" applyBorder="1" applyAlignment="1">
      <alignment horizontal="center" vertical="justify"/>
    </xf>
    <xf numFmtId="0" fontId="22" fillId="0" borderId="0" xfId="0" applyFont="1" applyAlignment="1">
      <alignment horizontal="center"/>
    </xf>
    <xf numFmtId="0" fontId="0" fillId="0" borderId="13" xfId="0" applyBorder="1" applyAlignment="1">
      <alignment horizontal="left" vertical="justify"/>
    </xf>
    <xf numFmtId="0" fontId="0" fillId="0" borderId="13" xfId="0" applyBorder="1" applyAlignment="1">
      <alignment horizontal="justify" vertical="justify" wrapText="1"/>
    </xf>
    <xf numFmtId="0" fontId="35" fillId="0" borderId="13" xfId="0" applyFont="1" applyBorder="1" applyAlignment="1">
      <alignment horizontal="justify" vertical="justify" wrapText="1"/>
    </xf>
    <xf numFmtId="0" fontId="8" fillId="7" borderId="0" xfId="0" applyFont="1" applyFill="1" applyAlignment="1">
      <alignment horizontal="left" vertical="center"/>
    </xf>
    <xf numFmtId="0" fontId="8" fillId="0" borderId="13" xfId="0" applyFont="1" applyBorder="1" applyAlignment="1">
      <alignment horizontal="right"/>
    </xf>
    <xf numFmtId="10" fontId="0" fillId="0" borderId="32" xfId="0" applyNumberFormat="1" applyBorder="1" applyAlignment="1">
      <alignment horizontal="center" vertical="center" wrapText="1"/>
    </xf>
    <xf numFmtId="10" fontId="0" fillId="0" borderId="36" xfId="0" applyNumberFormat="1" applyBorder="1" applyAlignment="1">
      <alignment horizontal="center" vertical="center" wrapText="1"/>
    </xf>
    <xf numFmtId="10" fontId="0" fillId="0" borderId="29" xfId="0" applyNumberFormat="1" applyBorder="1" applyAlignment="1">
      <alignment horizontal="center" vertical="center" wrapText="1"/>
    </xf>
    <xf numFmtId="0" fontId="13" fillId="0" borderId="13" xfId="0" applyFont="1" applyBorder="1" applyAlignment="1">
      <alignment horizontal="center"/>
    </xf>
    <xf numFmtId="0" fontId="14" fillId="0" borderId="13" xfId="0" applyFont="1" applyBorder="1" applyAlignment="1">
      <alignment horizontal="center" vertical="center" textRotation="90"/>
    </xf>
    <xf numFmtId="0" fontId="14" fillId="0" borderId="14" xfId="0" applyFont="1" applyBorder="1" applyAlignment="1">
      <alignment horizontal="left"/>
    </xf>
    <xf numFmtId="0" fontId="14" fillId="0" borderId="16" xfId="0" applyFont="1" applyBorder="1" applyAlignment="1">
      <alignment horizontal="left"/>
    </xf>
    <xf numFmtId="0" fontId="14" fillId="0" borderId="19" xfId="0" applyFont="1" applyBorder="1" applyAlignment="1">
      <alignment horizontal="left"/>
    </xf>
    <xf numFmtId="0" fontId="14" fillId="0" borderId="13" xfId="0" applyFont="1" applyBorder="1" applyAlignment="1">
      <alignment horizontal="justify" vertical="justify" wrapText="1"/>
    </xf>
    <xf numFmtId="43" fontId="0" fillId="0" borderId="13" xfId="0" applyNumberFormat="1" applyBorder="1" applyAlignment="1">
      <alignment horizontal="center" vertical="center"/>
    </xf>
    <xf numFmtId="0" fontId="0" fillId="0" borderId="13" xfId="0" applyBorder="1" applyAlignment="1">
      <alignment horizontal="center" vertical="center"/>
    </xf>
  </cellXfs>
  <cellStyles count="18">
    <cellStyle name="Excel Built-in Percent" xfId="16" xr:uid="{C844EA82-C81E-4ACA-BC30-E48DC914A716}"/>
    <cellStyle name="Moeda" xfId="1" builtinId="4"/>
    <cellStyle name="Moeda 2" xfId="5" xr:uid="{00000000-0005-0000-0000-000001000000}"/>
    <cellStyle name="Moeda 2 2" xfId="11" xr:uid="{00000000-0005-0000-0000-000002000000}"/>
    <cellStyle name="Moeda 3" xfId="8" xr:uid="{00000000-0005-0000-0000-000003000000}"/>
    <cellStyle name="Normal" xfId="0" builtinId="0"/>
    <cellStyle name="Normal 2" xfId="3" xr:uid="{00000000-0005-0000-0000-000005000000}"/>
    <cellStyle name="Normal 3" xfId="13" xr:uid="{00000000-0005-0000-0000-000006000000}"/>
    <cellStyle name="Normal 4" xfId="17" xr:uid="{7176CC8C-DA31-4D54-BFD6-49FC5007F83C}"/>
    <cellStyle name="Porcentagem" xfId="7" builtinId="5"/>
    <cellStyle name="Texto Explicativo 2" xfId="14" xr:uid="{00000000-0005-0000-0000-000008000000}"/>
    <cellStyle name="Vírgula" xfId="2" builtinId="3"/>
    <cellStyle name="Vírgula 2" xfId="4" xr:uid="{00000000-0005-0000-0000-00000A000000}"/>
    <cellStyle name="Vírgula 2 2" xfId="10" xr:uid="{00000000-0005-0000-0000-00000B000000}"/>
    <cellStyle name="Vírgula 3" xfId="6" xr:uid="{00000000-0005-0000-0000-00000C000000}"/>
    <cellStyle name="Vírgula 3 2" xfId="12" xr:uid="{00000000-0005-0000-0000-00000D000000}"/>
    <cellStyle name="Vírgula 4" xfId="9" xr:uid="{00000000-0005-0000-0000-00000E000000}"/>
    <cellStyle name="Vírgula 7 2" xfId="15" xr:uid="{00000000-0005-0000-0000-00000F000000}"/>
  </cellStyles>
  <dxfs count="0"/>
  <tableStyles count="0" defaultTableStyle="TableStyleMedium9" defaultPivotStyle="PivotStyleLight16"/>
  <colors>
    <mruColors>
      <color rgb="FF93B7FF"/>
      <color rgb="FF3399FF"/>
      <color rgb="FFFF9999"/>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3</xdr:col>
      <xdr:colOff>28575</xdr:colOff>
      <xdr:row>4</xdr:row>
      <xdr:rowOff>76200</xdr:rowOff>
    </xdr:from>
    <xdr:ext cx="184731" cy="264560"/>
    <xdr:sp macro="" textlink="">
      <xdr:nvSpPr>
        <xdr:cNvPr id="2" name="CaixaDeTexto 1">
          <a:extLst>
            <a:ext uri="{FF2B5EF4-FFF2-40B4-BE49-F238E27FC236}">
              <a16:creationId xmlns:a16="http://schemas.microsoft.com/office/drawing/2014/main" id="{7CDB2223-07D7-44AD-8C13-3DA1DBBFDCEB}"/>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3</xdr:col>
      <xdr:colOff>28575</xdr:colOff>
      <xdr:row>4</xdr:row>
      <xdr:rowOff>76200</xdr:rowOff>
    </xdr:from>
    <xdr:ext cx="184731" cy="264560"/>
    <xdr:sp macro="" textlink="">
      <xdr:nvSpPr>
        <xdr:cNvPr id="3" name="CaixaDeTexto 2">
          <a:extLst>
            <a:ext uri="{FF2B5EF4-FFF2-40B4-BE49-F238E27FC236}">
              <a16:creationId xmlns:a16="http://schemas.microsoft.com/office/drawing/2014/main" id="{6F167F47-24F8-4E3A-9418-C5C81DFB4EB2}"/>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28575</xdr:colOff>
      <xdr:row>4</xdr:row>
      <xdr:rowOff>76200</xdr:rowOff>
    </xdr:from>
    <xdr:ext cx="184731" cy="264560"/>
    <xdr:sp macro="" textlink="">
      <xdr:nvSpPr>
        <xdr:cNvPr id="2" name="CaixaDeTexto 1">
          <a:extLst>
            <a:ext uri="{FF2B5EF4-FFF2-40B4-BE49-F238E27FC236}">
              <a16:creationId xmlns:a16="http://schemas.microsoft.com/office/drawing/2014/main" id="{501289FF-2041-48D8-B314-DE3819257FF0}"/>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28575</xdr:colOff>
      <xdr:row>4</xdr:row>
      <xdr:rowOff>76200</xdr:rowOff>
    </xdr:from>
    <xdr:ext cx="184731" cy="264560"/>
    <xdr:sp macro="" textlink="">
      <xdr:nvSpPr>
        <xdr:cNvPr id="2" name="CaixaDeTexto 1">
          <a:extLst>
            <a:ext uri="{FF2B5EF4-FFF2-40B4-BE49-F238E27FC236}">
              <a16:creationId xmlns:a16="http://schemas.microsoft.com/office/drawing/2014/main" id="{DA08F392-D135-4026-ABEB-646702520DF4}"/>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28575</xdr:colOff>
      <xdr:row>4</xdr:row>
      <xdr:rowOff>76200</xdr:rowOff>
    </xdr:from>
    <xdr:ext cx="184731" cy="264560"/>
    <xdr:sp macro="" textlink="">
      <xdr:nvSpPr>
        <xdr:cNvPr id="2" name="CaixaDeTexto 1">
          <a:extLst>
            <a:ext uri="{FF2B5EF4-FFF2-40B4-BE49-F238E27FC236}">
              <a16:creationId xmlns:a16="http://schemas.microsoft.com/office/drawing/2014/main" id="{5D06F353-ADB3-41B3-A946-E7150EACF511}"/>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3</xdr:col>
      <xdr:colOff>28575</xdr:colOff>
      <xdr:row>4</xdr:row>
      <xdr:rowOff>76200</xdr:rowOff>
    </xdr:from>
    <xdr:ext cx="184731" cy="264560"/>
    <xdr:sp macro="" textlink="">
      <xdr:nvSpPr>
        <xdr:cNvPr id="3" name="CaixaDeTexto 2">
          <a:extLst>
            <a:ext uri="{FF2B5EF4-FFF2-40B4-BE49-F238E27FC236}">
              <a16:creationId xmlns:a16="http://schemas.microsoft.com/office/drawing/2014/main" id="{CEA6ECBA-EB36-4494-BA1E-B21E9572DEF6}"/>
            </a:ext>
            <a:ext uri="{147F2762-F138-4A5C-976F-8EAC2B608ADB}">
              <a16:predDERef xmlns:a16="http://schemas.microsoft.com/office/drawing/2014/main" pred="{46DC41E2-0B69-4DE4-B7A9-D4312BD9B68E}"/>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3</xdr:col>
      <xdr:colOff>28575</xdr:colOff>
      <xdr:row>4</xdr:row>
      <xdr:rowOff>76200</xdr:rowOff>
    </xdr:from>
    <xdr:ext cx="184731" cy="264560"/>
    <xdr:sp macro="" textlink="">
      <xdr:nvSpPr>
        <xdr:cNvPr id="4" name="CaixaDeTexto 3">
          <a:extLst>
            <a:ext uri="{FF2B5EF4-FFF2-40B4-BE49-F238E27FC236}">
              <a16:creationId xmlns:a16="http://schemas.microsoft.com/office/drawing/2014/main" id="{C243DDF3-5A19-44BD-86A2-5BF1E7EAFED8}"/>
            </a:ext>
            <a:ext uri="{147F2762-F138-4A5C-976F-8EAC2B608ADB}">
              <a16:predDERef xmlns:a16="http://schemas.microsoft.com/office/drawing/2014/main" pred="{89C3A8EC-1047-4FE1-B901-F3DD1271C136}"/>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28575</xdr:colOff>
      <xdr:row>4</xdr:row>
      <xdr:rowOff>76200</xdr:rowOff>
    </xdr:from>
    <xdr:ext cx="184731" cy="264560"/>
    <xdr:sp macro="" textlink="">
      <xdr:nvSpPr>
        <xdr:cNvPr id="2" name="CaixaDeTexto 1">
          <a:extLst>
            <a:ext uri="{FF2B5EF4-FFF2-40B4-BE49-F238E27FC236}">
              <a16:creationId xmlns:a16="http://schemas.microsoft.com/office/drawing/2014/main" id="{E129D5F6-0F30-454C-B0FB-8E86381C0904}"/>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3</xdr:col>
      <xdr:colOff>28575</xdr:colOff>
      <xdr:row>4</xdr:row>
      <xdr:rowOff>76200</xdr:rowOff>
    </xdr:from>
    <xdr:ext cx="184731" cy="264560"/>
    <xdr:sp macro="" textlink="">
      <xdr:nvSpPr>
        <xdr:cNvPr id="3" name="CaixaDeTexto 2">
          <a:extLst>
            <a:ext uri="{FF2B5EF4-FFF2-40B4-BE49-F238E27FC236}">
              <a16:creationId xmlns:a16="http://schemas.microsoft.com/office/drawing/2014/main" id="{A1852F9E-F5CA-4425-A13E-D6A7F8282183}"/>
            </a:ext>
            <a:ext uri="{147F2762-F138-4A5C-976F-8EAC2B608ADB}">
              <a16:predDERef xmlns:a16="http://schemas.microsoft.com/office/drawing/2014/main" pred="{46DC41E2-0B69-4DE4-B7A9-D4312BD9B68E}"/>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3</xdr:col>
      <xdr:colOff>28575</xdr:colOff>
      <xdr:row>4</xdr:row>
      <xdr:rowOff>76200</xdr:rowOff>
    </xdr:from>
    <xdr:ext cx="184731" cy="264560"/>
    <xdr:sp macro="" textlink="">
      <xdr:nvSpPr>
        <xdr:cNvPr id="4" name="CaixaDeTexto 3">
          <a:extLst>
            <a:ext uri="{FF2B5EF4-FFF2-40B4-BE49-F238E27FC236}">
              <a16:creationId xmlns:a16="http://schemas.microsoft.com/office/drawing/2014/main" id="{FE9BAF8B-88EE-44A1-B73F-C522104DAAE3}"/>
            </a:ext>
            <a:ext uri="{147F2762-F138-4A5C-976F-8EAC2B608ADB}">
              <a16:predDERef xmlns:a16="http://schemas.microsoft.com/office/drawing/2014/main" pred="{89C3A8EC-1047-4FE1-B901-F3DD1271C136}"/>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xdr:col>
      <xdr:colOff>28575</xdr:colOff>
      <xdr:row>4</xdr:row>
      <xdr:rowOff>76200</xdr:rowOff>
    </xdr:from>
    <xdr:ext cx="184731" cy="264560"/>
    <xdr:sp macro="" textlink="">
      <xdr:nvSpPr>
        <xdr:cNvPr id="2" name="CaixaDeTexto 1">
          <a:extLst>
            <a:ext uri="{FF2B5EF4-FFF2-40B4-BE49-F238E27FC236}">
              <a16:creationId xmlns:a16="http://schemas.microsoft.com/office/drawing/2014/main" id="{EEFEFDB3-3EB4-4A4A-B52A-5F2F7F1C0690}"/>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3</xdr:col>
      <xdr:colOff>28575</xdr:colOff>
      <xdr:row>4</xdr:row>
      <xdr:rowOff>76200</xdr:rowOff>
    </xdr:from>
    <xdr:ext cx="184731" cy="264560"/>
    <xdr:sp macro="" textlink="">
      <xdr:nvSpPr>
        <xdr:cNvPr id="3" name="CaixaDeTexto 2">
          <a:extLst>
            <a:ext uri="{FF2B5EF4-FFF2-40B4-BE49-F238E27FC236}">
              <a16:creationId xmlns:a16="http://schemas.microsoft.com/office/drawing/2014/main" id="{A15A9141-46B9-43B0-979C-025652372063}"/>
            </a:ext>
            <a:ext uri="{147F2762-F138-4A5C-976F-8EAC2B608ADB}">
              <a16:predDERef xmlns:a16="http://schemas.microsoft.com/office/drawing/2014/main" pred="{46DC41E2-0B69-4DE4-B7A9-D4312BD9B68E}"/>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3</xdr:col>
      <xdr:colOff>28575</xdr:colOff>
      <xdr:row>4</xdr:row>
      <xdr:rowOff>76200</xdr:rowOff>
    </xdr:from>
    <xdr:ext cx="184731" cy="264560"/>
    <xdr:sp macro="" textlink="">
      <xdr:nvSpPr>
        <xdr:cNvPr id="4" name="CaixaDeTexto 3">
          <a:extLst>
            <a:ext uri="{FF2B5EF4-FFF2-40B4-BE49-F238E27FC236}">
              <a16:creationId xmlns:a16="http://schemas.microsoft.com/office/drawing/2014/main" id="{0016AD6B-17BC-453B-88DD-73746E2E85CB}"/>
            </a:ext>
            <a:ext uri="{147F2762-F138-4A5C-976F-8EAC2B608ADB}">
              <a16:predDERef xmlns:a16="http://schemas.microsoft.com/office/drawing/2014/main" pred="{89C3A8EC-1047-4FE1-B901-F3DD1271C136}"/>
            </a:ext>
          </a:extLst>
        </xdr:cNvPr>
        <xdr:cNvSpPr txBox="1"/>
      </xdr:nvSpPr>
      <xdr:spPr>
        <a:xfrm>
          <a:off x="2390775" y="110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9">
    <tabColor rgb="FFFFFF00"/>
  </sheetPr>
  <dimension ref="A1:K48"/>
  <sheetViews>
    <sheetView showGridLines="0" workbookViewId="0">
      <selection activeCell="G13" sqref="G13"/>
    </sheetView>
  </sheetViews>
  <sheetFormatPr defaultRowHeight="15" x14ac:dyDescent="0.25"/>
  <cols>
    <col min="1" max="1" width="6.28515625" customWidth="1"/>
    <col min="2" max="2" width="8.140625" customWidth="1"/>
    <col min="3" max="3" width="8.85546875" customWidth="1"/>
    <col min="4" max="4" width="3.85546875" customWidth="1"/>
    <col min="5" max="5" width="11.140625" customWidth="1"/>
    <col min="6" max="6" width="30.7109375" customWidth="1"/>
    <col min="7" max="7" width="10" bestFit="1" customWidth="1"/>
    <col min="8" max="8" width="24.140625" customWidth="1"/>
    <col min="9" max="9" width="10.140625" customWidth="1"/>
    <col min="11" max="11" width="15.140625" customWidth="1"/>
  </cols>
  <sheetData>
    <row r="1" spans="1:11" ht="19.5" customHeight="1" x14ac:dyDescent="0.25">
      <c r="A1" s="78"/>
      <c r="B1" s="687" t="s">
        <v>800</v>
      </c>
      <c r="C1" s="687"/>
      <c r="D1" s="687"/>
      <c r="E1" s="687"/>
      <c r="F1" s="687"/>
      <c r="G1" s="687"/>
      <c r="H1" s="687"/>
      <c r="I1" s="687"/>
      <c r="J1" s="687"/>
      <c r="K1" s="687"/>
    </row>
    <row r="2" spans="1:11" ht="19.5" customHeight="1" x14ac:dyDescent="0.25">
      <c r="A2" s="31"/>
      <c r="B2" s="689" t="s">
        <v>801</v>
      </c>
      <c r="C2" s="689"/>
      <c r="D2" s="689"/>
      <c r="E2" s="689"/>
      <c r="F2" s="689"/>
      <c r="G2" s="689"/>
      <c r="H2" s="689"/>
      <c r="I2" s="689"/>
      <c r="J2" s="689"/>
      <c r="K2" s="689"/>
    </row>
    <row r="3" spans="1:11" ht="19.5" customHeight="1" x14ac:dyDescent="0.25">
      <c r="A3" s="78"/>
      <c r="B3" s="688" t="s">
        <v>0</v>
      </c>
      <c r="C3" s="688"/>
      <c r="D3" s="688"/>
      <c r="E3" s="688"/>
      <c r="F3" s="688"/>
      <c r="G3" s="688"/>
      <c r="H3" s="688"/>
      <c r="I3" s="688"/>
      <c r="J3" s="688"/>
      <c r="K3" s="688"/>
    </row>
    <row r="4" spans="1:11" ht="19.5" customHeight="1" x14ac:dyDescent="0.25">
      <c r="A4" s="78"/>
      <c r="B4" s="688" t="s">
        <v>1</v>
      </c>
      <c r="C4" s="688"/>
      <c r="D4" s="688"/>
      <c r="E4" s="688"/>
      <c r="F4" s="688"/>
      <c r="G4" s="688"/>
      <c r="H4" s="688"/>
      <c r="I4" s="688"/>
      <c r="J4" s="688"/>
      <c r="K4" s="688"/>
    </row>
    <row r="5" spans="1:11" ht="20.25" x14ac:dyDescent="0.3">
      <c r="A5" s="48"/>
      <c r="B5" s="48"/>
      <c r="C5" s="48"/>
      <c r="D5" s="48"/>
      <c r="E5" s="48"/>
      <c r="F5" s="48"/>
      <c r="G5" s="48"/>
      <c r="H5" s="48"/>
    </row>
    <row r="6" spans="1:11" ht="48" customHeight="1" x14ac:dyDescent="0.25">
      <c r="A6" s="42"/>
      <c r="B6" s="668" t="s">
        <v>2</v>
      </c>
      <c r="C6" s="669"/>
      <c r="D6" s="669"/>
      <c r="E6" s="669"/>
      <c r="F6" s="669"/>
      <c r="G6" s="669"/>
      <c r="H6" s="669"/>
      <c r="I6" s="669"/>
      <c r="J6" s="669"/>
      <c r="K6" s="669"/>
    </row>
    <row r="7" spans="1:11" ht="23.25" customHeight="1" x14ac:dyDescent="0.25">
      <c r="A7" s="47"/>
      <c r="B7" s="47"/>
      <c r="C7" s="47"/>
      <c r="D7" s="47"/>
      <c r="E7" s="47"/>
      <c r="F7" s="47"/>
      <c r="G7" s="47"/>
      <c r="H7" s="47"/>
    </row>
    <row r="8" spans="1:11" ht="21" customHeight="1" x14ac:dyDescent="0.25">
      <c r="A8" s="29"/>
      <c r="B8" s="692" t="s">
        <v>3</v>
      </c>
      <c r="C8" s="692"/>
      <c r="D8" s="692"/>
      <c r="E8" s="692"/>
      <c r="F8" s="692"/>
      <c r="G8" s="692"/>
      <c r="H8" s="692"/>
      <c r="I8" s="692"/>
      <c r="J8" s="692"/>
      <c r="K8" s="692"/>
    </row>
    <row r="9" spans="1:11" ht="15" customHeight="1" x14ac:dyDescent="0.25">
      <c r="A9" s="29"/>
      <c r="B9" s="60"/>
      <c r="C9" s="60"/>
      <c r="D9" s="60"/>
      <c r="E9" s="60"/>
      <c r="F9" s="60"/>
      <c r="G9" s="60"/>
      <c r="H9" s="60"/>
      <c r="I9" s="60"/>
    </row>
    <row r="10" spans="1:11" ht="29.25" customHeight="1" x14ac:dyDescent="0.25">
      <c r="A10" s="29"/>
      <c r="B10" s="31" t="s">
        <v>4</v>
      </c>
      <c r="C10" s="60"/>
      <c r="D10" s="60"/>
      <c r="E10" s="60"/>
      <c r="F10" s="60"/>
      <c r="G10" s="60"/>
      <c r="H10" s="60"/>
      <c r="I10" s="60"/>
    </row>
    <row r="11" spans="1:11" ht="35.25" customHeight="1" x14ac:dyDescent="0.25">
      <c r="A11" s="29"/>
      <c r="B11" s="61">
        <v>1</v>
      </c>
      <c r="C11" s="678" t="s">
        <v>5</v>
      </c>
      <c r="D11" s="678"/>
      <c r="E11" s="678"/>
      <c r="F11" s="678"/>
      <c r="G11" s="678"/>
      <c r="H11" s="678"/>
      <c r="I11" s="678"/>
      <c r="J11" s="678"/>
      <c r="K11" s="679"/>
    </row>
    <row r="12" spans="1:11" ht="84.75" customHeight="1" x14ac:dyDescent="0.25">
      <c r="A12" s="29"/>
      <c r="B12" s="62">
        <v>2</v>
      </c>
      <c r="C12" s="674" t="s">
        <v>6</v>
      </c>
      <c r="D12" s="674"/>
      <c r="E12" s="674"/>
      <c r="F12" s="674"/>
      <c r="G12" s="674"/>
      <c r="H12" s="674"/>
      <c r="I12" s="674"/>
      <c r="J12" s="674"/>
      <c r="K12" s="675"/>
    </row>
    <row r="13" spans="1:11" ht="20.25" customHeight="1" x14ac:dyDescent="0.25">
      <c r="A13" s="29"/>
      <c r="B13" s="681">
        <v>3</v>
      </c>
      <c r="C13" s="63" t="s">
        <v>7</v>
      </c>
      <c r="D13" s="63"/>
      <c r="E13" s="63"/>
      <c r="F13" s="63"/>
      <c r="G13" s="64" t="s">
        <v>8</v>
      </c>
      <c r="H13" s="63" t="s">
        <v>9</v>
      </c>
      <c r="I13" s="63"/>
      <c r="J13" s="63"/>
      <c r="K13" s="65"/>
    </row>
    <row r="14" spans="1:11" ht="15" customHeight="1" x14ac:dyDescent="0.25">
      <c r="A14" s="29"/>
      <c r="B14" s="682"/>
      <c r="C14" s="66"/>
      <c r="D14" s="359" t="s">
        <v>10</v>
      </c>
      <c r="E14" s="359"/>
      <c r="F14" s="67"/>
      <c r="G14" s="67"/>
      <c r="H14" s="67"/>
      <c r="I14" s="67"/>
      <c r="J14" s="67"/>
      <c r="K14" s="68"/>
    </row>
    <row r="15" spans="1:11" ht="15" customHeight="1" x14ac:dyDescent="0.25">
      <c r="A15" s="29"/>
      <c r="B15" s="682"/>
      <c r="C15" s="66"/>
      <c r="D15" s="359" t="s">
        <v>11</v>
      </c>
      <c r="E15" s="359"/>
      <c r="F15" s="67"/>
      <c r="G15" s="67"/>
      <c r="H15" s="67"/>
      <c r="I15" s="67"/>
      <c r="J15" s="67"/>
      <c r="K15" s="68"/>
    </row>
    <row r="16" spans="1:11" ht="15" customHeight="1" x14ac:dyDescent="0.25">
      <c r="A16" s="29"/>
      <c r="B16" s="682"/>
      <c r="C16" s="66"/>
      <c r="D16" s="359" t="s">
        <v>12</v>
      </c>
      <c r="E16" s="359"/>
      <c r="F16" s="67"/>
      <c r="G16" s="67"/>
      <c r="H16" s="67"/>
      <c r="I16" s="67"/>
      <c r="J16" s="67"/>
      <c r="K16" s="68"/>
    </row>
    <row r="17" spans="1:11" ht="15" customHeight="1" x14ac:dyDescent="0.25">
      <c r="A17" s="29"/>
      <c r="B17" s="682"/>
      <c r="C17" s="66"/>
      <c r="D17" s="359" t="s">
        <v>13</v>
      </c>
      <c r="E17" s="359"/>
      <c r="F17" s="67"/>
      <c r="G17" s="67"/>
      <c r="H17" s="67"/>
      <c r="I17" s="67"/>
      <c r="J17" s="67"/>
      <c r="K17" s="68"/>
    </row>
    <row r="18" spans="1:11" ht="15" customHeight="1" x14ac:dyDescent="0.25">
      <c r="A18" s="29"/>
      <c r="B18" s="682"/>
      <c r="C18" s="66"/>
      <c r="D18" s="359" t="s">
        <v>14</v>
      </c>
      <c r="E18" s="359"/>
      <c r="F18" s="67"/>
      <c r="G18" s="67"/>
      <c r="H18" s="67"/>
      <c r="I18" s="67"/>
      <c r="J18" s="67"/>
      <c r="K18" s="68"/>
    </row>
    <row r="19" spans="1:11" ht="15" customHeight="1" x14ac:dyDescent="0.25">
      <c r="A19" s="29"/>
      <c r="B19" s="682"/>
      <c r="C19" s="66"/>
      <c r="D19" s="359" t="s">
        <v>15</v>
      </c>
      <c r="E19" s="359"/>
      <c r="F19" s="67"/>
      <c r="G19" s="67"/>
      <c r="H19" s="67"/>
      <c r="I19" s="67"/>
      <c r="J19" s="67"/>
      <c r="K19" s="68"/>
    </row>
    <row r="20" spans="1:11" ht="15" customHeight="1" x14ac:dyDescent="0.25">
      <c r="A20" s="29"/>
      <c r="B20" s="682"/>
      <c r="C20" s="66"/>
      <c r="D20" s="359" t="s">
        <v>16</v>
      </c>
      <c r="E20" s="359"/>
      <c r="F20" s="67"/>
      <c r="G20" s="67"/>
      <c r="H20" s="67"/>
      <c r="I20" s="67"/>
      <c r="J20" s="67"/>
      <c r="K20" s="68"/>
    </row>
    <row r="21" spans="1:11" ht="15" customHeight="1" x14ac:dyDescent="0.25">
      <c r="A21" s="29"/>
      <c r="B21" s="682"/>
      <c r="C21" s="66"/>
      <c r="D21" s="359" t="s">
        <v>17</v>
      </c>
      <c r="E21" s="359"/>
      <c r="F21" s="67"/>
      <c r="G21" s="67"/>
      <c r="H21" s="67"/>
      <c r="I21" s="67"/>
      <c r="J21" s="67"/>
      <c r="K21" s="68"/>
    </row>
    <row r="22" spans="1:11" ht="15" customHeight="1" x14ac:dyDescent="0.25">
      <c r="A22" s="29"/>
      <c r="B22" s="682"/>
      <c r="C22" s="66"/>
      <c r="D22" s="359" t="s">
        <v>18</v>
      </c>
      <c r="E22" s="359"/>
      <c r="F22" s="67"/>
      <c r="G22" s="67"/>
      <c r="H22" s="67"/>
      <c r="I22" s="67"/>
      <c r="J22" s="67"/>
      <c r="K22" s="68"/>
    </row>
    <row r="23" spans="1:11" ht="15" customHeight="1" x14ac:dyDescent="0.25">
      <c r="A23" s="29"/>
      <c r="B23" s="682"/>
      <c r="C23" s="66"/>
      <c r="D23" s="359" t="s">
        <v>19</v>
      </c>
      <c r="E23" s="359"/>
      <c r="F23" s="67"/>
      <c r="G23" s="67"/>
      <c r="H23" s="67"/>
      <c r="I23" s="67"/>
      <c r="J23" s="67"/>
      <c r="K23" s="68"/>
    </row>
    <row r="24" spans="1:11" ht="15" customHeight="1" x14ac:dyDescent="0.25">
      <c r="A24" s="29"/>
      <c r="B24" s="682"/>
      <c r="C24" s="66"/>
      <c r="D24" s="359" t="s">
        <v>20</v>
      </c>
      <c r="E24" s="359"/>
      <c r="F24" s="67"/>
      <c r="G24" s="67"/>
      <c r="H24" s="67"/>
      <c r="I24" s="67"/>
      <c r="J24" s="67"/>
      <c r="K24" s="68"/>
    </row>
    <row r="25" spans="1:11" ht="15" customHeight="1" x14ac:dyDescent="0.25">
      <c r="A25" s="29"/>
      <c r="B25" s="683"/>
      <c r="C25" s="69"/>
      <c r="D25" s="189"/>
      <c r="E25" s="189"/>
      <c r="F25" s="70"/>
      <c r="G25" s="70"/>
      <c r="H25" s="70"/>
      <c r="I25" s="70"/>
      <c r="J25" s="70"/>
      <c r="K25" s="71"/>
    </row>
    <row r="26" spans="1:11" ht="34.5" customHeight="1" x14ac:dyDescent="0.25">
      <c r="A26" s="29"/>
      <c r="B26" s="72">
        <v>4</v>
      </c>
      <c r="C26" s="676" t="s">
        <v>21</v>
      </c>
      <c r="D26" s="676"/>
      <c r="E26" s="676"/>
      <c r="F26" s="676"/>
      <c r="G26" s="676"/>
      <c r="H26" s="676"/>
      <c r="I26" s="676"/>
      <c r="J26" s="676"/>
      <c r="K26" s="677"/>
    </row>
    <row r="27" spans="1:11" ht="34.5" customHeight="1" x14ac:dyDescent="0.25">
      <c r="A27" s="29"/>
      <c r="B27" s="73">
        <v>5</v>
      </c>
      <c r="C27" s="678" t="s">
        <v>798</v>
      </c>
      <c r="D27" s="678"/>
      <c r="E27" s="678"/>
      <c r="F27" s="678"/>
      <c r="G27" s="678"/>
      <c r="H27" s="678"/>
      <c r="I27" s="678"/>
      <c r="J27" s="678"/>
      <c r="K27" s="679"/>
    </row>
    <row r="28" spans="1:11" ht="37.5" customHeight="1" x14ac:dyDescent="0.25">
      <c r="A28" s="29"/>
      <c r="B28" s="72">
        <v>6</v>
      </c>
      <c r="C28" s="670" t="s">
        <v>799</v>
      </c>
      <c r="D28" s="670"/>
      <c r="E28" s="670"/>
      <c r="F28" s="670"/>
      <c r="G28" s="670"/>
      <c r="H28" s="670"/>
      <c r="I28" s="670"/>
      <c r="J28" s="670"/>
      <c r="K28" s="671"/>
    </row>
    <row r="29" spans="1:11" ht="39.75" customHeight="1" x14ac:dyDescent="0.25">
      <c r="A29" s="29"/>
      <c r="B29" s="74">
        <v>7</v>
      </c>
      <c r="C29" s="672" t="s">
        <v>22</v>
      </c>
      <c r="D29" s="672"/>
      <c r="E29" s="672"/>
      <c r="F29" s="672"/>
      <c r="G29" s="672"/>
      <c r="H29" s="672"/>
      <c r="I29" s="672"/>
      <c r="J29" s="672"/>
      <c r="K29" s="673"/>
    </row>
    <row r="30" spans="1:11" ht="39.75" customHeight="1" x14ac:dyDescent="0.25">
      <c r="A30" s="29"/>
      <c r="B30" s="75">
        <v>8</v>
      </c>
      <c r="C30" s="674" t="s">
        <v>23</v>
      </c>
      <c r="D30" s="674"/>
      <c r="E30" s="674"/>
      <c r="F30" s="674"/>
      <c r="G30" s="674"/>
      <c r="H30" s="674"/>
      <c r="I30" s="674"/>
      <c r="J30" s="674"/>
      <c r="K30" s="675"/>
    </row>
    <row r="31" spans="1:11" ht="33.75" customHeight="1" x14ac:dyDescent="0.25">
      <c r="A31" s="29"/>
      <c r="B31" s="516">
        <v>9</v>
      </c>
      <c r="C31" s="684" t="s">
        <v>24</v>
      </c>
      <c r="D31" s="685"/>
      <c r="E31" s="685"/>
      <c r="F31" s="685"/>
      <c r="G31" s="685"/>
      <c r="H31" s="685"/>
      <c r="I31" s="685"/>
      <c r="J31" s="685"/>
      <c r="K31" s="686"/>
    </row>
    <row r="32" spans="1:11" ht="46.5" customHeight="1" x14ac:dyDescent="0.25">
      <c r="A32" s="29"/>
      <c r="B32" s="72">
        <v>10</v>
      </c>
      <c r="C32" s="680" t="s">
        <v>25</v>
      </c>
      <c r="D32" s="676"/>
      <c r="E32" s="676"/>
      <c r="F32" s="676"/>
      <c r="G32" s="676"/>
      <c r="H32" s="676"/>
      <c r="I32" s="676"/>
      <c r="J32" s="676"/>
      <c r="K32" s="677"/>
    </row>
    <row r="33" spans="1:11" ht="37.5" customHeight="1" x14ac:dyDescent="0.25">
      <c r="A33" s="29"/>
      <c r="B33" s="74">
        <v>11</v>
      </c>
      <c r="C33" s="672" t="s">
        <v>26</v>
      </c>
      <c r="D33" s="672"/>
      <c r="E33" s="672"/>
      <c r="F33" s="672"/>
      <c r="G33" s="672"/>
      <c r="H33" s="672"/>
      <c r="I33" s="672"/>
      <c r="J33" s="672"/>
      <c r="K33" s="673"/>
    </row>
    <row r="34" spans="1:11" ht="36.75" customHeight="1" x14ac:dyDescent="0.25">
      <c r="A34" s="29"/>
      <c r="B34" s="72">
        <v>12</v>
      </c>
      <c r="C34" s="670" t="s">
        <v>27</v>
      </c>
      <c r="D34" s="670"/>
      <c r="E34" s="670"/>
      <c r="F34" s="670"/>
      <c r="G34" s="670"/>
      <c r="H34" s="670"/>
      <c r="I34" s="670"/>
      <c r="J34" s="670"/>
      <c r="K34" s="671"/>
    </row>
    <row r="35" spans="1:11" ht="36.75" customHeight="1" x14ac:dyDescent="0.25">
      <c r="A35" s="29"/>
      <c r="B35" s="74">
        <v>13</v>
      </c>
      <c r="C35" s="672" t="s">
        <v>28</v>
      </c>
      <c r="D35" s="672"/>
      <c r="E35" s="672"/>
      <c r="F35" s="672"/>
      <c r="G35" s="672"/>
      <c r="H35" s="672"/>
      <c r="I35" s="672"/>
      <c r="J35" s="672"/>
      <c r="K35" s="673"/>
    </row>
    <row r="36" spans="1:11" ht="34.5" customHeight="1" x14ac:dyDescent="0.25">
      <c r="A36" s="29"/>
      <c r="B36" s="75">
        <v>14</v>
      </c>
      <c r="C36" s="674" t="s">
        <v>29</v>
      </c>
      <c r="D36" s="674"/>
      <c r="E36" s="674"/>
      <c r="F36" s="674"/>
      <c r="G36" s="674"/>
      <c r="H36" s="674"/>
      <c r="I36" s="674"/>
      <c r="J36" s="674"/>
      <c r="K36" s="675"/>
    </row>
    <row r="37" spans="1:11" ht="15" customHeight="1" x14ac:dyDescent="0.25">
      <c r="A37" s="29"/>
      <c r="B37" s="693">
        <v>15</v>
      </c>
      <c r="C37" s="695" t="s">
        <v>30</v>
      </c>
      <c r="D37" s="695"/>
      <c r="E37" s="695"/>
      <c r="F37" s="695"/>
      <c r="G37" s="695"/>
      <c r="H37" s="695"/>
      <c r="I37" s="695"/>
      <c r="J37" s="695"/>
      <c r="K37" s="696"/>
    </row>
    <row r="38" spans="1:11" ht="15" customHeight="1" x14ac:dyDescent="0.25">
      <c r="A38" s="29"/>
      <c r="B38" s="694"/>
      <c r="C38" s="76"/>
      <c r="D38" s="690" t="s">
        <v>31</v>
      </c>
      <c r="E38" s="690"/>
      <c r="F38" s="690"/>
      <c r="G38" s="690"/>
      <c r="H38" s="690"/>
      <c r="I38" s="690"/>
      <c r="J38" s="690"/>
      <c r="K38" s="691"/>
    </row>
    <row r="39" spans="1:11" ht="18" x14ac:dyDescent="0.25">
      <c r="A39" s="29"/>
      <c r="B39" s="694"/>
      <c r="C39" s="76"/>
      <c r="D39" s="690" t="s">
        <v>32</v>
      </c>
      <c r="E39" s="690"/>
      <c r="F39" s="690"/>
      <c r="G39" s="690"/>
      <c r="H39" s="690"/>
      <c r="I39" s="690"/>
      <c r="J39" s="690"/>
      <c r="K39" s="691"/>
    </row>
    <row r="40" spans="1:11" ht="15" customHeight="1" x14ac:dyDescent="0.25">
      <c r="A40" s="29"/>
      <c r="B40" s="694"/>
      <c r="C40" s="76"/>
      <c r="D40" s="690" t="s">
        <v>33</v>
      </c>
      <c r="E40" s="690"/>
      <c r="F40" s="690"/>
      <c r="G40" s="690"/>
      <c r="H40" s="690"/>
      <c r="I40" s="690"/>
      <c r="J40" s="690"/>
      <c r="K40" s="691"/>
    </row>
    <row r="41" spans="1:11" ht="15" customHeight="1" x14ac:dyDescent="0.25">
      <c r="A41" s="29"/>
      <c r="B41" s="694"/>
      <c r="C41" s="76"/>
      <c r="D41" s="690" t="s">
        <v>34</v>
      </c>
      <c r="E41" s="690"/>
      <c r="F41" s="690"/>
      <c r="G41" s="690"/>
      <c r="H41" s="690"/>
      <c r="I41" s="690"/>
      <c r="J41" s="690"/>
      <c r="K41" s="691"/>
    </row>
    <row r="42" spans="1:11" ht="18" x14ac:dyDescent="0.25">
      <c r="A42" s="29"/>
      <c r="B42" s="694"/>
      <c r="C42" s="76"/>
      <c r="D42" s="690" t="s">
        <v>35</v>
      </c>
      <c r="E42" s="690"/>
      <c r="F42" s="690"/>
      <c r="G42" s="690"/>
      <c r="H42" s="690"/>
      <c r="I42" s="690"/>
      <c r="J42" s="690"/>
      <c r="K42" s="691"/>
    </row>
    <row r="43" spans="1:11" ht="15" customHeight="1" x14ac:dyDescent="0.25">
      <c r="A43" s="29"/>
      <c r="B43" s="694"/>
      <c r="C43" s="76"/>
      <c r="D43" s="690" t="s">
        <v>36</v>
      </c>
      <c r="E43" s="690"/>
      <c r="F43" s="690"/>
      <c r="G43" s="690"/>
      <c r="H43" s="690"/>
      <c r="I43" s="690"/>
      <c r="J43" s="690"/>
      <c r="K43" s="691"/>
    </row>
    <row r="44" spans="1:11" ht="18" x14ac:dyDescent="0.25">
      <c r="A44" s="29"/>
      <c r="B44" s="694"/>
      <c r="C44" s="76"/>
      <c r="D44" s="690" t="s">
        <v>37</v>
      </c>
      <c r="E44" s="690"/>
      <c r="F44" s="690"/>
      <c r="G44" s="690"/>
      <c r="H44" s="690"/>
      <c r="I44" s="690"/>
      <c r="J44" s="690"/>
      <c r="K44" s="691"/>
    </row>
    <row r="45" spans="1:11" ht="15" customHeight="1" x14ac:dyDescent="0.25">
      <c r="A45" s="29"/>
      <c r="B45" s="694"/>
      <c r="C45" s="76"/>
      <c r="D45" s="690" t="s">
        <v>38</v>
      </c>
      <c r="E45" s="690"/>
      <c r="F45" s="690"/>
      <c r="G45" s="690"/>
      <c r="H45" s="690"/>
      <c r="I45" s="690"/>
      <c r="J45" s="690"/>
      <c r="K45" s="691"/>
    </row>
    <row r="46" spans="1:11" ht="18" x14ac:dyDescent="0.25">
      <c r="A46" s="29"/>
      <c r="B46" s="694"/>
      <c r="C46" s="76" t="s">
        <v>39</v>
      </c>
      <c r="D46" s="690" t="s">
        <v>40</v>
      </c>
      <c r="E46" s="690"/>
      <c r="F46" s="690"/>
      <c r="G46" s="690"/>
      <c r="H46" s="690"/>
      <c r="I46" s="690"/>
      <c r="J46" s="690"/>
      <c r="K46" s="691"/>
    </row>
    <row r="47" spans="1:11" ht="29.25" customHeight="1" x14ac:dyDescent="0.25">
      <c r="A47" s="29"/>
      <c r="B47" s="697">
        <v>16</v>
      </c>
      <c r="C47" s="674" t="s">
        <v>41</v>
      </c>
      <c r="D47" s="674"/>
      <c r="E47" s="674"/>
      <c r="F47" s="674"/>
      <c r="G47" s="674"/>
      <c r="H47" s="674"/>
      <c r="I47" s="674"/>
      <c r="J47" s="674"/>
      <c r="K47" s="699"/>
    </row>
    <row r="48" spans="1:11" ht="36" customHeight="1" x14ac:dyDescent="0.25">
      <c r="A48" s="29"/>
      <c r="B48" s="698"/>
      <c r="C48" s="154"/>
      <c r="D48" s="700" t="s">
        <v>42</v>
      </c>
      <c r="E48" s="700"/>
      <c r="F48" s="700"/>
      <c r="G48" s="700"/>
      <c r="H48" s="700"/>
      <c r="I48" s="700"/>
      <c r="J48" s="700"/>
      <c r="K48" s="701"/>
    </row>
  </sheetData>
  <sheetProtection algorithmName="SHA-512" hashValue="eJFZXUBuLNNo+m86q4sjIwZ/zzEHMFgJW1y1UR23AZh/WEgZy2cM7oR3oAUBWTZpAPuN2spkf9u31GREjRC+rA==" saltValue="i+AHtCV+Hk7ymbPumaeK5A==" spinCount="100000" sheet="1" objects="1" scenarios="1"/>
  <mergeCells count="34">
    <mergeCell ref="B47:B48"/>
    <mergeCell ref="C47:K47"/>
    <mergeCell ref="D48:K48"/>
    <mergeCell ref="C34:K34"/>
    <mergeCell ref="D44:K44"/>
    <mergeCell ref="D45:K45"/>
    <mergeCell ref="D46:K46"/>
    <mergeCell ref="B1:K1"/>
    <mergeCell ref="B4:K4"/>
    <mergeCell ref="B3:K3"/>
    <mergeCell ref="B2:K2"/>
    <mergeCell ref="D43:K43"/>
    <mergeCell ref="D38:K38"/>
    <mergeCell ref="D39:K39"/>
    <mergeCell ref="D40:K40"/>
    <mergeCell ref="D41:K41"/>
    <mergeCell ref="D42:K42"/>
    <mergeCell ref="B8:K8"/>
    <mergeCell ref="C11:K11"/>
    <mergeCell ref="C35:K35"/>
    <mergeCell ref="C36:K36"/>
    <mergeCell ref="B37:B46"/>
    <mergeCell ref="C37:K37"/>
    <mergeCell ref="B6:K6"/>
    <mergeCell ref="C28:K28"/>
    <mergeCell ref="C29:K29"/>
    <mergeCell ref="C30:K30"/>
    <mergeCell ref="C33:K33"/>
    <mergeCell ref="C12:K12"/>
    <mergeCell ref="C26:K26"/>
    <mergeCell ref="C27:K27"/>
    <mergeCell ref="C32:K32"/>
    <mergeCell ref="B13:B25"/>
    <mergeCell ref="C31:K31"/>
  </mergeCells>
  <pageMargins left="0.51181102362204722" right="0.51181102362204722" top="0.78740157480314965" bottom="0.78740157480314965" header="0.31496062992125984" footer="0.31496062992125984"/>
  <pageSetup paperSize="9" scale="62" orientation="portrait" r:id="rId1"/>
  <headerFooter>
    <oddFooter>&amp;C&amp;A - Pregão Eletrônico nº 90002/2025 - LFDA/SP-MAPA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Planilha7">
    <tabColor theme="0" tint="-0.249977111117893"/>
    <pageSetUpPr fitToPage="1"/>
  </sheetPr>
  <dimension ref="A1:J66"/>
  <sheetViews>
    <sheetView showGridLines="0" topLeftCell="A56" workbookViewId="0">
      <selection activeCell="F56" sqref="F12:F56"/>
    </sheetView>
  </sheetViews>
  <sheetFormatPr defaultRowHeight="15" customHeight="1" x14ac:dyDescent="0.2"/>
  <cols>
    <col min="1" max="1" width="9.140625" style="1"/>
    <col min="2" max="2" width="7" style="1" customWidth="1"/>
    <col min="3" max="3" width="99.7109375" style="1" customWidth="1"/>
    <col min="4" max="4" width="10" style="40" customWidth="1"/>
    <col min="5" max="5" width="9.7109375" style="40" customWidth="1"/>
    <col min="6" max="9" width="13.7109375" style="1" customWidth="1"/>
    <col min="10" max="16384" width="9.140625" style="1"/>
  </cols>
  <sheetData>
    <row r="1" spans="1:10" customFormat="1" ht="20.25" customHeight="1" x14ac:dyDescent="0.3">
      <c r="A1" s="46"/>
      <c r="B1" s="714" t="str">
        <f>ORIENTAÇÕES!B1</f>
        <v>ANEXO VII</v>
      </c>
      <c r="C1" s="714"/>
      <c r="D1" s="714"/>
      <c r="E1" s="714"/>
      <c r="F1" s="714"/>
      <c r="G1" s="714"/>
      <c r="H1" s="714"/>
      <c r="I1" s="714"/>
    </row>
    <row r="2" spans="1:10" customFormat="1" ht="20.25" customHeight="1" x14ac:dyDescent="0.3">
      <c r="A2" s="46"/>
      <c r="B2" s="714" t="str">
        <f>ORIENTAÇÕES!B2</f>
        <v>PLANILHA DE CUSTO E FORMAÇÃO DE PREÇO (ITEM 1) LICITANTE</v>
      </c>
      <c r="C2" s="714"/>
      <c r="D2" s="714"/>
      <c r="E2" s="714"/>
      <c r="F2" s="714"/>
      <c r="G2" s="714"/>
      <c r="H2" s="714"/>
      <c r="I2" s="714"/>
    </row>
    <row r="3" spans="1:10" customFormat="1" ht="20.25" customHeight="1" x14ac:dyDescent="0.3">
      <c r="A3" s="46"/>
      <c r="B3" s="714" t="str">
        <f>ORIENTAÇÕES!B3</f>
        <v>PREGÃO ELETRÔNICO Nº 90002/2025</v>
      </c>
      <c r="C3" s="714"/>
      <c r="D3" s="714"/>
      <c r="E3" s="714"/>
      <c r="F3" s="714"/>
      <c r="G3" s="714"/>
      <c r="H3" s="714"/>
      <c r="I3" s="714"/>
    </row>
    <row r="4" spans="1:10" customFormat="1" ht="20.25" customHeight="1" x14ac:dyDescent="0.3">
      <c r="A4" s="46"/>
      <c r="B4" s="715" t="str">
        <f>ORIENTAÇÕES!B4</f>
        <v>PROCESSO Nº 21000.068258/2024-69</v>
      </c>
      <c r="C4" s="715"/>
      <c r="D4" s="715"/>
      <c r="E4" s="715"/>
      <c r="F4" s="715"/>
      <c r="G4" s="715"/>
      <c r="H4" s="715"/>
      <c r="I4" s="715"/>
    </row>
    <row r="5" spans="1:10" customFormat="1" ht="30" customHeight="1" x14ac:dyDescent="0.3">
      <c r="B5" s="991"/>
      <c r="C5" s="991"/>
      <c r="D5" s="991"/>
      <c r="E5" s="991"/>
      <c r="F5" s="991"/>
      <c r="G5" s="991"/>
      <c r="H5" s="991"/>
      <c r="I5" s="991"/>
    </row>
    <row r="6" spans="1:10" customFormat="1" ht="15.75" customHeight="1" x14ac:dyDescent="0.3">
      <c r="A6" s="46"/>
      <c r="B6" s="712" t="str">
        <f>ORIENTAÇÕES!B8</f>
        <v>ITEM 1 - SERVIÇOS DE MANUTENÇÃO RESIDENTE</v>
      </c>
      <c r="C6" s="712"/>
      <c r="D6" s="712"/>
      <c r="E6" s="712"/>
      <c r="F6" s="712"/>
      <c r="G6" s="712"/>
      <c r="H6" s="712"/>
      <c r="I6" s="712"/>
      <c r="J6" s="123"/>
    </row>
    <row r="7" spans="1:10" customFormat="1" ht="18" customHeight="1" x14ac:dyDescent="0.25">
      <c r="B7" s="768" t="s">
        <v>533</v>
      </c>
      <c r="C7" s="768"/>
      <c r="D7" s="768"/>
      <c r="E7" s="768"/>
      <c r="F7" s="768"/>
      <c r="G7" s="768"/>
      <c r="H7" s="768"/>
      <c r="I7" s="768"/>
    </row>
    <row r="8" spans="1:10" customFormat="1" ht="30" customHeight="1" x14ac:dyDescent="0.25">
      <c r="A8" s="1"/>
      <c r="B8" s="9"/>
      <c r="C8" s="9"/>
      <c r="D8" s="2"/>
      <c r="E8" s="2"/>
      <c r="F8" s="2"/>
      <c r="G8" s="9"/>
      <c r="I8" s="177"/>
    </row>
    <row r="9" spans="1:10" customFormat="1" ht="27" customHeight="1" x14ac:dyDescent="0.25">
      <c r="A9" s="1"/>
      <c r="B9" s="126"/>
      <c r="C9" s="38" t="s">
        <v>67</v>
      </c>
      <c r="D9" s="781" t="str">
        <f>'RESUMO ITEM1'!C10</f>
        <v>XXXXXX</v>
      </c>
      <c r="E9" s="781"/>
      <c r="F9" s="781"/>
      <c r="G9" s="39" t="s">
        <v>46</v>
      </c>
      <c r="H9" s="782" t="str">
        <f>'RESUMO ITEM1'!C11</f>
        <v>XXXXXX</v>
      </c>
      <c r="I9" s="782"/>
    </row>
    <row r="10" spans="1:10" customFormat="1" ht="27" customHeight="1" thickBot="1" x14ac:dyDescent="0.3">
      <c r="A10" s="1"/>
      <c r="B10" s="126"/>
      <c r="C10" s="38"/>
      <c r="D10" s="155"/>
      <c r="E10" s="155"/>
      <c r="F10" s="39"/>
      <c r="G10" s="156"/>
      <c r="I10" s="177"/>
    </row>
    <row r="11" spans="1:10" ht="47.25" customHeight="1" x14ac:dyDescent="0.2">
      <c r="B11" s="309" t="s">
        <v>127</v>
      </c>
      <c r="C11" s="310" t="s">
        <v>447</v>
      </c>
      <c r="D11" s="310" t="s">
        <v>449</v>
      </c>
      <c r="E11" s="310" t="s">
        <v>448</v>
      </c>
      <c r="F11" s="310" t="s">
        <v>452</v>
      </c>
      <c r="G11" s="310" t="s">
        <v>534</v>
      </c>
      <c r="H11" s="310" t="s">
        <v>535</v>
      </c>
      <c r="I11" s="311" t="s">
        <v>536</v>
      </c>
    </row>
    <row r="12" spans="1:10" ht="117" customHeight="1" x14ac:dyDescent="0.2">
      <c r="B12" s="372">
        <v>1</v>
      </c>
      <c r="C12" s="308" t="s">
        <v>537</v>
      </c>
      <c r="D12" s="432" t="s">
        <v>455</v>
      </c>
      <c r="E12" s="433">
        <v>1</v>
      </c>
      <c r="F12" s="367"/>
      <c r="G12" s="434">
        <f>E12*F12</f>
        <v>0</v>
      </c>
      <c r="H12" s="435">
        <v>60</v>
      </c>
      <c r="I12" s="436">
        <f>G12/H12</f>
        <v>0</v>
      </c>
    </row>
    <row r="13" spans="1:10" ht="89.25" x14ac:dyDescent="0.2">
      <c r="B13" s="373">
        <v>2</v>
      </c>
      <c r="C13" s="267" t="s">
        <v>538</v>
      </c>
      <c r="D13" s="276" t="s">
        <v>455</v>
      </c>
      <c r="E13" s="275">
        <v>1</v>
      </c>
      <c r="F13" s="363"/>
      <c r="G13" s="79">
        <f t="shared" ref="G13:G56" si="0">E13*F13</f>
        <v>0</v>
      </c>
      <c r="H13" s="302">
        <v>60</v>
      </c>
      <c r="I13" s="337">
        <f t="shared" ref="I13:I56" si="1">G13/H13</f>
        <v>0</v>
      </c>
    </row>
    <row r="14" spans="1:10" ht="160.5" customHeight="1" x14ac:dyDescent="0.2">
      <c r="B14" s="373">
        <v>3</v>
      </c>
      <c r="C14" s="267" t="s">
        <v>539</v>
      </c>
      <c r="D14" s="274" t="s">
        <v>455</v>
      </c>
      <c r="E14" s="275">
        <v>1</v>
      </c>
      <c r="F14" s="363"/>
      <c r="G14" s="79">
        <f t="shared" si="0"/>
        <v>0</v>
      </c>
      <c r="H14" s="302">
        <v>60</v>
      </c>
      <c r="I14" s="337">
        <f t="shared" si="1"/>
        <v>0</v>
      </c>
    </row>
    <row r="15" spans="1:10" ht="75.75" customHeight="1" x14ac:dyDescent="0.2">
      <c r="B15" s="373">
        <v>4</v>
      </c>
      <c r="C15" s="267" t="s">
        <v>540</v>
      </c>
      <c r="D15" s="274" t="s">
        <v>455</v>
      </c>
      <c r="E15" s="275">
        <v>2</v>
      </c>
      <c r="F15" s="363"/>
      <c r="G15" s="79">
        <f t="shared" si="0"/>
        <v>0</v>
      </c>
      <c r="H15" s="302">
        <v>60</v>
      </c>
      <c r="I15" s="337">
        <f t="shared" si="1"/>
        <v>0</v>
      </c>
    </row>
    <row r="16" spans="1:10" ht="142.5" customHeight="1" x14ac:dyDescent="0.2">
      <c r="B16" s="373">
        <v>5</v>
      </c>
      <c r="C16" s="270" t="s">
        <v>541</v>
      </c>
      <c r="D16" s="274" t="s">
        <v>455</v>
      </c>
      <c r="E16" s="275">
        <v>1</v>
      </c>
      <c r="F16" s="363"/>
      <c r="G16" s="79">
        <f t="shared" si="0"/>
        <v>0</v>
      </c>
      <c r="H16" s="302">
        <v>60</v>
      </c>
      <c r="I16" s="337">
        <f t="shared" si="1"/>
        <v>0</v>
      </c>
    </row>
    <row r="17" spans="2:9" ht="308.25" customHeight="1" x14ac:dyDescent="0.2">
      <c r="B17" s="373">
        <v>6</v>
      </c>
      <c r="C17" s="271" t="s">
        <v>542</v>
      </c>
      <c r="D17" s="274" t="s">
        <v>455</v>
      </c>
      <c r="E17" s="275">
        <v>1</v>
      </c>
      <c r="F17" s="363"/>
      <c r="G17" s="79">
        <f t="shared" si="0"/>
        <v>0</v>
      </c>
      <c r="H17" s="302">
        <v>60</v>
      </c>
      <c r="I17" s="337">
        <f t="shared" si="1"/>
        <v>0</v>
      </c>
    </row>
    <row r="18" spans="2:9" ht="76.5" x14ac:dyDescent="0.2">
      <c r="B18" s="373">
        <v>7</v>
      </c>
      <c r="C18" s="267" t="s">
        <v>543</v>
      </c>
      <c r="D18" s="274" t="s">
        <v>455</v>
      </c>
      <c r="E18" s="275">
        <v>1</v>
      </c>
      <c r="F18" s="363"/>
      <c r="G18" s="79">
        <f t="shared" si="0"/>
        <v>0</v>
      </c>
      <c r="H18" s="302">
        <v>60</v>
      </c>
      <c r="I18" s="337">
        <f t="shared" si="1"/>
        <v>0</v>
      </c>
    </row>
    <row r="19" spans="2:9" ht="157.5" customHeight="1" x14ac:dyDescent="0.2">
      <c r="B19" s="373">
        <v>8</v>
      </c>
      <c r="C19" s="271" t="s">
        <v>544</v>
      </c>
      <c r="D19" s="274" t="s">
        <v>455</v>
      </c>
      <c r="E19" s="275">
        <v>1</v>
      </c>
      <c r="F19" s="363"/>
      <c r="G19" s="79">
        <f t="shared" si="0"/>
        <v>0</v>
      </c>
      <c r="H19" s="302">
        <v>60</v>
      </c>
      <c r="I19" s="337">
        <f t="shared" si="1"/>
        <v>0</v>
      </c>
    </row>
    <row r="20" spans="2:9" ht="258.75" customHeight="1" x14ac:dyDescent="0.2">
      <c r="B20" s="373">
        <v>9</v>
      </c>
      <c r="C20" s="267" t="s">
        <v>545</v>
      </c>
      <c r="D20" s="274" t="s">
        <v>455</v>
      </c>
      <c r="E20" s="275">
        <v>1</v>
      </c>
      <c r="F20" s="363"/>
      <c r="G20" s="79">
        <f t="shared" si="0"/>
        <v>0</v>
      </c>
      <c r="H20" s="302">
        <v>60</v>
      </c>
      <c r="I20" s="337">
        <f t="shared" si="1"/>
        <v>0</v>
      </c>
    </row>
    <row r="21" spans="2:9" ht="35.25" customHeight="1" x14ac:dyDescent="0.2">
      <c r="B21" s="373">
        <v>10</v>
      </c>
      <c r="C21" s="271" t="s">
        <v>546</v>
      </c>
      <c r="D21" s="275" t="s">
        <v>455</v>
      </c>
      <c r="E21" s="275">
        <v>8</v>
      </c>
      <c r="F21" s="363"/>
      <c r="G21" s="79">
        <f t="shared" si="0"/>
        <v>0</v>
      </c>
      <c r="H21" s="302">
        <v>60</v>
      </c>
      <c r="I21" s="337">
        <f t="shared" si="1"/>
        <v>0</v>
      </c>
    </row>
    <row r="22" spans="2:9" ht="28.5" customHeight="1" x14ac:dyDescent="0.2">
      <c r="B22" s="373">
        <v>11</v>
      </c>
      <c r="C22" s="272" t="s">
        <v>547</v>
      </c>
      <c r="D22" s="275" t="s">
        <v>455</v>
      </c>
      <c r="E22" s="275">
        <v>2</v>
      </c>
      <c r="F22" s="363"/>
      <c r="G22" s="79">
        <f t="shared" si="0"/>
        <v>0</v>
      </c>
      <c r="H22" s="302">
        <v>60</v>
      </c>
      <c r="I22" s="337">
        <f t="shared" si="1"/>
        <v>0</v>
      </c>
    </row>
    <row r="23" spans="2:9" ht="336.75" customHeight="1" x14ac:dyDescent="0.2">
      <c r="B23" s="373">
        <v>12</v>
      </c>
      <c r="C23" s="271" t="s">
        <v>548</v>
      </c>
      <c r="D23" s="275" t="s">
        <v>455</v>
      </c>
      <c r="E23" s="275">
        <v>7</v>
      </c>
      <c r="F23" s="363"/>
      <c r="G23" s="79">
        <f t="shared" si="0"/>
        <v>0</v>
      </c>
      <c r="H23" s="302">
        <v>60</v>
      </c>
      <c r="I23" s="337">
        <f t="shared" si="1"/>
        <v>0</v>
      </c>
    </row>
    <row r="24" spans="2:9" ht="102" x14ac:dyDescent="0.2">
      <c r="B24" s="373">
        <v>13</v>
      </c>
      <c r="C24" s="267" t="s">
        <v>549</v>
      </c>
      <c r="D24" s="275" t="s">
        <v>455</v>
      </c>
      <c r="E24" s="275">
        <v>7</v>
      </c>
      <c r="F24" s="363"/>
      <c r="G24" s="79">
        <f t="shared" si="0"/>
        <v>0</v>
      </c>
      <c r="H24" s="302">
        <v>60</v>
      </c>
      <c r="I24" s="337">
        <f t="shared" si="1"/>
        <v>0</v>
      </c>
    </row>
    <row r="25" spans="2:9" ht="333" customHeight="1" x14ac:dyDescent="0.2">
      <c r="B25" s="373">
        <v>14</v>
      </c>
      <c r="C25" s="267" t="s">
        <v>550</v>
      </c>
      <c r="D25" s="275" t="s">
        <v>455</v>
      </c>
      <c r="E25" s="275">
        <v>1</v>
      </c>
      <c r="F25" s="363"/>
      <c r="G25" s="79">
        <f t="shared" si="0"/>
        <v>0</v>
      </c>
      <c r="H25" s="302">
        <v>60</v>
      </c>
      <c r="I25" s="337">
        <f t="shared" si="1"/>
        <v>0</v>
      </c>
    </row>
    <row r="26" spans="2:9" ht="159" customHeight="1" x14ac:dyDescent="0.2">
      <c r="B26" s="373">
        <v>15</v>
      </c>
      <c r="C26" s="273" t="s">
        <v>551</v>
      </c>
      <c r="D26" s="274" t="s">
        <v>455</v>
      </c>
      <c r="E26" s="275">
        <v>1</v>
      </c>
      <c r="F26" s="363"/>
      <c r="G26" s="79">
        <f t="shared" si="0"/>
        <v>0</v>
      </c>
      <c r="H26" s="302">
        <v>60</v>
      </c>
      <c r="I26" s="337">
        <f t="shared" si="1"/>
        <v>0</v>
      </c>
    </row>
    <row r="27" spans="2:9" ht="176.25" customHeight="1" x14ac:dyDescent="0.2">
      <c r="B27" s="373">
        <v>16</v>
      </c>
      <c r="C27" s="312" t="s">
        <v>552</v>
      </c>
      <c r="D27" s="274" t="s">
        <v>455</v>
      </c>
      <c r="E27" s="275">
        <v>1</v>
      </c>
      <c r="F27" s="363"/>
      <c r="G27" s="79">
        <f t="shared" si="0"/>
        <v>0</v>
      </c>
      <c r="H27" s="302">
        <v>60</v>
      </c>
      <c r="I27" s="337">
        <f t="shared" si="1"/>
        <v>0</v>
      </c>
    </row>
    <row r="28" spans="2:9" ht="133.5" customHeight="1" x14ac:dyDescent="0.2">
      <c r="B28" s="373">
        <v>17</v>
      </c>
      <c r="C28" s="313" t="s">
        <v>553</v>
      </c>
      <c r="D28" s="274" t="s">
        <v>455</v>
      </c>
      <c r="E28" s="275">
        <v>2</v>
      </c>
      <c r="F28" s="363"/>
      <c r="G28" s="79">
        <f t="shared" si="0"/>
        <v>0</v>
      </c>
      <c r="H28" s="302">
        <v>60</v>
      </c>
      <c r="I28" s="337">
        <f t="shared" si="1"/>
        <v>0</v>
      </c>
    </row>
    <row r="29" spans="2:9" ht="158.25" customHeight="1" x14ac:dyDescent="0.2">
      <c r="B29" s="373">
        <v>18</v>
      </c>
      <c r="C29" s="313" t="s">
        <v>554</v>
      </c>
      <c r="D29" s="274" t="s">
        <v>455</v>
      </c>
      <c r="E29" s="275">
        <v>2</v>
      </c>
      <c r="F29" s="363"/>
      <c r="G29" s="79">
        <f t="shared" si="0"/>
        <v>0</v>
      </c>
      <c r="H29" s="302">
        <v>60</v>
      </c>
      <c r="I29" s="337">
        <f t="shared" si="1"/>
        <v>0</v>
      </c>
    </row>
    <row r="30" spans="2:9" ht="129.75" customHeight="1" x14ac:dyDescent="0.2">
      <c r="B30" s="373">
        <v>19</v>
      </c>
      <c r="C30" s="312" t="s">
        <v>555</v>
      </c>
      <c r="D30" s="274" t="s">
        <v>455</v>
      </c>
      <c r="E30" s="275">
        <v>1</v>
      </c>
      <c r="F30" s="363"/>
      <c r="G30" s="79">
        <f t="shared" si="0"/>
        <v>0</v>
      </c>
      <c r="H30" s="302">
        <v>60</v>
      </c>
      <c r="I30" s="337">
        <f t="shared" si="1"/>
        <v>0</v>
      </c>
    </row>
    <row r="31" spans="2:9" ht="232.5" customHeight="1" x14ac:dyDescent="0.2">
      <c r="B31" s="373">
        <v>20</v>
      </c>
      <c r="C31" s="312" t="s">
        <v>556</v>
      </c>
      <c r="D31" s="274" t="s">
        <v>455</v>
      </c>
      <c r="E31" s="275">
        <v>1</v>
      </c>
      <c r="F31" s="363"/>
      <c r="G31" s="79">
        <f t="shared" si="0"/>
        <v>0</v>
      </c>
      <c r="H31" s="302">
        <v>60</v>
      </c>
      <c r="I31" s="337">
        <f t="shared" si="1"/>
        <v>0</v>
      </c>
    </row>
    <row r="32" spans="2:9" ht="159" customHeight="1" x14ac:dyDescent="0.2">
      <c r="B32" s="373">
        <v>21</v>
      </c>
      <c r="C32" s="313" t="s">
        <v>557</v>
      </c>
      <c r="D32" s="274" t="s">
        <v>455</v>
      </c>
      <c r="E32" s="275">
        <v>1</v>
      </c>
      <c r="F32" s="363"/>
      <c r="G32" s="79">
        <f t="shared" si="0"/>
        <v>0</v>
      </c>
      <c r="H32" s="302">
        <v>60</v>
      </c>
      <c r="I32" s="337">
        <f t="shared" si="1"/>
        <v>0</v>
      </c>
    </row>
    <row r="33" spans="2:9" ht="186.75" customHeight="1" x14ac:dyDescent="0.2">
      <c r="B33" s="373">
        <v>22</v>
      </c>
      <c r="C33" s="313" t="s">
        <v>558</v>
      </c>
      <c r="D33" s="275" t="s">
        <v>455</v>
      </c>
      <c r="E33" s="275">
        <v>1</v>
      </c>
      <c r="F33" s="363"/>
      <c r="G33" s="79">
        <f t="shared" si="0"/>
        <v>0</v>
      </c>
      <c r="H33" s="302">
        <v>60</v>
      </c>
      <c r="I33" s="337">
        <f t="shared" si="1"/>
        <v>0</v>
      </c>
    </row>
    <row r="34" spans="2:9" ht="88.5" customHeight="1" x14ac:dyDescent="0.2">
      <c r="B34" s="373">
        <v>23</v>
      </c>
      <c r="C34" s="312" t="s">
        <v>559</v>
      </c>
      <c r="D34" s="275" t="s">
        <v>455</v>
      </c>
      <c r="E34" s="275">
        <v>2</v>
      </c>
      <c r="F34" s="363"/>
      <c r="G34" s="79">
        <f t="shared" si="0"/>
        <v>0</v>
      </c>
      <c r="H34" s="302">
        <v>60</v>
      </c>
      <c r="I34" s="337">
        <f t="shared" si="1"/>
        <v>0</v>
      </c>
    </row>
    <row r="35" spans="2:9" ht="105" customHeight="1" x14ac:dyDescent="0.2">
      <c r="B35" s="373">
        <v>24</v>
      </c>
      <c r="C35" s="312" t="s">
        <v>560</v>
      </c>
      <c r="D35" s="275" t="s">
        <v>455</v>
      </c>
      <c r="E35" s="275">
        <v>2</v>
      </c>
      <c r="F35" s="363"/>
      <c r="G35" s="79">
        <f t="shared" si="0"/>
        <v>0</v>
      </c>
      <c r="H35" s="302">
        <v>60</v>
      </c>
      <c r="I35" s="337">
        <f t="shared" si="1"/>
        <v>0</v>
      </c>
    </row>
    <row r="36" spans="2:9" ht="143.25" customHeight="1" x14ac:dyDescent="0.2">
      <c r="B36" s="373">
        <v>25</v>
      </c>
      <c r="C36" s="313" t="s">
        <v>561</v>
      </c>
      <c r="D36" s="275" t="s">
        <v>455</v>
      </c>
      <c r="E36" s="275">
        <v>1</v>
      </c>
      <c r="F36" s="363"/>
      <c r="G36" s="79">
        <f t="shared" si="0"/>
        <v>0</v>
      </c>
      <c r="H36" s="302">
        <v>60</v>
      </c>
      <c r="I36" s="337">
        <f t="shared" si="1"/>
        <v>0</v>
      </c>
    </row>
    <row r="37" spans="2:9" ht="129" customHeight="1" x14ac:dyDescent="0.2">
      <c r="B37" s="373">
        <v>26</v>
      </c>
      <c r="C37" s="313" t="s">
        <v>562</v>
      </c>
      <c r="D37" s="275" t="s">
        <v>455</v>
      </c>
      <c r="E37" s="275">
        <v>1</v>
      </c>
      <c r="F37" s="363"/>
      <c r="G37" s="79">
        <f t="shared" si="0"/>
        <v>0</v>
      </c>
      <c r="H37" s="302">
        <v>60</v>
      </c>
      <c r="I37" s="337">
        <f t="shared" si="1"/>
        <v>0</v>
      </c>
    </row>
    <row r="38" spans="2:9" ht="183.75" customHeight="1" x14ac:dyDescent="0.2">
      <c r="B38" s="373">
        <v>27</v>
      </c>
      <c r="C38" s="313" t="s">
        <v>563</v>
      </c>
      <c r="D38" s="275" t="s">
        <v>455</v>
      </c>
      <c r="E38" s="275">
        <v>1</v>
      </c>
      <c r="F38" s="363"/>
      <c r="G38" s="79">
        <f t="shared" si="0"/>
        <v>0</v>
      </c>
      <c r="H38" s="302">
        <v>60</v>
      </c>
      <c r="I38" s="337">
        <f t="shared" si="1"/>
        <v>0</v>
      </c>
    </row>
    <row r="39" spans="2:9" ht="132" customHeight="1" x14ac:dyDescent="0.2">
      <c r="B39" s="373">
        <v>28</v>
      </c>
      <c r="C39" s="313" t="s">
        <v>564</v>
      </c>
      <c r="D39" s="275" t="s">
        <v>455</v>
      </c>
      <c r="E39" s="275">
        <v>1</v>
      </c>
      <c r="F39" s="363"/>
      <c r="G39" s="79">
        <f t="shared" si="0"/>
        <v>0</v>
      </c>
      <c r="H39" s="302">
        <v>60</v>
      </c>
      <c r="I39" s="337">
        <f t="shared" si="1"/>
        <v>0</v>
      </c>
    </row>
    <row r="40" spans="2:9" ht="174" customHeight="1" x14ac:dyDescent="0.2">
      <c r="B40" s="373">
        <v>29</v>
      </c>
      <c r="C40" s="312" t="s">
        <v>565</v>
      </c>
      <c r="D40" s="275" t="s">
        <v>455</v>
      </c>
      <c r="E40" s="275">
        <v>1</v>
      </c>
      <c r="F40" s="363"/>
      <c r="G40" s="79">
        <f t="shared" si="0"/>
        <v>0</v>
      </c>
      <c r="H40" s="302">
        <v>60</v>
      </c>
      <c r="I40" s="337">
        <f t="shared" si="1"/>
        <v>0</v>
      </c>
    </row>
    <row r="41" spans="2:9" ht="233.25" customHeight="1" x14ac:dyDescent="0.2">
      <c r="B41" s="373">
        <v>30</v>
      </c>
      <c r="C41" s="313" t="s">
        <v>566</v>
      </c>
      <c r="D41" s="274" t="s">
        <v>455</v>
      </c>
      <c r="E41" s="275">
        <v>1</v>
      </c>
      <c r="F41" s="363"/>
      <c r="G41" s="79">
        <f t="shared" si="0"/>
        <v>0</v>
      </c>
      <c r="H41" s="302">
        <v>60</v>
      </c>
      <c r="I41" s="337">
        <f t="shared" si="1"/>
        <v>0</v>
      </c>
    </row>
    <row r="42" spans="2:9" ht="158.25" customHeight="1" x14ac:dyDescent="0.2">
      <c r="B42" s="373">
        <v>31</v>
      </c>
      <c r="C42" s="313" t="s">
        <v>567</v>
      </c>
      <c r="D42" s="274" t="s">
        <v>455</v>
      </c>
      <c r="E42" s="275">
        <v>1</v>
      </c>
      <c r="F42" s="363"/>
      <c r="G42" s="79">
        <f t="shared" si="0"/>
        <v>0</v>
      </c>
      <c r="H42" s="302">
        <v>60</v>
      </c>
      <c r="I42" s="337">
        <f t="shared" si="1"/>
        <v>0</v>
      </c>
    </row>
    <row r="43" spans="2:9" ht="87" customHeight="1" x14ac:dyDescent="0.2">
      <c r="B43" s="373">
        <v>32</v>
      </c>
      <c r="C43" s="313" t="s">
        <v>568</v>
      </c>
      <c r="D43" s="274" t="s">
        <v>455</v>
      </c>
      <c r="E43" s="275">
        <v>2</v>
      </c>
      <c r="F43" s="363"/>
      <c r="G43" s="79">
        <f t="shared" si="0"/>
        <v>0</v>
      </c>
      <c r="H43" s="302">
        <v>60</v>
      </c>
      <c r="I43" s="337">
        <f t="shared" si="1"/>
        <v>0</v>
      </c>
    </row>
    <row r="44" spans="2:9" ht="114" customHeight="1" x14ac:dyDescent="0.2">
      <c r="B44" s="373">
        <v>33</v>
      </c>
      <c r="C44" s="313" t="s">
        <v>569</v>
      </c>
      <c r="D44" s="275" t="s">
        <v>455</v>
      </c>
      <c r="E44" s="275">
        <v>1</v>
      </c>
      <c r="F44" s="363"/>
      <c r="G44" s="79">
        <f t="shared" si="0"/>
        <v>0</v>
      </c>
      <c r="H44" s="302">
        <v>60</v>
      </c>
      <c r="I44" s="337">
        <f t="shared" si="1"/>
        <v>0</v>
      </c>
    </row>
    <row r="45" spans="2:9" ht="187.5" customHeight="1" x14ac:dyDescent="0.2">
      <c r="B45" s="373">
        <v>34</v>
      </c>
      <c r="C45" s="313" t="s">
        <v>570</v>
      </c>
      <c r="D45" s="275" t="s">
        <v>455</v>
      </c>
      <c r="E45" s="275">
        <v>1</v>
      </c>
      <c r="F45" s="363"/>
      <c r="G45" s="79">
        <f t="shared" si="0"/>
        <v>0</v>
      </c>
      <c r="H45" s="302">
        <v>60</v>
      </c>
      <c r="I45" s="337">
        <f t="shared" si="1"/>
        <v>0</v>
      </c>
    </row>
    <row r="46" spans="2:9" ht="233.25" customHeight="1" x14ac:dyDescent="0.2">
      <c r="B46" s="373">
        <v>35</v>
      </c>
      <c r="C46" s="312" t="s">
        <v>571</v>
      </c>
      <c r="D46" s="274" t="s">
        <v>572</v>
      </c>
      <c r="E46" s="275">
        <v>1</v>
      </c>
      <c r="F46" s="363"/>
      <c r="G46" s="79">
        <f t="shared" si="0"/>
        <v>0</v>
      </c>
      <c r="H46" s="302">
        <v>60</v>
      </c>
      <c r="I46" s="337">
        <f t="shared" si="1"/>
        <v>0</v>
      </c>
    </row>
    <row r="47" spans="2:9" ht="225" customHeight="1" x14ac:dyDescent="0.2">
      <c r="B47" s="373">
        <v>36</v>
      </c>
      <c r="C47" s="313" t="s">
        <v>573</v>
      </c>
      <c r="D47" s="275" t="s">
        <v>455</v>
      </c>
      <c r="E47" s="275">
        <v>1</v>
      </c>
      <c r="F47" s="363"/>
      <c r="G47" s="79">
        <f t="shared" si="0"/>
        <v>0</v>
      </c>
      <c r="H47" s="302">
        <v>60</v>
      </c>
      <c r="I47" s="337">
        <f t="shared" si="1"/>
        <v>0</v>
      </c>
    </row>
    <row r="48" spans="2:9" ht="185.25" customHeight="1" x14ac:dyDescent="0.2">
      <c r="B48" s="373">
        <v>37</v>
      </c>
      <c r="C48" s="313" t="s">
        <v>574</v>
      </c>
      <c r="D48" s="275" t="s">
        <v>455</v>
      </c>
      <c r="E48" s="275">
        <v>1</v>
      </c>
      <c r="F48" s="363"/>
      <c r="G48" s="79">
        <f t="shared" si="0"/>
        <v>0</v>
      </c>
      <c r="H48" s="302">
        <v>60</v>
      </c>
      <c r="I48" s="337">
        <f t="shared" si="1"/>
        <v>0</v>
      </c>
    </row>
    <row r="49" spans="2:10" ht="159.75" customHeight="1" x14ac:dyDescent="0.2">
      <c r="B49" s="373">
        <v>38</v>
      </c>
      <c r="C49" s="313" t="s">
        <v>575</v>
      </c>
      <c r="D49" s="276" t="s">
        <v>455</v>
      </c>
      <c r="E49" s="275">
        <v>1</v>
      </c>
      <c r="F49" s="363"/>
      <c r="G49" s="79">
        <f t="shared" si="0"/>
        <v>0</v>
      </c>
      <c r="H49" s="302">
        <v>60</v>
      </c>
      <c r="I49" s="337">
        <f t="shared" si="1"/>
        <v>0</v>
      </c>
    </row>
    <row r="50" spans="2:10" ht="156.75" customHeight="1" x14ac:dyDescent="0.2">
      <c r="B50" s="373">
        <v>39</v>
      </c>
      <c r="C50" s="313" t="s">
        <v>576</v>
      </c>
      <c r="D50" s="274" t="s">
        <v>455</v>
      </c>
      <c r="E50" s="275">
        <v>1</v>
      </c>
      <c r="F50" s="363"/>
      <c r="G50" s="79">
        <f t="shared" si="0"/>
        <v>0</v>
      </c>
      <c r="H50" s="302">
        <v>60</v>
      </c>
      <c r="I50" s="337">
        <f t="shared" si="1"/>
        <v>0</v>
      </c>
    </row>
    <row r="51" spans="2:10" ht="130.5" customHeight="1" x14ac:dyDescent="0.2">
      <c r="B51" s="373">
        <v>40</v>
      </c>
      <c r="C51" s="312" t="s">
        <v>577</v>
      </c>
      <c r="D51" s="274" t="s">
        <v>455</v>
      </c>
      <c r="E51" s="275">
        <v>1</v>
      </c>
      <c r="F51" s="363"/>
      <c r="G51" s="79">
        <f t="shared" si="0"/>
        <v>0</v>
      </c>
      <c r="H51" s="302">
        <v>60</v>
      </c>
      <c r="I51" s="337">
        <f t="shared" si="1"/>
        <v>0</v>
      </c>
    </row>
    <row r="52" spans="2:10" ht="240" customHeight="1" x14ac:dyDescent="0.2">
      <c r="B52" s="373">
        <v>41</v>
      </c>
      <c r="C52" s="313" t="s">
        <v>578</v>
      </c>
      <c r="D52" s="275" t="s">
        <v>455</v>
      </c>
      <c r="E52" s="275">
        <v>1</v>
      </c>
      <c r="F52" s="363"/>
      <c r="G52" s="79">
        <f t="shared" si="0"/>
        <v>0</v>
      </c>
      <c r="H52" s="302">
        <v>60</v>
      </c>
      <c r="I52" s="337">
        <f t="shared" si="1"/>
        <v>0</v>
      </c>
    </row>
    <row r="53" spans="2:10" ht="30" customHeight="1" x14ac:dyDescent="0.2">
      <c r="B53" s="373">
        <v>42</v>
      </c>
      <c r="C53" s="323" t="s">
        <v>579</v>
      </c>
      <c r="D53" s="275" t="s">
        <v>455</v>
      </c>
      <c r="E53" s="275">
        <v>1</v>
      </c>
      <c r="F53" s="363"/>
      <c r="G53" s="79">
        <f t="shared" si="0"/>
        <v>0</v>
      </c>
      <c r="H53" s="302">
        <v>60</v>
      </c>
      <c r="I53" s="337">
        <f t="shared" si="1"/>
        <v>0</v>
      </c>
    </row>
    <row r="54" spans="2:10" ht="171.75" customHeight="1" x14ac:dyDescent="0.2">
      <c r="B54" s="373">
        <v>43</v>
      </c>
      <c r="C54" s="313" t="s">
        <v>580</v>
      </c>
      <c r="D54" s="274" t="s">
        <v>581</v>
      </c>
      <c r="E54" s="275">
        <v>2</v>
      </c>
      <c r="F54" s="363"/>
      <c r="G54" s="79">
        <f t="shared" si="0"/>
        <v>0</v>
      </c>
      <c r="H54" s="302">
        <v>60</v>
      </c>
      <c r="I54" s="337">
        <f t="shared" si="1"/>
        <v>0</v>
      </c>
      <c r="J54" s="348"/>
    </row>
    <row r="55" spans="2:10" ht="409.5" customHeight="1" x14ac:dyDescent="0.2">
      <c r="B55" s="373">
        <v>44</v>
      </c>
      <c r="C55" s="314" t="s">
        <v>582</v>
      </c>
      <c r="D55" s="274" t="s">
        <v>455</v>
      </c>
      <c r="E55" s="275">
        <v>1</v>
      </c>
      <c r="F55" s="363"/>
      <c r="G55" s="79">
        <f>F55*E55</f>
        <v>0</v>
      </c>
      <c r="H55" s="302">
        <v>60</v>
      </c>
      <c r="I55" s="337">
        <f t="shared" si="1"/>
        <v>0</v>
      </c>
    </row>
    <row r="56" spans="2:10" ht="229.5" x14ac:dyDescent="0.2">
      <c r="B56" s="374">
        <v>45</v>
      </c>
      <c r="C56" s="324" t="s">
        <v>583</v>
      </c>
      <c r="D56" s="345" t="s">
        <v>455</v>
      </c>
      <c r="E56" s="319">
        <v>2</v>
      </c>
      <c r="F56" s="364"/>
      <c r="G56" s="329">
        <f t="shared" si="0"/>
        <v>0</v>
      </c>
      <c r="H56" s="320">
        <v>60</v>
      </c>
      <c r="I56" s="340">
        <f t="shared" si="1"/>
        <v>0</v>
      </c>
    </row>
    <row r="57" spans="2:10" ht="18.75" customHeight="1" x14ac:dyDescent="0.2">
      <c r="B57" s="122"/>
      <c r="C57" s="122"/>
      <c r="D57" s="122"/>
      <c r="E57" s="122"/>
      <c r="F57" s="1075" t="s">
        <v>584</v>
      </c>
      <c r="G57" s="1076"/>
      <c r="H57" s="1077"/>
      <c r="I57" s="338">
        <f>SUM(I12:I56)</f>
        <v>0</v>
      </c>
    </row>
    <row r="58" spans="2:10" x14ac:dyDescent="0.25">
      <c r="B58"/>
      <c r="C58"/>
      <c r="D58" s="54"/>
      <c r="E58" s="2"/>
      <c r="F58" s="2"/>
      <c r="G58" s="2"/>
      <c r="H58"/>
      <c r="I58" s="2"/>
    </row>
    <row r="59" spans="2:10" ht="18" customHeight="1" x14ac:dyDescent="0.25">
      <c r="B59"/>
      <c r="C59"/>
      <c r="D59" s="54"/>
      <c r="E59" s="122"/>
      <c r="F59" s="1078" t="s">
        <v>585</v>
      </c>
      <c r="G59" s="1079"/>
      <c r="H59" s="1080"/>
      <c r="I59" s="344">
        <f>'RESUMO ANALÍTICO'!H24</f>
        <v>17</v>
      </c>
    </row>
    <row r="60" spans="2:10" x14ac:dyDescent="0.25">
      <c r="B60"/>
      <c r="C60"/>
      <c r="D60" s="54"/>
      <c r="E60" s="2"/>
      <c r="F60" s="2"/>
      <c r="G60" s="2"/>
      <c r="H60"/>
      <c r="I60" s="2"/>
    </row>
    <row r="61" spans="2:10" ht="18" customHeight="1" x14ac:dyDescent="0.25">
      <c r="B61"/>
      <c r="C61"/>
      <c r="D61" s="54"/>
      <c r="E61" s="122"/>
      <c r="F61" s="1078" t="s">
        <v>530</v>
      </c>
      <c r="G61" s="1079"/>
      <c r="H61" s="1080"/>
      <c r="I61" s="339">
        <f>I57/I59</f>
        <v>0</v>
      </c>
    </row>
    <row r="62" spans="2:10" x14ac:dyDescent="0.25">
      <c r="B62"/>
      <c r="C62"/>
      <c r="D62" s="54"/>
      <c r="E62" s="301"/>
      <c r="F62" s="301"/>
      <c r="G62" s="301"/>
      <c r="H62" s="301"/>
      <c r="I62" s="301"/>
    </row>
    <row r="63" spans="2:10" ht="14.25" x14ac:dyDescent="0.2">
      <c r="B63" s="1071" t="s">
        <v>586</v>
      </c>
      <c r="C63" s="1071"/>
      <c r="D63" s="1071"/>
      <c r="E63" s="1071"/>
      <c r="F63" s="1071"/>
      <c r="G63" s="1071"/>
      <c r="H63" s="1071"/>
      <c r="I63" s="1071"/>
    </row>
    <row r="64" spans="2:10" x14ac:dyDescent="0.25">
      <c r="B64"/>
      <c r="C64"/>
      <c r="D64" s="54"/>
      <c r="E64"/>
      <c r="F64"/>
      <c r="G64"/>
      <c r="H64"/>
      <c r="I64"/>
    </row>
    <row r="65" spans="2:9" x14ac:dyDescent="0.25">
      <c r="B65" s="33" t="s">
        <v>293</v>
      </c>
      <c r="C65"/>
      <c r="D65"/>
      <c r="E65" s="54"/>
      <c r="F65" s="54"/>
      <c r="G65" s="54"/>
      <c r="H65"/>
      <c r="I65"/>
    </row>
    <row r="66" spans="2:9" ht="78" customHeight="1" x14ac:dyDescent="0.2">
      <c r="B66" s="1072"/>
      <c r="C66" s="1073"/>
      <c r="D66" s="1073"/>
      <c r="E66" s="1073"/>
      <c r="F66" s="1073"/>
      <c r="G66" s="1073"/>
      <c r="H66" s="1073"/>
      <c r="I66" s="1074"/>
    </row>
  </sheetData>
  <mergeCells count="14">
    <mergeCell ref="B63:I63"/>
    <mergeCell ref="B66:I66"/>
    <mergeCell ref="F57:H57"/>
    <mergeCell ref="F59:H59"/>
    <mergeCell ref="F61:H61"/>
    <mergeCell ref="H9:I9"/>
    <mergeCell ref="D9:F9"/>
    <mergeCell ref="B1:I1"/>
    <mergeCell ref="B5:I5"/>
    <mergeCell ref="B7:I7"/>
    <mergeCell ref="B3:I3"/>
    <mergeCell ref="B2:I2"/>
    <mergeCell ref="B4:I4"/>
    <mergeCell ref="B6:I6"/>
  </mergeCells>
  <dataValidations disablePrompts="1" count="1">
    <dataValidation type="whole" errorStyle="warning" allowBlank="1" showErrorMessage="1" errorTitle="Quantidade" error="Você deve digitar um número nesta célula." promptTitle="Quantidade" sqref="D55:D59" xr:uid="{F91FD12B-507D-435A-A173-4BD4634DE64B}">
      <formula1>0</formula1>
      <formula2>1000000000</formula2>
    </dataValidation>
  </dataValidations>
  <pageMargins left="0.51181102362204722" right="0.51181102362204722" top="0.78740157480314965" bottom="0.78740157480314965" header="0.31496062992125984" footer="0.31496062992125984"/>
  <pageSetup paperSize="9" scale="48" fitToHeight="0" orientation="portrait" r:id="rId1"/>
  <headerFooter>
    <oddFooter>&amp;C&amp;A - Pregão Eletrônico nº 90002/2025 - LFDA/SP-MAPA</oddFooter>
  </headerFooter>
  <rowBreaks count="4" manualBreakCount="4">
    <brk id="19" max="8" man="1"/>
    <brk id="28" max="8" man="1"/>
    <brk id="38" max="8" man="1"/>
    <brk id="47"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A69D5-1C23-41F3-99F0-20E7A4B9AAEC}">
  <sheetPr codeName="Planilha11">
    <tabColor theme="0" tint="-0.249977111117893"/>
  </sheetPr>
  <dimension ref="A1:I82"/>
  <sheetViews>
    <sheetView showGridLines="0" workbookViewId="0">
      <selection activeCell="F73" sqref="F73:H73"/>
    </sheetView>
  </sheetViews>
  <sheetFormatPr defaultRowHeight="14.25" x14ac:dyDescent="0.2"/>
  <cols>
    <col min="1" max="1" width="9.140625" style="1"/>
    <col min="2" max="2" width="7" style="1" customWidth="1"/>
    <col min="3" max="3" width="49.7109375" style="1" customWidth="1"/>
    <col min="4" max="4" width="10.140625" style="40" customWidth="1"/>
    <col min="5" max="5" width="9.85546875" style="1" customWidth="1"/>
    <col min="6" max="9" width="15.7109375" style="1" customWidth="1"/>
    <col min="10" max="16384" width="9.140625" style="1"/>
  </cols>
  <sheetData>
    <row r="1" spans="1:9" customFormat="1" ht="20.25" customHeight="1" x14ac:dyDescent="0.3">
      <c r="A1" s="46"/>
      <c r="B1" s="714" t="str">
        <f>ORIENTAÇÕES!B1</f>
        <v>ANEXO VII</v>
      </c>
      <c r="C1" s="714"/>
      <c r="D1" s="714"/>
      <c r="E1" s="714"/>
      <c r="F1" s="714"/>
      <c r="G1" s="714"/>
      <c r="H1" s="714"/>
      <c r="I1" s="714"/>
    </row>
    <row r="2" spans="1:9" customFormat="1" ht="20.25" customHeight="1" x14ac:dyDescent="0.3">
      <c r="A2" s="46"/>
      <c r="B2" s="714" t="str">
        <f>ORIENTAÇÕES!B2</f>
        <v>PLANILHA DE CUSTO E FORMAÇÃO DE PREÇO (ITEM 1) LICITANTE</v>
      </c>
      <c r="C2" s="714"/>
      <c r="D2" s="714"/>
      <c r="E2" s="714"/>
      <c r="F2" s="714"/>
      <c r="G2" s="714"/>
      <c r="H2" s="714"/>
      <c r="I2" s="714"/>
    </row>
    <row r="3" spans="1:9" customFormat="1" ht="20.25" customHeight="1" x14ac:dyDescent="0.3">
      <c r="A3" s="46"/>
      <c r="B3" s="714" t="str">
        <f>ORIENTAÇÕES!B3</f>
        <v>PREGÃO ELETRÔNICO Nº 90002/2025</v>
      </c>
      <c r="C3" s="714"/>
      <c r="D3" s="714"/>
      <c r="E3" s="714"/>
      <c r="F3" s="714"/>
      <c r="G3" s="714"/>
      <c r="H3" s="714"/>
      <c r="I3" s="714"/>
    </row>
    <row r="4" spans="1:9" customFormat="1" ht="20.25" customHeight="1" x14ac:dyDescent="0.3">
      <c r="A4" s="46"/>
      <c r="B4" s="715" t="str">
        <f>ORIENTAÇÕES!B4</f>
        <v>PROCESSO Nº 21000.068258/2024-69</v>
      </c>
      <c r="C4" s="715"/>
      <c r="D4" s="715"/>
      <c r="E4" s="715"/>
      <c r="F4" s="715"/>
      <c r="G4" s="715"/>
      <c r="H4" s="715"/>
      <c r="I4" s="715"/>
    </row>
    <row r="5" spans="1:9" customFormat="1" ht="30" customHeight="1" x14ac:dyDescent="0.3">
      <c r="B5" s="991"/>
      <c r="C5" s="991"/>
      <c r="D5" s="991"/>
      <c r="E5" s="991"/>
      <c r="F5" s="991"/>
      <c r="G5" s="991"/>
      <c r="H5" s="991"/>
      <c r="I5" s="991"/>
    </row>
    <row r="6" spans="1:9" customFormat="1" ht="15.75" customHeight="1" x14ac:dyDescent="0.3">
      <c r="A6" s="46"/>
      <c r="B6" s="712" t="str">
        <f>ORIENTAÇÕES!B8</f>
        <v>ITEM 1 - SERVIÇOS DE MANUTENÇÃO RESIDENTE</v>
      </c>
      <c r="C6" s="712"/>
      <c r="D6" s="712"/>
      <c r="E6" s="712"/>
      <c r="F6" s="712"/>
      <c r="G6" s="712"/>
      <c r="H6" s="712"/>
      <c r="I6" s="712"/>
    </row>
    <row r="7" spans="1:9" customFormat="1" ht="21" customHeight="1" x14ac:dyDescent="0.25">
      <c r="B7" s="768" t="s">
        <v>587</v>
      </c>
      <c r="C7" s="768"/>
      <c r="D7" s="768"/>
      <c r="E7" s="768"/>
      <c r="F7" s="768"/>
      <c r="G7" s="768"/>
      <c r="H7" s="768"/>
      <c r="I7" s="768"/>
    </row>
    <row r="8" spans="1:9" customFormat="1" ht="30" customHeight="1" x14ac:dyDescent="0.25">
      <c r="B8" s="9"/>
      <c r="C8" s="9"/>
      <c r="D8" s="2"/>
      <c r="E8" s="2"/>
      <c r="F8" s="2"/>
      <c r="G8" s="2"/>
      <c r="H8" s="9"/>
    </row>
    <row r="9" spans="1:9" customFormat="1" ht="27" customHeight="1" x14ac:dyDescent="0.25">
      <c r="B9" s="42"/>
      <c r="C9" s="321" t="s">
        <v>67</v>
      </c>
      <c r="D9" s="781" t="str">
        <f>'RESUMO ITEM1'!C10</f>
        <v>XXXXXX</v>
      </c>
      <c r="E9" s="781"/>
      <c r="F9" s="781"/>
      <c r="G9" s="39" t="s">
        <v>46</v>
      </c>
      <c r="H9" s="782" t="str">
        <f>'RESUMO ITEM1'!C11</f>
        <v>XXXXXX</v>
      </c>
      <c r="I9" s="782"/>
    </row>
    <row r="10" spans="1:9" customFormat="1" ht="12.75" customHeight="1" x14ac:dyDescent="0.25">
      <c r="B10" s="37"/>
      <c r="C10" s="37"/>
      <c r="D10" s="38"/>
      <c r="E10" s="38"/>
      <c r="F10" s="34"/>
      <c r="G10" s="34"/>
      <c r="H10" s="35"/>
    </row>
    <row r="11" spans="1:9" ht="36.75" customHeight="1" x14ac:dyDescent="0.2">
      <c r="B11" s="460" t="s">
        <v>127</v>
      </c>
      <c r="C11" s="461" t="s">
        <v>447</v>
      </c>
      <c r="D11" s="461" t="s">
        <v>449</v>
      </c>
      <c r="E11" s="461" t="s">
        <v>448</v>
      </c>
      <c r="F11" s="462" t="s">
        <v>452</v>
      </c>
      <c r="G11" s="462" t="s">
        <v>588</v>
      </c>
      <c r="H11" s="462" t="s">
        <v>535</v>
      </c>
      <c r="I11" s="463" t="s">
        <v>536</v>
      </c>
    </row>
    <row r="12" spans="1:9" ht="63" customHeight="1" x14ac:dyDescent="0.2">
      <c r="B12" s="490">
        <v>1</v>
      </c>
      <c r="C12" s="491" t="s">
        <v>589</v>
      </c>
      <c r="D12" s="492" t="s">
        <v>455</v>
      </c>
      <c r="E12" s="493">
        <v>9</v>
      </c>
      <c r="F12" s="540"/>
      <c r="G12" s="494">
        <f>E12*F12</f>
        <v>0</v>
      </c>
      <c r="H12" s="495">
        <v>60</v>
      </c>
      <c r="I12" s="496">
        <f>G12/H12</f>
        <v>0</v>
      </c>
    </row>
    <row r="13" spans="1:9" ht="141" customHeight="1" x14ac:dyDescent="0.2">
      <c r="B13" s="481">
        <v>2</v>
      </c>
      <c r="C13" s="477" t="s">
        <v>590</v>
      </c>
      <c r="D13" s="269" t="s">
        <v>455</v>
      </c>
      <c r="E13" s="199">
        <v>9</v>
      </c>
      <c r="F13" s="471"/>
      <c r="G13" s="79">
        <f t="shared" ref="G13:G72" si="0">E13*F13</f>
        <v>0</v>
      </c>
      <c r="H13" s="302">
        <v>60</v>
      </c>
      <c r="I13" s="482">
        <f t="shared" ref="I13:I72" si="1">G13/H13</f>
        <v>0</v>
      </c>
    </row>
    <row r="14" spans="1:9" ht="144.75" customHeight="1" x14ac:dyDescent="0.2">
      <c r="B14" s="481">
        <v>3</v>
      </c>
      <c r="C14" s="477" t="s">
        <v>591</v>
      </c>
      <c r="D14" s="268" t="s">
        <v>455</v>
      </c>
      <c r="E14" s="489">
        <v>9</v>
      </c>
      <c r="F14" s="471"/>
      <c r="G14" s="79">
        <f t="shared" si="0"/>
        <v>0</v>
      </c>
      <c r="H14" s="302">
        <v>60</v>
      </c>
      <c r="I14" s="482">
        <f t="shared" si="1"/>
        <v>0</v>
      </c>
    </row>
    <row r="15" spans="1:9" ht="54.75" customHeight="1" x14ac:dyDescent="0.2">
      <c r="B15" s="481">
        <v>4</v>
      </c>
      <c r="C15" s="477" t="s">
        <v>592</v>
      </c>
      <c r="D15" s="268" t="s">
        <v>455</v>
      </c>
      <c r="E15" s="199">
        <v>4</v>
      </c>
      <c r="F15" s="471"/>
      <c r="G15" s="79">
        <f>E15*F15</f>
        <v>0</v>
      </c>
      <c r="H15" s="302">
        <v>60</v>
      </c>
      <c r="I15" s="482">
        <f>G15/H15</f>
        <v>0</v>
      </c>
    </row>
    <row r="16" spans="1:9" ht="176.25" customHeight="1" x14ac:dyDescent="0.2">
      <c r="B16" s="481">
        <v>5</v>
      </c>
      <c r="C16" s="477" t="s">
        <v>593</v>
      </c>
      <c r="D16" s="268" t="s">
        <v>455</v>
      </c>
      <c r="E16" s="489">
        <v>9</v>
      </c>
      <c r="F16" s="471"/>
      <c r="G16" s="79">
        <f t="shared" si="0"/>
        <v>0</v>
      </c>
      <c r="H16" s="302">
        <v>60</v>
      </c>
      <c r="I16" s="482">
        <f t="shared" si="1"/>
        <v>0</v>
      </c>
    </row>
    <row r="17" spans="2:9" ht="104.25" customHeight="1" x14ac:dyDescent="0.2">
      <c r="B17" s="481">
        <v>6</v>
      </c>
      <c r="C17" s="477" t="s">
        <v>594</v>
      </c>
      <c r="D17" s="268" t="s">
        <v>455</v>
      </c>
      <c r="E17" s="199">
        <v>4</v>
      </c>
      <c r="F17" s="471"/>
      <c r="G17" s="79">
        <f>E17*F17</f>
        <v>0</v>
      </c>
      <c r="H17" s="302">
        <v>60</v>
      </c>
      <c r="I17" s="482">
        <f>G17/H17</f>
        <v>0</v>
      </c>
    </row>
    <row r="18" spans="2:9" ht="147.75" customHeight="1" x14ac:dyDescent="0.2">
      <c r="B18" s="481">
        <v>7</v>
      </c>
      <c r="C18" s="478" t="s">
        <v>595</v>
      </c>
      <c r="D18" s="268" t="s">
        <v>455</v>
      </c>
      <c r="E18" s="489">
        <v>9</v>
      </c>
      <c r="F18" s="471"/>
      <c r="G18" s="79">
        <f t="shared" si="0"/>
        <v>0</v>
      </c>
      <c r="H18" s="302">
        <v>60</v>
      </c>
      <c r="I18" s="482">
        <f t="shared" si="1"/>
        <v>0</v>
      </c>
    </row>
    <row r="19" spans="2:9" ht="188.25" customHeight="1" x14ac:dyDescent="0.2">
      <c r="B19" s="481">
        <v>8</v>
      </c>
      <c r="C19" s="477" t="s">
        <v>596</v>
      </c>
      <c r="D19" s="268" t="s">
        <v>455</v>
      </c>
      <c r="E19" s="199">
        <v>9</v>
      </c>
      <c r="F19" s="471"/>
      <c r="G19" s="79">
        <f t="shared" si="0"/>
        <v>0</v>
      </c>
      <c r="H19" s="302">
        <v>60</v>
      </c>
      <c r="I19" s="482">
        <f t="shared" si="1"/>
        <v>0</v>
      </c>
    </row>
    <row r="20" spans="2:9" ht="106.5" customHeight="1" x14ac:dyDescent="0.2">
      <c r="B20" s="481">
        <v>9</v>
      </c>
      <c r="C20" s="477" t="s">
        <v>597</v>
      </c>
      <c r="D20" s="268" t="s">
        <v>455</v>
      </c>
      <c r="E20" s="489">
        <v>9</v>
      </c>
      <c r="F20" s="471"/>
      <c r="G20" s="79">
        <f t="shared" si="0"/>
        <v>0</v>
      </c>
      <c r="H20" s="302">
        <v>60</v>
      </c>
      <c r="I20" s="482">
        <f t="shared" si="1"/>
        <v>0</v>
      </c>
    </row>
    <row r="21" spans="2:9" ht="63" customHeight="1" x14ac:dyDescent="0.2">
      <c r="B21" s="481">
        <v>10</v>
      </c>
      <c r="C21" s="477" t="s">
        <v>598</v>
      </c>
      <c r="D21" s="268" t="s">
        <v>455</v>
      </c>
      <c r="E21" s="199">
        <v>9</v>
      </c>
      <c r="F21" s="471"/>
      <c r="G21" s="79">
        <f t="shared" si="0"/>
        <v>0</v>
      </c>
      <c r="H21" s="302">
        <v>60</v>
      </c>
      <c r="I21" s="482">
        <f t="shared" si="1"/>
        <v>0</v>
      </c>
    </row>
    <row r="22" spans="2:9" ht="177" customHeight="1" x14ac:dyDescent="0.2">
      <c r="B22" s="481">
        <v>11</v>
      </c>
      <c r="C22" s="477" t="s">
        <v>599</v>
      </c>
      <c r="D22" s="268" t="s">
        <v>455</v>
      </c>
      <c r="E22" s="489">
        <v>9</v>
      </c>
      <c r="F22" s="471"/>
      <c r="G22" s="79">
        <f t="shared" si="0"/>
        <v>0</v>
      </c>
      <c r="H22" s="302">
        <v>60</v>
      </c>
      <c r="I22" s="482">
        <f t="shared" si="1"/>
        <v>0</v>
      </c>
    </row>
    <row r="23" spans="2:9" ht="97.5" customHeight="1" x14ac:dyDescent="0.2">
      <c r="B23" s="481">
        <v>12</v>
      </c>
      <c r="C23" s="477" t="s">
        <v>600</v>
      </c>
      <c r="D23" s="268" t="s">
        <v>455</v>
      </c>
      <c r="E23" s="199">
        <v>9</v>
      </c>
      <c r="F23" s="471"/>
      <c r="G23" s="79">
        <f t="shared" si="0"/>
        <v>0</v>
      </c>
      <c r="H23" s="302">
        <v>60</v>
      </c>
      <c r="I23" s="482">
        <f>G23/H23</f>
        <v>0</v>
      </c>
    </row>
    <row r="24" spans="2:9" ht="141" customHeight="1" x14ac:dyDescent="0.2">
      <c r="B24" s="481">
        <v>13</v>
      </c>
      <c r="C24" s="477" t="s">
        <v>601</v>
      </c>
      <c r="D24" s="268" t="s">
        <v>455</v>
      </c>
      <c r="E24" s="489">
        <v>9</v>
      </c>
      <c r="F24" s="471"/>
      <c r="G24" s="79">
        <f t="shared" si="0"/>
        <v>0</v>
      </c>
      <c r="H24" s="302">
        <v>60</v>
      </c>
      <c r="I24" s="482">
        <f t="shared" si="1"/>
        <v>0</v>
      </c>
    </row>
    <row r="25" spans="2:9" ht="171" customHeight="1" x14ac:dyDescent="0.2">
      <c r="B25" s="481">
        <v>14</v>
      </c>
      <c r="C25" s="477" t="s">
        <v>602</v>
      </c>
      <c r="D25" s="268" t="s">
        <v>455</v>
      </c>
      <c r="E25" s="199">
        <v>9</v>
      </c>
      <c r="F25" s="471"/>
      <c r="G25" s="79">
        <f t="shared" si="0"/>
        <v>0</v>
      </c>
      <c r="H25" s="302">
        <v>60</v>
      </c>
      <c r="I25" s="482">
        <f t="shared" si="1"/>
        <v>0</v>
      </c>
    </row>
    <row r="26" spans="2:9" ht="171" customHeight="1" x14ac:dyDescent="0.2">
      <c r="B26" s="481">
        <v>15</v>
      </c>
      <c r="C26" s="477" t="s">
        <v>603</v>
      </c>
      <c r="D26" s="268" t="s">
        <v>455</v>
      </c>
      <c r="E26" s="489">
        <v>9</v>
      </c>
      <c r="F26" s="471"/>
      <c r="G26" s="79">
        <f t="shared" si="0"/>
        <v>0</v>
      </c>
      <c r="H26" s="302">
        <v>60</v>
      </c>
      <c r="I26" s="482">
        <f t="shared" si="1"/>
        <v>0</v>
      </c>
    </row>
    <row r="27" spans="2:9" ht="174.75" customHeight="1" x14ac:dyDescent="0.2">
      <c r="B27" s="481">
        <v>16</v>
      </c>
      <c r="C27" s="477" t="s">
        <v>604</v>
      </c>
      <c r="D27" s="268" t="s">
        <v>455</v>
      </c>
      <c r="E27" s="199">
        <v>9</v>
      </c>
      <c r="F27" s="471"/>
      <c r="G27" s="79">
        <f t="shared" si="0"/>
        <v>0</v>
      </c>
      <c r="H27" s="302">
        <v>60</v>
      </c>
      <c r="I27" s="482">
        <f t="shared" si="1"/>
        <v>0</v>
      </c>
    </row>
    <row r="28" spans="2:9" ht="171.75" customHeight="1" x14ac:dyDescent="0.2">
      <c r="B28" s="481">
        <v>17</v>
      </c>
      <c r="C28" s="477" t="s">
        <v>605</v>
      </c>
      <c r="D28" s="268" t="s">
        <v>455</v>
      </c>
      <c r="E28" s="489">
        <v>9</v>
      </c>
      <c r="F28" s="471"/>
      <c r="G28" s="79">
        <f t="shared" si="0"/>
        <v>0</v>
      </c>
      <c r="H28" s="302">
        <v>60</v>
      </c>
      <c r="I28" s="482">
        <f t="shared" si="1"/>
        <v>0</v>
      </c>
    </row>
    <row r="29" spans="2:9" ht="176.25" customHeight="1" x14ac:dyDescent="0.2">
      <c r="B29" s="481">
        <v>18</v>
      </c>
      <c r="C29" s="477" t="s">
        <v>606</v>
      </c>
      <c r="D29" s="268" t="s">
        <v>455</v>
      </c>
      <c r="E29" s="199">
        <v>9</v>
      </c>
      <c r="F29" s="471"/>
      <c r="G29" s="79">
        <f t="shared" si="0"/>
        <v>0</v>
      </c>
      <c r="H29" s="302">
        <v>60</v>
      </c>
      <c r="I29" s="482">
        <f t="shared" si="1"/>
        <v>0</v>
      </c>
    </row>
    <row r="30" spans="2:9" ht="168.75" customHeight="1" x14ac:dyDescent="0.2">
      <c r="B30" s="481">
        <v>19</v>
      </c>
      <c r="C30" s="477" t="s">
        <v>607</v>
      </c>
      <c r="D30" s="268" t="s">
        <v>455</v>
      </c>
      <c r="E30" s="489">
        <v>9</v>
      </c>
      <c r="F30" s="471"/>
      <c r="G30" s="79">
        <f t="shared" si="0"/>
        <v>0</v>
      </c>
      <c r="H30" s="302">
        <v>60</v>
      </c>
      <c r="I30" s="482">
        <f t="shared" si="1"/>
        <v>0</v>
      </c>
    </row>
    <row r="31" spans="2:9" ht="174" customHeight="1" x14ac:dyDescent="0.2">
      <c r="B31" s="481">
        <v>20</v>
      </c>
      <c r="C31" s="477" t="s">
        <v>608</v>
      </c>
      <c r="D31" s="268" t="s">
        <v>455</v>
      </c>
      <c r="E31" s="199">
        <v>9</v>
      </c>
      <c r="F31" s="471"/>
      <c r="G31" s="79">
        <f t="shared" si="0"/>
        <v>0</v>
      </c>
      <c r="H31" s="302">
        <v>60</v>
      </c>
      <c r="I31" s="482">
        <f t="shared" si="1"/>
        <v>0</v>
      </c>
    </row>
    <row r="32" spans="2:9" ht="171.75" customHeight="1" x14ac:dyDescent="0.2">
      <c r="B32" s="481">
        <v>21</v>
      </c>
      <c r="C32" s="477" t="s">
        <v>609</v>
      </c>
      <c r="D32" s="268" t="s">
        <v>455</v>
      </c>
      <c r="E32" s="489">
        <v>9</v>
      </c>
      <c r="F32" s="471"/>
      <c r="G32" s="79">
        <f t="shared" si="0"/>
        <v>0</v>
      </c>
      <c r="H32" s="302">
        <v>60</v>
      </c>
      <c r="I32" s="482">
        <f t="shared" si="1"/>
        <v>0</v>
      </c>
    </row>
    <row r="33" spans="2:9" ht="173.25" customHeight="1" x14ac:dyDescent="0.2">
      <c r="B33" s="481">
        <v>22</v>
      </c>
      <c r="C33" s="477" t="s">
        <v>610</v>
      </c>
      <c r="D33" s="268" t="s">
        <v>455</v>
      </c>
      <c r="E33" s="199">
        <v>9</v>
      </c>
      <c r="F33" s="471"/>
      <c r="G33" s="79">
        <f t="shared" si="0"/>
        <v>0</v>
      </c>
      <c r="H33" s="302">
        <v>60</v>
      </c>
      <c r="I33" s="482">
        <f t="shared" si="1"/>
        <v>0</v>
      </c>
    </row>
    <row r="34" spans="2:9" ht="126" customHeight="1" x14ac:dyDescent="0.2">
      <c r="B34" s="481">
        <v>23</v>
      </c>
      <c r="C34" s="477" t="s">
        <v>611</v>
      </c>
      <c r="D34" s="268" t="s">
        <v>455</v>
      </c>
      <c r="E34" s="489">
        <v>9</v>
      </c>
      <c r="F34" s="471"/>
      <c r="G34" s="79">
        <f t="shared" si="0"/>
        <v>0</v>
      </c>
      <c r="H34" s="302">
        <v>60</v>
      </c>
      <c r="I34" s="482">
        <f t="shared" si="1"/>
        <v>0</v>
      </c>
    </row>
    <row r="35" spans="2:9" ht="123.75" customHeight="1" x14ac:dyDescent="0.2">
      <c r="B35" s="481">
        <v>24</v>
      </c>
      <c r="C35" s="477" t="s">
        <v>612</v>
      </c>
      <c r="D35" s="268" t="s">
        <v>455</v>
      </c>
      <c r="E35" s="199">
        <v>9</v>
      </c>
      <c r="F35" s="471"/>
      <c r="G35" s="79">
        <f t="shared" si="0"/>
        <v>0</v>
      </c>
      <c r="H35" s="302">
        <v>60</v>
      </c>
      <c r="I35" s="482">
        <f t="shared" si="1"/>
        <v>0</v>
      </c>
    </row>
    <row r="36" spans="2:9" customFormat="1" ht="201.75" customHeight="1" x14ac:dyDescent="0.25">
      <c r="B36" s="481">
        <v>25</v>
      </c>
      <c r="C36" s="477" t="s">
        <v>613</v>
      </c>
      <c r="D36" s="268" t="s">
        <v>455</v>
      </c>
      <c r="E36" s="489">
        <v>9</v>
      </c>
      <c r="F36" s="471"/>
      <c r="G36" s="79">
        <f t="shared" si="0"/>
        <v>0</v>
      </c>
      <c r="H36" s="302">
        <v>60</v>
      </c>
      <c r="I36" s="482">
        <f t="shared" si="1"/>
        <v>0</v>
      </c>
    </row>
    <row r="37" spans="2:9" ht="274.5" customHeight="1" x14ac:dyDescent="0.2">
      <c r="B37" s="481">
        <v>26</v>
      </c>
      <c r="C37" s="477" t="s">
        <v>614</v>
      </c>
      <c r="D37" s="268" t="s">
        <v>455</v>
      </c>
      <c r="E37" s="199">
        <v>9</v>
      </c>
      <c r="F37" s="471"/>
      <c r="G37" s="79">
        <f t="shared" si="0"/>
        <v>0</v>
      </c>
      <c r="H37" s="302">
        <v>60</v>
      </c>
      <c r="I37" s="482">
        <f t="shared" si="1"/>
        <v>0</v>
      </c>
    </row>
    <row r="38" spans="2:9" ht="280.5" customHeight="1" x14ac:dyDescent="0.2">
      <c r="B38" s="481">
        <v>27</v>
      </c>
      <c r="C38" s="477" t="s">
        <v>615</v>
      </c>
      <c r="D38" s="268" t="s">
        <v>455</v>
      </c>
      <c r="E38" s="489">
        <v>9</v>
      </c>
      <c r="F38" s="471"/>
      <c r="G38" s="79">
        <f t="shared" si="0"/>
        <v>0</v>
      </c>
      <c r="H38" s="302">
        <v>60</v>
      </c>
      <c r="I38" s="482">
        <f t="shared" si="1"/>
        <v>0</v>
      </c>
    </row>
    <row r="39" spans="2:9" ht="283.5" customHeight="1" x14ac:dyDescent="0.2">
      <c r="B39" s="481">
        <v>28</v>
      </c>
      <c r="C39" s="477" t="s">
        <v>616</v>
      </c>
      <c r="D39" s="268" t="s">
        <v>455</v>
      </c>
      <c r="E39" s="199">
        <v>9</v>
      </c>
      <c r="F39" s="471"/>
      <c r="G39" s="79">
        <f t="shared" si="0"/>
        <v>0</v>
      </c>
      <c r="H39" s="302">
        <v>60</v>
      </c>
      <c r="I39" s="482">
        <f t="shared" si="1"/>
        <v>0</v>
      </c>
    </row>
    <row r="40" spans="2:9" ht="120" customHeight="1" x14ac:dyDescent="0.2">
      <c r="B40" s="481">
        <v>29</v>
      </c>
      <c r="C40" s="477" t="s">
        <v>617</v>
      </c>
      <c r="D40" s="268" t="s">
        <v>455</v>
      </c>
      <c r="E40" s="489">
        <v>9</v>
      </c>
      <c r="F40" s="471"/>
      <c r="G40" s="79">
        <f t="shared" si="0"/>
        <v>0</v>
      </c>
      <c r="H40" s="302">
        <v>60</v>
      </c>
      <c r="I40" s="482">
        <f t="shared" si="1"/>
        <v>0</v>
      </c>
    </row>
    <row r="41" spans="2:9" ht="114.75" customHeight="1" x14ac:dyDescent="0.2">
      <c r="B41" s="481">
        <v>30</v>
      </c>
      <c r="C41" s="477" t="s">
        <v>618</v>
      </c>
      <c r="D41" s="268" t="s">
        <v>455</v>
      </c>
      <c r="E41" s="199">
        <v>9</v>
      </c>
      <c r="F41" s="471"/>
      <c r="G41" s="79">
        <f t="shared" si="0"/>
        <v>0</v>
      </c>
      <c r="H41" s="302">
        <v>60</v>
      </c>
      <c r="I41" s="482">
        <f t="shared" si="1"/>
        <v>0</v>
      </c>
    </row>
    <row r="42" spans="2:9" ht="116.25" customHeight="1" x14ac:dyDescent="0.2">
      <c r="B42" s="481">
        <v>31</v>
      </c>
      <c r="C42" s="477" t="s">
        <v>619</v>
      </c>
      <c r="D42" s="268" t="s">
        <v>455</v>
      </c>
      <c r="E42" s="489">
        <v>9</v>
      </c>
      <c r="F42" s="471"/>
      <c r="G42" s="79">
        <f t="shared" si="0"/>
        <v>0</v>
      </c>
      <c r="H42" s="302">
        <v>60</v>
      </c>
      <c r="I42" s="482">
        <f t="shared" si="1"/>
        <v>0</v>
      </c>
    </row>
    <row r="43" spans="2:9" ht="117" customHeight="1" x14ac:dyDescent="0.2">
      <c r="B43" s="481">
        <v>32</v>
      </c>
      <c r="C43" s="477" t="s">
        <v>620</v>
      </c>
      <c r="D43" s="268" t="s">
        <v>455</v>
      </c>
      <c r="E43" s="199">
        <v>9</v>
      </c>
      <c r="F43" s="471"/>
      <c r="G43" s="79">
        <f t="shared" si="0"/>
        <v>0</v>
      </c>
      <c r="H43" s="302">
        <v>60</v>
      </c>
      <c r="I43" s="482">
        <f t="shared" si="1"/>
        <v>0</v>
      </c>
    </row>
    <row r="44" spans="2:9" ht="90" customHeight="1" x14ac:dyDescent="0.2">
      <c r="B44" s="481">
        <v>33</v>
      </c>
      <c r="C44" s="477" t="s">
        <v>621</v>
      </c>
      <c r="D44" s="268" t="s">
        <v>455</v>
      </c>
      <c r="E44" s="489">
        <v>9</v>
      </c>
      <c r="F44" s="471"/>
      <c r="G44" s="79">
        <f t="shared" si="0"/>
        <v>0</v>
      </c>
      <c r="H44" s="302">
        <v>60</v>
      </c>
      <c r="I44" s="482">
        <f t="shared" si="1"/>
        <v>0</v>
      </c>
    </row>
    <row r="45" spans="2:9" ht="90" customHeight="1" x14ac:dyDescent="0.2">
      <c r="B45" s="481">
        <v>34</v>
      </c>
      <c r="C45" s="477" t="s">
        <v>622</v>
      </c>
      <c r="D45" s="268" t="s">
        <v>455</v>
      </c>
      <c r="E45" s="199">
        <v>9</v>
      </c>
      <c r="F45" s="471"/>
      <c r="G45" s="79">
        <f t="shared" si="0"/>
        <v>0</v>
      </c>
      <c r="H45" s="302">
        <v>60</v>
      </c>
      <c r="I45" s="482">
        <f t="shared" si="1"/>
        <v>0</v>
      </c>
    </row>
    <row r="46" spans="2:9" ht="86.25" customHeight="1" x14ac:dyDescent="0.2">
      <c r="B46" s="481">
        <v>35</v>
      </c>
      <c r="C46" s="477" t="s">
        <v>623</v>
      </c>
      <c r="D46" s="268" t="s">
        <v>455</v>
      </c>
      <c r="E46" s="489">
        <v>9</v>
      </c>
      <c r="F46" s="471"/>
      <c r="G46" s="79">
        <f t="shared" si="0"/>
        <v>0</v>
      </c>
      <c r="H46" s="302">
        <v>60</v>
      </c>
      <c r="I46" s="482">
        <f t="shared" si="1"/>
        <v>0</v>
      </c>
    </row>
    <row r="47" spans="2:9" ht="104.25" customHeight="1" x14ac:dyDescent="0.2">
      <c r="B47" s="481">
        <v>36</v>
      </c>
      <c r="C47" s="477" t="s">
        <v>624</v>
      </c>
      <c r="D47" s="268" t="s">
        <v>455</v>
      </c>
      <c r="E47" s="199">
        <v>9</v>
      </c>
      <c r="F47" s="471"/>
      <c r="G47" s="79">
        <f t="shared" si="0"/>
        <v>0</v>
      </c>
      <c r="H47" s="302">
        <v>60</v>
      </c>
      <c r="I47" s="482">
        <f t="shared" si="1"/>
        <v>0</v>
      </c>
    </row>
    <row r="48" spans="2:9" ht="90.75" customHeight="1" x14ac:dyDescent="0.2">
      <c r="B48" s="481">
        <v>37</v>
      </c>
      <c r="C48" s="477" t="s">
        <v>625</v>
      </c>
      <c r="D48" s="268" t="s">
        <v>455</v>
      </c>
      <c r="E48" s="489">
        <v>9</v>
      </c>
      <c r="F48" s="471"/>
      <c r="G48" s="79">
        <f t="shared" si="0"/>
        <v>0</v>
      </c>
      <c r="H48" s="302">
        <v>60</v>
      </c>
      <c r="I48" s="482">
        <f t="shared" si="1"/>
        <v>0</v>
      </c>
    </row>
    <row r="49" spans="2:9" ht="87.75" customHeight="1" x14ac:dyDescent="0.2">
      <c r="B49" s="481">
        <v>38</v>
      </c>
      <c r="C49" s="477" t="s">
        <v>626</v>
      </c>
      <c r="D49" s="268" t="s">
        <v>455</v>
      </c>
      <c r="E49" s="199">
        <v>9</v>
      </c>
      <c r="F49" s="471"/>
      <c r="G49" s="79">
        <f t="shared" si="0"/>
        <v>0</v>
      </c>
      <c r="H49" s="302">
        <v>60</v>
      </c>
      <c r="I49" s="482">
        <f t="shared" si="1"/>
        <v>0</v>
      </c>
    </row>
    <row r="50" spans="2:9" ht="90" customHeight="1" x14ac:dyDescent="0.2">
      <c r="B50" s="481">
        <v>39</v>
      </c>
      <c r="C50" s="477" t="s">
        <v>627</v>
      </c>
      <c r="D50" s="268" t="s">
        <v>455</v>
      </c>
      <c r="E50" s="489">
        <v>9</v>
      </c>
      <c r="F50" s="471"/>
      <c r="G50" s="79">
        <f t="shared" si="0"/>
        <v>0</v>
      </c>
      <c r="H50" s="302">
        <v>60</v>
      </c>
      <c r="I50" s="482">
        <f t="shared" si="1"/>
        <v>0</v>
      </c>
    </row>
    <row r="51" spans="2:9" ht="93" customHeight="1" x14ac:dyDescent="0.2">
      <c r="B51" s="481">
        <v>40</v>
      </c>
      <c r="C51" s="477" t="s">
        <v>628</v>
      </c>
      <c r="D51" s="268" t="s">
        <v>455</v>
      </c>
      <c r="E51" s="199">
        <v>9</v>
      </c>
      <c r="F51" s="471"/>
      <c r="G51" s="79">
        <f t="shared" si="0"/>
        <v>0</v>
      </c>
      <c r="H51" s="302">
        <v>60</v>
      </c>
      <c r="I51" s="482">
        <f t="shared" si="1"/>
        <v>0</v>
      </c>
    </row>
    <row r="52" spans="2:9" ht="90" customHeight="1" x14ac:dyDescent="0.2">
      <c r="B52" s="481">
        <v>41</v>
      </c>
      <c r="C52" s="477" t="s">
        <v>629</v>
      </c>
      <c r="D52" s="268" t="s">
        <v>455</v>
      </c>
      <c r="E52" s="489">
        <v>9</v>
      </c>
      <c r="F52" s="471"/>
      <c r="G52" s="79">
        <f t="shared" si="0"/>
        <v>0</v>
      </c>
      <c r="H52" s="302">
        <v>60</v>
      </c>
      <c r="I52" s="482">
        <f t="shared" si="1"/>
        <v>0</v>
      </c>
    </row>
    <row r="53" spans="2:9" ht="104.25" customHeight="1" x14ac:dyDescent="0.2">
      <c r="B53" s="481">
        <v>42</v>
      </c>
      <c r="C53" s="477" t="s">
        <v>630</v>
      </c>
      <c r="D53" s="268" t="s">
        <v>455</v>
      </c>
      <c r="E53" s="199">
        <v>9</v>
      </c>
      <c r="F53" s="471"/>
      <c r="G53" s="79">
        <f t="shared" si="0"/>
        <v>0</v>
      </c>
      <c r="H53" s="302">
        <v>60</v>
      </c>
      <c r="I53" s="482">
        <f t="shared" si="1"/>
        <v>0</v>
      </c>
    </row>
    <row r="54" spans="2:9" ht="102" customHeight="1" x14ac:dyDescent="0.2">
      <c r="B54" s="481">
        <v>43</v>
      </c>
      <c r="C54" s="477" t="s">
        <v>631</v>
      </c>
      <c r="D54" s="268" t="s">
        <v>455</v>
      </c>
      <c r="E54" s="489">
        <v>9</v>
      </c>
      <c r="F54" s="471"/>
      <c r="G54" s="79">
        <f t="shared" si="0"/>
        <v>0</v>
      </c>
      <c r="H54" s="302">
        <v>60</v>
      </c>
      <c r="I54" s="482">
        <f t="shared" si="1"/>
        <v>0</v>
      </c>
    </row>
    <row r="55" spans="2:9" ht="104.25" customHeight="1" x14ac:dyDescent="0.2">
      <c r="B55" s="481">
        <v>44</v>
      </c>
      <c r="C55" s="477" t="s">
        <v>632</v>
      </c>
      <c r="D55" s="268" t="s">
        <v>455</v>
      </c>
      <c r="E55" s="199">
        <v>9</v>
      </c>
      <c r="F55" s="471"/>
      <c r="G55" s="79">
        <f t="shared" si="0"/>
        <v>0</v>
      </c>
      <c r="H55" s="302">
        <v>60</v>
      </c>
      <c r="I55" s="482">
        <f t="shared" si="1"/>
        <v>0</v>
      </c>
    </row>
    <row r="56" spans="2:9" ht="132.75" customHeight="1" x14ac:dyDescent="0.2">
      <c r="B56" s="481">
        <v>45</v>
      </c>
      <c r="C56" s="479" t="s">
        <v>633</v>
      </c>
      <c r="D56" s="268" t="s">
        <v>634</v>
      </c>
      <c r="E56" s="489">
        <v>9</v>
      </c>
      <c r="F56" s="471"/>
      <c r="G56" s="79">
        <f t="shared" si="0"/>
        <v>0</v>
      </c>
      <c r="H56" s="302">
        <v>60</v>
      </c>
      <c r="I56" s="482">
        <f t="shared" si="1"/>
        <v>0</v>
      </c>
    </row>
    <row r="57" spans="2:9" ht="234.75" customHeight="1" x14ac:dyDescent="0.2">
      <c r="B57" s="481">
        <v>46</v>
      </c>
      <c r="C57" s="479" t="s">
        <v>635</v>
      </c>
      <c r="D57" s="268" t="s">
        <v>634</v>
      </c>
      <c r="E57" s="199">
        <v>9</v>
      </c>
      <c r="F57" s="471"/>
      <c r="G57" s="79">
        <f t="shared" si="0"/>
        <v>0</v>
      </c>
      <c r="H57" s="302">
        <v>60</v>
      </c>
      <c r="I57" s="482">
        <f t="shared" si="1"/>
        <v>0</v>
      </c>
    </row>
    <row r="58" spans="2:9" ht="105" customHeight="1" x14ac:dyDescent="0.2">
      <c r="B58" s="481">
        <v>47</v>
      </c>
      <c r="C58" s="477" t="s">
        <v>636</v>
      </c>
      <c r="D58" s="268" t="s">
        <v>455</v>
      </c>
      <c r="E58" s="489">
        <v>9</v>
      </c>
      <c r="F58" s="471"/>
      <c r="G58" s="79">
        <f t="shared" si="0"/>
        <v>0</v>
      </c>
      <c r="H58" s="302">
        <v>60</v>
      </c>
      <c r="I58" s="482">
        <f t="shared" si="1"/>
        <v>0</v>
      </c>
    </row>
    <row r="59" spans="2:9" ht="200.25" customHeight="1" x14ac:dyDescent="0.2">
      <c r="B59" s="481">
        <v>48</v>
      </c>
      <c r="C59" s="477" t="s">
        <v>637</v>
      </c>
      <c r="D59" s="268" t="s">
        <v>455</v>
      </c>
      <c r="E59" s="199">
        <v>9</v>
      </c>
      <c r="F59" s="471"/>
      <c r="G59" s="79">
        <f t="shared" si="0"/>
        <v>0</v>
      </c>
      <c r="H59" s="302">
        <v>60</v>
      </c>
      <c r="I59" s="482">
        <f t="shared" si="1"/>
        <v>0</v>
      </c>
    </row>
    <row r="60" spans="2:9" ht="117" customHeight="1" x14ac:dyDescent="0.2">
      <c r="B60" s="481">
        <v>49</v>
      </c>
      <c r="C60" s="477" t="s">
        <v>638</v>
      </c>
      <c r="D60" s="268" t="s">
        <v>455</v>
      </c>
      <c r="E60" s="489">
        <v>9</v>
      </c>
      <c r="F60" s="471"/>
      <c r="G60" s="79">
        <f t="shared" si="0"/>
        <v>0</v>
      </c>
      <c r="H60" s="302">
        <v>60</v>
      </c>
      <c r="I60" s="482">
        <f t="shared" si="1"/>
        <v>0</v>
      </c>
    </row>
    <row r="61" spans="2:9" ht="106.5" customHeight="1" x14ac:dyDescent="0.2">
      <c r="B61" s="481">
        <v>50</v>
      </c>
      <c r="C61" s="477" t="s">
        <v>639</v>
      </c>
      <c r="D61" s="268" t="s">
        <v>455</v>
      </c>
      <c r="E61" s="199">
        <v>9</v>
      </c>
      <c r="F61" s="471"/>
      <c r="G61" s="79">
        <f t="shared" si="0"/>
        <v>0</v>
      </c>
      <c r="H61" s="302">
        <v>60</v>
      </c>
      <c r="I61" s="482">
        <f t="shared" si="1"/>
        <v>0</v>
      </c>
    </row>
    <row r="62" spans="2:9" ht="114.75" customHeight="1" x14ac:dyDescent="0.2">
      <c r="B62" s="481">
        <v>51</v>
      </c>
      <c r="C62" s="479" t="s">
        <v>640</v>
      </c>
      <c r="D62" s="268" t="s">
        <v>455</v>
      </c>
      <c r="E62" s="489">
        <v>9</v>
      </c>
      <c r="F62" s="471"/>
      <c r="G62" s="79">
        <f t="shared" si="0"/>
        <v>0</v>
      </c>
      <c r="H62" s="302">
        <v>60</v>
      </c>
      <c r="I62" s="482">
        <f t="shared" si="1"/>
        <v>0</v>
      </c>
    </row>
    <row r="63" spans="2:9" ht="87" customHeight="1" x14ac:dyDescent="0.2">
      <c r="B63" s="481">
        <v>52</v>
      </c>
      <c r="C63" s="477" t="s">
        <v>641</v>
      </c>
      <c r="D63" s="268" t="s">
        <v>455</v>
      </c>
      <c r="E63" s="199">
        <v>9</v>
      </c>
      <c r="F63" s="471"/>
      <c r="G63" s="79">
        <f t="shared" si="0"/>
        <v>0</v>
      </c>
      <c r="H63" s="302">
        <v>60</v>
      </c>
      <c r="I63" s="482">
        <f t="shared" si="1"/>
        <v>0</v>
      </c>
    </row>
    <row r="64" spans="2:9" ht="89.25" customHeight="1" x14ac:dyDescent="0.2">
      <c r="B64" s="481">
        <v>53</v>
      </c>
      <c r="C64" s="477" t="s">
        <v>642</v>
      </c>
      <c r="D64" s="268" t="s">
        <v>455</v>
      </c>
      <c r="E64" s="489">
        <v>9</v>
      </c>
      <c r="F64" s="471"/>
      <c r="G64" s="79">
        <f t="shared" si="0"/>
        <v>0</v>
      </c>
      <c r="H64" s="302">
        <v>60</v>
      </c>
      <c r="I64" s="482">
        <f t="shared" si="1"/>
        <v>0</v>
      </c>
    </row>
    <row r="65" spans="2:9" ht="78" customHeight="1" x14ac:dyDescent="0.2">
      <c r="B65" s="481">
        <v>54</v>
      </c>
      <c r="C65" s="477" t="s">
        <v>643</v>
      </c>
      <c r="D65" s="268" t="s">
        <v>455</v>
      </c>
      <c r="E65" s="199">
        <v>9</v>
      </c>
      <c r="F65" s="471"/>
      <c r="G65" s="79">
        <f t="shared" si="0"/>
        <v>0</v>
      </c>
      <c r="H65" s="302">
        <v>60</v>
      </c>
      <c r="I65" s="482">
        <f t="shared" si="1"/>
        <v>0</v>
      </c>
    </row>
    <row r="66" spans="2:9" ht="116.25" customHeight="1" x14ac:dyDescent="0.2">
      <c r="B66" s="481">
        <v>55</v>
      </c>
      <c r="C66" s="477" t="s">
        <v>644</v>
      </c>
      <c r="D66" s="268" t="s">
        <v>455</v>
      </c>
      <c r="E66" s="489">
        <v>9</v>
      </c>
      <c r="F66" s="471"/>
      <c r="G66" s="79">
        <f t="shared" si="0"/>
        <v>0</v>
      </c>
      <c r="H66" s="302">
        <v>60</v>
      </c>
      <c r="I66" s="482">
        <f t="shared" si="1"/>
        <v>0</v>
      </c>
    </row>
    <row r="67" spans="2:9" ht="108" customHeight="1" x14ac:dyDescent="0.2">
      <c r="B67" s="481">
        <v>56</v>
      </c>
      <c r="C67" s="477" t="s">
        <v>645</v>
      </c>
      <c r="D67" s="268" t="s">
        <v>634</v>
      </c>
      <c r="E67" s="199">
        <v>9</v>
      </c>
      <c r="F67" s="471"/>
      <c r="G67" s="79">
        <f t="shared" si="0"/>
        <v>0</v>
      </c>
      <c r="H67" s="302">
        <v>60</v>
      </c>
      <c r="I67" s="482">
        <f t="shared" si="1"/>
        <v>0</v>
      </c>
    </row>
    <row r="68" spans="2:9" ht="117.75" customHeight="1" x14ac:dyDescent="0.2">
      <c r="B68" s="481">
        <v>57</v>
      </c>
      <c r="C68" s="477" t="s">
        <v>646</v>
      </c>
      <c r="D68" s="268" t="s">
        <v>455</v>
      </c>
      <c r="E68" s="489">
        <v>9</v>
      </c>
      <c r="F68" s="471"/>
      <c r="G68" s="79">
        <f t="shared" si="0"/>
        <v>0</v>
      </c>
      <c r="H68" s="302">
        <v>60</v>
      </c>
      <c r="I68" s="482">
        <f t="shared" si="1"/>
        <v>0</v>
      </c>
    </row>
    <row r="69" spans="2:9" ht="261.75" customHeight="1" x14ac:dyDescent="0.2">
      <c r="B69" s="481">
        <v>58</v>
      </c>
      <c r="C69" s="480" t="s">
        <v>647</v>
      </c>
      <c r="D69" s="268" t="s">
        <v>455</v>
      </c>
      <c r="E69" s="199">
        <v>2</v>
      </c>
      <c r="F69" s="471"/>
      <c r="G69" s="79">
        <f t="shared" si="0"/>
        <v>0</v>
      </c>
      <c r="H69" s="302">
        <v>60</v>
      </c>
      <c r="I69" s="482">
        <f t="shared" si="1"/>
        <v>0</v>
      </c>
    </row>
    <row r="70" spans="2:9" ht="63" customHeight="1" x14ac:dyDescent="0.2">
      <c r="B70" s="481">
        <v>59</v>
      </c>
      <c r="C70" s="477" t="s">
        <v>648</v>
      </c>
      <c r="D70" s="268" t="s">
        <v>455</v>
      </c>
      <c r="E70" s="489">
        <v>2</v>
      </c>
      <c r="F70" s="471"/>
      <c r="G70" s="79">
        <f t="shared" si="0"/>
        <v>0</v>
      </c>
      <c r="H70" s="302">
        <v>60</v>
      </c>
      <c r="I70" s="482">
        <f t="shared" si="1"/>
        <v>0</v>
      </c>
    </row>
    <row r="71" spans="2:9" ht="58.5" customHeight="1" x14ac:dyDescent="0.2">
      <c r="B71" s="481">
        <v>60</v>
      </c>
      <c r="C71" s="477" t="s">
        <v>649</v>
      </c>
      <c r="D71" s="268" t="s">
        <v>455</v>
      </c>
      <c r="E71" s="199">
        <v>2</v>
      </c>
      <c r="F71" s="471"/>
      <c r="G71" s="79">
        <f t="shared" si="0"/>
        <v>0</v>
      </c>
      <c r="H71" s="302">
        <v>60</v>
      </c>
      <c r="I71" s="482">
        <f t="shared" si="1"/>
        <v>0</v>
      </c>
    </row>
    <row r="72" spans="2:9" ht="60.75" customHeight="1" x14ac:dyDescent="0.2">
      <c r="B72" s="483">
        <v>61</v>
      </c>
      <c r="C72" s="484" t="s">
        <v>650</v>
      </c>
      <c r="D72" s="485" t="s">
        <v>455</v>
      </c>
      <c r="E72" s="497">
        <v>2</v>
      </c>
      <c r="F72" s="472"/>
      <c r="G72" s="486">
        <f t="shared" si="0"/>
        <v>0</v>
      </c>
      <c r="H72" s="487">
        <v>60</v>
      </c>
      <c r="I72" s="488">
        <f t="shared" si="1"/>
        <v>0</v>
      </c>
    </row>
    <row r="73" spans="2:9" ht="18" customHeight="1" x14ac:dyDescent="0.2">
      <c r="B73" s="122"/>
      <c r="C73" s="122"/>
      <c r="D73" s="122"/>
      <c r="E73" s="122"/>
      <c r="F73" s="1075" t="s">
        <v>584</v>
      </c>
      <c r="G73" s="1076"/>
      <c r="H73" s="1077"/>
      <c r="I73" s="338">
        <f>SUM(I12:I72)</f>
        <v>0</v>
      </c>
    </row>
    <row r="74" spans="2:9" ht="15" x14ac:dyDescent="0.25">
      <c r="B74"/>
      <c r="C74"/>
      <c r="D74" s="54"/>
      <c r="E74" s="2"/>
      <c r="F74" s="2"/>
      <c r="G74" s="2"/>
      <c r="H74"/>
      <c r="I74" s="2"/>
    </row>
    <row r="75" spans="2:9" ht="18" customHeight="1" x14ac:dyDescent="0.25">
      <c r="B75"/>
      <c r="C75"/>
      <c r="D75" s="54"/>
      <c r="E75" s="122"/>
      <c r="F75" s="1078" t="s">
        <v>585</v>
      </c>
      <c r="G75" s="1079"/>
      <c r="H75" s="1080"/>
      <c r="I75" s="344">
        <v>12</v>
      </c>
    </row>
    <row r="76" spans="2:9" ht="15" x14ac:dyDescent="0.25">
      <c r="B76"/>
      <c r="C76"/>
      <c r="D76" s="54"/>
      <c r="E76" s="2"/>
      <c r="F76" s="2"/>
      <c r="G76" s="2"/>
      <c r="H76"/>
      <c r="I76" s="2"/>
    </row>
    <row r="77" spans="2:9" ht="18" customHeight="1" x14ac:dyDescent="0.25">
      <c r="B77"/>
      <c r="C77"/>
      <c r="D77" s="54"/>
      <c r="E77" s="122"/>
      <c r="F77" s="1078" t="s">
        <v>651</v>
      </c>
      <c r="G77" s="1079"/>
      <c r="H77" s="1080"/>
      <c r="I77" s="339">
        <f>I73/I75</f>
        <v>0</v>
      </c>
    </row>
    <row r="78" spans="2:9" ht="15" x14ac:dyDescent="0.25">
      <c r="B78"/>
      <c r="C78"/>
      <c r="D78" s="54"/>
      <c r="E78" s="301"/>
      <c r="F78" s="301"/>
      <c r="G78" s="301"/>
      <c r="H78" s="301"/>
      <c r="I78" s="301"/>
    </row>
    <row r="79" spans="2:9" ht="49.5" customHeight="1" x14ac:dyDescent="0.2">
      <c r="B79" s="1081" t="s">
        <v>652</v>
      </c>
      <c r="C79" s="1082"/>
      <c r="D79" s="1082"/>
      <c r="E79" s="1082"/>
      <c r="F79" s="1082"/>
      <c r="G79" s="1082"/>
      <c r="H79" s="1082"/>
      <c r="I79" s="1082"/>
    </row>
    <row r="80" spans="2:9" ht="15" x14ac:dyDescent="0.25">
      <c r="B80"/>
      <c r="C80"/>
      <c r="D80" s="54"/>
      <c r="E80"/>
      <c r="F80"/>
      <c r="G80"/>
      <c r="H80"/>
      <c r="I80"/>
    </row>
    <row r="81" spans="2:9" ht="15" x14ac:dyDescent="0.25">
      <c r="B81" s="33" t="s">
        <v>293</v>
      </c>
      <c r="C81"/>
      <c r="D81"/>
      <c r="E81" s="54"/>
      <c r="F81" s="54"/>
      <c r="G81" s="54"/>
      <c r="H81"/>
      <c r="I81"/>
    </row>
    <row r="82" spans="2:9" ht="55.5" customHeight="1" x14ac:dyDescent="0.2">
      <c r="B82" s="1072"/>
      <c r="C82" s="1073"/>
      <c r="D82" s="1073"/>
      <c r="E82" s="1073"/>
      <c r="F82" s="1073"/>
      <c r="G82" s="1073"/>
      <c r="H82" s="1073"/>
      <c r="I82" s="1074"/>
    </row>
  </sheetData>
  <mergeCells count="14">
    <mergeCell ref="F77:H77"/>
    <mergeCell ref="F73:H73"/>
    <mergeCell ref="F75:H75"/>
    <mergeCell ref="B79:I79"/>
    <mergeCell ref="B82:I82"/>
    <mergeCell ref="B7:I7"/>
    <mergeCell ref="B6:I6"/>
    <mergeCell ref="H9:I9"/>
    <mergeCell ref="D9:F9"/>
    <mergeCell ref="B1:I1"/>
    <mergeCell ref="B2:I2"/>
    <mergeCell ref="B3:I3"/>
    <mergeCell ref="B4:I4"/>
    <mergeCell ref="B5:I5"/>
  </mergeCells>
  <pageMargins left="0.511811024" right="0.511811024" top="0.78740157499999996" bottom="0.78740157499999996" header="0.31496062000000002" footer="0.31496062000000002"/>
  <pageSetup paperSize="9" scale="62" orientation="portrait" r:id="rId1"/>
  <headerFooter>
    <oddFooter>&amp;C&amp;A - Pregão Eletrônico nº 90002/2025 - LFDA/SP-MAPA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F5184-08D2-4C95-BA5F-F7FD0F5FF012}">
  <sheetPr codeName="Planilha13">
    <tabColor theme="0" tint="-0.249977111117893"/>
  </sheetPr>
  <dimension ref="A1:I61"/>
  <sheetViews>
    <sheetView showGridLines="0" topLeftCell="A48" zoomScaleNormal="100" workbookViewId="0">
      <selection activeCell="M51" sqref="M51"/>
    </sheetView>
  </sheetViews>
  <sheetFormatPr defaultRowHeight="15" x14ac:dyDescent="0.25"/>
  <cols>
    <col min="3" max="3" width="48.5703125" customWidth="1"/>
    <col min="4" max="5" width="10.7109375" customWidth="1"/>
    <col min="6" max="9" width="15.7109375" customWidth="1"/>
  </cols>
  <sheetData>
    <row r="1" spans="1:9" ht="20.25" customHeight="1" x14ac:dyDescent="0.3">
      <c r="A1" s="46"/>
      <c r="B1" s="714" t="str">
        <f>ORIENTAÇÕES!B1</f>
        <v>ANEXO VII</v>
      </c>
      <c r="C1" s="714"/>
      <c r="D1" s="714"/>
      <c r="E1" s="714"/>
      <c r="F1" s="714"/>
      <c r="G1" s="714"/>
      <c r="H1" s="714"/>
      <c r="I1" s="714"/>
    </row>
    <row r="2" spans="1:9" ht="20.25" customHeight="1" x14ac:dyDescent="0.3">
      <c r="A2" s="46"/>
      <c r="B2" s="714" t="str">
        <f>ORIENTAÇÕES!B2</f>
        <v>PLANILHA DE CUSTO E FORMAÇÃO DE PREÇO (ITEM 1) LICITANTE</v>
      </c>
      <c r="C2" s="714"/>
      <c r="D2" s="714"/>
      <c r="E2" s="714"/>
      <c r="F2" s="714"/>
      <c r="G2" s="714"/>
      <c r="H2" s="714"/>
      <c r="I2" s="714"/>
    </row>
    <row r="3" spans="1:9" ht="20.25" customHeight="1" x14ac:dyDescent="0.3">
      <c r="A3" s="46"/>
      <c r="B3" s="714" t="str">
        <f>ORIENTAÇÕES!B3</f>
        <v>PREGÃO ELETRÔNICO Nº 90002/2025</v>
      </c>
      <c r="C3" s="714"/>
      <c r="D3" s="714"/>
      <c r="E3" s="714"/>
      <c r="F3" s="714"/>
      <c r="G3" s="714"/>
      <c r="H3" s="714"/>
      <c r="I3" s="714"/>
    </row>
    <row r="4" spans="1:9" ht="20.25" customHeight="1" x14ac:dyDescent="0.3">
      <c r="A4" s="46"/>
      <c r="B4" s="715" t="str">
        <f>ORIENTAÇÕES!B4</f>
        <v>PROCESSO Nº 21000.068258/2024-69</v>
      </c>
      <c r="C4" s="715"/>
      <c r="D4" s="715"/>
      <c r="E4" s="715"/>
      <c r="F4" s="715"/>
      <c r="G4" s="715"/>
      <c r="H4" s="715"/>
      <c r="I4" s="715"/>
    </row>
    <row r="5" spans="1:9" ht="30" customHeight="1" x14ac:dyDescent="0.3">
      <c r="B5" s="991"/>
      <c r="C5" s="991"/>
      <c r="D5" s="991"/>
      <c r="E5" s="991"/>
      <c r="F5" s="991"/>
      <c r="G5" s="991"/>
      <c r="H5" s="991"/>
      <c r="I5" s="991"/>
    </row>
    <row r="6" spans="1:9" ht="15.75" customHeight="1" x14ac:dyDescent="0.3">
      <c r="A6" s="46"/>
      <c r="B6" s="712" t="str">
        <f>ORIENTAÇÕES!B8</f>
        <v>ITEM 1 - SERVIÇOS DE MANUTENÇÃO RESIDENTE</v>
      </c>
      <c r="C6" s="712"/>
      <c r="D6" s="712"/>
      <c r="E6" s="712"/>
      <c r="F6" s="712"/>
      <c r="G6" s="712"/>
      <c r="H6" s="712"/>
      <c r="I6" s="712"/>
    </row>
    <row r="7" spans="1:9" ht="21" customHeight="1" x14ac:dyDescent="0.25">
      <c r="B7" s="768" t="s">
        <v>653</v>
      </c>
      <c r="C7" s="768"/>
      <c r="D7" s="768"/>
      <c r="E7" s="768"/>
      <c r="F7" s="768"/>
      <c r="G7" s="768"/>
      <c r="H7" s="768"/>
      <c r="I7" s="768"/>
    </row>
    <row r="8" spans="1:9" ht="30" customHeight="1" x14ac:dyDescent="0.25">
      <c r="B8" s="9"/>
      <c r="C8" s="9"/>
      <c r="D8" s="2"/>
      <c r="E8" s="2"/>
      <c r="F8" s="2"/>
      <c r="G8" s="2"/>
      <c r="H8" s="9"/>
    </row>
    <row r="9" spans="1:9" ht="27" customHeight="1" x14ac:dyDescent="0.25">
      <c r="B9" s="42"/>
      <c r="C9" s="321" t="s">
        <v>67</v>
      </c>
      <c r="D9" s="741" t="str">
        <f>'RESUMO ITEM1'!C10</f>
        <v>XXXXXX</v>
      </c>
      <c r="E9" s="742"/>
      <c r="F9" s="743"/>
      <c r="G9" s="39" t="s">
        <v>46</v>
      </c>
      <c r="H9" s="1083" t="str">
        <f>'RESUMO ITEM1'!C11</f>
        <v>XXXXXX</v>
      </c>
      <c r="I9" s="1083"/>
    </row>
    <row r="11" spans="1:9" ht="30" x14ac:dyDescent="0.25">
      <c r="B11" s="460" t="s">
        <v>127</v>
      </c>
      <c r="C11" s="461" t="s">
        <v>447</v>
      </c>
      <c r="D11" s="461" t="s">
        <v>449</v>
      </c>
      <c r="E11" s="461" t="s">
        <v>448</v>
      </c>
      <c r="F11" s="462" t="s">
        <v>452</v>
      </c>
      <c r="G11" s="462" t="s">
        <v>588</v>
      </c>
      <c r="H11" s="462" t="s">
        <v>535</v>
      </c>
      <c r="I11" s="463" t="s">
        <v>536</v>
      </c>
    </row>
    <row r="12" spans="1:9" ht="59.25" customHeight="1" x14ac:dyDescent="0.25">
      <c r="B12" s="464">
        <v>1</v>
      </c>
      <c r="C12" s="474" t="s">
        <v>654</v>
      </c>
      <c r="D12" s="274" t="s">
        <v>455</v>
      </c>
      <c r="E12" s="498">
        <v>2</v>
      </c>
      <c r="F12" s="471"/>
      <c r="G12" s="458">
        <f>E12*F12</f>
        <v>0</v>
      </c>
      <c r="H12" s="459">
        <v>60</v>
      </c>
      <c r="I12" s="465">
        <f>G12/H12</f>
        <v>0</v>
      </c>
    </row>
    <row r="13" spans="1:9" ht="128.25" customHeight="1" x14ac:dyDescent="0.25">
      <c r="B13" s="464">
        <v>2</v>
      </c>
      <c r="C13" s="473" t="s">
        <v>655</v>
      </c>
      <c r="D13" s="276" t="s">
        <v>455</v>
      </c>
      <c r="E13" s="498">
        <v>2</v>
      </c>
      <c r="F13" s="471"/>
      <c r="G13" s="458">
        <f t="shared" ref="G13:G51" si="0">E13*F13</f>
        <v>0</v>
      </c>
      <c r="H13" s="459">
        <v>60</v>
      </c>
      <c r="I13" s="465">
        <f t="shared" ref="I13:I51" si="1">G13/H13</f>
        <v>0</v>
      </c>
    </row>
    <row r="14" spans="1:9" ht="146.25" customHeight="1" x14ac:dyDescent="0.25">
      <c r="B14" s="464">
        <v>3</v>
      </c>
      <c r="C14" s="473" t="s">
        <v>656</v>
      </c>
      <c r="D14" s="274" t="s">
        <v>455</v>
      </c>
      <c r="E14" s="498">
        <v>2</v>
      </c>
      <c r="F14" s="471"/>
      <c r="G14" s="458">
        <f t="shared" si="0"/>
        <v>0</v>
      </c>
      <c r="H14" s="459">
        <v>60</v>
      </c>
      <c r="I14" s="465">
        <f t="shared" si="1"/>
        <v>0</v>
      </c>
    </row>
    <row r="15" spans="1:9" ht="62.25" customHeight="1" x14ac:dyDescent="0.25">
      <c r="B15" s="464">
        <v>4</v>
      </c>
      <c r="C15" s="473" t="s">
        <v>657</v>
      </c>
      <c r="D15" s="274" t="s">
        <v>455</v>
      </c>
      <c r="E15" s="498">
        <v>2</v>
      </c>
      <c r="F15" s="471"/>
      <c r="G15" s="458">
        <f t="shared" si="0"/>
        <v>0</v>
      </c>
      <c r="H15" s="459">
        <v>60</v>
      </c>
      <c r="I15" s="465">
        <f t="shared" si="1"/>
        <v>0</v>
      </c>
    </row>
    <row r="16" spans="1:9" ht="168" customHeight="1" x14ac:dyDescent="0.25">
      <c r="B16" s="464">
        <v>5</v>
      </c>
      <c r="C16" s="473" t="s">
        <v>658</v>
      </c>
      <c r="D16" s="274" t="s">
        <v>455</v>
      </c>
      <c r="E16" s="498">
        <v>2</v>
      </c>
      <c r="F16" s="471"/>
      <c r="G16" s="458">
        <f t="shared" si="0"/>
        <v>0</v>
      </c>
      <c r="H16" s="459">
        <v>60</v>
      </c>
      <c r="I16" s="465">
        <f t="shared" si="1"/>
        <v>0</v>
      </c>
    </row>
    <row r="17" spans="2:9" ht="119.25" customHeight="1" x14ac:dyDescent="0.25">
      <c r="B17" s="464">
        <v>6</v>
      </c>
      <c r="C17" s="474" t="s">
        <v>659</v>
      </c>
      <c r="D17" s="274" t="s">
        <v>455</v>
      </c>
      <c r="E17" s="498">
        <v>2</v>
      </c>
      <c r="F17" s="471"/>
      <c r="G17" s="458">
        <f t="shared" si="0"/>
        <v>0</v>
      </c>
      <c r="H17" s="459">
        <v>60</v>
      </c>
      <c r="I17" s="465">
        <f t="shared" si="1"/>
        <v>0</v>
      </c>
    </row>
    <row r="18" spans="2:9" ht="150.75" customHeight="1" x14ac:dyDescent="0.25">
      <c r="B18" s="464">
        <v>7</v>
      </c>
      <c r="C18" s="474" t="s">
        <v>660</v>
      </c>
      <c r="D18" s="274" t="s">
        <v>455</v>
      </c>
      <c r="E18" s="498">
        <v>2</v>
      </c>
      <c r="F18" s="471"/>
      <c r="G18" s="458">
        <f t="shared" si="0"/>
        <v>0</v>
      </c>
      <c r="H18" s="459">
        <v>60</v>
      </c>
      <c r="I18" s="465">
        <f t="shared" si="1"/>
        <v>0</v>
      </c>
    </row>
    <row r="19" spans="2:9" ht="205.5" customHeight="1" x14ac:dyDescent="0.25">
      <c r="B19" s="464">
        <v>8</v>
      </c>
      <c r="C19" s="473" t="s">
        <v>661</v>
      </c>
      <c r="D19" s="274" t="s">
        <v>455</v>
      </c>
      <c r="E19" s="498">
        <v>2</v>
      </c>
      <c r="F19" s="471"/>
      <c r="G19" s="458">
        <f t="shared" si="0"/>
        <v>0</v>
      </c>
      <c r="H19" s="459">
        <v>60</v>
      </c>
      <c r="I19" s="465">
        <f t="shared" si="1"/>
        <v>0</v>
      </c>
    </row>
    <row r="20" spans="2:9" ht="102" customHeight="1" x14ac:dyDescent="0.25">
      <c r="B20" s="464">
        <v>9</v>
      </c>
      <c r="C20" s="473" t="s">
        <v>662</v>
      </c>
      <c r="D20" s="274" t="s">
        <v>455</v>
      </c>
      <c r="E20" s="498">
        <v>2</v>
      </c>
      <c r="F20" s="471"/>
      <c r="G20" s="458">
        <f t="shared" si="0"/>
        <v>0</v>
      </c>
      <c r="H20" s="459">
        <v>60</v>
      </c>
      <c r="I20" s="465">
        <f t="shared" si="1"/>
        <v>0</v>
      </c>
    </row>
    <row r="21" spans="2:9" ht="60.75" customHeight="1" x14ac:dyDescent="0.25">
      <c r="B21" s="464">
        <v>10</v>
      </c>
      <c r="C21" s="473" t="s">
        <v>663</v>
      </c>
      <c r="D21" s="274" t="s">
        <v>455</v>
      </c>
      <c r="E21" s="498">
        <v>2</v>
      </c>
      <c r="F21" s="471"/>
      <c r="G21" s="458">
        <f t="shared" si="0"/>
        <v>0</v>
      </c>
      <c r="H21" s="459">
        <v>60</v>
      </c>
      <c r="I21" s="465">
        <f t="shared" si="1"/>
        <v>0</v>
      </c>
    </row>
    <row r="22" spans="2:9" ht="192.75" customHeight="1" x14ac:dyDescent="0.25">
      <c r="B22" s="464">
        <v>11</v>
      </c>
      <c r="C22" s="473" t="s">
        <v>664</v>
      </c>
      <c r="D22" s="274" t="s">
        <v>455</v>
      </c>
      <c r="E22" s="498">
        <v>2</v>
      </c>
      <c r="F22" s="471"/>
      <c r="G22" s="458">
        <f t="shared" si="0"/>
        <v>0</v>
      </c>
      <c r="H22" s="459">
        <v>60</v>
      </c>
      <c r="I22" s="465">
        <f t="shared" si="1"/>
        <v>0</v>
      </c>
    </row>
    <row r="23" spans="2:9" ht="102" customHeight="1" x14ac:dyDescent="0.25">
      <c r="B23" s="464">
        <v>12</v>
      </c>
      <c r="C23" s="473" t="s">
        <v>665</v>
      </c>
      <c r="D23" s="274" t="s">
        <v>455</v>
      </c>
      <c r="E23" s="498">
        <v>2</v>
      </c>
      <c r="F23" s="471"/>
      <c r="G23" s="458">
        <f t="shared" si="0"/>
        <v>0</v>
      </c>
      <c r="H23" s="459">
        <v>60</v>
      </c>
      <c r="I23" s="465">
        <f t="shared" si="1"/>
        <v>0</v>
      </c>
    </row>
    <row r="24" spans="2:9" ht="157.5" customHeight="1" x14ac:dyDescent="0.25">
      <c r="B24" s="464">
        <v>13</v>
      </c>
      <c r="C24" s="473" t="s">
        <v>666</v>
      </c>
      <c r="D24" s="274" t="s">
        <v>455</v>
      </c>
      <c r="E24" s="498">
        <v>2</v>
      </c>
      <c r="F24" s="471"/>
      <c r="G24" s="458">
        <f t="shared" si="0"/>
        <v>0</v>
      </c>
      <c r="H24" s="459">
        <v>60</v>
      </c>
      <c r="I24" s="465">
        <f t="shared" si="1"/>
        <v>0</v>
      </c>
    </row>
    <row r="25" spans="2:9" ht="139.5" customHeight="1" x14ac:dyDescent="0.25">
      <c r="B25" s="464">
        <v>14</v>
      </c>
      <c r="C25" s="473" t="s">
        <v>667</v>
      </c>
      <c r="D25" s="274" t="s">
        <v>455</v>
      </c>
      <c r="E25" s="498">
        <v>2</v>
      </c>
      <c r="F25" s="471"/>
      <c r="G25" s="458">
        <f t="shared" si="0"/>
        <v>0</v>
      </c>
      <c r="H25" s="459">
        <v>60</v>
      </c>
      <c r="I25" s="465">
        <f t="shared" si="1"/>
        <v>0</v>
      </c>
    </row>
    <row r="26" spans="2:9" ht="205.5" customHeight="1" x14ac:dyDescent="0.25">
      <c r="B26" s="464">
        <v>15</v>
      </c>
      <c r="C26" s="473" t="s">
        <v>668</v>
      </c>
      <c r="D26" s="274" t="s">
        <v>455</v>
      </c>
      <c r="E26" s="498">
        <v>2</v>
      </c>
      <c r="F26" s="471"/>
      <c r="G26" s="458">
        <f t="shared" si="0"/>
        <v>0</v>
      </c>
      <c r="H26" s="459">
        <v>60</v>
      </c>
      <c r="I26" s="465">
        <f t="shared" si="1"/>
        <v>0</v>
      </c>
    </row>
    <row r="27" spans="2:9" ht="282" customHeight="1" x14ac:dyDescent="0.25">
      <c r="B27" s="464">
        <v>16</v>
      </c>
      <c r="C27" s="473" t="s">
        <v>669</v>
      </c>
      <c r="D27" s="274" t="s">
        <v>455</v>
      </c>
      <c r="E27" s="498">
        <v>2</v>
      </c>
      <c r="F27" s="471"/>
      <c r="G27" s="458">
        <f t="shared" si="0"/>
        <v>0</v>
      </c>
      <c r="H27" s="459">
        <v>60</v>
      </c>
      <c r="I27" s="465">
        <f t="shared" si="1"/>
        <v>0</v>
      </c>
    </row>
    <row r="28" spans="2:9" ht="281.25" customHeight="1" x14ac:dyDescent="0.25">
      <c r="B28" s="464">
        <v>17</v>
      </c>
      <c r="C28" s="473" t="s">
        <v>670</v>
      </c>
      <c r="D28" s="274" t="s">
        <v>455</v>
      </c>
      <c r="E28" s="498">
        <v>2</v>
      </c>
      <c r="F28" s="471"/>
      <c r="G28" s="458">
        <f t="shared" si="0"/>
        <v>0</v>
      </c>
      <c r="H28" s="459">
        <v>60</v>
      </c>
      <c r="I28" s="465">
        <f t="shared" si="1"/>
        <v>0</v>
      </c>
    </row>
    <row r="29" spans="2:9" ht="290.25" customHeight="1" x14ac:dyDescent="0.25">
      <c r="B29" s="464">
        <v>18</v>
      </c>
      <c r="C29" s="473" t="s">
        <v>671</v>
      </c>
      <c r="D29" s="274" t="s">
        <v>455</v>
      </c>
      <c r="E29" s="498">
        <v>2</v>
      </c>
      <c r="F29" s="471"/>
      <c r="G29" s="458">
        <f t="shared" si="0"/>
        <v>0</v>
      </c>
      <c r="H29" s="459">
        <v>60</v>
      </c>
      <c r="I29" s="465">
        <f t="shared" si="1"/>
        <v>0</v>
      </c>
    </row>
    <row r="30" spans="2:9" ht="115.5" customHeight="1" x14ac:dyDescent="0.25">
      <c r="B30" s="464">
        <v>19</v>
      </c>
      <c r="C30" s="473" t="s">
        <v>672</v>
      </c>
      <c r="D30" s="274" t="s">
        <v>455</v>
      </c>
      <c r="E30" s="498">
        <v>2</v>
      </c>
      <c r="F30" s="471"/>
      <c r="G30" s="458">
        <f t="shared" si="0"/>
        <v>0</v>
      </c>
      <c r="H30" s="459">
        <v>60</v>
      </c>
      <c r="I30" s="465">
        <f t="shared" si="1"/>
        <v>0</v>
      </c>
    </row>
    <row r="31" spans="2:9" ht="119.25" customHeight="1" x14ac:dyDescent="0.25">
      <c r="B31" s="464">
        <v>20</v>
      </c>
      <c r="C31" s="473" t="s">
        <v>673</v>
      </c>
      <c r="D31" s="274" t="s">
        <v>455</v>
      </c>
      <c r="E31" s="498">
        <v>2</v>
      </c>
      <c r="F31" s="471"/>
      <c r="G31" s="458">
        <f t="shared" si="0"/>
        <v>0</v>
      </c>
      <c r="H31" s="459">
        <v>60</v>
      </c>
      <c r="I31" s="465">
        <f t="shared" si="1"/>
        <v>0</v>
      </c>
    </row>
    <row r="32" spans="2:9" ht="116.25" customHeight="1" x14ac:dyDescent="0.25">
      <c r="B32" s="464">
        <v>21</v>
      </c>
      <c r="C32" s="473" t="s">
        <v>674</v>
      </c>
      <c r="D32" s="274" t="s">
        <v>455</v>
      </c>
      <c r="E32" s="498">
        <v>2</v>
      </c>
      <c r="F32" s="471"/>
      <c r="G32" s="458">
        <f t="shared" si="0"/>
        <v>0</v>
      </c>
      <c r="H32" s="459">
        <v>60</v>
      </c>
      <c r="I32" s="465">
        <f t="shared" si="1"/>
        <v>0</v>
      </c>
    </row>
    <row r="33" spans="2:9" ht="116.25" customHeight="1" x14ac:dyDescent="0.25">
      <c r="B33" s="464">
        <v>22</v>
      </c>
      <c r="C33" s="473" t="s">
        <v>675</v>
      </c>
      <c r="D33" s="274" t="s">
        <v>455</v>
      </c>
      <c r="E33" s="498">
        <v>2</v>
      </c>
      <c r="F33" s="471"/>
      <c r="G33" s="458">
        <f t="shared" si="0"/>
        <v>0</v>
      </c>
      <c r="H33" s="459">
        <v>60</v>
      </c>
      <c r="I33" s="465">
        <f t="shared" si="1"/>
        <v>0</v>
      </c>
    </row>
    <row r="34" spans="2:9" ht="89.25" customHeight="1" x14ac:dyDescent="0.25">
      <c r="B34" s="464">
        <v>23</v>
      </c>
      <c r="C34" s="473" t="s">
        <v>676</v>
      </c>
      <c r="D34" s="274" t="s">
        <v>455</v>
      </c>
      <c r="E34" s="498">
        <v>2</v>
      </c>
      <c r="F34" s="471"/>
      <c r="G34" s="458">
        <f t="shared" si="0"/>
        <v>0</v>
      </c>
      <c r="H34" s="459">
        <v>60</v>
      </c>
      <c r="I34" s="465">
        <f t="shared" si="1"/>
        <v>0</v>
      </c>
    </row>
    <row r="35" spans="2:9" ht="89.25" customHeight="1" x14ac:dyDescent="0.25">
      <c r="B35" s="464">
        <v>24</v>
      </c>
      <c r="C35" s="473" t="s">
        <v>677</v>
      </c>
      <c r="D35" s="274" t="s">
        <v>455</v>
      </c>
      <c r="E35" s="498">
        <v>2</v>
      </c>
      <c r="F35" s="471"/>
      <c r="G35" s="458">
        <f t="shared" si="0"/>
        <v>0</v>
      </c>
      <c r="H35" s="459">
        <v>60</v>
      </c>
      <c r="I35" s="465">
        <f t="shared" si="1"/>
        <v>0</v>
      </c>
    </row>
    <row r="36" spans="2:9" ht="88.5" customHeight="1" x14ac:dyDescent="0.25">
      <c r="B36" s="464">
        <v>25</v>
      </c>
      <c r="C36" s="473" t="s">
        <v>678</v>
      </c>
      <c r="D36" s="274" t="s">
        <v>455</v>
      </c>
      <c r="E36" s="498">
        <v>2</v>
      </c>
      <c r="F36" s="471"/>
      <c r="G36" s="458">
        <f t="shared" si="0"/>
        <v>0</v>
      </c>
      <c r="H36" s="459">
        <v>60</v>
      </c>
      <c r="I36" s="465">
        <f t="shared" si="1"/>
        <v>0</v>
      </c>
    </row>
    <row r="37" spans="2:9" ht="102" customHeight="1" x14ac:dyDescent="0.25">
      <c r="B37" s="464">
        <v>26</v>
      </c>
      <c r="C37" s="473" t="s">
        <v>679</v>
      </c>
      <c r="D37" s="274" t="s">
        <v>455</v>
      </c>
      <c r="E37" s="498">
        <v>2</v>
      </c>
      <c r="F37" s="471"/>
      <c r="G37" s="458">
        <f t="shared" si="0"/>
        <v>0</v>
      </c>
      <c r="H37" s="459">
        <v>60</v>
      </c>
      <c r="I37" s="465">
        <f t="shared" si="1"/>
        <v>0</v>
      </c>
    </row>
    <row r="38" spans="2:9" ht="89.25" customHeight="1" x14ac:dyDescent="0.25">
      <c r="B38" s="464">
        <v>27</v>
      </c>
      <c r="C38" s="473" t="s">
        <v>680</v>
      </c>
      <c r="D38" s="274" t="s">
        <v>455</v>
      </c>
      <c r="E38" s="498">
        <v>2</v>
      </c>
      <c r="F38" s="471"/>
      <c r="G38" s="458">
        <f t="shared" si="0"/>
        <v>0</v>
      </c>
      <c r="H38" s="459">
        <v>60</v>
      </c>
      <c r="I38" s="465">
        <f t="shared" si="1"/>
        <v>0</v>
      </c>
    </row>
    <row r="39" spans="2:9" ht="93.75" customHeight="1" x14ac:dyDescent="0.25">
      <c r="B39" s="464">
        <v>28</v>
      </c>
      <c r="C39" s="473" t="s">
        <v>681</v>
      </c>
      <c r="D39" s="274" t="s">
        <v>455</v>
      </c>
      <c r="E39" s="498">
        <v>2</v>
      </c>
      <c r="F39" s="471"/>
      <c r="G39" s="458">
        <f t="shared" si="0"/>
        <v>0</v>
      </c>
      <c r="H39" s="459">
        <v>60</v>
      </c>
      <c r="I39" s="465">
        <f t="shared" si="1"/>
        <v>0</v>
      </c>
    </row>
    <row r="40" spans="2:9" ht="90.75" customHeight="1" x14ac:dyDescent="0.25">
      <c r="B40" s="464">
        <v>29</v>
      </c>
      <c r="C40" s="473" t="s">
        <v>682</v>
      </c>
      <c r="D40" s="274" t="s">
        <v>455</v>
      </c>
      <c r="E40" s="498">
        <v>2</v>
      </c>
      <c r="F40" s="471"/>
      <c r="G40" s="458">
        <f t="shared" si="0"/>
        <v>0</v>
      </c>
      <c r="H40" s="459">
        <v>60</v>
      </c>
      <c r="I40" s="465">
        <f t="shared" si="1"/>
        <v>0</v>
      </c>
    </row>
    <row r="41" spans="2:9" ht="88.5" customHeight="1" x14ac:dyDescent="0.25">
      <c r="B41" s="464">
        <v>30</v>
      </c>
      <c r="C41" s="473" t="s">
        <v>683</v>
      </c>
      <c r="D41" s="274" t="s">
        <v>455</v>
      </c>
      <c r="E41" s="498">
        <v>2</v>
      </c>
      <c r="F41" s="471"/>
      <c r="G41" s="458">
        <f t="shared" si="0"/>
        <v>0</v>
      </c>
      <c r="H41" s="459">
        <v>60</v>
      </c>
      <c r="I41" s="465">
        <f t="shared" si="1"/>
        <v>0</v>
      </c>
    </row>
    <row r="42" spans="2:9" ht="90" customHeight="1" x14ac:dyDescent="0.25">
      <c r="B42" s="464">
        <v>31</v>
      </c>
      <c r="C42" s="473" t="s">
        <v>684</v>
      </c>
      <c r="D42" s="274" t="s">
        <v>455</v>
      </c>
      <c r="E42" s="498">
        <v>2</v>
      </c>
      <c r="F42" s="471"/>
      <c r="G42" s="458">
        <f t="shared" si="0"/>
        <v>0</v>
      </c>
      <c r="H42" s="459">
        <v>60</v>
      </c>
      <c r="I42" s="465">
        <f t="shared" si="1"/>
        <v>0</v>
      </c>
    </row>
    <row r="43" spans="2:9" ht="243" customHeight="1" x14ac:dyDescent="0.25">
      <c r="B43" s="464">
        <v>32</v>
      </c>
      <c r="C43" s="475" t="s">
        <v>685</v>
      </c>
      <c r="D43" s="274" t="s">
        <v>634</v>
      </c>
      <c r="E43" s="498">
        <v>2</v>
      </c>
      <c r="F43" s="471"/>
      <c r="G43" s="458">
        <f t="shared" si="0"/>
        <v>0</v>
      </c>
      <c r="H43" s="459">
        <v>60</v>
      </c>
      <c r="I43" s="465">
        <f t="shared" si="1"/>
        <v>0</v>
      </c>
    </row>
    <row r="44" spans="2:9" ht="204.75" customHeight="1" x14ac:dyDescent="0.25">
      <c r="B44" s="464">
        <v>33</v>
      </c>
      <c r="C44" s="473" t="s">
        <v>686</v>
      </c>
      <c r="D44" s="274" t="s">
        <v>455</v>
      </c>
      <c r="E44" s="498">
        <v>2</v>
      </c>
      <c r="F44" s="471"/>
      <c r="G44" s="458">
        <f t="shared" si="0"/>
        <v>0</v>
      </c>
      <c r="H44" s="459">
        <v>60</v>
      </c>
      <c r="I44" s="465">
        <f t="shared" si="1"/>
        <v>0</v>
      </c>
    </row>
    <row r="45" spans="2:9" ht="122.25" customHeight="1" x14ac:dyDescent="0.25">
      <c r="B45" s="464">
        <v>34</v>
      </c>
      <c r="C45" s="473" t="s">
        <v>687</v>
      </c>
      <c r="D45" s="274" t="s">
        <v>455</v>
      </c>
      <c r="E45" s="498">
        <v>2</v>
      </c>
      <c r="F45" s="471"/>
      <c r="G45" s="458">
        <f t="shared" si="0"/>
        <v>0</v>
      </c>
      <c r="H45" s="459">
        <v>60</v>
      </c>
      <c r="I45" s="465">
        <f t="shared" si="1"/>
        <v>0</v>
      </c>
    </row>
    <row r="46" spans="2:9" ht="100.5" customHeight="1" x14ac:dyDescent="0.25">
      <c r="B46" s="464">
        <v>35</v>
      </c>
      <c r="C46" s="473" t="s">
        <v>688</v>
      </c>
      <c r="D46" s="274" t="s">
        <v>455</v>
      </c>
      <c r="E46" s="498">
        <v>2</v>
      </c>
      <c r="F46" s="471"/>
      <c r="G46" s="458">
        <f t="shared" si="0"/>
        <v>0</v>
      </c>
      <c r="H46" s="459">
        <v>60</v>
      </c>
      <c r="I46" s="465">
        <f t="shared" si="1"/>
        <v>0</v>
      </c>
    </row>
    <row r="47" spans="2:9" ht="131.25" customHeight="1" x14ac:dyDescent="0.25">
      <c r="B47" s="464">
        <v>36</v>
      </c>
      <c r="C47" s="475" t="s">
        <v>689</v>
      </c>
      <c r="D47" s="274" t="s">
        <v>455</v>
      </c>
      <c r="E47" s="498">
        <v>2</v>
      </c>
      <c r="F47" s="471"/>
      <c r="G47" s="458">
        <f t="shared" si="0"/>
        <v>0</v>
      </c>
      <c r="H47" s="459">
        <v>60</v>
      </c>
      <c r="I47" s="465">
        <f t="shared" si="1"/>
        <v>0</v>
      </c>
    </row>
    <row r="48" spans="2:9" ht="89.25" customHeight="1" x14ac:dyDescent="0.25">
      <c r="B48" s="464">
        <v>37</v>
      </c>
      <c r="C48" s="473" t="s">
        <v>690</v>
      </c>
      <c r="D48" s="274" t="s">
        <v>455</v>
      </c>
      <c r="E48" s="498">
        <v>2</v>
      </c>
      <c r="F48" s="471"/>
      <c r="G48" s="458">
        <f t="shared" si="0"/>
        <v>0</v>
      </c>
      <c r="H48" s="459">
        <v>60</v>
      </c>
      <c r="I48" s="465">
        <f t="shared" si="1"/>
        <v>0</v>
      </c>
    </row>
    <row r="49" spans="2:9" ht="89.25" customHeight="1" x14ac:dyDescent="0.25">
      <c r="B49" s="464">
        <v>38</v>
      </c>
      <c r="C49" s="473" t="s">
        <v>691</v>
      </c>
      <c r="D49" s="274" t="s">
        <v>455</v>
      </c>
      <c r="E49" s="498">
        <v>2</v>
      </c>
      <c r="F49" s="471"/>
      <c r="G49" s="458">
        <f t="shared" si="0"/>
        <v>0</v>
      </c>
      <c r="H49" s="459">
        <v>60</v>
      </c>
      <c r="I49" s="465">
        <f t="shared" si="1"/>
        <v>0</v>
      </c>
    </row>
    <row r="50" spans="2:9" ht="76.5" customHeight="1" x14ac:dyDescent="0.25">
      <c r="B50" s="464">
        <v>39</v>
      </c>
      <c r="C50" s="473" t="s">
        <v>692</v>
      </c>
      <c r="D50" s="274" t="s">
        <v>455</v>
      </c>
      <c r="E50" s="498">
        <v>2</v>
      </c>
      <c r="F50" s="471"/>
      <c r="G50" s="458">
        <f t="shared" si="0"/>
        <v>0</v>
      </c>
      <c r="H50" s="459">
        <v>60</v>
      </c>
      <c r="I50" s="465">
        <f t="shared" si="1"/>
        <v>0</v>
      </c>
    </row>
    <row r="51" spans="2:9" ht="114.75" customHeight="1" x14ac:dyDescent="0.25">
      <c r="B51" s="466">
        <v>40</v>
      </c>
      <c r="C51" s="476" t="s">
        <v>693</v>
      </c>
      <c r="D51" s="467" t="s">
        <v>455</v>
      </c>
      <c r="E51" s="499">
        <v>2</v>
      </c>
      <c r="F51" s="472"/>
      <c r="G51" s="468">
        <f t="shared" si="0"/>
        <v>0</v>
      </c>
      <c r="H51" s="469">
        <v>60</v>
      </c>
      <c r="I51" s="470">
        <f t="shared" si="1"/>
        <v>0</v>
      </c>
    </row>
    <row r="52" spans="2:9" ht="18" customHeight="1" x14ac:dyDescent="0.25">
      <c r="B52" s="122"/>
      <c r="C52" s="122"/>
      <c r="D52" s="122"/>
      <c r="E52" s="122"/>
      <c r="F52" s="1075" t="s">
        <v>584</v>
      </c>
      <c r="G52" s="1076"/>
      <c r="H52" s="1077"/>
      <c r="I52" s="338">
        <f>SUM(I12:I51)</f>
        <v>0</v>
      </c>
    </row>
    <row r="53" spans="2:9" x14ac:dyDescent="0.25">
      <c r="D53" s="54"/>
      <c r="E53" s="2"/>
      <c r="F53" s="2"/>
      <c r="G53" s="2"/>
      <c r="I53" s="2"/>
    </row>
    <row r="54" spans="2:9" ht="18" customHeight="1" x14ac:dyDescent="0.25">
      <c r="D54" s="54"/>
      <c r="E54" s="122"/>
      <c r="F54" s="1078" t="s">
        <v>585</v>
      </c>
      <c r="G54" s="1079"/>
      <c r="H54" s="1080"/>
      <c r="I54" s="344">
        <f>'RESUMO ANALÍTICO'!H19</f>
        <v>2</v>
      </c>
    </row>
    <row r="55" spans="2:9" x14ac:dyDescent="0.25">
      <c r="D55" s="54"/>
      <c r="E55" s="2"/>
      <c r="F55" s="2"/>
      <c r="G55" s="2"/>
      <c r="I55" s="2"/>
    </row>
    <row r="56" spans="2:9" ht="18" customHeight="1" x14ac:dyDescent="0.25">
      <c r="D56" s="54"/>
      <c r="E56" s="122"/>
      <c r="F56" s="1078" t="s">
        <v>694</v>
      </c>
      <c r="G56" s="1079"/>
      <c r="H56" s="1080"/>
      <c r="I56" s="339">
        <f>I52/I54</f>
        <v>0</v>
      </c>
    </row>
    <row r="57" spans="2:9" x14ac:dyDescent="0.25">
      <c r="D57" s="54"/>
      <c r="E57" s="301"/>
      <c r="F57" s="301"/>
      <c r="G57" s="301"/>
      <c r="H57" s="301"/>
      <c r="I57" s="301"/>
    </row>
    <row r="58" spans="2:9" ht="15" customHeight="1" x14ac:dyDescent="0.25">
      <c r="B58" s="1071" t="s">
        <v>695</v>
      </c>
      <c r="C58" s="1071"/>
      <c r="D58" s="1071"/>
      <c r="E58" s="1071"/>
      <c r="F58" s="1071"/>
      <c r="G58" s="1071"/>
      <c r="H58" s="1071"/>
      <c r="I58" s="1071"/>
    </row>
    <row r="59" spans="2:9" x14ac:dyDescent="0.25">
      <c r="D59" s="54"/>
      <c r="E59" s="54"/>
      <c r="F59" s="54"/>
    </row>
    <row r="60" spans="2:9" x14ac:dyDescent="0.25">
      <c r="B60" s="33" t="s">
        <v>293</v>
      </c>
      <c r="E60" s="54"/>
      <c r="F60" s="54"/>
      <c r="G60" s="54"/>
    </row>
    <row r="61" spans="2:9" ht="51" customHeight="1" x14ac:dyDescent="0.25">
      <c r="B61" s="1072"/>
      <c r="C61" s="1073"/>
      <c r="D61" s="1073"/>
      <c r="E61" s="1073"/>
      <c r="F61" s="1073"/>
      <c r="G61" s="1073"/>
      <c r="H61" s="1073"/>
      <c r="I61" s="1074"/>
    </row>
  </sheetData>
  <mergeCells count="14">
    <mergeCell ref="B58:I58"/>
    <mergeCell ref="B61:I61"/>
    <mergeCell ref="B7:I7"/>
    <mergeCell ref="H9:I9"/>
    <mergeCell ref="D9:F9"/>
    <mergeCell ref="F56:H56"/>
    <mergeCell ref="F54:H54"/>
    <mergeCell ref="F52:H52"/>
    <mergeCell ref="B6:I6"/>
    <mergeCell ref="B1:I1"/>
    <mergeCell ref="B2:I2"/>
    <mergeCell ref="B3:I3"/>
    <mergeCell ref="B4:I4"/>
    <mergeCell ref="B5:I5"/>
  </mergeCells>
  <pageMargins left="0.511811024" right="0.511811024" top="0.78740157499999996" bottom="0.78740157499999996" header="0.31496062000000002" footer="0.31496062000000002"/>
  <pageSetup paperSize="9" scale="61" orientation="portrait" r:id="rId1"/>
  <headerFooter>
    <oddFooter>&amp;C&amp;A - Pregão Eletrônico nº 90002/2025 - LFDA/SP-MAPA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Planilha17">
    <tabColor theme="0" tint="-0.249977111117893"/>
    <pageSetUpPr fitToPage="1"/>
  </sheetPr>
  <dimension ref="A1:G24"/>
  <sheetViews>
    <sheetView showGridLines="0" topLeftCell="A8" workbookViewId="0">
      <selection activeCell="P17" sqref="P17"/>
    </sheetView>
  </sheetViews>
  <sheetFormatPr defaultRowHeight="14.25" x14ac:dyDescent="0.2"/>
  <cols>
    <col min="1" max="1" width="9.140625" style="1"/>
    <col min="2" max="2" width="7.140625" style="1" customWidth="1"/>
    <col min="3" max="3" width="13.5703125" style="1" customWidth="1"/>
    <col min="4" max="4" width="47" style="1" customWidth="1"/>
    <col min="5" max="5" width="15.7109375" style="1" customWidth="1"/>
    <col min="6" max="6" width="19.28515625" style="1" customWidth="1"/>
    <col min="7" max="16384" width="9.140625" style="1"/>
  </cols>
  <sheetData>
    <row r="1" spans="1:7" customFormat="1" ht="20.25" customHeight="1" x14ac:dyDescent="0.3">
      <c r="A1" s="136"/>
      <c r="B1" s="1094" t="str">
        <f>ORIENTAÇÕES!B1</f>
        <v>ANEXO VII</v>
      </c>
      <c r="C1" s="1094"/>
      <c r="D1" s="1094"/>
      <c r="E1" s="1094"/>
      <c r="F1" s="1094"/>
      <c r="G1" s="137"/>
    </row>
    <row r="2" spans="1:7" customFormat="1" ht="20.25" customHeight="1" x14ac:dyDescent="0.3">
      <c r="A2" s="136"/>
      <c r="B2" s="1094" t="str">
        <f>ORIENTAÇÕES!B2</f>
        <v>PLANILHA DE CUSTO E FORMAÇÃO DE PREÇO (ITEM 1) LICITANTE</v>
      </c>
      <c r="C2" s="1094"/>
      <c r="D2" s="1094"/>
      <c r="E2" s="1094"/>
      <c r="F2" s="1094"/>
      <c r="G2" s="1092"/>
    </row>
    <row r="3" spans="1:7" customFormat="1" ht="20.25" customHeight="1" x14ac:dyDescent="0.3">
      <c r="A3" s="136"/>
      <c r="B3" s="1094" t="str">
        <f>ORIENTAÇÕES!B3</f>
        <v>PREGÃO ELETRÔNICO Nº 90002/2025</v>
      </c>
      <c r="C3" s="1094"/>
      <c r="D3" s="1094"/>
      <c r="E3" s="1094"/>
      <c r="F3" s="1094"/>
      <c r="G3" s="1092"/>
    </row>
    <row r="4" spans="1:7" customFormat="1" ht="20.25" customHeight="1" x14ac:dyDescent="0.3">
      <c r="A4" s="136"/>
      <c r="B4" s="1095" t="str">
        <f>ORIENTAÇÕES!B4</f>
        <v>PROCESSO Nº 21000.068258/2024-69</v>
      </c>
      <c r="C4" s="1095"/>
      <c r="D4" s="1095"/>
      <c r="E4" s="1095"/>
      <c r="F4" s="1095"/>
      <c r="G4" s="137"/>
    </row>
    <row r="5" spans="1:7" customFormat="1" ht="30" customHeight="1" x14ac:dyDescent="0.3">
      <c r="A5" s="137"/>
      <c r="B5" s="1096"/>
      <c r="C5" s="1096"/>
      <c r="D5" s="1096"/>
      <c r="E5" s="1096"/>
      <c r="F5" s="1096"/>
      <c r="G5" s="137"/>
    </row>
    <row r="6" spans="1:7" customFormat="1" ht="15.75" customHeight="1" x14ac:dyDescent="0.3">
      <c r="A6" s="136"/>
      <c r="B6" s="712" t="str">
        <f>ORIENTAÇÕES!B8</f>
        <v>ITEM 1 - SERVIÇOS DE MANUTENÇÃO RESIDENTE</v>
      </c>
      <c r="C6" s="712"/>
      <c r="D6" s="712"/>
      <c r="E6" s="712"/>
      <c r="F6" s="712"/>
      <c r="G6" s="137"/>
    </row>
    <row r="7" spans="1:7" customFormat="1" ht="18" customHeight="1" x14ac:dyDescent="0.25">
      <c r="A7" s="137"/>
      <c r="B7" s="1093" t="s">
        <v>19</v>
      </c>
      <c r="C7" s="1093"/>
      <c r="D7" s="1093"/>
      <c r="E7" s="1093"/>
      <c r="F7" s="1093"/>
      <c r="G7" s="137"/>
    </row>
    <row r="8" spans="1:7" customFormat="1" ht="30" customHeight="1" x14ac:dyDescent="0.25">
      <c r="A8" s="137"/>
      <c r="B8" s="1094"/>
      <c r="C8" s="1094"/>
      <c r="D8" s="1094"/>
      <c r="E8" s="1094"/>
      <c r="F8" s="1094"/>
      <c r="G8" s="137"/>
    </row>
    <row r="9" spans="1:7" customFormat="1" ht="27" customHeight="1" x14ac:dyDescent="0.25">
      <c r="A9" s="137"/>
      <c r="B9" s="1089" t="s">
        <v>67</v>
      </c>
      <c r="C9" s="1089"/>
      <c r="D9" s="151" t="str">
        <f>'RESUMO ITEM1'!C10</f>
        <v>XXXXXX</v>
      </c>
      <c r="E9" s="150" t="s">
        <v>46</v>
      </c>
      <c r="F9" s="152" t="str">
        <f>'RESUMO ITEM1'!C11</f>
        <v>XXXXXX</v>
      </c>
      <c r="G9" s="137"/>
    </row>
    <row r="10" spans="1:7" customFormat="1" ht="15" x14ac:dyDescent="0.25">
      <c r="A10" s="137"/>
      <c r="B10" s="138"/>
      <c r="C10" s="138"/>
      <c r="D10" s="138"/>
      <c r="E10" s="139"/>
      <c r="F10" s="139"/>
      <c r="G10" s="137"/>
    </row>
    <row r="11" spans="1:7" customFormat="1" ht="15.75" x14ac:dyDescent="0.25">
      <c r="A11" s="137"/>
      <c r="B11" s="144"/>
      <c r="C11" s="144"/>
      <c r="D11" s="144"/>
      <c r="E11" s="143"/>
      <c r="F11" s="143"/>
      <c r="G11" s="137"/>
    </row>
    <row r="12" spans="1:7" customFormat="1" ht="15" x14ac:dyDescent="0.25">
      <c r="A12" s="137"/>
      <c r="B12" s="783" t="s">
        <v>269</v>
      </c>
      <c r="C12" s="783"/>
      <c r="D12" s="783"/>
      <c r="E12" s="783"/>
      <c r="F12" s="783"/>
      <c r="G12" s="137"/>
    </row>
    <row r="13" spans="1:7" customFormat="1" ht="9.75" customHeight="1" x14ac:dyDescent="0.25">
      <c r="A13" s="137"/>
      <c r="B13" s="145"/>
      <c r="C13" s="145"/>
      <c r="D13" s="145"/>
      <c r="E13" s="145"/>
      <c r="F13" s="145"/>
      <c r="G13" s="137"/>
    </row>
    <row r="14" spans="1:7" customFormat="1" ht="15" x14ac:dyDescent="0.25">
      <c r="A14" s="137"/>
      <c r="B14" s="5" t="s">
        <v>696</v>
      </c>
      <c r="C14" s="5"/>
      <c r="D14" s="5"/>
      <c r="E14" s="5"/>
      <c r="F14" s="5"/>
      <c r="G14" s="137"/>
    </row>
    <row r="15" spans="1:7" customFormat="1" ht="15" x14ac:dyDescent="0.25">
      <c r="A15" s="137"/>
      <c r="B15" s="138"/>
      <c r="C15" s="138"/>
      <c r="D15" s="138"/>
      <c r="E15" s="138"/>
      <c r="F15" s="138"/>
      <c r="G15" s="137"/>
    </row>
    <row r="16" spans="1:7" ht="30" customHeight="1" x14ac:dyDescent="0.2">
      <c r="A16" s="146"/>
      <c r="B16" s="147" t="s">
        <v>127</v>
      </c>
      <c r="C16" s="1085" t="s">
        <v>447</v>
      </c>
      <c r="D16" s="1086"/>
      <c r="E16" s="173" t="s">
        <v>452</v>
      </c>
      <c r="F16" s="185" t="s">
        <v>697</v>
      </c>
      <c r="G16" s="146"/>
    </row>
    <row r="17" spans="1:7" ht="215.25" customHeight="1" x14ac:dyDescent="0.2">
      <c r="A17" s="146"/>
      <c r="B17" s="160">
        <v>1</v>
      </c>
      <c r="C17" s="1087" t="s">
        <v>698</v>
      </c>
      <c r="D17" s="1088"/>
      <c r="E17" s="184"/>
      <c r="F17" s="525">
        <f>E17/12</f>
        <v>0</v>
      </c>
      <c r="G17" s="146"/>
    </row>
    <row r="18" spans="1:7" ht="21.75" customHeight="1" x14ac:dyDescent="0.2">
      <c r="A18" s="146"/>
      <c r="B18" s="1090" t="s">
        <v>699</v>
      </c>
      <c r="C18" s="1091"/>
      <c r="D18" s="1091"/>
      <c r="E18" s="1091"/>
      <c r="F18" s="186">
        <f>'RESUMO ANALÍTICO'!H24</f>
        <v>17</v>
      </c>
      <c r="G18" s="146"/>
    </row>
    <row r="19" spans="1:7" customFormat="1" ht="21" customHeight="1" x14ac:dyDescent="0.25">
      <c r="A19" s="137"/>
      <c r="B19" s="1090" t="s">
        <v>700</v>
      </c>
      <c r="C19" s="1091"/>
      <c r="D19" s="1091"/>
      <c r="E19" s="1091"/>
      <c r="F19" s="187">
        <f>F17/F18</f>
        <v>0</v>
      </c>
      <c r="G19" s="137"/>
    </row>
    <row r="20" spans="1:7" customFormat="1" ht="21" customHeight="1" x14ac:dyDescent="0.25">
      <c r="A20" s="137"/>
      <c r="B20" s="346"/>
      <c r="C20" s="346"/>
      <c r="D20" s="346"/>
      <c r="E20" s="347"/>
      <c r="F20" s="183"/>
      <c r="G20" s="137"/>
    </row>
    <row r="21" spans="1:7" customFormat="1" ht="15" customHeight="1" x14ac:dyDescent="0.25">
      <c r="A21" s="137"/>
      <c r="B21" s="161"/>
      <c r="C21" s="161"/>
      <c r="D21" s="161"/>
      <c r="E21" s="182"/>
      <c r="F21" s="183"/>
      <c r="G21" s="137"/>
    </row>
    <row r="22" spans="1:7" customFormat="1" ht="15" x14ac:dyDescent="0.25">
      <c r="A22" s="137"/>
      <c r="B22" s="33" t="s">
        <v>293</v>
      </c>
      <c r="C22" s="148"/>
      <c r="D22" s="137"/>
      <c r="E22" s="139"/>
      <c r="F22" s="139"/>
      <c r="G22" s="137"/>
    </row>
    <row r="23" spans="1:7" ht="94.5" customHeight="1" x14ac:dyDescent="0.2">
      <c r="A23" s="146"/>
      <c r="B23" s="1084"/>
      <c r="C23" s="1084"/>
      <c r="D23" s="1084"/>
      <c r="E23" s="1084"/>
      <c r="F23" s="1084"/>
      <c r="G23" s="146"/>
    </row>
    <row r="24" spans="1:7" x14ac:dyDescent="0.2">
      <c r="G24" s="146"/>
    </row>
  </sheetData>
  <mergeCells count="16">
    <mergeCell ref="G2:G3"/>
    <mergeCell ref="B7:F7"/>
    <mergeCell ref="B8:F8"/>
    <mergeCell ref="B1:F1"/>
    <mergeCell ref="B2:F2"/>
    <mergeCell ref="B3:F3"/>
    <mergeCell ref="B4:F4"/>
    <mergeCell ref="B6:F6"/>
    <mergeCell ref="B5:F5"/>
    <mergeCell ref="B23:F23"/>
    <mergeCell ref="B12:F12"/>
    <mergeCell ref="C16:D16"/>
    <mergeCell ref="C17:D17"/>
    <mergeCell ref="B9:C9"/>
    <mergeCell ref="B18:E18"/>
    <mergeCell ref="B19:E19"/>
  </mergeCells>
  <pageMargins left="0.511811024" right="0.511811024" top="0.78740157499999996" bottom="0.78740157499999996" header="0.31496062000000002" footer="0.31496062000000002"/>
  <pageSetup paperSize="9" scale="82" orientation="portrait" r:id="rId1"/>
  <headerFooter>
    <oddFooter>&amp;C&amp;A - Pregão Eletrônico nº 90002/2025 - LFDA/SP-MAPA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5CC83-0F14-4442-8BB2-57CEC6CAFA79}">
  <sheetPr codeName="Planilha18">
    <tabColor theme="0" tint="-0.249977111117893"/>
    <pageSetUpPr fitToPage="1"/>
  </sheetPr>
  <dimension ref="A1:I26"/>
  <sheetViews>
    <sheetView showGridLines="0" topLeftCell="A6" workbookViewId="0">
      <selection activeCell="L18" sqref="L18"/>
    </sheetView>
  </sheetViews>
  <sheetFormatPr defaultRowHeight="15" x14ac:dyDescent="0.25"/>
  <cols>
    <col min="3" max="3" width="26.42578125" customWidth="1"/>
    <col min="4" max="8" width="20.7109375" customWidth="1"/>
  </cols>
  <sheetData>
    <row r="1" spans="1:9" ht="20.25" customHeight="1" x14ac:dyDescent="0.3">
      <c r="A1" s="46"/>
      <c r="B1" s="714" t="str">
        <f>ORIENTAÇÕES!B1</f>
        <v>ANEXO VII</v>
      </c>
      <c r="C1" s="714"/>
      <c r="D1" s="714"/>
      <c r="E1" s="714"/>
      <c r="F1" s="714"/>
      <c r="G1" s="714"/>
      <c r="H1" s="714"/>
    </row>
    <row r="2" spans="1:9" ht="20.25" customHeight="1" x14ac:dyDescent="0.3">
      <c r="A2" s="46"/>
      <c r="B2" s="714" t="str">
        <f>ORIENTAÇÕES!B2</f>
        <v>PLANILHA DE CUSTO E FORMAÇÃO DE PREÇO (ITEM 1) LICITANTE</v>
      </c>
      <c r="C2" s="714"/>
      <c r="D2" s="714"/>
      <c r="E2" s="714"/>
      <c r="F2" s="714"/>
      <c r="G2" s="714"/>
      <c r="H2" s="714"/>
    </row>
    <row r="3" spans="1:9" ht="20.25" customHeight="1" x14ac:dyDescent="0.3">
      <c r="A3" s="46"/>
      <c r="B3" s="714" t="str">
        <f>ORIENTAÇÕES!B3</f>
        <v>PREGÃO ELETRÔNICO Nº 90002/2025</v>
      </c>
      <c r="C3" s="714"/>
      <c r="D3" s="714"/>
      <c r="E3" s="714"/>
      <c r="F3" s="714"/>
      <c r="G3" s="714"/>
      <c r="H3" s="714"/>
    </row>
    <row r="4" spans="1:9" ht="20.25" customHeight="1" x14ac:dyDescent="0.3">
      <c r="A4" s="46"/>
      <c r="B4" s="715" t="str">
        <f>ORIENTAÇÕES!B4</f>
        <v>PROCESSO Nº 21000.068258/2024-69</v>
      </c>
      <c r="C4" s="715"/>
      <c r="D4" s="715"/>
      <c r="E4" s="715"/>
      <c r="F4" s="715"/>
      <c r="G4" s="715"/>
      <c r="H4" s="715"/>
    </row>
    <row r="5" spans="1:9" ht="18.75" x14ac:dyDescent="0.3">
      <c r="B5" s="991"/>
      <c r="C5" s="991"/>
      <c r="D5" s="991"/>
      <c r="E5" s="991"/>
      <c r="F5" s="991"/>
      <c r="G5" s="991"/>
      <c r="H5" s="991"/>
    </row>
    <row r="6" spans="1:9" ht="18" customHeight="1" x14ac:dyDescent="0.3">
      <c r="A6" s="46"/>
      <c r="B6" s="712" t="str">
        <f>ORIENTAÇÕES!B8</f>
        <v>ITEM 1 - SERVIÇOS DE MANUTENÇÃO RESIDENTE</v>
      </c>
      <c r="C6" s="712"/>
      <c r="D6" s="712"/>
      <c r="E6" s="712"/>
      <c r="F6" s="712"/>
      <c r="G6" s="712"/>
      <c r="H6" s="712"/>
    </row>
    <row r="7" spans="1:9" ht="20.25" customHeight="1" x14ac:dyDescent="0.25">
      <c r="B7" s="768" t="s">
        <v>20</v>
      </c>
      <c r="C7" s="768"/>
      <c r="D7" s="768"/>
      <c r="E7" s="768"/>
      <c r="F7" s="768"/>
      <c r="G7" s="768"/>
      <c r="H7" s="768"/>
    </row>
    <row r="8" spans="1:9" ht="30" customHeight="1" x14ac:dyDescent="0.25">
      <c r="B8" s="9"/>
      <c r="C8" s="9"/>
      <c r="D8" s="2"/>
      <c r="E8" s="2"/>
      <c r="F8" s="2"/>
      <c r="G8" s="2"/>
      <c r="H8" s="9"/>
    </row>
    <row r="9" spans="1:9" ht="27" customHeight="1" x14ac:dyDescent="0.25">
      <c r="B9" s="38"/>
      <c r="C9" s="38" t="s">
        <v>67</v>
      </c>
      <c r="D9" s="892" t="s">
        <v>44</v>
      </c>
      <c r="E9" s="892"/>
      <c r="F9" s="39" t="s">
        <v>46</v>
      </c>
      <c r="G9" s="322" t="str">
        <f>'RESUMO ITEM1'!C11</f>
        <v>XXXXXX</v>
      </c>
      <c r="H9" s="31"/>
    </row>
    <row r="10" spans="1:9" x14ac:dyDescent="0.25">
      <c r="B10" s="9"/>
      <c r="C10" s="2"/>
      <c r="D10" s="2"/>
      <c r="E10" s="2"/>
      <c r="F10" s="2"/>
      <c r="G10" s="9"/>
      <c r="H10" s="9"/>
    </row>
    <row r="11" spans="1:9" x14ac:dyDescent="0.25">
      <c r="B11" s="248" t="s">
        <v>403</v>
      </c>
      <c r="C11" s="248"/>
      <c r="D11" s="248"/>
      <c r="E11" s="249"/>
      <c r="F11" s="249"/>
      <c r="G11" s="249"/>
      <c r="H11" s="249"/>
    </row>
    <row r="13" spans="1:9" ht="15" customHeight="1" x14ac:dyDescent="0.25">
      <c r="B13" s="1102" t="s">
        <v>127</v>
      </c>
      <c r="C13" s="1105" t="s">
        <v>447</v>
      </c>
      <c r="D13" s="1105" t="s">
        <v>701</v>
      </c>
      <c r="E13" s="1105" t="s">
        <v>702</v>
      </c>
      <c r="F13" s="1105" t="s">
        <v>703</v>
      </c>
      <c r="G13" s="1097" t="s">
        <v>704</v>
      </c>
      <c r="H13" s="1099" t="s">
        <v>705</v>
      </c>
    </row>
    <row r="14" spans="1:9" x14ac:dyDescent="0.25">
      <c r="B14" s="1103"/>
      <c r="C14" s="1106"/>
      <c r="D14" s="1106"/>
      <c r="E14" s="1106"/>
      <c r="F14" s="1106"/>
      <c r="G14" s="1098"/>
      <c r="H14" s="1100"/>
    </row>
    <row r="15" spans="1:9" ht="24.75" customHeight="1" x14ac:dyDescent="0.25">
      <c r="B15" s="1104"/>
      <c r="C15" s="1107"/>
      <c r="D15" s="1107"/>
      <c r="E15" s="1106"/>
      <c r="F15" s="1106"/>
      <c r="G15" s="547">
        <f>'TABELA APOIO'!I145+'TABELA APOIO'!I146+'TABELA APOIO'!I148+'TABELA APOIO'!I149+'TABELA APOIO'!I151+'TABELA APOIO'!I153</f>
        <v>0</v>
      </c>
      <c r="H15" s="1101"/>
      <c r="I15" s="85"/>
    </row>
    <row r="16" spans="1:9" ht="60" x14ac:dyDescent="0.25">
      <c r="B16" s="425">
        <v>1</v>
      </c>
      <c r="C16" s="456" t="s">
        <v>706</v>
      </c>
      <c r="D16" s="526">
        <v>2</v>
      </c>
      <c r="E16" s="471"/>
      <c r="F16" s="527">
        <f>D16*E16</f>
        <v>0</v>
      </c>
      <c r="G16" s="529">
        <f>$F$16*$G$15</f>
        <v>0</v>
      </c>
      <c r="H16" s="528">
        <f>F16+G16</f>
        <v>0</v>
      </c>
    </row>
    <row r="17" spans="2:8" x14ac:dyDescent="0.25">
      <c r="B17" s="1110" t="s">
        <v>707</v>
      </c>
      <c r="C17" s="1110"/>
      <c r="D17" s="1110"/>
      <c r="E17" s="1110"/>
      <c r="F17" s="1110"/>
      <c r="G17" s="1110"/>
      <c r="H17" s="1110"/>
    </row>
    <row r="18" spans="2:8" ht="21" customHeight="1" x14ac:dyDescent="0.25"/>
    <row r="19" spans="2:8" ht="39.950000000000003" customHeight="1" x14ac:dyDescent="0.25">
      <c r="B19" s="1109" t="s">
        <v>708</v>
      </c>
      <c r="C19" s="1108"/>
      <c r="D19" s="1108"/>
      <c r="E19" s="1108"/>
      <c r="F19" s="1108"/>
      <c r="G19" s="1108"/>
      <c r="H19" s="1108"/>
    </row>
    <row r="20" spans="2:8" ht="39.950000000000003" customHeight="1" x14ac:dyDescent="0.25">
      <c r="B20" s="1108" t="s">
        <v>709</v>
      </c>
      <c r="C20" s="1108"/>
      <c r="D20" s="1108"/>
      <c r="E20" s="1108"/>
      <c r="F20" s="1108"/>
      <c r="G20" s="1108"/>
      <c r="H20" s="1108"/>
    </row>
    <row r="21" spans="2:8" ht="39.950000000000003" customHeight="1" x14ac:dyDescent="0.25">
      <c r="B21" s="1108" t="s">
        <v>710</v>
      </c>
      <c r="C21" s="1108"/>
      <c r="D21" s="1108"/>
      <c r="E21" s="1108"/>
      <c r="F21" s="1108"/>
      <c r="G21" s="1108"/>
      <c r="H21" s="1108"/>
    </row>
    <row r="22" spans="2:8" ht="39.950000000000003" customHeight="1" x14ac:dyDescent="0.25">
      <c r="B22" s="1108" t="s">
        <v>711</v>
      </c>
      <c r="C22" s="1108"/>
      <c r="D22" s="1108"/>
      <c r="E22" s="1108"/>
      <c r="F22" s="1108"/>
      <c r="G22" s="1108"/>
      <c r="H22" s="1108"/>
    </row>
    <row r="23" spans="2:8" ht="39.950000000000003" customHeight="1" x14ac:dyDescent="0.25">
      <c r="B23" s="1108" t="s">
        <v>712</v>
      </c>
      <c r="C23" s="1108"/>
      <c r="D23" s="1108"/>
      <c r="E23" s="1108"/>
      <c r="F23" s="1108"/>
      <c r="G23" s="1108"/>
      <c r="H23" s="1108"/>
    </row>
    <row r="24" spans="2:8" ht="48.75" customHeight="1" x14ac:dyDescent="0.25"/>
    <row r="25" spans="2:8" x14ac:dyDescent="0.25">
      <c r="B25" s="33" t="s">
        <v>293</v>
      </c>
      <c r="E25" s="54"/>
      <c r="F25" s="54"/>
      <c r="G25" s="54"/>
    </row>
    <row r="26" spans="2:8" ht="54.75" customHeight="1" x14ac:dyDescent="0.25">
      <c r="B26" s="1084"/>
      <c r="C26" s="1084"/>
      <c r="D26" s="1084"/>
      <c r="E26" s="1084"/>
      <c r="F26" s="1084"/>
      <c r="G26" s="1084"/>
      <c r="H26" s="1084"/>
    </row>
  </sheetData>
  <mergeCells count="22">
    <mergeCell ref="D9:E9"/>
    <mergeCell ref="B1:H1"/>
    <mergeCell ref="B2:H2"/>
    <mergeCell ref="B3:H3"/>
    <mergeCell ref="B4:H4"/>
    <mergeCell ref="B5:H5"/>
    <mergeCell ref="B6:H6"/>
    <mergeCell ref="B7:H7"/>
    <mergeCell ref="B26:H26"/>
    <mergeCell ref="G13:G14"/>
    <mergeCell ref="H13:H15"/>
    <mergeCell ref="B13:B15"/>
    <mergeCell ref="C13:C15"/>
    <mergeCell ref="D13:D15"/>
    <mergeCell ref="E13:E15"/>
    <mergeCell ref="F13:F15"/>
    <mergeCell ref="B23:H23"/>
    <mergeCell ref="B22:H22"/>
    <mergeCell ref="B21:H21"/>
    <mergeCell ref="B20:H20"/>
    <mergeCell ref="B19:H19"/>
    <mergeCell ref="B17:H17"/>
  </mergeCells>
  <pageMargins left="0.511811024" right="0.511811024" top="0.78740157499999996" bottom="0.78740157499999996" header="0.31496062000000002" footer="0.31496062000000002"/>
  <pageSetup paperSize="9" scale="62" orientation="portrait" r:id="rId1"/>
  <headerFooter>
    <oddFooter>&amp;C&amp;A - Pregão Eletrônico nº 90002/2025 - LFDA/SP-MAPA</oddFooter>
  </headerFooter>
  <rowBreaks count="1" manualBreakCount="1">
    <brk id="15" max="16383" man="1"/>
  </rowBreaks>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Planilha8">
    <tabColor theme="8" tint="0.39997558519241921"/>
  </sheetPr>
  <dimension ref="A1:L146"/>
  <sheetViews>
    <sheetView showGridLines="0" workbookViewId="0">
      <selection activeCell="M60" sqref="M60"/>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40" t="str">
        <f>'TABELA APOIO'!H16</f>
        <v>Campinas/SP</v>
      </c>
      <c r="I11" s="1139"/>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APOIO'!C16</f>
        <v>Engenheiro Encarregado – Gestão da Manutenção</v>
      </c>
      <c r="C14" s="1131"/>
      <c r="D14" s="1131"/>
      <c r="E14" s="1131"/>
      <c r="F14" s="1131"/>
      <c r="G14" s="1131"/>
      <c r="H14" s="1129" t="str">
        <f>'TABELA APOIO'!H16</f>
        <v>Campinas/SP</v>
      </c>
      <c r="I14" s="1130"/>
      <c r="J14" s="85"/>
    </row>
    <row r="15" spans="1:10" ht="15.75" customHeight="1" x14ac:dyDescent="0.25">
      <c r="B15" s="1132" t="s">
        <v>718</v>
      </c>
      <c r="C15" s="1132"/>
      <c r="D15" s="1132"/>
      <c r="E15" s="1132"/>
      <c r="F15" s="1132"/>
      <c r="G15" s="1132"/>
      <c r="H15" s="1133">
        <f>'TABELA APOIO'!I16</f>
        <v>0</v>
      </c>
      <c r="I15" s="841"/>
    </row>
    <row r="16" spans="1:10" ht="15.75" customHeight="1" x14ac:dyDescent="0.25">
      <c r="B16" s="779" t="s">
        <v>719</v>
      </c>
      <c r="C16" s="779"/>
      <c r="D16" s="779"/>
      <c r="E16" s="779"/>
      <c r="F16" s="779"/>
      <c r="G16" s="779"/>
      <c r="H16" s="1135" t="str">
        <f>'TABELA APOIO'!G16</f>
        <v>1427-05</v>
      </c>
      <c r="I16" s="1136"/>
    </row>
    <row r="17" spans="2:10" x14ac:dyDescent="0.25">
      <c r="B17" s="779" t="s">
        <v>720</v>
      </c>
      <c r="C17" s="779"/>
      <c r="D17" s="779"/>
      <c r="E17" s="779"/>
      <c r="F17" s="779"/>
      <c r="G17" s="779"/>
      <c r="H17" s="1137">
        <f>'TABELA APOIO'!K16</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APOIO'!E88</f>
        <v>0</v>
      </c>
    </row>
    <row r="23" spans="2:10" ht="18" customHeight="1" x14ac:dyDescent="0.25">
      <c r="B23" s="19" t="s">
        <v>118</v>
      </c>
      <c r="C23" s="779" t="s">
        <v>157</v>
      </c>
      <c r="D23" s="779"/>
      <c r="E23" s="779"/>
      <c r="F23" s="779"/>
      <c r="G23" s="779"/>
      <c r="H23" s="303" t="s">
        <v>11</v>
      </c>
      <c r="I23" s="87">
        <f>'TABELA APOIO'!F88</f>
        <v>0</v>
      </c>
    </row>
    <row r="24" spans="2:10" ht="18" customHeight="1" x14ac:dyDescent="0.25">
      <c r="B24" s="53" t="s">
        <v>120</v>
      </c>
      <c r="C24" s="779" t="s">
        <v>725</v>
      </c>
      <c r="D24" s="779"/>
      <c r="E24" s="779"/>
      <c r="F24" s="779"/>
      <c r="G24" s="779"/>
      <c r="H24" s="303" t="s">
        <v>726</v>
      </c>
      <c r="I24" s="87">
        <f>'TABELA APOIO'!G88</f>
        <v>0</v>
      </c>
      <c r="J24" s="89"/>
    </row>
    <row r="25" spans="2:10" ht="18" customHeight="1" x14ac:dyDescent="0.25">
      <c r="B25" s="19" t="s">
        <v>123</v>
      </c>
      <c r="C25" s="779" t="s">
        <v>206</v>
      </c>
      <c r="D25" s="779"/>
      <c r="E25" s="779"/>
      <c r="F25" s="779"/>
      <c r="G25" s="779"/>
      <c r="H25" s="90" t="s">
        <v>726</v>
      </c>
      <c r="I25" s="87" t="str">
        <f>'TABELA APOIO'!H88</f>
        <v>-</v>
      </c>
    </row>
    <row r="26" spans="2:10" ht="18" customHeight="1" x14ac:dyDescent="0.25">
      <c r="B26" s="19" t="s">
        <v>235</v>
      </c>
      <c r="C26" s="779" t="s">
        <v>727</v>
      </c>
      <c r="D26" s="779"/>
      <c r="E26" s="779"/>
      <c r="F26" s="779"/>
      <c r="G26" s="779"/>
      <c r="H26" s="90" t="s">
        <v>726</v>
      </c>
      <c r="I26" s="87">
        <f>'TABELA APOIO'!I88</f>
        <v>0</v>
      </c>
    </row>
    <row r="27" spans="2:10" ht="18" customHeight="1" x14ac:dyDescent="0.25">
      <c r="B27" s="19" t="s">
        <v>238</v>
      </c>
      <c r="C27" s="779" t="s">
        <v>310</v>
      </c>
      <c r="D27" s="779"/>
      <c r="E27" s="779"/>
      <c r="F27" s="779"/>
      <c r="G27" s="779"/>
      <c r="H27" s="90" t="s">
        <v>726</v>
      </c>
      <c r="I27" s="87">
        <f>'TABELA APOIO'!J88</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$I$28*H43</f>
        <v>0</v>
      </c>
    </row>
    <row r="44" spans="2:10" s="93" customFormat="1" ht="17.25" customHeight="1" x14ac:dyDescent="0.25">
      <c r="B44" s="19" t="s">
        <v>118</v>
      </c>
      <c r="C44" s="779" t="s">
        <v>224</v>
      </c>
      <c r="D44" s="779"/>
      <c r="E44" s="779"/>
      <c r="F44" s="779"/>
      <c r="G44" s="779"/>
      <c r="H44" s="100">
        <f>'TABELA APOIO'!H112</f>
        <v>0</v>
      </c>
      <c r="I44" s="88">
        <f t="shared" ref="I44:I50" si="0">$I$28*H44</f>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BENEFÍCIOS!E138</f>
        <v>0</v>
      </c>
    </row>
    <row r="56" spans="2:9" ht="16.5" customHeight="1" x14ac:dyDescent="0.25">
      <c r="B56" s="19" t="s">
        <v>118</v>
      </c>
      <c r="C56" s="779" t="s">
        <v>743</v>
      </c>
      <c r="D56" s="779"/>
      <c r="E56" s="779"/>
      <c r="F56" s="779"/>
      <c r="G56" s="779"/>
      <c r="H56" s="1126"/>
      <c r="I56" s="88">
        <f>BENEFÍCIOS!F138</f>
        <v>0</v>
      </c>
    </row>
    <row r="57" spans="2:9" ht="16.5" customHeight="1" x14ac:dyDescent="0.25">
      <c r="B57" s="19" t="s">
        <v>120</v>
      </c>
      <c r="C57" s="779" t="s">
        <v>744</v>
      </c>
      <c r="D57" s="779"/>
      <c r="E57" s="779"/>
      <c r="F57" s="779"/>
      <c r="G57" s="779"/>
      <c r="H57" s="1126"/>
      <c r="I57" s="88">
        <f>BENEFÍCIOS!G138</f>
        <v>0</v>
      </c>
    </row>
    <row r="58" spans="2:9" ht="16.5" customHeight="1" x14ac:dyDescent="0.25">
      <c r="B58" s="19" t="s">
        <v>123</v>
      </c>
      <c r="C58" s="773" t="s">
        <v>745</v>
      </c>
      <c r="D58" s="774"/>
      <c r="E58" s="774"/>
      <c r="F58" s="774"/>
      <c r="G58" s="775"/>
      <c r="H58" s="1126"/>
      <c r="I58" s="88">
        <f>BENEFÍCIOS!H138</f>
        <v>0</v>
      </c>
    </row>
    <row r="59" spans="2:9" ht="16.5" customHeight="1" x14ac:dyDescent="0.25">
      <c r="B59" s="19" t="s">
        <v>235</v>
      </c>
      <c r="C59" s="773" t="s">
        <v>746</v>
      </c>
      <c r="D59" s="774"/>
      <c r="E59" s="774"/>
      <c r="F59" s="774"/>
      <c r="G59" s="775"/>
      <c r="H59" s="1126"/>
      <c r="I59" s="88">
        <f>BENEFÍCIOS!I138</f>
        <v>0</v>
      </c>
    </row>
    <row r="60" spans="2:9" ht="16.5" customHeight="1" x14ac:dyDescent="0.25">
      <c r="B60" s="19" t="s">
        <v>238</v>
      </c>
      <c r="C60" s="773" t="s">
        <v>747</v>
      </c>
      <c r="D60" s="774"/>
      <c r="E60" s="774"/>
      <c r="F60" s="774"/>
      <c r="G60" s="775"/>
      <c r="H60" s="1126"/>
      <c r="I60" s="88">
        <f>BENEFÍCIOS!J138</f>
        <v>0</v>
      </c>
    </row>
    <row r="61" spans="2:9" ht="16.5" customHeight="1" x14ac:dyDescent="0.25">
      <c r="B61" s="19" t="s">
        <v>242</v>
      </c>
      <c r="C61" s="773" t="s">
        <v>748</v>
      </c>
      <c r="D61" s="774"/>
      <c r="E61" s="774"/>
      <c r="F61" s="774"/>
      <c r="G61" s="775"/>
      <c r="H61" s="1127"/>
      <c r="I61" s="88">
        <f>BENEFÍCIOS!K138</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4-AUSÊNCIAS'!E29</f>
        <v>0</v>
      </c>
    </row>
    <row r="88" spans="2:9" x14ac:dyDescent="0.25">
      <c r="B88" s="53" t="s">
        <v>118</v>
      </c>
      <c r="C88" s="1143" t="s">
        <v>761</v>
      </c>
      <c r="D88" s="1143"/>
      <c r="E88" s="1143"/>
      <c r="F88" s="1143"/>
      <c r="G88" s="1143"/>
      <c r="H88" s="1148"/>
      <c r="I88" s="88">
        <f>'TB-MOD 4-AUSÊNCIAS'!F29</f>
        <v>0</v>
      </c>
    </row>
    <row r="89" spans="2:9" ht="15" customHeight="1" x14ac:dyDescent="0.25">
      <c r="B89" s="53" t="s">
        <v>120</v>
      </c>
      <c r="C89" s="773" t="s">
        <v>762</v>
      </c>
      <c r="D89" s="774"/>
      <c r="E89" s="774"/>
      <c r="F89" s="774"/>
      <c r="G89" s="775"/>
      <c r="H89" s="1148"/>
      <c r="I89" s="88">
        <f>'TB-MOD 4-AUSÊNCIAS'!G29</f>
        <v>0</v>
      </c>
    </row>
    <row r="90" spans="2:9" ht="14.25" customHeight="1" x14ac:dyDescent="0.25">
      <c r="B90" s="53" t="s">
        <v>123</v>
      </c>
      <c r="C90" s="773" t="s">
        <v>308</v>
      </c>
      <c r="D90" s="774"/>
      <c r="E90" s="774"/>
      <c r="F90" s="774"/>
      <c r="G90" s="775"/>
      <c r="H90" s="1148"/>
      <c r="I90" s="88">
        <f>'TB-MOD 4-AUSÊNCIAS'!H29</f>
        <v>0</v>
      </c>
    </row>
    <row r="91" spans="2:9" ht="14.25" customHeight="1" x14ac:dyDescent="0.25">
      <c r="B91" s="53" t="s">
        <v>235</v>
      </c>
      <c r="C91" s="773" t="s">
        <v>309</v>
      </c>
      <c r="D91" s="774"/>
      <c r="E91" s="774"/>
      <c r="F91" s="774"/>
      <c r="G91" s="775"/>
      <c r="H91" s="1148"/>
      <c r="I91" s="88">
        <f>'TB-MOD 4-AUSÊNCIAS'!I29</f>
        <v>0</v>
      </c>
    </row>
    <row r="92" spans="2:9" x14ac:dyDescent="0.25">
      <c r="B92" s="19" t="s">
        <v>238</v>
      </c>
      <c r="C92" s="779" t="s">
        <v>310</v>
      </c>
      <c r="D92" s="779"/>
      <c r="E92" s="779"/>
      <c r="F92" s="779"/>
      <c r="G92" s="779"/>
      <c r="H92" s="1149"/>
      <c r="I92" s="88">
        <f>'TB-MOD 4-AUSÊNCIAS'!J29</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UNIFORME!M22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row>
    <row r="113" spans="2:9" x14ac:dyDescent="0.25">
      <c r="B113" s="19" t="s">
        <v>123</v>
      </c>
      <c r="C113" s="140" t="s">
        <v>775</v>
      </c>
      <c r="D113" s="141"/>
      <c r="E113" s="141"/>
      <c r="F113" s="141"/>
      <c r="G113" s="142"/>
      <c r="H113" s="19" t="s">
        <v>772</v>
      </c>
      <c r="I113" s="181">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390">
        <f>$I$144*H141</f>
        <v>0</v>
      </c>
      <c r="J141" s="85"/>
    </row>
    <row r="142" spans="2:12" ht="15.75" customHeight="1" x14ac:dyDescent="0.25">
      <c r="B142" s="1117" t="s">
        <v>794</v>
      </c>
      <c r="C142" s="1117"/>
      <c r="D142" s="1117"/>
      <c r="E142" s="1117"/>
      <c r="F142" s="1117"/>
      <c r="G142" s="1117"/>
      <c r="H142" s="1119"/>
      <c r="I142" s="389">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f>
        <v>0</v>
      </c>
    </row>
  </sheetData>
  <sheetProtection algorithmName="SHA-512" hashValue="jPp/heEEg8r3cG5z0NeoTwor4DR4U17vqGKHigpN3sR/4ejg+0eFSVIZJZmolMbp2sclJPEqecOzGjbFcCdeAw==" saltValue="tEuxw5SzJkJsyJEp6mDB8Q==" spinCount="100000" sheet="1" objects="1" scenarios="1"/>
  <mergeCells count="125">
    <mergeCell ref="C121:H121"/>
    <mergeCell ref="C122:H122"/>
    <mergeCell ref="B127:H127"/>
    <mergeCell ref="B130:I130"/>
    <mergeCell ref="B132:G132"/>
    <mergeCell ref="C133:G133"/>
    <mergeCell ref="C134:G134"/>
    <mergeCell ref="B136:B141"/>
    <mergeCell ref="D137:G137"/>
    <mergeCell ref="D138:G138"/>
    <mergeCell ref="C139:G139"/>
    <mergeCell ref="C140:G140"/>
    <mergeCell ref="C136:G136"/>
    <mergeCell ref="C135:G135"/>
    <mergeCell ref="C124:H124"/>
    <mergeCell ref="C102:H102"/>
    <mergeCell ref="H87:H92"/>
    <mergeCell ref="B104:H104"/>
    <mergeCell ref="B107:I107"/>
    <mergeCell ref="C109:G109"/>
    <mergeCell ref="C110:G110"/>
    <mergeCell ref="B116:H116"/>
    <mergeCell ref="C112:G112"/>
    <mergeCell ref="B119:I119"/>
    <mergeCell ref="B95:I95"/>
    <mergeCell ref="C96:G96"/>
    <mergeCell ref="C97:G97"/>
    <mergeCell ref="B98:G98"/>
    <mergeCell ref="B100:I100"/>
    <mergeCell ref="B93:G93"/>
    <mergeCell ref="B80:H80"/>
    <mergeCell ref="B83:I83"/>
    <mergeCell ref="C101:H101"/>
    <mergeCell ref="C22:G22"/>
    <mergeCell ref="B51:G51"/>
    <mergeCell ref="B41:I41"/>
    <mergeCell ref="C49:G49"/>
    <mergeCell ref="C50:G50"/>
    <mergeCell ref="C56:G56"/>
    <mergeCell ref="C58:G58"/>
    <mergeCell ref="C59:G59"/>
    <mergeCell ref="C57:G57"/>
    <mergeCell ref="C88:G88"/>
    <mergeCell ref="C90:G90"/>
    <mergeCell ref="C91:G91"/>
    <mergeCell ref="C92:G92"/>
    <mergeCell ref="C87:G87"/>
    <mergeCell ref="C89:G89"/>
    <mergeCell ref="C60:G60"/>
    <mergeCell ref="C55:G55"/>
    <mergeCell ref="B33:I33"/>
    <mergeCell ref="C34:G34"/>
    <mergeCell ref="B37:G37"/>
    <mergeCell ref="C38:G38"/>
    <mergeCell ref="B1:I1"/>
    <mergeCell ref="B2:I2"/>
    <mergeCell ref="H10:I10"/>
    <mergeCell ref="H9:I9"/>
    <mergeCell ref="H11:I11"/>
    <mergeCell ref="B6:I6"/>
    <mergeCell ref="B7:I7"/>
    <mergeCell ref="B9:G9"/>
    <mergeCell ref="B10:G10"/>
    <mergeCell ref="B11:G11"/>
    <mergeCell ref="B3:I3"/>
    <mergeCell ref="H13:I13"/>
    <mergeCell ref="H14:I14"/>
    <mergeCell ref="B13:G13"/>
    <mergeCell ref="B14:G14"/>
    <mergeCell ref="B4:I4"/>
    <mergeCell ref="B16:G16"/>
    <mergeCell ref="B17:G17"/>
    <mergeCell ref="B15:G15"/>
    <mergeCell ref="H15:I15"/>
    <mergeCell ref="B8:I8"/>
    <mergeCell ref="H16:I16"/>
    <mergeCell ref="H17:I17"/>
    <mergeCell ref="B18:I18"/>
    <mergeCell ref="C23:G23"/>
    <mergeCell ref="B19:I19"/>
    <mergeCell ref="B53:I53"/>
    <mergeCell ref="B64:I64"/>
    <mergeCell ref="B39:H39"/>
    <mergeCell ref="C35:G35"/>
    <mergeCell ref="C36:G36"/>
    <mergeCell ref="C42:G42"/>
    <mergeCell ref="C43:G43"/>
    <mergeCell ref="C45:G45"/>
    <mergeCell ref="C61:G61"/>
    <mergeCell ref="H55:H61"/>
    <mergeCell ref="C46:G46"/>
    <mergeCell ref="C47:G47"/>
    <mergeCell ref="C48:G48"/>
    <mergeCell ref="C21:G21"/>
    <mergeCell ref="C24:G24"/>
    <mergeCell ref="C25:G25"/>
    <mergeCell ref="C26:G26"/>
    <mergeCell ref="C27:G27"/>
    <mergeCell ref="B28:H28"/>
    <mergeCell ref="B31:I31"/>
    <mergeCell ref="C54:G54"/>
    <mergeCell ref="B146:H146"/>
    <mergeCell ref="B62:H62"/>
    <mergeCell ref="C44:G44"/>
    <mergeCell ref="C74:G74"/>
    <mergeCell ref="C75:G75"/>
    <mergeCell ref="C76:G76"/>
    <mergeCell ref="C77:G77"/>
    <mergeCell ref="C78:G78"/>
    <mergeCell ref="B72:I72"/>
    <mergeCell ref="C65:H65"/>
    <mergeCell ref="C68:H68"/>
    <mergeCell ref="C66:H66"/>
    <mergeCell ref="B69:H69"/>
    <mergeCell ref="C67:H67"/>
    <mergeCell ref="B144:H144"/>
    <mergeCell ref="C141:G141"/>
    <mergeCell ref="C126:H126"/>
    <mergeCell ref="C123:H123"/>
    <mergeCell ref="C125:H125"/>
    <mergeCell ref="B142:H142"/>
    <mergeCell ref="C79:G79"/>
    <mergeCell ref="B85:I85"/>
    <mergeCell ref="C103:H103"/>
    <mergeCell ref="C86:G86"/>
  </mergeCells>
  <pageMargins left="0.51181102362204722" right="0.51181102362204722" top="0.78740157480314965" bottom="0.78740157480314965" header="0.31496062992125984" footer="0.31496062992125984"/>
  <pageSetup paperSize="9" scale="62" orientation="portrait" r:id="rId1"/>
  <headerFooter>
    <oddFooter>&amp;C&amp;A - Pregão Eletrônico nº 90002/2025 - LFDA/SP-MAPA</oddFooter>
  </headerFooter>
  <rowBreaks count="1" manualBreakCount="1">
    <brk id="70" max="8" man="1"/>
  </rowBreaks>
  <ignoredErrors>
    <ignoredError sqref="I38" 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Planilha19">
    <tabColor theme="8" tint="0.39997558519241921"/>
  </sheetPr>
  <dimension ref="A1:L146"/>
  <sheetViews>
    <sheetView showGridLines="0" workbookViewId="0">
      <selection activeCell="H115" sqref="H115"/>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40" t="str">
        <f>'TABELA APOIO'!H17</f>
        <v>Campinas/SP</v>
      </c>
      <c r="I11" s="1139"/>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ht="30" customHeight="1" x14ac:dyDescent="0.25">
      <c r="B14" s="1131" t="str">
        <f>'TABELA APOIO'!C17</f>
        <v>Engenheiro de Controle e Automação ou Engenheiro Eletricista com especialização em controle e Automação</v>
      </c>
      <c r="C14" s="1131"/>
      <c r="D14" s="1131"/>
      <c r="E14" s="1131"/>
      <c r="F14" s="1131"/>
      <c r="G14" s="1131"/>
      <c r="H14" s="1129" t="str">
        <f>'TABELA APOIO'!H17</f>
        <v>Campinas/SP</v>
      </c>
      <c r="I14" s="1130"/>
      <c r="J14" s="85"/>
    </row>
    <row r="15" spans="1:10" ht="15.75" customHeight="1" x14ac:dyDescent="0.25">
      <c r="B15" s="1132" t="s">
        <v>718</v>
      </c>
      <c r="C15" s="1132"/>
      <c r="D15" s="1132"/>
      <c r="E15" s="1132"/>
      <c r="F15" s="1132"/>
      <c r="G15" s="1132"/>
      <c r="H15" s="1133">
        <f>'TABELA APOIO'!I17</f>
        <v>0</v>
      </c>
      <c r="I15" s="841"/>
    </row>
    <row r="16" spans="1:10" ht="15.75" customHeight="1" x14ac:dyDescent="0.25">
      <c r="B16" s="779" t="s">
        <v>719</v>
      </c>
      <c r="C16" s="779"/>
      <c r="D16" s="779"/>
      <c r="E16" s="779"/>
      <c r="F16" s="779"/>
      <c r="G16" s="779"/>
      <c r="H16" s="1135" t="str">
        <f>'TABELA APOIO'!G17</f>
        <v>2021-10</v>
      </c>
      <c r="I16" s="1136"/>
    </row>
    <row r="17" spans="2:10" x14ac:dyDescent="0.25">
      <c r="B17" s="779" t="s">
        <v>720</v>
      </c>
      <c r="C17" s="779"/>
      <c r="D17" s="779"/>
      <c r="E17" s="779"/>
      <c r="F17" s="779"/>
      <c r="G17" s="779"/>
      <c r="H17" s="1137">
        <f>'TABELA APOIO'!K17</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APOIO'!E89</f>
        <v>0</v>
      </c>
    </row>
    <row r="23" spans="2:10" ht="18" customHeight="1" x14ac:dyDescent="0.25">
      <c r="B23" s="19" t="s">
        <v>118</v>
      </c>
      <c r="C23" s="779" t="s">
        <v>157</v>
      </c>
      <c r="D23" s="779"/>
      <c r="E23" s="779"/>
      <c r="F23" s="779"/>
      <c r="G23" s="779"/>
      <c r="H23" s="303" t="s">
        <v>11</v>
      </c>
      <c r="I23" s="87">
        <f>'TABELA APOIO'!F89</f>
        <v>0</v>
      </c>
    </row>
    <row r="24" spans="2:10" ht="18" customHeight="1" x14ac:dyDescent="0.25">
      <c r="B24" s="53" t="s">
        <v>120</v>
      </c>
      <c r="C24" s="779" t="s">
        <v>725</v>
      </c>
      <c r="D24" s="779"/>
      <c r="E24" s="779"/>
      <c r="F24" s="779"/>
      <c r="G24" s="779"/>
      <c r="H24" s="303" t="s">
        <v>726</v>
      </c>
      <c r="I24" s="87">
        <f>'TABELA APOIO'!G89</f>
        <v>0</v>
      </c>
      <c r="J24" s="89"/>
    </row>
    <row r="25" spans="2:10" ht="18" customHeight="1" x14ac:dyDescent="0.25">
      <c r="B25" s="19" t="s">
        <v>123</v>
      </c>
      <c r="C25" s="779" t="s">
        <v>206</v>
      </c>
      <c r="D25" s="779"/>
      <c r="E25" s="779"/>
      <c r="F25" s="779"/>
      <c r="G25" s="779"/>
      <c r="H25" s="90" t="s">
        <v>726</v>
      </c>
      <c r="I25" s="87" t="str">
        <f>'TABELA APOIO'!H89</f>
        <v>-</v>
      </c>
    </row>
    <row r="26" spans="2:10" ht="18" customHeight="1" x14ac:dyDescent="0.25">
      <c r="B26" s="19" t="s">
        <v>235</v>
      </c>
      <c r="C26" s="779" t="s">
        <v>727</v>
      </c>
      <c r="D26" s="779"/>
      <c r="E26" s="779"/>
      <c r="F26" s="779"/>
      <c r="G26" s="779"/>
      <c r="H26" s="90" t="s">
        <v>726</v>
      </c>
      <c r="I26" s="87">
        <f>'TABELA APOIO'!I89</f>
        <v>0</v>
      </c>
    </row>
    <row r="27" spans="2:10" ht="18" customHeight="1" x14ac:dyDescent="0.25">
      <c r="B27" s="19" t="s">
        <v>238</v>
      </c>
      <c r="C27" s="779" t="s">
        <v>310</v>
      </c>
      <c r="D27" s="779"/>
      <c r="E27" s="779"/>
      <c r="F27" s="779"/>
      <c r="G27" s="779"/>
      <c r="H27" s="90" t="s">
        <v>726</v>
      </c>
      <c r="I27" s="87">
        <f>'TABELA APOIO'!J89</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BENEFÍCIOS!E139</f>
        <v>0</v>
      </c>
    </row>
    <row r="56" spans="2:9" ht="16.5" customHeight="1" x14ac:dyDescent="0.25">
      <c r="B56" s="19" t="s">
        <v>118</v>
      </c>
      <c r="C56" s="779" t="s">
        <v>743</v>
      </c>
      <c r="D56" s="779"/>
      <c r="E56" s="779"/>
      <c r="F56" s="779"/>
      <c r="G56" s="779"/>
      <c r="H56" s="1126"/>
      <c r="I56" s="88">
        <f>BENEFÍCIOS!F139</f>
        <v>0</v>
      </c>
    </row>
    <row r="57" spans="2:9" ht="16.5" customHeight="1" x14ac:dyDescent="0.25">
      <c r="B57" s="19" t="s">
        <v>120</v>
      </c>
      <c r="C57" s="779" t="s">
        <v>744</v>
      </c>
      <c r="D57" s="779"/>
      <c r="E57" s="779"/>
      <c r="F57" s="779"/>
      <c r="G57" s="779"/>
      <c r="H57" s="1126"/>
      <c r="I57" s="88">
        <f>BENEFÍCIOS!G139</f>
        <v>0</v>
      </c>
    </row>
    <row r="58" spans="2:9" ht="16.5" customHeight="1" x14ac:dyDescent="0.25">
      <c r="B58" s="19" t="s">
        <v>123</v>
      </c>
      <c r="C58" s="773" t="s">
        <v>745</v>
      </c>
      <c r="D58" s="774"/>
      <c r="E58" s="774"/>
      <c r="F58" s="774"/>
      <c r="G58" s="775"/>
      <c r="H58" s="1126"/>
      <c r="I58" s="88">
        <f>BENEFÍCIOS!H139</f>
        <v>0</v>
      </c>
    </row>
    <row r="59" spans="2:9" ht="16.5" customHeight="1" x14ac:dyDescent="0.25">
      <c r="B59" s="19" t="s">
        <v>235</v>
      </c>
      <c r="C59" s="773" t="s">
        <v>746</v>
      </c>
      <c r="D59" s="774"/>
      <c r="E59" s="774"/>
      <c r="F59" s="774"/>
      <c r="G59" s="775"/>
      <c r="H59" s="1126"/>
      <c r="I59" s="88">
        <f>BENEFÍCIOS!I139</f>
        <v>0</v>
      </c>
    </row>
    <row r="60" spans="2:9" ht="16.5" customHeight="1" x14ac:dyDescent="0.25">
      <c r="B60" s="19" t="s">
        <v>238</v>
      </c>
      <c r="C60" s="773" t="s">
        <v>747</v>
      </c>
      <c r="D60" s="774"/>
      <c r="E60" s="774"/>
      <c r="F60" s="774"/>
      <c r="G60" s="775"/>
      <c r="H60" s="1126"/>
      <c r="I60" s="88">
        <f>BENEFÍCIOS!J139</f>
        <v>0</v>
      </c>
    </row>
    <row r="61" spans="2:9" ht="16.5" customHeight="1" x14ac:dyDescent="0.25">
      <c r="B61" s="19" t="s">
        <v>242</v>
      </c>
      <c r="C61" s="773" t="s">
        <v>748</v>
      </c>
      <c r="D61" s="774"/>
      <c r="E61" s="774"/>
      <c r="F61" s="774"/>
      <c r="G61" s="775"/>
      <c r="H61" s="1127"/>
      <c r="I61" s="88">
        <f>BENEFÍCIOS!K139</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4-AUSÊNCIAS'!E30</f>
        <v>0</v>
      </c>
    </row>
    <row r="88" spans="2:9" ht="15" customHeight="1" x14ac:dyDescent="0.25">
      <c r="B88" s="53" t="s">
        <v>118</v>
      </c>
      <c r="C88" s="1143" t="s">
        <v>761</v>
      </c>
      <c r="D88" s="1143"/>
      <c r="E88" s="1143"/>
      <c r="F88" s="1143"/>
      <c r="G88" s="1143"/>
      <c r="H88" s="1148"/>
      <c r="I88" s="88">
        <f>'TB-MOD 4-AUSÊNCIAS'!F30</f>
        <v>0</v>
      </c>
    </row>
    <row r="89" spans="2:9" ht="15" customHeight="1" x14ac:dyDescent="0.25">
      <c r="B89" s="53" t="s">
        <v>120</v>
      </c>
      <c r="C89" s="773" t="s">
        <v>762</v>
      </c>
      <c r="D89" s="774"/>
      <c r="E89" s="774"/>
      <c r="F89" s="774"/>
      <c r="G89" s="775"/>
      <c r="H89" s="1148"/>
      <c r="I89" s="88">
        <f>'TB-MOD 4-AUSÊNCIAS'!G30</f>
        <v>0</v>
      </c>
    </row>
    <row r="90" spans="2:9" ht="14.25" customHeight="1" x14ac:dyDescent="0.25">
      <c r="B90" s="53" t="s">
        <v>123</v>
      </c>
      <c r="C90" s="773" t="s">
        <v>308</v>
      </c>
      <c r="D90" s="774"/>
      <c r="E90" s="774"/>
      <c r="F90" s="774"/>
      <c r="G90" s="775"/>
      <c r="H90" s="1148"/>
      <c r="I90" s="88">
        <f>'TB-MOD 4-AUSÊNCIAS'!H30</f>
        <v>0</v>
      </c>
    </row>
    <row r="91" spans="2:9" ht="14.25" customHeight="1" x14ac:dyDescent="0.25">
      <c r="B91" s="53" t="s">
        <v>235</v>
      </c>
      <c r="C91" s="773" t="s">
        <v>309</v>
      </c>
      <c r="D91" s="774"/>
      <c r="E91" s="774"/>
      <c r="F91" s="774"/>
      <c r="G91" s="775"/>
      <c r="H91" s="1148"/>
      <c r="I91" s="88">
        <f>'TB-MOD 4-AUSÊNCIAS'!I30</f>
        <v>0</v>
      </c>
    </row>
    <row r="92" spans="2:9" x14ac:dyDescent="0.25">
      <c r="B92" s="19" t="s">
        <v>238</v>
      </c>
      <c r="C92" s="779" t="s">
        <v>310</v>
      </c>
      <c r="D92" s="779"/>
      <c r="E92" s="779"/>
      <c r="F92" s="779"/>
      <c r="G92" s="779"/>
      <c r="H92" s="1149"/>
      <c r="I92" s="88">
        <f>'TB-MOD 4-AUSÊNCIAS'!J30</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UNIFORME!M22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row>
    <row r="113" spans="2:9" x14ac:dyDescent="0.25">
      <c r="B113" s="19" t="s">
        <v>123</v>
      </c>
      <c r="C113" s="140" t="s">
        <v>775</v>
      </c>
      <c r="D113" s="141"/>
      <c r="E113" s="141"/>
      <c r="F113" s="141"/>
      <c r="G113" s="142"/>
      <c r="H113" s="19" t="s">
        <v>772</v>
      </c>
      <c r="I113" s="181">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9" t="s">
        <v>777</v>
      </c>
      <c r="C116" s="1122"/>
      <c r="D116" s="1122"/>
      <c r="E116" s="1122"/>
      <c r="F116" s="1122"/>
      <c r="G116" s="1122"/>
      <c r="H116" s="1123"/>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f>
        <v>0</v>
      </c>
    </row>
  </sheetData>
  <sheetProtection algorithmName="SHA-512" hashValue="HGd9w2Sg86t+xMtnpeAgLeCY9yOkjuYxooRxcbupKqXCYQj1DLDOTkCX6sLT6fHKZiGB+5vr2U2Rumen+xuIJg==" saltValue="toWqnKouuROLybL1ZQ4Xgg==" spinCount="100000" sheet="1" objects="1" scenarios="1"/>
  <mergeCells count="125">
    <mergeCell ref="B93:G93"/>
    <mergeCell ref="B95:I95"/>
    <mergeCell ref="C97:G97"/>
    <mergeCell ref="B98:G98"/>
    <mergeCell ref="B100:I100"/>
    <mergeCell ref="C103:H103"/>
    <mergeCell ref="C101:H101"/>
    <mergeCell ref="C102:H102"/>
    <mergeCell ref="C96:G96"/>
    <mergeCell ref="C112:G112"/>
    <mergeCell ref="B116:H116"/>
    <mergeCell ref="B119:I119"/>
    <mergeCell ref="C122:H122"/>
    <mergeCell ref="C123:H123"/>
    <mergeCell ref="C124:H124"/>
    <mergeCell ref="C125:H125"/>
    <mergeCell ref="C126:H126"/>
    <mergeCell ref="B104:H104"/>
    <mergeCell ref="B107:I107"/>
    <mergeCell ref="C109:G109"/>
    <mergeCell ref="C110:G110"/>
    <mergeCell ref="C79:G79"/>
    <mergeCell ref="B80:H80"/>
    <mergeCell ref="C86:G86"/>
    <mergeCell ref="C87:G87"/>
    <mergeCell ref="C88:G88"/>
    <mergeCell ref="C89:G89"/>
    <mergeCell ref="C90:G90"/>
    <mergeCell ref="C91:G91"/>
    <mergeCell ref="C92:G92"/>
    <mergeCell ref="B83:I83"/>
    <mergeCell ref="B85:I85"/>
    <mergeCell ref="H87:H92"/>
    <mergeCell ref="C75:G75"/>
    <mergeCell ref="C76:G76"/>
    <mergeCell ref="C77:G77"/>
    <mergeCell ref="C78:G78"/>
    <mergeCell ref="C66:H66"/>
    <mergeCell ref="C67:H67"/>
    <mergeCell ref="C74:G74"/>
    <mergeCell ref="C68:H68"/>
    <mergeCell ref="B69:H69"/>
    <mergeCell ref="B72:I72"/>
    <mergeCell ref="C58:G58"/>
    <mergeCell ref="C59:G59"/>
    <mergeCell ref="C65:H65"/>
    <mergeCell ref="C48:G48"/>
    <mergeCell ref="C49:G49"/>
    <mergeCell ref="C54:G54"/>
    <mergeCell ref="C55:G55"/>
    <mergeCell ref="C56:G56"/>
    <mergeCell ref="C57:G57"/>
    <mergeCell ref="C50:G50"/>
    <mergeCell ref="B51:G51"/>
    <mergeCell ref="B53:I53"/>
    <mergeCell ref="B62:H62"/>
    <mergeCell ref="B64:I64"/>
    <mergeCell ref="H55:H61"/>
    <mergeCell ref="C61:G61"/>
    <mergeCell ref="C60:G60"/>
    <mergeCell ref="C42:G42"/>
    <mergeCell ref="C43:G43"/>
    <mergeCell ref="C44:G44"/>
    <mergeCell ref="C45:G45"/>
    <mergeCell ref="C46:G46"/>
    <mergeCell ref="C47:G47"/>
    <mergeCell ref="C35:G35"/>
    <mergeCell ref="C36:G36"/>
    <mergeCell ref="B37:G37"/>
    <mergeCell ref="C38:G38"/>
    <mergeCell ref="B39:H39"/>
    <mergeCell ref="B41:I41"/>
    <mergeCell ref="B1:I1"/>
    <mergeCell ref="B2:I2"/>
    <mergeCell ref="B3:I3"/>
    <mergeCell ref="B4:I4"/>
    <mergeCell ref="B6:I6"/>
    <mergeCell ref="B7:I7"/>
    <mergeCell ref="B16:G16"/>
    <mergeCell ref="H16:I16"/>
    <mergeCell ref="B13:G13"/>
    <mergeCell ref="H13:I13"/>
    <mergeCell ref="B14:G14"/>
    <mergeCell ref="H14:I14"/>
    <mergeCell ref="B15:G15"/>
    <mergeCell ref="H15:I15"/>
    <mergeCell ref="B8:I8"/>
    <mergeCell ref="B9:G9"/>
    <mergeCell ref="H9:I9"/>
    <mergeCell ref="B10:G10"/>
    <mergeCell ref="H10:I10"/>
    <mergeCell ref="B11:G11"/>
    <mergeCell ref="H11:I11"/>
    <mergeCell ref="B17:G17"/>
    <mergeCell ref="H17:I17"/>
    <mergeCell ref="B18:I18"/>
    <mergeCell ref="B19:I19"/>
    <mergeCell ref="C27:G27"/>
    <mergeCell ref="B28:H28"/>
    <mergeCell ref="C34:G34"/>
    <mergeCell ref="C21:G21"/>
    <mergeCell ref="C22:G22"/>
    <mergeCell ref="C23:G23"/>
    <mergeCell ref="C24:G24"/>
    <mergeCell ref="C25:G25"/>
    <mergeCell ref="C26:G26"/>
    <mergeCell ref="B31:I31"/>
    <mergeCell ref="B33:I33"/>
    <mergeCell ref="B146:H146"/>
    <mergeCell ref="B144:H144"/>
    <mergeCell ref="C121:H121"/>
    <mergeCell ref="B127:H127"/>
    <mergeCell ref="B130:I130"/>
    <mergeCell ref="B132:G132"/>
    <mergeCell ref="C133:G133"/>
    <mergeCell ref="B136:B141"/>
    <mergeCell ref="D137:G137"/>
    <mergeCell ref="C139:G139"/>
    <mergeCell ref="B142:H142"/>
    <mergeCell ref="C140:G140"/>
    <mergeCell ref="C141:G141"/>
    <mergeCell ref="C134:G134"/>
    <mergeCell ref="C135:G135"/>
    <mergeCell ref="C136:G136"/>
    <mergeCell ref="D138:G138"/>
  </mergeCells>
  <pageMargins left="0.7" right="0.7" top="0.75" bottom="0.75" header="0.3" footer="0.3"/>
  <pageSetup paperSize="9" scale="64" orientation="portrait" r:id="rId1"/>
  <headerFooter>
    <oddFooter>&amp;C&amp;A - Pregão Eletrônico nº 90002/2025 - LFDA/SP-MAPA</oddFooter>
  </headerFooter>
  <rowBreaks count="1" manualBreakCount="1">
    <brk id="70" max="8" man="1"/>
  </rowBreaks>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Planilha12">
    <tabColor theme="8" tint="0.39997558519241921"/>
  </sheetPr>
  <dimension ref="A1:L146"/>
  <sheetViews>
    <sheetView showGridLines="0" workbookViewId="0">
      <selection activeCell="H115" sqref="H115"/>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40" t="str">
        <f>'TABELA APOIO'!H18</f>
        <v>Campinas/SP</v>
      </c>
      <c r="I11" s="1139"/>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APOIO'!C18</f>
        <v>Técnico de manutenção eletrônica</v>
      </c>
      <c r="C14" s="1131"/>
      <c r="D14" s="1131"/>
      <c r="E14" s="1131"/>
      <c r="F14" s="1131"/>
      <c r="G14" s="1131"/>
      <c r="H14" s="1129" t="str">
        <f>'TABELA APOIO'!H18</f>
        <v>Campinas/SP</v>
      </c>
      <c r="I14" s="1130"/>
      <c r="J14" s="85"/>
    </row>
    <row r="15" spans="1:10" ht="15.75" customHeight="1" x14ac:dyDescent="0.25">
      <c r="B15" s="1132" t="s">
        <v>718</v>
      </c>
      <c r="C15" s="1132"/>
      <c r="D15" s="1132"/>
      <c r="E15" s="1132"/>
      <c r="F15" s="1132"/>
      <c r="G15" s="1132"/>
      <c r="H15" s="1133">
        <f>'TABELA APOIO'!I18</f>
        <v>0</v>
      </c>
      <c r="I15" s="841"/>
    </row>
    <row r="16" spans="1:10" ht="15.75" customHeight="1" x14ac:dyDescent="0.25">
      <c r="B16" s="779" t="s">
        <v>719</v>
      </c>
      <c r="C16" s="779"/>
      <c r="D16" s="779"/>
      <c r="E16" s="779"/>
      <c r="F16" s="779"/>
      <c r="G16" s="779"/>
      <c r="H16" s="1135" t="str">
        <f>'TABELA APOIO'!G18</f>
        <v>3132-05</v>
      </c>
      <c r="I16" s="1136"/>
    </row>
    <row r="17" spans="2:10" x14ac:dyDescent="0.25">
      <c r="B17" s="779" t="s">
        <v>720</v>
      </c>
      <c r="C17" s="779"/>
      <c r="D17" s="779"/>
      <c r="E17" s="779"/>
      <c r="F17" s="779"/>
      <c r="G17" s="779"/>
      <c r="H17" s="1137">
        <f>'TABELA APOIO'!K18</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APOIO'!E90</f>
        <v>0</v>
      </c>
    </row>
    <row r="23" spans="2:10" ht="18" customHeight="1" x14ac:dyDescent="0.25">
      <c r="B23" s="19" t="s">
        <v>118</v>
      </c>
      <c r="C23" s="779" t="s">
        <v>157</v>
      </c>
      <c r="D23" s="779"/>
      <c r="E23" s="779"/>
      <c r="F23" s="779"/>
      <c r="G23" s="779"/>
      <c r="H23" s="303" t="s">
        <v>11</v>
      </c>
      <c r="I23" s="87">
        <f>'TABELA APOIO'!F90</f>
        <v>0</v>
      </c>
    </row>
    <row r="24" spans="2:10" ht="18" customHeight="1" x14ac:dyDescent="0.25">
      <c r="B24" s="53" t="s">
        <v>120</v>
      </c>
      <c r="C24" s="779" t="s">
        <v>725</v>
      </c>
      <c r="D24" s="779"/>
      <c r="E24" s="779"/>
      <c r="F24" s="779"/>
      <c r="G24" s="779"/>
      <c r="H24" s="303" t="s">
        <v>726</v>
      </c>
      <c r="I24" s="87">
        <f>'TABELA APOIO'!G90</f>
        <v>0</v>
      </c>
      <c r="J24" s="89"/>
    </row>
    <row r="25" spans="2:10" ht="18" customHeight="1" x14ac:dyDescent="0.25">
      <c r="B25" s="19" t="s">
        <v>123</v>
      </c>
      <c r="C25" s="779" t="s">
        <v>206</v>
      </c>
      <c r="D25" s="779"/>
      <c r="E25" s="779"/>
      <c r="F25" s="779"/>
      <c r="G25" s="779"/>
      <c r="H25" s="90" t="s">
        <v>726</v>
      </c>
      <c r="I25" s="87" t="str">
        <f>'TABELA APOIO'!H90</f>
        <v>-</v>
      </c>
    </row>
    <row r="26" spans="2:10" ht="18" customHeight="1" x14ac:dyDescent="0.25">
      <c r="B26" s="19" t="s">
        <v>235</v>
      </c>
      <c r="C26" s="779" t="s">
        <v>727</v>
      </c>
      <c r="D26" s="779"/>
      <c r="E26" s="779"/>
      <c r="F26" s="779"/>
      <c r="G26" s="779"/>
      <c r="H26" s="90" t="s">
        <v>726</v>
      </c>
      <c r="I26" s="87">
        <f>'TABELA APOIO'!I90</f>
        <v>0</v>
      </c>
    </row>
    <row r="27" spans="2:10" ht="18" customHeight="1" x14ac:dyDescent="0.25">
      <c r="B27" s="19" t="s">
        <v>238</v>
      </c>
      <c r="C27" s="779" t="s">
        <v>310</v>
      </c>
      <c r="D27" s="779"/>
      <c r="E27" s="779"/>
      <c r="F27" s="779"/>
      <c r="G27" s="779"/>
      <c r="H27" s="90" t="s">
        <v>726</v>
      </c>
      <c r="I27" s="87">
        <f>'TABELA APOIO'!J90</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BENEFÍCIOS!E140</f>
        <v>0</v>
      </c>
    </row>
    <row r="56" spans="2:9" ht="16.5" customHeight="1" x14ac:dyDescent="0.25">
      <c r="B56" s="19" t="s">
        <v>118</v>
      </c>
      <c r="C56" s="779" t="s">
        <v>743</v>
      </c>
      <c r="D56" s="779"/>
      <c r="E56" s="779"/>
      <c r="F56" s="779"/>
      <c r="G56" s="779"/>
      <c r="H56" s="1126"/>
      <c r="I56" s="88">
        <f>BENEFÍCIOS!F140</f>
        <v>0</v>
      </c>
    </row>
    <row r="57" spans="2:9" ht="16.5" customHeight="1" x14ac:dyDescent="0.25">
      <c r="B57" s="19" t="s">
        <v>120</v>
      </c>
      <c r="C57" s="779" t="s">
        <v>744</v>
      </c>
      <c r="D57" s="779"/>
      <c r="E57" s="779"/>
      <c r="F57" s="779"/>
      <c r="G57" s="779"/>
      <c r="H57" s="1126"/>
      <c r="I57" s="88">
        <f>BENEFÍCIOS!G140</f>
        <v>0</v>
      </c>
    </row>
    <row r="58" spans="2:9" ht="16.5" customHeight="1" x14ac:dyDescent="0.25">
      <c r="B58" s="19" t="s">
        <v>123</v>
      </c>
      <c r="C58" s="773" t="s">
        <v>745</v>
      </c>
      <c r="D58" s="774"/>
      <c r="E58" s="774"/>
      <c r="F58" s="774"/>
      <c r="G58" s="775"/>
      <c r="H58" s="1126"/>
      <c r="I58" s="88">
        <f>BENEFÍCIOS!H140</f>
        <v>0</v>
      </c>
    </row>
    <row r="59" spans="2:9" ht="16.5" customHeight="1" x14ac:dyDescent="0.25">
      <c r="B59" s="19" t="s">
        <v>235</v>
      </c>
      <c r="C59" s="773" t="s">
        <v>746</v>
      </c>
      <c r="D59" s="774"/>
      <c r="E59" s="774"/>
      <c r="F59" s="774"/>
      <c r="G59" s="775"/>
      <c r="H59" s="1126"/>
      <c r="I59" s="88">
        <f>BENEFÍCIOS!I140</f>
        <v>0</v>
      </c>
    </row>
    <row r="60" spans="2:9" ht="16.5" customHeight="1" x14ac:dyDescent="0.25">
      <c r="B60" s="19" t="s">
        <v>238</v>
      </c>
      <c r="C60" s="773" t="s">
        <v>747</v>
      </c>
      <c r="D60" s="774"/>
      <c r="E60" s="774"/>
      <c r="F60" s="774"/>
      <c r="G60" s="775"/>
      <c r="H60" s="1126"/>
      <c r="I60" s="88">
        <f>BENEFÍCIOS!J140</f>
        <v>0</v>
      </c>
    </row>
    <row r="61" spans="2:9" ht="16.5" customHeight="1" x14ac:dyDescent="0.25">
      <c r="B61" s="19" t="s">
        <v>242</v>
      </c>
      <c r="C61" s="773" t="s">
        <v>748</v>
      </c>
      <c r="D61" s="774"/>
      <c r="E61" s="774"/>
      <c r="F61" s="774"/>
      <c r="G61" s="775"/>
      <c r="H61" s="1127"/>
      <c r="I61" s="88">
        <f>BENEFÍCIOS!K140</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4-AUSÊNCIAS'!E31</f>
        <v>0</v>
      </c>
    </row>
    <row r="88" spans="2:9" ht="15" customHeight="1" x14ac:dyDescent="0.25">
      <c r="B88" s="53" t="s">
        <v>118</v>
      </c>
      <c r="C88" s="1143" t="s">
        <v>761</v>
      </c>
      <c r="D88" s="1143"/>
      <c r="E88" s="1143"/>
      <c r="F88" s="1143"/>
      <c r="G88" s="1143"/>
      <c r="H88" s="1148"/>
      <c r="I88" s="88">
        <f>'TB-MOD 4-AUSÊNCIAS'!F31</f>
        <v>0</v>
      </c>
    </row>
    <row r="89" spans="2:9" ht="15" customHeight="1" x14ac:dyDescent="0.25">
      <c r="B89" s="53" t="s">
        <v>120</v>
      </c>
      <c r="C89" s="773" t="s">
        <v>762</v>
      </c>
      <c r="D89" s="774"/>
      <c r="E89" s="774"/>
      <c r="F89" s="774"/>
      <c r="G89" s="775"/>
      <c r="H89" s="1148"/>
      <c r="I89" s="88">
        <f>'TB-MOD 4-AUSÊNCIAS'!G31</f>
        <v>0</v>
      </c>
    </row>
    <row r="90" spans="2:9" ht="14.25" customHeight="1" x14ac:dyDescent="0.25">
      <c r="B90" s="53" t="s">
        <v>123</v>
      </c>
      <c r="C90" s="773" t="s">
        <v>308</v>
      </c>
      <c r="D90" s="774"/>
      <c r="E90" s="774"/>
      <c r="F90" s="774"/>
      <c r="G90" s="775"/>
      <c r="H90" s="1148"/>
      <c r="I90" s="88">
        <f>'TB-MOD 4-AUSÊNCIAS'!H31</f>
        <v>0</v>
      </c>
    </row>
    <row r="91" spans="2:9" ht="14.25" customHeight="1" x14ac:dyDescent="0.25">
      <c r="B91" s="53" t="s">
        <v>235</v>
      </c>
      <c r="C91" s="773" t="s">
        <v>309</v>
      </c>
      <c r="D91" s="774"/>
      <c r="E91" s="774"/>
      <c r="F91" s="774"/>
      <c r="G91" s="775"/>
      <c r="H91" s="1148"/>
      <c r="I91" s="88">
        <f>'TB-MOD 4-AUSÊNCIAS'!I31</f>
        <v>0</v>
      </c>
    </row>
    <row r="92" spans="2:9" x14ac:dyDescent="0.25">
      <c r="B92" s="19" t="s">
        <v>238</v>
      </c>
      <c r="C92" s="779" t="s">
        <v>310</v>
      </c>
      <c r="D92" s="779"/>
      <c r="E92" s="779"/>
      <c r="F92" s="779"/>
      <c r="G92" s="779"/>
      <c r="H92" s="1149"/>
      <c r="I92" s="88">
        <f>'TB-MOD 4-AUSÊNCIAS'!J31</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UNIFORME!N22</f>
        <v>0</v>
      </c>
    </row>
    <row r="111" spans="2:10" ht="15.95" customHeight="1" x14ac:dyDescent="0.25">
      <c r="B111" s="19" t="s">
        <v>118</v>
      </c>
      <c r="C111" s="140" t="s">
        <v>773</v>
      </c>
      <c r="D111" s="179"/>
      <c r="E111" s="179"/>
      <c r="F111" s="179"/>
      <c r="G111" s="180"/>
      <c r="H111" s="19" t="s">
        <v>772</v>
      </c>
      <c r="I111" s="181">
        <f>EPI!J62</f>
        <v>0</v>
      </c>
    </row>
    <row r="112" spans="2:10" x14ac:dyDescent="0.25">
      <c r="B112" s="19" t="s">
        <v>120</v>
      </c>
      <c r="C112" s="773" t="s">
        <v>774</v>
      </c>
      <c r="D112" s="774"/>
      <c r="E112" s="774"/>
      <c r="F112" s="774"/>
      <c r="G112" s="775"/>
      <c r="H112" s="19" t="s">
        <v>772</v>
      </c>
      <c r="I112" s="181">
        <f>EQUIPAMENTO!I61</f>
        <v>0</v>
      </c>
      <c r="J112" s="85"/>
    </row>
    <row r="113" spans="2:9" x14ac:dyDescent="0.25">
      <c r="B113" s="19" t="s">
        <v>123</v>
      </c>
      <c r="C113" s="140" t="s">
        <v>775</v>
      </c>
      <c r="D113" s="141"/>
      <c r="E113" s="141"/>
      <c r="F113" s="141"/>
      <c r="G113" s="142"/>
      <c r="H113" s="19" t="s">
        <v>772</v>
      </c>
      <c r="I113" s="181">
        <f>'FERRAMENTAS - TEC'!I77</f>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f>
        <v>0</v>
      </c>
    </row>
  </sheetData>
  <sheetProtection algorithmName="SHA-512" hashValue="PhypcX0STIkgnmERpjDKEkiwAS7V68oxYSRtHgEqLnot2L89JCpF/BBGcmn4AwfbWJFTH5jIf5svXJYFbPz7UA==" saltValue="7FGq2x21Gdd6wNeeyruQqw==" spinCount="100000" sheet="1" objects="1" scenarios="1"/>
  <mergeCells count="125">
    <mergeCell ref="C112:G112"/>
    <mergeCell ref="B16:G16"/>
    <mergeCell ref="H16:I16"/>
    <mergeCell ref="B17:G17"/>
    <mergeCell ref="H17:I17"/>
    <mergeCell ref="B10:G10"/>
    <mergeCell ref="H10:I10"/>
    <mergeCell ref="B11:G11"/>
    <mergeCell ref="H11:I11"/>
    <mergeCell ref="B13:G13"/>
    <mergeCell ref="H13:I13"/>
    <mergeCell ref="B14:G14"/>
    <mergeCell ref="H14:I14"/>
    <mergeCell ref="B15:G15"/>
    <mergeCell ref="H15:I15"/>
    <mergeCell ref="B18:I18"/>
    <mergeCell ref="B19:I19"/>
    <mergeCell ref="C21:G21"/>
    <mergeCell ref="C22:G22"/>
    <mergeCell ref="C23:G23"/>
    <mergeCell ref="C24:G24"/>
    <mergeCell ref="C25:G25"/>
    <mergeCell ref="C26:G26"/>
    <mergeCell ref="C27:G27"/>
    <mergeCell ref="B1:I1"/>
    <mergeCell ref="B2:I2"/>
    <mergeCell ref="B3:I3"/>
    <mergeCell ref="B4:I4"/>
    <mergeCell ref="B6:I6"/>
    <mergeCell ref="B7:I7"/>
    <mergeCell ref="B8:I8"/>
    <mergeCell ref="B9:G9"/>
    <mergeCell ref="H9:I9"/>
    <mergeCell ref="B41:I41"/>
    <mergeCell ref="C50:G50"/>
    <mergeCell ref="B51:G51"/>
    <mergeCell ref="B53:I53"/>
    <mergeCell ref="B62:H62"/>
    <mergeCell ref="B64:I64"/>
    <mergeCell ref="C42:G42"/>
    <mergeCell ref="C43:G43"/>
    <mergeCell ref="C44:G44"/>
    <mergeCell ref="C45:G45"/>
    <mergeCell ref="C46:G46"/>
    <mergeCell ref="C59:G59"/>
    <mergeCell ref="C47:G47"/>
    <mergeCell ref="C48:G48"/>
    <mergeCell ref="H55:H61"/>
    <mergeCell ref="C61:G61"/>
    <mergeCell ref="B28:H28"/>
    <mergeCell ref="C34:G34"/>
    <mergeCell ref="C35:G35"/>
    <mergeCell ref="B31:I31"/>
    <mergeCell ref="B33:I33"/>
    <mergeCell ref="C36:G36"/>
    <mergeCell ref="B37:G37"/>
    <mergeCell ref="C38:G38"/>
    <mergeCell ref="B39:H39"/>
    <mergeCell ref="C141:G141"/>
    <mergeCell ref="C121:H121"/>
    <mergeCell ref="C122:H122"/>
    <mergeCell ref="C123:H123"/>
    <mergeCell ref="C124:H124"/>
    <mergeCell ref="C125:H125"/>
    <mergeCell ref="B116:H116"/>
    <mergeCell ref="B119:I119"/>
    <mergeCell ref="D138:G138"/>
    <mergeCell ref="C101:H101"/>
    <mergeCell ref="C102:H102"/>
    <mergeCell ref="C109:G109"/>
    <mergeCell ref="B107:I107"/>
    <mergeCell ref="C110:G110"/>
    <mergeCell ref="C86:G86"/>
    <mergeCell ref="C87:G87"/>
    <mergeCell ref="C88:G88"/>
    <mergeCell ref="C89:G89"/>
    <mergeCell ref="C90:G90"/>
    <mergeCell ref="C91:G91"/>
    <mergeCell ref="C92:G92"/>
    <mergeCell ref="H87:H92"/>
    <mergeCell ref="C79:G79"/>
    <mergeCell ref="B80:H80"/>
    <mergeCell ref="B83:I83"/>
    <mergeCell ref="C49:G49"/>
    <mergeCell ref="C54:G54"/>
    <mergeCell ref="C55:G55"/>
    <mergeCell ref="C56:G56"/>
    <mergeCell ref="C57:G57"/>
    <mergeCell ref="C58:G58"/>
    <mergeCell ref="C76:G76"/>
    <mergeCell ref="C77:G77"/>
    <mergeCell ref="C78:G78"/>
    <mergeCell ref="C65:H65"/>
    <mergeCell ref="C66:H66"/>
    <mergeCell ref="C67:H67"/>
    <mergeCell ref="C74:G74"/>
    <mergeCell ref="C75:G75"/>
    <mergeCell ref="C68:H68"/>
    <mergeCell ref="B69:H69"/>
    <mergeCell ref="B72:I72"/>
    <mergeCell ref="C60:G60"/>
    <mergeCell ref="B146:H146"/>
    <mergeCell ref="B142:H142"/>
    <mergeCell ref="B144:H144"/>
    <mergeCell ref="B85:I85"/>
    <mergeCell ref="B93:G93"/>
    <mergeCell ref="B95:I95"/>
    <mergeCell ref="C97:G97"/>
    <mergeCell ref="B98:G98"/>
    <mergeCell ref="B100:I100"/>
    <mergeCell ref="C103:H103"/>
    <mergeCell ref="B104:H104"/>
    <mergeCell ref="C133:G133"/>
    <mergeCell ref="C134:G134"/>
    <mergeCell ref="C139:G139"/>
    <mergeCell ref="C135:G135"/>
    <mergeCell ref="D137:G137"/>
    <mergeCell ref="C140:G140"/>
    <mergeCell ref="C126:H126"/>
    <mergeCell ref="B127:H127"/>
    <mergeCell ref="B130:I130"/>
    <mergeCell ref="B132:G132"/>
    <mergeCell ref="B136:B141"/>
    <mergeCell ref="C136:G136"/>
    <mergeCell ref="C96:G96"/>
  </mergeCells>
  <pageMargins left="0.51181102362204722" right="0.51181102362204722" top="0.78740157480314965" bottom="0.78740157480314965" header="0.31496062992125984" footer="0.31496062992125984"/>
  <pageSetup paperSize="9" scale="64" orientation="portrait" r:id="rId1"/>
  <headerFooter>
    <oddFooter>&amp;C&amp;A - Pregão Eletrônico nº 90002/2025 - LFDA/SP-MAPA</oddFooter>
  </headerFooter>
  <rowBreaks count="1" manualBreakCount="1">
    <brk id="70" max="8"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Planilha20">
    <tabColor theme="8" tint="0.39997558519241921"/>
  </sheetPr>
  <dimension ref="A1:L146"/>
  <sheetViews>
    <sheetView showGridLines="0" workbookViewId="0">
      <selection activeCell="H115" sqref="H115"/>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40" t="str">
        <f>'TABELA APOIO'!H19</f>
        <v>Campinas/SP</v>
      </c>
      <c r="I11" s="1139"/>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APOIO'!C19</f>
        <v xml:space="preserve">Eletrotécnico </v>
      </c>
      <c r="C14" s="1131"/>
      <c r="D14" s="1131"/>
      <c r="E14" s="1131"/>
      <c r="F14" s="1131"/>
      <c r="G14" s="1131"/>
      <c r="H14" s="1129" t="str">
        <f>'TABELA APOIO'!H19</f>
        <v>Campinas/SP</v>
      </c>
      <c r="I14" s="1130"/>
      <c r="J14" s="85"/>
    </row>
    <row r="15" spans="1:10" ht="15.75" customHeight="1" x14ac:dyDescent="0.25">
      <c r="B15" s="1132" t="s">
        <v>718</v>
      </c>
      <c r="C15" s="1132"/>
      <c r="D15" s="1132"/>
      <c r="E15" s="1132"/>
      <c r="F15" s="1132"/>
      <c r="G15" s="1132"/>
      <c r="H15" s="1133">
        <f>'TABELA APOIO'!I19</f>
        <v>0</v>
      </c>
      <c r="I15" s="841"/>
    </row>
    <row r="16" spans="1:10" ht="15.75" customHeight="1" x14ac:dyDescent="0.25">
      <c r="B16" s="779" t="s">
        <v>719</v>
      </c>
      <c r="C16" s="779"/>
      <c r="D16" s="779"/>
      <c r="E16" s="779"/>
      <c r="F16" s="779"/>
      <c r="G16" s="779"/>
      <c r="H16" s="1135" t="str">
        <f>'TABELA APOIO'!G19</f>
        <v>3131-05</v>
      </c>
      <c r="I16" s="1136"/>
    </row>
    <row r="17" spans="2:10" x14ac:dyDescent="0.25">
      <c r="B17" s="779" t="s">
        <v>720</v>
      </c>
      <c r="C17" s="779"/>
      <c r="D17" s="779"/>
      <c r="E17" s="779"/>
      <c r="F17" s="779"/>
      <c r="G17" s="779"/>
      <c r="H17" s="1137">
        <f>'TABELA APOIO'!K19</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APOIO'!E91</f>
        <v>0</v>
      </c>
    </row>
    <row r="23" spans="2:10" ht="18" customHeight="1" x14ac:dyDescent="0.25">
      <c r="B23" s="19" t="s">
        <v>118</v>
      </c>
      <c r="C23" s="779" t="s">
        <v>157</v>
      </c>
      <c r="D23" s="779"/>
      <c r="E23" s="779"/>
      <c r="F23" s="779"/>
      <c r="G23" s="779"/>
      <c r="H23" s="303" t="s">
        <v>11</v>
      </c>
      <c r="I23" s="87">
        <f>'TABELA APOIO'!F91</f>
        <v>0</v>
      </c>
    </row>
    <row r="24" spans="2:10" ht="18" customHeight="1" x14ac:dyDescent="0.25">
      <c r="B24" s="53" t="s">
        <v>120</v>
      </c>
      <c r="C24" s="779" t="s">
        <v>725</v>
      </c>
      <c r="D24" s="779"/>
      <c r="E24" s="779"/>
      <c r="F24" s="779"/>
      <c r="G24" s="779"/>
      <c r="H24" s="303" t="s">
        <v>726</v>
      </c>
      <c r="I24" s="87">
        <f>'TABELA APOIO'!G91</f>
        <v>0</v>
      </c>
      <c r="J24" s="89"/>
    </row>
    <row r="25" spans="2:10" ht="18" customHeight="1" x14ac:dyDescent="0.25">
      <c r="B25" s="19" t="s">
        <v>123</v>
      </c>
      <c r="C25" s="779" t="s">
        <v>206</v>
      </c>
      <c r="D25" s="779"/>
      <c r="E25" s="779"/>
      <c r="F25" s="779"/>
      <c r="G25" s="779"/>
      <c r="H25" s="90" t="s">
        <v>726</v>
      </c>
      <c r="I25" s="87" t="str">
        <f>'TABELA APOIO'!H91</f>
        <v>-</v>
      </c>
    </row>
    <row r="26" spans="2:10" ht="18" customHeight="1" x14ac:dyDescent="0.25">
      <c r="B26" s="19" t="s">
        <v>235</v>
      </c>
      <c r="C26" s="779" t="s">
        <v>727</v>
      </c>
      <c r="D26" s="779"/>
      <c r="E26" s="779"/>
      <c r="F26" s="779"/>
      <c r="G26" s="779"/>
      <c r="H26" s="90" t="s">
        <v>726</v>
      </c>
      <c r="I26" s="87">
        <f>'TABELA APOIO'!I91</f>
        <v>0</v>
      </c>
    </row>
    <row r="27" spans="2:10" ht="18" customHeight="1" x14ac:dyDescent="0.25">
      <c r="B27" s="19" t="s">
        <v>238</v>
      </c>
      <c r="C27" s="779" t="s">
        <v>310</v>
      </c>
      <c r="D27" s="779"/>
      <c r="E27" s="779"/>
      <c r="F27" s="779"/>
      <c r="G27" s="779"/>
      <c r="H27" s="90" t="s">
        <v>726</v>
      </c>
      <c r="I27" s="87">
        <f>'TABELA APOIO'!J91</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BENEFÍCIOS!E141</f>
        <v>0</v>
      </c>
    </row>
    <row r="56" spans="2:9" ht="16.5" customHeight="1" x14ac:dyDescent="0.25">
      <c r="B56" s="19" t="s">
        <v>118</v>
      </c>
      <c r="C56" s="779" t="s">
        <v>743</v>
      </c>
      <c r="D56" s="779"/>
      <c r="E56" s="779"/>
      <c r="F56" s="779"/>
      <c r="G56" s="779"/>
      <c r="H56" s="1126"/>
      <c r="I56" s="88">
        <f>BENEFÍCIOS!F141</f>
        <v>0</v>
      </c>
    </row>
    <row r="57" spans="2:9" ht="16.5" customHeight="1" x14ac:dyDescent="0.25">
      <c r="B57" s="19" t="s">
        <v>120</v>
      </c>
      <c r="C57" s="779" t="s">
        <v>744</v>
      </c>
      <c r="D57" s="779"/>
      <c r="E57" s="779"/>
      <c r="F57" s="779"/>
      <c r="G57" s="779"/>
      <c r="H57" s="1126"/>
      <c r="I57" s="88">
        <f>BENEFÍCIOS!G141</f>
        <v>0</v>
      </c>
    </row>
    <row r="58" spans="2:9" ht="16.5" customHeight="1" x14ac:dyDescent="0.25">
      <c r="B58" s="19" t="s">
        <v>123</v>
      </c>
      <c r="C58" s="773" t="s">
        <v>745</v>
      </c>
      <c r="D58" s="774"/>
      <c r="E58" s="774"/>
      <c r="F58" s="774"/>
      <c r="G58" s="775"/>
      <c r="H58" s="1126"/>
      <c r="I58" s="88">
        <f>BENEFÍCIOS!H141</f>
        <v>0</v>
      </c>
    </row>
    <row r="59" spans="2:9" ht="16.5" customHeight="1" x14ac:dyDescent="0.25">
      <c r="B59" s="19" t="s">
        <v>235</v>
      </c>
      <c r="C59" s="773" t="s">
        <v>746</v>
      </c>
      <c r="D59" s="774"/>
      <c r="E59" s="774"/>
      <c r="F59" s="774"/>
      <c r="G59" s="775"/>
      <c r="H59" s="1126"/>
      <c r="I59" s="88">
        <f>BENEFÍCIOS!I141</f>
        <v>0</v>
      </c>
    </row>
    <row r="60" spans="2:9" ht="16.5" customHeight="1" x14ac:dyDescent="0.25">
      <c r="B60" s="19" t="s">
        <v>238</v>
      </c>
      <c r="C60" s="773" t="s">
        <v>747</v>
      </c>
      <c r="D60" s="774"/>
      <c r="E60" s="774"/>
      <c r="F60" s="774"/>
      <c r="G60" s="775"/>
      <c r="H60" s="1126"/>
      <c r="I60" s="88">
        <f>BENEFÍCIOS!J141</f>
        <v>0</v>
      </c>
    </row>
    <row r="61" spans="2:9" ht="16.5" customHeight="1" x14ac:dyDescent="0.25">
      <c r="B61" s="19" t="s">
        <v>242</v>
      </c>
      <c r="C61" s="773" t="s">
        <v>748</v>
      </c>
      <c r="D61" s="774"/>
      <c r="E61" s="774"/>
      <c r="F61" s="774"/>
      <c r="G61" s="775"/>
      <c r="H61" s="1127"/>
      <c r="I61" s="88">
        <f>BENEFÍCIOS!K141</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4-AUSÊNCIAS'!E32</f>
        <v>0</v>
      </c>
    </row>
    <row r="88" spans="2:9" ht="15" customHeight="1" x14ac:dyDescent="0.25">
      <c r="B88" s="53" t="s">
        <v>118</v>
      </c>
      <c r="C88" s="1143" t="s">
        <v>761</v>
      </c>
      <c r="D88" s="1143"/>
      <c r="E88" s="1143"/>
      <c r="F88" s="1143"/>
      <c r="G88" s="1143"/>
      <c r="H88" s="1148"/>
      <c r="I88" s="88">
        <f>'TB-MOD 4-AUSÊNCIAS'!F32</f>
        <v>0</v>
      </c>
    </row>
    <row r="89" spans="2:9" ht="15" customHeight="1" x14ac:dyDescent="0.25">
      <c r="B89" s="53" t="s">
        <v>120</v>
      </c>
      <c r="C89" s="773" t="s">
        <v>762</v>
      </c>
      <c r="D89" s="774"/>
      <c r="E89" s="774"/>
      <c r="F89" s="774"/>
      <c r="G89" s="775"/>
      <c r="H89" s="1148"/>
      <c r="I89" s="88">
        <f>'TB-MOD 4-AUSÊNCIAS'!G32</f>
        <v>0</v>
      </c>
    </row>
    <row r="90" spans="2:9" ht="14.25" customHeight="1" x14ac:dyDescent="0.25">
      <c r="B90" s="53" t="s">
        <v>123</v>
      </c>
      <c r="C90" s="773" t="s">
        <v>308</v>
      </c>
      <c r="D90" s="774"/>
      <c r="E90" s="774"/>
      <c r="F90" s="774"/>
      <c r="G90" s="775"/>
      <c r="H90" s="1148"/>
      <c r="I90" s="88">
        <f>'TB-MOD 4-AUSÊNCIAS'!H32</f>
        <v>0</v>
      </c>
    </row>
    <row r="91" spans="2:9" ht="14.25" customHeight="1" x14ac:dyDescent="0.25">
      <c r="B91" s="53" t="s">
        <v>235</v>
      </c>
      <c r="C91" s="773" t="s">
        <v>309</v>
      </c>
      <c r="D91" s="774"/>
      <c r="E91" s="774"/>
      <c r="F91" s="774"/>
      <c r="G91" s="775"/>
      <c r="H91" s="1148"/>
      <c r="I91" s="88">
        <f>'TB-MOD 4-AUSÊNCIAS'!I32</f>
        <v>0</v>
      </c>
    </row>
    <row r="92" spans="2:9" x14ac:dyDescent="0.25">
      <c r="B92" s="19" t="s">
        <v>238</v>
      </c>
      <c r="C92" s="779" t="s">
        <v>310</v>
      </c>
      <c r="D92" s="779"/>
      <c r="E92" s="779"/>
      <c r="F92" s="779"/>
      <c r="G92" s="779"/>
      <c r="H92" s="1149"/>
      <c r="I92" s="88">
        <f>'TB-MOD 4-AUSÊNCIAS'!J32</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UNIFORME!N22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row>
    <row r="113" spans="2:9" x14ac:dyDescent="0.25">
      <c r="B113" s="19" t="s">
        <v>123</v>
      </c>
      <c r="C113" s="140" t="s">
        <v>775</v>
      </c>
      <c r="D113" s="141"/>
      <c r="E113" s="141"/>
      <c r="F113" s="141"/>
      <c r="G113" s="142"/>
      <c r="H113" s="19" t="s">
        <v>772</v>
      </c>
      <c r="I113" s="181">
        <f>'FERRAMENTAS - TEC'!I77</f>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f>
        <v>0</v>
      </c>
    </row>
  </sheetData>
  <sheetProtection algorithmName="SHA-512" hashValue="SFLBwd72+vfxAL3bNkYV4+7P9X5pJJWKhFXKtchF4dhi8lQ6VAjmCe8yWNMK+z7wXf9/876s6lOOQTpLr8urBw==" saltValue="fXOdwdyes99kRXwOPyr/1Q==" spinCount="100000" sheet="1" objects="1" scenarios="1"/>
  <mergeCells count="125">
    <mergeCell ref="B127:H127"/>
    <mergeCell ref="B130:I130"/>
    <mergeCell ref="B132:G132"/>
    <mergeCell ref="B136:B141"/>
    <mergeCell ref="C121:H121"/>
    <mergeCell ref="C122:H122"/>
    <mergeCell ref="C123:H123"/>
    <mergeCell ref="C124:H124"/>
    <mergeCell ref="C125:H125"/>
    <mergeCell ref="C136:G136"/>
    <mergeCell ref="D138:G138"/>
    <mergeCell ref="C141:G141"/>
    <mergeCell ref="B116:H116"/>
    <mergeCell ref="B119:I119"/>
    <mergeCell ref="C79:G79"/>
    <mergeCell ref="B80:H80"/>
    <mergeCell ref="C86:G86"/>
    <mergeCell ref="C87:G87"/>
    <mergeCell ref="C88:G88"/>
    <mergeCell ref="C89:G89"/>
    <mergeCell ref="C90:G90"/>
    <mergeCell ref="C91:G91"/>
    <mergeCell ref="C92:G92"/>
    <mergeCell ref="B83:I83"/>
    <mergeCell ref="B85:I85"/>
    <mergeCell ref="C110:G110"/>
    <mergeCell ref="B104:H104"/>
    <mergeCell ref="B107:I107"/>
    <mergeCell ref="C109:G109"/>
    <mergeCell ref="C112:G112"/>
    <mergeCell ref="H87:H92"/>
    <mergeCell ref="C75:G75"/>
    <mergeCell ref="C76:G76"/>
    <mergeCell ref="C77:G77"/>
    <mergeCell ref="C78:G78"/>
    <mergeCell ref="C66:H66"/>
    <mergeCell ref="C67:H67"/>
    <mergeCell ref="C74:G74"/>
    <mergeCell ref="C68:H68"/>
    <mergeCell ref="B69:H69"/>
    <mergeCell ref="B72:I72"/>
    <mergeCell ref="C58:G58"/>
    <mergeCell ref="C59:G59"/>
    <mergeCell ref="C65:H65"/>
    <mergeCell ref="C48:G48"/>
    <mergeCell ref="C49:G49"/>
    <mergeCell ref="C54:G54"/>
    <mergeCell ref="C55:G55"/>
    <mergeCell ref="C56:G56"/>
    <mergeCell ref="C57:G57"/>
    <mergeCell ref="C50:G50"/>
    <mergeCell ref="B51:G51"/>
    <mergeCell ref="B53:I53"/>
    <mergeCell ref="B62:H62"/>
    <mergeCell ref="B64:I64"/>
    <mergeCell ref="H55:H61"/>
    <mergeCell ref="C61:G61"/>
    <mergeCell ref="C60:G60"/>
    <mergeCell ref="C42:G42"/>
    <mergeCell ref="C43:G43"/>
    <mergeCell ref="C44:G44"/>
    <mergeCell ref="C45:G45"/>
    <mergeCell ref="C46:G46"/>
    <mergeCell ref="C47:G47"/>
    <mergeCell ref="C35:G35"/>
    <mergeCell ref="C36:G36"/>
    <mergeCell ref="B37:G37"/>
    <mergeCell ref="C38:G38"/>
    <mergeCell ref="B39:H39"/>
    <mergeCell ref="B41:I41"/>
    <mergeCell ref="H15:I15"/>
    <mergeCell ref="C27:G27"/>
    <mergeCell ref="B28:H28"/>
    <mergeCell ref="C34:G34"/>
    <mergeCell ref="C21:G21"/>
    <mergeCell ref="C22:G22"/>
    <mergeCell ref="C23:G23"/>
    <mergeCell ref="C24:G24"/>
    <mergeCell ref="C25:G25"/>
    <mergeCell ref="C26:G26"/>
    <mergeCell ref="B31:I31"/>
    <mergeCell ref="B33:I33"/>
    <mergeCell ref="B16:G16"/>
    <mergeCell ref="H16:I16"/>
    <mergeCell ref="B17:G17"/>
    <mergeCell ref="H17:I17"/>
    <mergeCell ref="B18:I18"/>
    <mergeCell ref="B19:I19"/>
    <mergeCell ref="B8:I8"/>
    <mergeCell ref="B9:G9"/>
    <mergeCell ref="H9:I9"/>
    <mergeCell ref="B10:G10"/>
    <mergeCell ref="H10:I10"/>
    <mergeCell ref="B11:G11"/>
    <mergeCell ref="H11:I11"/>
    <mergeCell ref="B1:I1"/>
    <mergeCell ref="B2:I2"/>
    <mergeCell ref="B3:I3"/>
    <mergeCell ref="B4:I4"/>
    <mergeCell ref="B6:I6"/>
    <mergeCell ref="B7:I7"/>
    <mergeCell ref="B13:G13"/>
    <mergeCell ref="H13:I13"/>
    <mergeCell ref="B14:G14"/>
    <mergeCell ref="H14:I14"/>
    <mergeCell ref="B146:H146"/>
    <mergeCell ref="B142:H142"/>
    <mergeCell ref="B144:H144"/>
    <mergeCell ref="B93:G93"/>
    <mergeCell ref="B95:I95"/>
    <mergeCell ref="C97:G97"/>
    <mergeCell ref="B98:G98"/>
    <mergeCell ref="B100:I100"/>
    <mergeCell ref="C103:H103"/>
    <mergeCell ref="C101:H101"/>
    <mergeCell ref="C102:H102"/>
    <mergeCell ref="C96:G96"/>
    <mergeCell ref="C126:H126"/>
    <mergeCell ref="C139:G139"/>
    <mergeCell ref="C140:G140"/>
    <mergeCell ref="C133:G133"/>
    <mergeCell ref="C134:G134"/>
    <mergeCell ref="C135:G135"/>
    <mergeCell ref="D137:G137"/>
    <mergeCell ref="B15:G15"/>
  </mergeCells>
  <pageMargins left="0.511811024" right="0.511811024" top="0.78740157499999996" bottom="0.78740157499999996" header="0.31496062000000002" footer="0.31496062000000002"/>
  <pageSetup paperSize="9" scale="64" orientation="portrait" r:id="rId1"/>
  <headerFooter>
    <oddFooter>&amp;C&amp;A - Pregão Eletrônico nº 90002/2025 - LFDA/SP-MAPA</oddFooter>
  </headerFooter>
  <rowBreaks count="1" manualBreakCount="1">
    <brk id="70" max="8" man="1"/>
  </rowBreaks>
  <colBreaks count="1" manualBreakCount="1">
    <brk id="9"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CA494-A44B-4F2B-81DF-9560C5C51FF8}">
  <sheetPr codeName="Planilha21">
    <tabColor theme="8" tint="0.39997558519241921"/>
  </sheetPr>
  <dimension ref="A1:L146"/>
  <sheetViews>
    <sheetView showGridLines="0" workbookViewId="0">
      <selection activeCell="H115" sqref="H115"/>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40" t="str">
        <f>'TABELA APOIO'!H20</f>
        <v>Campinas/SP</v>
      </c>
      <c r="I11" s="1139"/>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APOIO'!C36</f>
        <v xml:space="preserve">Técnico Mecânico </v>
      </c>
      <c r="C14" s="1131"/>
      <c r="D14" s="1131"/>
      <c r="E14" s="1131"/>
      <c r="F14" s="1131"/>
      <c r="G14" s="1131"/>
      <c r="H14" s="1129" t="str">
        <f>'TABELA APOIO'!H20</f>
        <v>Campinas/SP</v>
      </c>
      <c r="I14" s="1130"/>
      <c r="J14" s="85"/>
    </row>
    <row r="15" spans="1:10" ht="15.75" customHeight="1" x14ac:dyDescent="0.25">
      <c r="B15" s="1132" t="s">
        <v>718</v>
      </c>
      <c r="C15" s="1132"/>
      <c r="D15" s="1132"/>
      <c r="E15" s="1132"/>
      <c r="F15" s="1132"/>
      <c r="G15" s="1132"/>
      <c r="H15" s="1133">
        <f>'TABELA APOIO'!I20</f>
        <v>0</v>
      </c>
      <c r="I15" s="841"/>
    </row>
    <row r="16" spans="1:10" ht="15.75" customHeight="1" x14ac:dyDescent="0.25">
      <c r="B16" s="779" t="s">
        <v>719</v>
      </c>
      <c r="C16" s="779"/>
      <c r="D16" s="779"/>
      <c r="E16" s="779"/>
      <c r="F16" s="779"/>
      <c r="G16" s="779"/>
      <c r="H16" s="1135" t="str">
        <f>'TABELA APOIO'!G20</f>
        <v>3141-10</v>
      </c>
      <c r="I16" s="1136"/>
    </row>
    <row r="17" spans="2:10" x14ac:dyDescent="0.25">
      <c r="B17" s="779" t="s">
        <v>720</v>
      </c>
      <c r="C17" s="779"/>
      <c r="D17" s="779"/>
      <c r="E17" s="779"/>
      <c r="F17" s="779"/>
      <c r="G17" s="779"/>
      <c r="H17" s="1137">
        <f>'TABELA APOIO'!K20</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APOIO'!E92</f>
        <v>0</v>
      </c>
    </row>
    <row r="23" spans="2:10" ht="18" customHeight="1" x14ac:dyDescent="0.25">
      <c r="B23" s="19" t="s">
        <v>118</v>
      </c>
      <c r="C23" s="779" t="s">
        <v>157</v>
      </c>
      <c r="D23" s="779"/>
      <c r="E23" s="779"/>
      <c r="F23" s="779"/>
      <c r="G23" s="779"/>
      <c r="H23" s="303" t="s">
        <v>11</v>
      </c>
      <c r="I23" s="87">
        <f>'TABELA APOIO'!F92</f>
        <v>0</v>
      </c>
    </row>
    <row r="24" spans="2:10" ht="18" customHeight="1" x14ac:dyDescent="0.25">
      <c r="B24" s="53" t="s">
        <v>120</v>
      </c>
      <c r="C24" s="779" t="s">
        <v>725</v>
      </c>
      <c r="D24" s="779"/>
      <c r="E24" s="779"/>
      <c r="F24" s="779"/>
      <c r="G24" s="779"/>
      <c r="H24" s="303" t="s">
        <v>726</v>
      </c>
      <c r="I24" s="87">
        <f>'TABELA APOIO'!G92</f>
        <v>0</v>
      </c>
      <c r="J24" s="89"/>
    </row>
    <row r="25" spans="2:10" ht="18" customHeight="1" x14ac:dyDescent="0.25">
      <c r="B25" s="19" t="s">
        <v>123</v>
      </c>
      <c r="C25" s="779" t="s">
        <v>206</v>
      </c>
      <c r="D25" s="779"/>
      <c r="E25" s="779"/>
      <c r="F25" s="779"/>
      <c r="G25" s="779"/>
      <c r="H25" s="90" t="s">
        <v>726</v>
      </c>
      <c r="I25" s="87" t="str">
        <f>'TABELA APOIO'!H92</f>
        <v>-</v>
      </c>
    </row>
    <row r="26" spans="2:10" ht="18" customHeight="1" x14ac:dyDescent="0.25">
      <c r="B26" s="19" t="s">
        <v>235</v>
      </c>
      <c r="C26" s="779" t="s">
        <v>727</v>
      </c>
      <c r="D26" s="779"/>
      <c r="E26" s="779"/>
      <c r="F26" s="779"/>
      <c r="G26" s="779"/>
      <c r="H26" s="90" t="s">
        <v>726</v>
      </c>
      <c r="I26" s="87">
        <f>'TABELA APOIO'!I92</f>
        <v>0</v>
      </c>
    </row>
    <row r="27" spans="2:10" ht="18" customHeight="1" x14ac:dyDescent="0.25">
      <c r="B27" s="19" t="s">
        <v>238</v>
      </c>
      <c r="C27" s="779" t="s">
        <v>310</v>
      </c>
      <c r="D27" s="779"/>
      <c r="E27" s="779"/>
      <c r="F27" s="779"/>
      <c r="G27" s="779"/>
      <c r="H27" s="90" t="s">
        <v>726</v>
      </c>
      <c r="I27" s="87">
        <f>'TABELA APOIO'!J92</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BENEFÍCIOS!E142</f>
        <v>0</v>
      </c>
    </row>
    <row r="56" spans="2:9" ht="16.5" customHeight="1" x14ac:dyDescent="0.25">
      <c r="B56" s="19" t="s">
        <v>118</v>
      </c>
      <c r="C56" s="779" t="s">
        <v>743</v>
      </c>
      <c r="D56" s="779"/>
      <c r="E56" s="779"/>
      <c r="F56" s="779"/>
      <c r="G56" s="779"/>
      <c r="H56" s="1126"/>
      <c r="I56" s="88">
        <f>BENEFÍCIOS!F142</f>
        <v>0</v>
      </c>
    </row>
    <row r="57" spans="2:9" ht="16.5" customHeight="1" x14ac:dyDescent="0.25">
      <c r="B57" s="19" t="s">
        <v>120</v>
      </c>
      <c r="C57" s="779" t="s">
        <v>744</v>
      </c>
      <c r="D57" s="779"/>
      <c r="E57" s="779"/>
      <c r="F57" s="779"/>
      <c r="G57" s="779"/>
      <c r="H57" s="1126"/>
      <c r="I57" s="88">
        <f>BENEFÍCIOS!G142</f>
        <v>0</v>
      </c>
    </row>
    <row r="58" spans="2:9" ht="16.5" customHeight="1" x14ac:dyDescent="0.25">
      <c r="B58" s="19" t="s">
        <v>123</v>
      </c>
      <c r="C58" s="773" t="s">
        <v>745</v>
      </c>
      <c r="D58" s="774"/>
      <c r="E58" s="774"/>
      <c r="F58" s="774"/>
      <c r="G58" s="775"/>
      <c r="H58" s="1126"/>
      <c r="I58" s="88">
        <f>BENEFÍCIOS!H142</f>
        <v>0</v>
      </c>
    </row>
    <row r="59" spans="2:9" ht="16.5" customHeight="1" x14ac:dyDescent="0.25">
      <c r="B59" s="19" t="s">
        <v>235</v>
      </c>
      <c r="C59" s="773" t="s">
        <v>746</v>
      </c>
      <c r="D59" s="774"/>
      <c r="E59" s="774"/>
      <c r="F59" s="774"/>
      <c r="G59" s="775"/>
      <c r="H59" s="1126"/>
      <c r="I59" s="88">
        <f>BENEFÍCIOS!I142</f>
        <v>0</v>
      </c>
    </row>
    <row r="60" spans="2:9" ht="16.5" customHeight="1" x14ac:dyDescent="0.25">
      <c r="B60" s="19" t="s">
        <v>238</v>
      </c>
      <c r="C60" s="773" t="s">
        <v>747</v>
      </c>
      <c r="D60" s="774"/>
      <c r="E60" s="774"/>
      <c r="F60" s="774"/>
      <c r="G60" s="775"/>
      <c r="H60" s="1126"/>
      <c r="I60" s="88">
        <f>BENEFÍCIOS!J142</f>
        <v>0</v>
      </c>
    </row>
    <row r="61" spans="2:9" ht="16.5" customHeight="1" x14ac:dyDescent="0.25">
      <c r="B61" s="19" t="s">
        <v>242</v>
      </c>
      <c r="C61" s="773" t="s">
        <v>748</v>
      </c>
      <c r="D61" s="774"/>
      <c r="E61" s="774"/>
      <c r="F61" s="774"/>
      <c r="G61" s="775"/>
      <c r="H61" s="1127"/>
      <c r="I61" s="88">
        <f>BENEFÍCIOS!K142</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4-AUSÊNCIAS'!E33</f>
        <v>0</v>
      </c>
    </row>
    <row r="88" spans="2:9" ht="15" customHeight="1" x14ac:dyDescent="0.25">
      <c r="B88" s="53" t="s">
        <v>118</v>
      </c>
      <c r="C88" s="1143" t="s">
        <v>761</v>
      </c>
      <c r="D88" s="1143"/>
      <c r="E88" s="1143"/>
      <c r="F88" s="1143"/>
      <c r="G88" s="1143"/>
      <c r="H88" s="1148"/>
      <c r="I88" s="88">
        <f>'TB-MOD 4-AUSÊNCIAS'!F33</f>
        <v>0</v>
      </c>
    </row>
    <row r="89" spans="2:9" ht="15" customHeight="1" x14ac:dyDescent="0.25">
      <c r="B89" s="53" t="s">
        <v>120</v>
      </c>
      <c r="C89" s="773" t="s">
        <v>762</v>
      </c>
      <c r="D89" s="774"/>
      <c r="E89" s="774"/>
      <c r="F89" s="774"/>
      <c r="G89" s="775"/>
      <c r="H89" s="1148"/>
      <c r="I89" s="88">
        <f>'TB-MOD 4-AUSÊNCIAS'!G33</f>
        <v>0</v>
      </c>
    </row>
    <row r="90" spans="2:9" ht="14.25" customHeight="1" x14ac:dyDescent="0.25">
      <c r="B90" s="53" t="s">
        <v>123</v>
      </c>
      <c r="C90" s="773" t="s">
        <v>308</v>
      </c>
      <c r="D90" s="774"/>
      <c r="E90" s="774"/>
      <c r="F90" s="774"/>
      <c r="G90" s="775"/>
      <c r="H90" s="1148"/>
      <c r="I90" s="88">
        <f>'TB-MOD 4-AUSÊNCIAS'!H33</f>
        <v>0</v>
      </c>
    </row>
    <row r="91" spans="2:9" ht="14.25" customHeight="1" x14ac:dyDescent="0.25">
      <c r="B91" s="53" t="s">
        <v>235</v>
      </c>
      <c r="C91" s="773" t="s">
        <v>309</v>
      </c>
      <c r="D91" s="774"/>
      <c r="E91" s="774"/>
      <c r="F91" s="774"/>
      <c r="G91" s="775"/>
      <c r="H91" s="1148"/>
      <c r="I91" s="88">
        <f>'TB-MOD 4-AUSÊNCIAS'!I33</f>
        <v>0</v>
      </c>
    </row>
    <row r="92" spans="2:9" x14ac:dyDescent="0.25">
      <c r="B92" s="19" t="s">
        <v>238</v>
      </c>
      <c r="C92" s="779" t="s">
        <v>310</v>
      </c>
      <c r="D92" s="779"/>
      <c r="E92" s="779"/>
      <c r="F92" s="779"/>
      <c r="G92" s="779"/>
      <c r="H92" s="1149"/>
      <c r="I92" s="88">
        <f>'TB-MOD 4-AUSÊNCIAS'!J33</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UNIFORME!P22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row>
    <row r="113" spans="2:9" x14ac:dyDescent="0.25">
      <c r="B113" s="19" t="s">
        <v>123</v>
      </c>
      <c r="C113" s="140" t="s">
        <v>775</v>
      </c>
      <c r="D113" s="141"/>
      <c r="E113" s="141"/>
      <c r="F113" s="141"/>
      <c r="G113" s="142"/>
      <c r="H113" s="19" t="s">
        <v>772</v>
      </c>
      <c r="I113" s="181">
        <f>'FERRAMENTAS - TEC'!I77</f>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f>
        <v>0</v>
      </c>
    </row>
  </sheetData>
  <sheetProtection algorithmName="SHA-512" hashValue="WLm1aWz3jS4e2RXwcG6LrMN55Ft1AxGIOXar8ZwvYhM48Ke7pHF6kTA+czB8nrNvrfZBSBw3sjyzpsT/3GvOUw==" saltValue="I80bCxqHOHoreMFR9NLRSw==" spinCount="100000" sheet="1" objects="1" scenarios="1"/>
  <mergeCells count="125">
    <mergeCell ref="B8:I8"/>
    <mergeCell ref="B9:G9"/>
    <mergeCell ref="H9:I9"/>
    <mergeCell ref="B10:G10"/>
    <mergeCell ref="H10:I10"/>
    <mergeCell ref="B11:G11"/>
    <mergeCell ref="H11:I11"/>
    <mergeCell ref="B1:I1"/>
    <mergeCell ref="B2:I2"/>
    <mergeCell ref="B3:I3"/>
    <mergeCell ref="B4:I4"/>
    <mergeCell ref="B6:I6"/>
    <mergeCell ref="B7:I7"/>
    <mergeCell ref="B16:G16"/>
    <mergeCell ref="H16:I16"/>
    <mergeCell ref="B17:G17"/>
    <mergeCell ref="H17:I17"/>
    <mergeCell ref="B18:I18"/>
    <mergeCell ref="B19:I19"/>
    <mergeCell ref="B13:G13"/>
    <mergeCell ref="H13:I13"/>
    <mergeCell ref="B14:G14"/>
    <mergeCell ref="H14:I14"/>
    <mergeCell ref="B15:G15"/>
    <mergeCell ref="H15:I15"/>
    <mergeCell ref="C27:G27"/>
    <mergeCell ref="B28:H28"/>
    <mergeCell ref="B31:I31"/>
    <mergeCell ref="B33:I33"/>
    <mergeCell ref="C34:G34"/>
    <mergeCell ref="C35:G35"/>
    <mergeCell ref="C21:G21"/>
    <mergeCell ref="C22:G22"/>
    <mergeCell ref="C23:G23"/>
    <mergeCell ref="C24:G24"/>
    <mergeCell ref="C25:G25"/>
    <mergeCell ref="C26:G26"/>
    <mergeCell ref="C43:G43"/>
    <mergeCell ref="C44:G44"/>
    <mergeCell ref="C45:G45"/>
    <mergeCell ref="C46:G46"/>
    <mergeCell ref="C47:G47"/>
    <mergeCell ref="C48:G48"/>
    <mergeCell ref="C36:G36"/>
    <mergeCell ref="B37:G37"/>
    <mergeCell ref="C38:G38"/>
    <mergeCell ref="B39:H39"/>
    <mergeCell ref="B41:I41"/>
    <mergeCell ref="C42:G42"/>
    <mergeCell ref="C59:G59"/>
    <mergeCell ref="B62:H62"/>
    <mergeCell ref="B64:I64"/>
    <mergeCell ref="C65:H65"/>
    <mergeCell ref="C66:H66"/>
    <mergeCell ref="C49:G49"/>
    <mergeCell ref="C50:G50"/>
    <mergeCell ref="B51:G51"/>
    <mergeCell ref="B53:I53"/>
    <mergeCell ref="C54:G54"/>
    <mergeCell ref="C55:G55"/>
    <mergeCell ref="C56:G56"/>
    <mergeCell ref="C57:G57"/>
    <mergeCell ref="C58:G58"/>
    <mergeCell ref="H55:H61"/>
    <mergeCell ref="C61:G61"/>
    <mergeCell ref="C60:G60"/>
    <mergeCell ref="C76:G76"/>
    <mergeCell ref="C77:G77"/>
    <mergeCell ref="C78:G78"/>
    <mergeCell ref="C79:G79"/>
    <mergeCell ref="B80:H80"/>
    <mergeCell ref="B83:I83"/>
    <mergeCell ref="C67:H67"/>
    <mergeCell ref="C68:H68"/>
    <mergeCell ref="B69:H69"/>
    <mergeCell ref="B72:I72"/>
    <mergeCell ref="C74:G74"/>
    <mergeCell ref="C75:G75"/>
    <mergeCell ref="C91:G91"/>
    <mergeCell ref="C92:G92"/>
    <mergeCell ref="B93:G93"/>
    <mergeCell ref="B95:I95"/>
    <mergeCell ref="C96:G96"/>
    <mergeCell ref="B85:I85"/>
    <mergeCell ref="C86:G86"/>
    <mergeCell ref="C87:G87"/>
    <mergeCell ref="C88:G88"/>
    <mergeCell ref="C89:G89"/>
    <mergeCell ref="C90:G90"/>
    <mergeCell ref="H87:H92"/>
    <mergeCell ref="B104:H104"/>
    <mergeCell ref="B107:I107"/>
    <mergeCell ref="C109:G109"/>
    <mergeCell ref="C110:G110"/>
    <mergeCell ref="C112:G112"/>
    <mergeCell ref="C97:G97"/>
    <mergeCell ref="B98:G98"/>
    <mergeCell ref="B100:I100"/>
    <mergeCell ref="C101:H101"/>
    <mergeCell ref="C102:H102"/>
    <mergeCell ref="C103:H103"/>
    <mergeCell ref="C125:H125"/>
    <mergeCell ref="C126:H126"/>
    <mergeCell ref="B127:H127"/>
    <mergeCell ref="B130:I130"/>
    <mergeCell ref="B132:G132"/>
    <mergeCell ref="C133:G133"/>
    <mergeCell ref="B116:H116"/>
    <mergeCell ref="B119:I119"/>
    <mergeCell ref="C121:H121"/>
    <mergeCell ref="C122:H122"/>
    <mergeCell ref="C123:H123"/>
    <mergeCell ref="C124:H124"/>
    <mergeCell ref="B146:H146"/>
    <mergeCell ref="B142:H142"/>
    <mergeCell ref="B144:H144"/>
    <mergeCell ref="C134:G134"/>
    <mergeCell ref="C135:G135"/>
    <mergeCell ref="B136:B141"/>
    <mergeCell ref="C136:G136"/>
    <mergeCell ref="D137:G137"/>
    <mergeCell ref="D138:G138"/>
    <mergeCell ref="C139:G139"/>
    <mergeCell ref="C140:G140"/>
    <mergeCell ref="C141:G141"/>
  </mergeCells>
  <pageMargins left="0.511811024" right="0.511811024" top="0.78740157499999996" bottom="0.78740157499999996" header="0.31496062000000002" footer="0.31496062000000002"/>
  <pageSetup paperSize="9" scale="64" orientation="portrait" r:id="rId1"/>
  <headerFooter>
    <oddFooter>&amp;C&amp;A - Pregão Eletrônico nº 90002/2025 - LFDA/SP-MAPA</oddFooter>
  </headerFooter>
  <rowBreaks count="1" manualBreakCount="1">
    <brk id="70"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theme="0" tint="-0.249977111117893"/>
  </sheetPr>
  <dimension ref="A1:H29"/>
  <sheetViews>
    <sheetView showGridLines="0" topLeftCell="A11" workbookViewId="0">
      <selection activeCell="P16" sqref="P16"/>
    </sheetView>
  </sheetViews>
  <sheetFormatPr defaultRowHeight="15" x14ac:dyDescent="0.25"/>
  <cols>
    <col min="1" max="1" width="10.85546875" customWidth="1"/>
    <col min="2" max="2" width="13.5703125" customWidth="1"/>
    <col min="3" max="3" width="52.5703125" customWidth="1"/>
    <col min="4" max="4" width="8.85546875" customWidth="1"/>
    <col min="5" max="5" width="14.5703125" customWidth="1"/>
    <col min="6" max="6" width="11.42578125" customWidth="1"/>
    <col min="7" max="7" width="18.85546875" customWidth="1"/>
    <col min="8" max="8" width="19.140625" customWidth="1"/>
  </cols>
  <sheetData>
    <row r="1" spans="1:8" ht="20.25" customHeight="1" x14ac:dyDescent="0.3">
      <c r="A1" s="46"/>
      <c r="B1" s="714" t="str">
        <f>ORIENTAÇÕES!B1</f>
        <v>ANEXO VII</v>
      </c>
      <c r="C1" s="714"/>
      <c r="D1" s="714"/>
      <c r="E1" s="714"/>
      <c r="F1" s="714"/>
      <c r="G1" s="714"/>
      <c r="H1" s="714"/>
    </row>
    <row r="2" spans="1:8" ht="20.25" customHeight="1" x14ac:dyDescent="0.3">
      <c r="A2" s="46"/>
      <c r="B2" s="714" t="str">
        <f>ORIENTAÇÕES!B2</f>
        <v>PLANILHA DE CUSTO E FORMAÇÃO DE PREÇO (ITEM 1) LICITANTE</v>
      </c>
      <c r="C2" s="714"/>
      <c r="D2" s="714"/>
      <c r="E2" s="714"/>
      <c r="F2" s="714"/>
      <c r="G2" s="714"/>
      <c r="H2" s="714"/>
    </row>
    <row r="3" spans="1:8" ht="20.25" customHeight="1" x14ac:dyDescent="0.3">
      <c r="A3" s="46"/>
      <c r="B3" s="714" t="str">
        <f>ORIENTAÇÕES!B3</f>
        <v>PREGÃO ELETRÔNICO Nº 90002/2025</v>
      </c>
      <c r="C3" s="714"/>
      <c r="D3" s="714"/>
      <c r="E3" s="714"/>
      <c r="F3" s="714"/>
      <c r="G3" s="714"/>
      <c r="H3" s="714"/>
    </row>
    <row r="4" spans="1:8" ht="20.25" customHeight="1" x14ac:dyDescent="0.3">
      <c r="A4" s="46"/>
      <c r="B4" s="715" t="str">
        <f>ORIENTAÇÕES!B4</f>
        <v>PROCESSO Nº 21000.068258/2024-69</v>
      </c>
      <c r="C4" s="715"/>
      <c r="D4" s="715"/>
      <c r="E4" s="715"/>
      <c r="F4" s="715"/>
      <c r="G4" s="715"/>
      <c r="H4" s="715"/>
    </row>
    <row r="5" spans="1:8" ht="31.5" customHeight="1" x14ac:dyDescent="0.3">
      <c r="A5" s="46"/>
      <c r="B5" s="77"/>
      <c r="C5" s="77"/>
      <c r="D5" s="77"/>
      <c r="E5" s="77"/>
      <c r="F5" s="77"/>
      <c r="G5" s="77"/>
      <c r="H5" s="77"/>
    </row>
    <row r="6" spans="1:8" ht="49.5" customHeight="1" x14ac:dyDescent="0.3">
      <c r="A6" s="46"/>
      <c r="B6" s="668" t="str">
        <f>ORIENTAÇÕES!B6</f>
        <v>OBJETO: Contratação de Empresa Especializada em Engenharia para a Prestação de Serviços Técnicos de Monitoramento, Manutenção Preventiva, Corretiva e Preditiva, com Fornecimento de Peças, Materiais e Mão de Obra Especializada para as Instalações Prediais, Sistemas e Equipamentos das Bases Físicas de Campinas e Jundiaí do Laboratório Federal de Defesa Agropecuária – LFDA/SP</v>
      </c>
      <c r="C6" s="668"/>
      <c r="D6" s="668"/>
      <c r="E6" s="668"/>
      <c r="F6" s="668"/>
      <c r="G6" s="668"/>
      <c r="H6" s="668"/>
    </row>
    <row r="7" spans="1:8" ht="15" customHeight="1" x14ac:dyDescent="0.3">
      <c r="A7" s="46"/>
    </row>
    <row r="8" spans="1:8" ht="18" customHeight="1" x14ac:dyDescent="0.3">
      <c r="A8" s="46"/>
      <c r="B8" s="712" t="str">
        <f>ORIENTAÇÕES!B8</f>
        <v>ITEM 1 - SERVIÇOS DE MANUTENÇÃO RESIDENTE</v>
      </c>
      <c r="C8" s="712"/>
      <c r="D8" s="712"/>
      <c r="E8" s="712"/>
      <c r="F8" s="712"/>
      <c r="G8" s="712"/>
      <c r="H8" s="712"/>
    </row>
    <row r="9" spans="1:8" ht="36" customHeight="1" x14ac:dyDescent="0.3">
      <c r="A9" s="46"/>
    </row>
    <row r="10" spans="1:8" ht="30" customHeight="1" x14ac:dyDescent="0.3">
      <c r="A10" s="46"/>
      <c r="B10" s="58" t="s">
        <v>43</v>
      </c>
      <c r="C10" s="305" t="s">
        <v>44</v>
      </c>
      <c r="D10" s="127"/>
      <c r="E10" s="127"/>
      <c r="F10" s="80" t="s">
        <v>45</v>
      </c>
      <c r="G10" s="713" t="s">
        <v>44</v>
      </c>
      <c r="H10" s="713"/>
    </row>
    <row r="11" spans="1:8" ht="26.25" customHeight="1" x14ac:dyDescent="0.3">
      <c r="A11" s="46"/>
      <c r="B11" s="57" t="s">
        <v>46</v>
      </c>
      <c r="C11" s="305" t="s">
        <v>44</v>
      </c>
      <c r="D11" s="127"/>
      <c r="E11" s="168"/>
    </row>
    <row r="12" spans="1:8" ht="28.5" customHeight="1" x14ac:dyDescent="0.3">
      <c r="A12" s="46"/>
      <c r="B12" s="58" t="s">
        <v>47</v>
      </c>
      <c r="C12" s="304" t="s">
        <v>48</v>
      </c>
      <c r="D12" s="306"/>
      <c r="E12" s="169"/>
      <c r="F12" s="36" t="s">
        <v>49</v>
      </c>
      <c r="G12" s="713" t="s">
        <v>44</v>
      </c>
      <c r="H12" s="713"/>
    </row>
    <row r="13" spans="1:8" ht="24.75" customHeight="1" x14ac:dyDescent="0.3">
      <c r="A13" s="46"/>
      <c r="B13" s="30"/>
      <c r="C13" s="32"/>
      <c r="D13" s="32"/>
      <c r="E13" s="32"/>
      <c r="G13" s="58"/>
      <c r="H13" s="58"/>
    </row>
    <row r="14" spans="1:8" ht="15" customHeight="1" thickBot="1" x14ac:dyDescent="0.35">
      <c r="A14" s="46"/>
      <c r="B14" s="716"/>
      <c r="C14" s="716"/>
      <c r="D14" s="716"/>
      <c r="E14" s="716"/>
      <c r="F14" s="716"/>
      <c r="G14" s="716"/>
      <c r="H14" s="716"/>
    </row>
    <row r="15" spans="1:8" ht="39" customHeight="1" thickBot="1" x14ac:dyDescent="0.35">
      <c r="A15" s="46"/>
      <c r="B15" s="190" t="s">
        <v>50</v>
      </c>
      <c r="C15" s="191" t="s">
        <v>51</v>
      </c>
      <c r="D15" s="191" t="s">
        <v>52</v>
      </c>
      <c r="E15" s="191" t="s">
        <v>53</v>
      </c>
      <c r="F15" s="191" t="s">
        <v>54</v>
      </c>
      <c r="G15" s="191" t="s">
        <v>55</v>
      </c>
      <c r="H15" s="192" t="s">
        <v>56</v>
      </c>
    </row>
    <row r="16" spans="1:8" ht="120.75" customHeight="1" thickBot="1" x14ac:dyDescent="0.35">
      <c r="A16" s="46"/>
      <c r="B16" s="193">
        <v>1</v>
      </c>
      <c r="C16" s="194" t="s">
        <v>57</v>
      </c>
      <c r="D16" s="195">
        <v>1627</v>
      </c>
      <c r="E16" s="195" t="s">
        <v>58</v>
      </c>
      <c r="F16" s="195">
        <v>12</v>
      </c>
      <c r="G16" s="333">
        <f>'RESUMO ANALÍTICO'!J56</f>
        <v>5000</v>
      </c>
      <c r="H16" s="575">
        <f>F16*G16</f>
        <v>60000</v>
      </c>
    </row>
    <row r="17" spans="1:8" ht="20.25" x14ac:dyDescent="0.3">
      <c r="A17" s="46"/>
      <c r="B17" s="711" t="s">
        <v>59</v>
      </c>
      <c r="C17" s="711"/>
      <c r="D17" s="711"/>
      <c r="E17" s="711"/>
      <c r="F17" s="711"/>
      <c r="G17" s="711"/>
      <c r="H17" s="711"/>
    </row>
    <row r="18" spans="1:8" ht="20.25" x14ac:dyDescent="0.3">
      <c r="A18" s="46"/>
      <c r="B18" s="167"/>
      <c r="C18" s="167"/>
      <c r="D18" s="167"/>
      <c r="E18" s="167"/>
      <c r="F18" s="167"/>
      <c r="G18" s="167"/>
      <c r="H18" s="81"/>
    </row>
    <row r="19" spans="1:8" ht="20.25" x14ac:dyDescent="0.3">
      <c r="A19" s="46"/>
      <c r="B19" s="33" t="s">
        <v>60</v>
      </c>
      <c r="F19" s="2"/>
    </row>
    <row r="20" spans="1:8" x14ac:dyDescent="0.25">
      <c r="B20" s="702" t="s">
        <v>61</v>
      </c>
      <c r="C20" s="703"/>
      <c r="D20" s="703"/>
      <c r="E20" s="703"/>
      <c r="F20" s="703"/>
      <c r="G20" s="703"/>
      <c r="H20" s="704"/>
    </row>
    <row r="21" spans="1:8" x14ac:dyDescent="0.25">
      <c r="B21" s="705"/>
      <c r="C21" s="706"/>
      <c r="D21" s="706"/>
      <c r="E21" s="706"/>
      <c r="F21" s="706"/>
      <c r="G21" s="706"/>
      <c r="H21" s="707"/>
    </row>
    <row r="22" spans="1:8" x14ac:dyDescent="0.25">
      <c r="B22" s="705"/>
      <c r="C22" s="706"/>
      <c r="D22" s="706"/>
      <c r="E22" s="706"/>
      <c r="F22" s="706"/>
      <c r="G22" s="706"/>
      <c r="H22" s="707"/>
    </row>
    <row r="23" spans="1:8" x14ac:dyDescent="0.25">
      <c r="B23" s="705"/>
      <c r="C23" s="706"/>
      <c r="D23" s="706"/>
      <c r="E23" s="706"/>
      <c r="F23" s="706"/>
      <c r="G23" s="706"/>
      <c r="H23" s="707"/>
    </row>
    <row r="24" spans="1:8" x14ac:dyDescent="0.25">
      <c r="B24" s="708"/>
      <c r="C24" s="709"/>
      <c r="D24" s="709"/>
      <c r="E24" s="709"/>
      <c r="F24" s="709"/>
      <c r="G24" s="709"/>
      <c r="H24" s="710"/>
    </row>
    <row r="26" spans="1:8" x14ac:dyDescent="0.25">
      <c r="B26" s="9" t="s">
        <v>62</v>
      </c>
    </row>
    <row r="27" spans="1:8" ht="20.100000000000001" customHeight="1" x14ac:dyDescent="0.25">
      <c r="B27" s="196" t="s">
        <v>63</v>
      </c>
      <c r="C27" s="82"/>
      <c r="D27" s="170"/>
      <c r="E27" s="170"/>
    </row>
    <row r="28" spans="1:8" ht="20.100000000000001" customHeight="1" x14ac:dyDescent="0.25">
      <c r="B28" s="196" t="s">
        <v>64</v>
      </c>
      <c r="C28" s="82"/>
      <c r="D28" s="170"/>
      <c r="E28" s="170"/>
    </row>
    <row r="29" spans="1:8" ht="20.100000000000001" customHeight="1" x14ac:dyDescent="0.25">
      <c r="B29" s="196" t="s">
        <v>65</v>
      </c>
      <c r="C29" s="82"/>
      <c r="D29" s="170"/>
      <c r="E29" s="170"/>
    </row>
  </sheetData>
  <mergeCells count="11">
    <mergeCell ref="B1:H1"/>
    <mergeCell ref="B2:H2"/>
    <mergeCell ref="B3:H3"/>
    <mergeCell ref="B4:H4"/>
    <mergeCell ref="B14:H14"/>
    <mergeCell ref="B20:H24"/>
    <mergeCell ref="B17:H17"/>
    <mergeCell ref="B6:H6"/>
    <mergeCell ref="B8:H8"/>
    <mergeCell ref="G10:H10"/>
    <mergeCell ref="G12:H12"/>
  </mergeCells>
  <pageMargins left="0.51181102362204722" right="0.51181102362204722" top="0.78740157480314965" bottom="0.78740157480314965" header="0.31496062992125984" footer="0.31496062992125984"/>
  <pageSetup paperSize="9" scale="61" orientation="portrait" r:id="rId1"/>
  <headerFooter>
    <oddFooter>&amp;C&amp;A - Pregão Eletrônico nº 90002/2025 - LFDA/SP-MAPA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EB2FF-91E0-404D-97D9-550DA00891FD}">
  <sheetPr codeName="Planilha22">
    <tabColor theme="8" tint="0.39997558519241921"/>
  </sheetPr>
  <dimension ref="A1:L146"/>
  <sheetViews>
    <sheetView showGridLines="0" workbookViewId="0">
      <selection activeCell="K110" sqref="K110"/>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40" t="str">
        <f>'TABELA APOIO'!H21</f>
        <v>Campinas/SP</v>
      </c>
      <c r="I11" s="1139"/>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APOIO'!C37</f>
        <v>Técnico Mecânico (Refrigeração)</v>
      </c>
      <c r="C14" s="1131"/>
      <c r="D14" s="1131"/>
      <c r="E14" s="1131"/>
      <c r="F14" s="1131"/>
      <c r="G14" s="1131"/>
      <c r="H14" s="1129" t="str">
        <f>'TABELA APOIO'!H21</f>
        <v>Campinas/SP</v>
      </c>
      <c r="I14" s="1130"/>
      <c r="J14" s="85"/>
    </row>
    <row r="15" spans="1:10" ht="15.75" customHeight="1" x14ac:dyDescent="0.25">
      <c r="B15" s="1132" t="s">
        <v>718</v>
      </c>
      <c r="C15" s="1132"/>
      <c r="D15" s="1132"/>
      <c r="E15" s="1132"/>
      <c r="F15" s="1132"/>
      <c r="G15" s="1132"/>
      <c r="H15" s="1133">
        <f>'TABELA APOIO'!I21</f>
        <v>0</v>
      </c>
      <c r="I15" s="841"/>
    </row>
    <row r="16" spans="1:10" ht="15.75" customHeight="1" x14ac:dyDescent="0.25">
      <c r="B16" s="779" t="s">
        <v>719</v>
      </c>
      <c r="C16" s="779"/>
      <c r="D16" s="779"/>
      <c r="E16" s="779"/>
      <c r="F16" s="779"/>
      <c r="G16" s="779"/>
      <c r="H16" s="1135" t="str">
        <f>'TABELA APOIO'!G21</f>
        <v>3141-15</v>
      </c>
      <c r="I16" s="1136"/>
    </row>
    <row r="17" spans="2:10" x14ac:dyDescent="0.25">
      <c r="B17" s="779" t="s">
        <v>720</v>
      </c>
      <c r="C17" s="779"/>
      <c r="D17" s="779"/>
      <c r="E17" s="779"/>
      <c r="F17" s="779"/>
      <c r="G17" s="779"/>
      <c r="H17" s="1137">
        <f>'TABELA APOIO'!K21</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APOIO'!E93</f>
        <v>0</v>
      </c>
    </row>
    <row r="23" spans="2:10" ht="18" customHeight="1" x14ac:dyDescent="0.25">
      <c r="B23" s="19" t="s">
        <v>118</v>
      </c>
      <c r="C23" s="779" t="s">
        <v>157</v>
      </c>
      <c r="D23" s="779"/>
      <c r="E23" s="779"/>
      <c r="F23" s="779"/>
      <c r="G23" s="779"/>
      <c r="H23" s="303" t="s">
        <v>11</v>
      </c>
      <c r="I23" s="87">
        <f>'TABELA APOIO'!F93</f>
        <v>0</v>
      </c>
    </row>
    <row r="24" spans="2:10" ht="18" customHeight="1" x14ac:dyDescent="0.25">
      <c r="B24" s="53" t="s">
        <v>120</v>
      </c>
      <c r="C24" s="779" t="s">
        <v>725</v>
      </c>
      <c r="D24" s="779"/>
      <c r="E24" s="779"/>
      <c r="F24" s="779"/>
      <c r="G24" s="779"/>
      <c r="H24" s="303" t="s">
        <v>726</v>
      </c>
      <c r="I24" s="87">
        <f>'TABELA APOIO'!G93</f>
        <v>0</v>
      </c>
      <c r="J24" s="89"/>
    </row>
    <row r="25" spans="2:10" ht="18" customHeight="1" x14ac:dyDescent="0.25">
      <c r="B25" s="19" t="s">
        <v>123</v>
      </c>
      <c r="C25" s="779" t="s">
        <v>206</v>
      </c>
      <c r="D25" s="779"/>
      <c r="E25" s="779"/>
      <c r="F25" s="779"/>
      <c r="G25" s="779"/>
      <c r="H25" s="90" t="s">
        <v>726</v>
      </c>
      <c r="I25" s="87" t="str">
        <f>'TABELA APOIO'!H93</f>
        <v>-</v>
      </c>
    </row>
    <row r="26" spans="2:10" ht="18" customHeight="1" x14ac:dyDescent="0.25">
      <c r="B26" s="19" t="s">
        <v>235</v>
      </c>
      <c r="C26" s="779" t="s">
        <v>727</v>
      </c>
      <c r="D26" s="779"/>
      <c r="E26" s="779"/>
      <c r="F26" s="779"/>
      <c r="G26" s="779"/>
      <c r="H26" s="90" t="s">
        <v>726</v>
      </c>
      <c r="I26" s="87">
        <f>'TABELA APOIO'!I93</f>
        <v>0</v>
      </c>
    </row>
    <row r="27" spans="2:10" ht="18" customHeight="1" x14ac:dyDescent="0.25">
      <c r="B27" s="19" t="s">
        <v>238</v>
      </c>
      <c r="C27" s="779" t="s">
        <v>310</v>
      </c>
      <c r="D27" s="779"/>
      <c r="E27" s="779"/>
      <c r="F27" s="779"/>
      <c r="G27" s="779"/>
      <c r="H27" s="90" t="s">
        <v>726</v>
      </c>
      <c r="I27" s="87">
        <f>'TABELA APOIO'!J93</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BENEFÍCIOS!E143</f>
        <v>0</v>
      </c>
    </row>
    <row r="56" spans="2:9" ht="16.5" customHeight="1" x14ac:dyDescent="0.25">
      <c r="B56" s="19" t="s">
        <v>118</v>
      </c>
      <c r="C56" s="779" t="s">
        <v>743</v>
      </c>
      <c r="D56" s="779"/>
      <c r="E56" s="779"/>
      <c r="F56" s="779"/>
      <c r="G56" s="779"/>
      <c r="H56" s="1126"/>
      <c r="I56" s="88">
        <f>BENEFÍCIOS!F143</f>
        <v>0</v>
      </c>
    </row>
    <row r="57" spans="2:9" ht="16.5" customHeight="1" x14ac:dyDescent="0.25">
      <c r="B57" s="19" t="s">
        <v>120</v>
      </c>
      <c r="C57" s="779" t="s">
        <v>744</v>
      </c>
      <c r="D57" s="779"/>
      <c r="E57" s="779"/>
      <c r="F57" s="779"/>
      <c r="G57" s="779"/>
      <c r="H57" s="1126"/>
      <c r="I57" s="88">
        <f>BENEFÍCIOS!G143</f>
        <v>0</v>
      </c>
    </row>
    <row r="58" spans="2:9" ht="16.5" customHeight="1" x14ac:dyDescent="0.25">
      <c r="B58" s="19" t="s">
        <v>123</v>
      </c>
      <c r="C58" s="773" t="s">
        <v>745</v>
      </c>
      <c r="D58" s="774"/>
      <c r="E58" s="774"/>
      <c r="F58" s="774"/>
      <c r="G58" s="775"/>
      <c r="H58" s="1126"/>
      <c r="I58" s="88">
        <f>BENEFÍCIOS!H143</f>
        <v>0</v>
      </c>
    </row>
    <row r="59" spans="2:9" ht="16.5" customHeight="1" x14ac:dyDescent="0.25">
      <c r="B59" s="19" t="s">
        <v>235</v>
      </c>
      <c r="C59" s="773" t="s">
        <v>746</v>
      </c>
      <c r="D59" s="774"/>
      <c r="E59" s="774"/>
      <c r="F59" s="774"/>
      <c r="G59" s="775"/>
      <c r="H59" s="1126"/>
      <c r="I59" s="88">
        <f>BENEFÍCIOS!I143</f>
        <v>0</v>
      </c>
    </row>
    <row r="60" spans="2:9" ht="16.5" customHeight="1" x14ac:dyDescent="0.25">
      <c r="B60" s="19" t="s">
        <v>238</v>
      </c>
      <c r="C60" s="773" t="s">
        <v>747</v>
      </c>
      <c r="D60" s="774"/>
      <c r="E60" s="774"/>
      <c r="F60" s="774"/>
      <c r="G60" s="775"/>
      <c r="H60" s="1126"/>
      <c r="I60" s="88">
        <f>BENEFÍCIOS!J143</f>
        <v>0</v>
      </c>
    </row>
    <row r="61" spans="2:9" ht="16.5" customHeight="1" x14ac:dyDescent="0.25">
      <c r="B61" s="19" t="s">
        <v>242</v>
      </c>
      <c r="C61" s="773" t="s">
        <v>748</v>
      </c>
      <c r="D61" s="774"/>
      <c r="E61" s="774"/>
      <c r="F61" s="774"/>
      <c r="G61" s="775"/>
      <c r="H61" s="1127"/>
      <c r="I61" s="88">
        <f>BENEFÍCIOS!K143</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4-AUSÊNCIAS'!E34</f>
        <v>0</v>
      </c>
    </row>
    <row r="88" spans="2:9" ht="15" customHeight="1" x14ac:dyDescent="0.25">
      <c r="B88" s="53" t="s">
        <v>118</v>
      </c>
      <c r="C88" s="1143" t="s">
        <v>761</v>
      </c>
      <c r="D88" s="1143"/>
      <c r="E88" s="1143"/>
      <c r="F88" s="1143"/>
      <c r="G88" s="1143"/>
      <c r="H88" s="1148"/>
      <c r="I88" s="88">
        <f>'TB-MOD 4-AUSÊNCIAS'!F34</f>
        <v>0</v>
      </c>
    </row>
    <row r="89" spans="2:9" ht="15" customHeight="1" x14ac:dyDescent="0.25">
      <c r="B89" s="53" t="s">
        <v>120</v>
      </c>
      <c r="C89" s="773" t="s">
        <v>762</v>
      </c>
      <c r="D89" s="774"/>
      <c r="E89" s="774"/>
      <c r="F89" s="774"/>
      <c r="G89" s="775"/>
      <c r="H89" s="1148"/>
      <c r="I89" s="88">
        <f>'TB-MOD 4-AUSÊNCIAS'!G34</f>
        <v>0</v>
      </c>
    </row>
    <row r="90" spans="2:9" ht="14.25" customHeight="1" x14ac:dyDescent="0.25">
      <c r="B90" s="53" t="s">
        <v>123</v>
      </c>
      <c r="C90" s="773" t="s">
        <v>308</v>
      </c>
      <c r="D90" s="774"/>
      <c r="E90" s="774"/>
      <c r="F90" s="774"/>
      <c r="G90" s="775"/>
      <c r="H90" s="1148"/>
      <c r="I90" s="88">
        <f>'TB-MOD 4-AUSÊNCIAS'!H34</f>
        <v>0</v>
      </c>
    </row>
    <row r="91" spans="2:9" ht="14.25" customHeight="1" x14ac:dyDescent="0.25">
      <c r="B91" s="53" t="s">
        <v>235</v>
      </c>
      <c r="C91" s="773" t="s">
        <v>309</v>
      </c>
      <c r="D91" s="774"/>
      <c r="E91" s="774"/>
      <c r="F91" s="774"/>
      <c r="G91" s="775"/>
      <c r="H91" s="1148"/>
      <c r="I91" s="88">
        <f>'TB-MOD 4-AUSÊNCIAS'!I34</f>
        <v>0</v>
      </c>
    </row>
    <row r="92" spans="2:9" x14ac:dyDescent="0.25">
      <c r="B92" s="19" t="s">
        <v>238</v>
      </c>
      <c r="C92" s="779" t="s">
        <v>310</v>
      </c>
      <c r="D92" s="779"/>
      <c r="E92" s="779"/>
      <c r="F92" s="779"/>
      <c r="G92" s="779"/>
      <c r="H92" s="1149"/>
      <c r="I92" s="88">
        <f>'TB-MOD 4-AUSÊNCIAS'!J34</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UNIFORME!P22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row>
    <row r="113" spans="2:9" x14ac:dyDescent="0.25">
      <c r="B113" s="19" t="s">
        <v>123</v>
      </c>
      <c r="C113" s="140" t="s">
        <v>775</v>
      </c>
      <c r="D113" s="141"/>
      <c r="E113" s="141"/>
      <c r="F113" s="141"/>
      <c r="G113" s="142"/>
      <c r="H113" s="19" t="s">
        <v>772</v>
      </c>
      <c r="I113" s="181">
        <f>'FERRAMENTAS - TEC'!I77</f>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f>
        <v>0</v>
      </c>
    </row>
  </sheetData>
  <sheetProtection algorithmName="SHA-512" hashValue="SuXInGMDSjNmIbAaoHJKTF4WiWpp8wv1RK+9LLdtPssQgXPUuO54735flQ/QDaOw5kKh9lHMrPSyTds/TIxiSw==" saltValue="QCJQfGMguRBUTQOebfogvQ==" spinCount="100000" sheet="1" objects="1" scenarios="1"/>
  <mergeCells count="125">
    <mergeCell ref="B8:I8"/>
    <mergeCell ref="B9:G9"/>
    <mergeCell ref="H9:I9"/>
    <mergeCell ref="B10:G10"/>
    <mergeCell ref="H10:I10"/>
    <mergeCell ref="B11:G11"/>
    <mergeCell ref="H11:I11"/>
    <mergeCell ref="B1:I1"/>
    <mergeCell ref="B2:I2"/>
    <mergeCell ref="B3:I3"/>
    <mergeCell ref="B4:I4"/>
    <mergeCell ref="B6:I6"/>
    <mergeCell ref="B7:I7"/>
    <mergeCell ref="B16:G16"/>
    <mergeCell ref="H16:I16"/>
    <mergeCell ref="B17:G17"/>
    <mergeCell ref="H17:I17"/>
    <mergeCell ref="B18:I18"/>
    <mergeCell ref="B19:I19"/>
    <mergeCell ref="B13:G13"/>
    <mergeCell ref="H13:I13"/>
    <mergeCell ref="B14:G14"/>
    <mergeCell ref="H14:I14"/>
    <mergeCell ref="B15:G15"/>
    <mergeCell ref="H15:I15"/>
    <mergeCell ref="C27:G27"/>
    <mergeCell ref="B28:H28"/>
    <mergeCell ref="B31:I31"/>
    <mergeCell ref="B33:I33"/>
    <mergeCell ref="C34:G34"/>
    <mergeCell ref="C35:G35"/>
    <mergeCell ref="C21:G21"/>
    <mergeCell ref="C22:G22"/>
    <mergeCell ref="C23:G23"/>
    <mergeCell ref="C24:G24"/>
    <mergeCell ref="C25:G25"/>
    <mergeCell ref="C26:G26"/>
    <mergeCell ref="C43:G43"/>
    <mergeCell ref="C44:G44"/>
    <mergeCell ref="C45:G45"/>
    <mergeCell ref="C46:G46"/>
    <mergeCell ref="C47:G47"/>
    <mergeCell ref="C48:G48"/>
    <mergeCell ref="C36:G36"/>
    <mergeCell ref="B37:G37"/>
    <mergeCell ref="C38:G38"/>
    <mergeCell ref="B39:H39"/>
    <mergeCell ref="B41:I41"/>
    <mergeCell ref="C42:G42"/>
    <mergeCell ref="C59:G59"/>
    <mergeCell ref="B62:H62"/>
    <mergeCell ref="B64:I64"/>
    <mergeCell ref="C65:H65"/>
    <mergeCell ref="C66:H66"/>
    <mergeCell ref="C49:G49"/>
    <mergeCell ref="C50:G50"/>
    <mergeCell ref="B51:G51"/>
    <mergeCell ref="B53:I53"/>
    <mergeCell ref="C54:G54"/>
    <mergeCell ref="C55:G55"/>
    <mergeCell ref="C56:G56"/>
    <mergeCell ref="C57:G57"/>
    <mergeCell ref="C58:G58"/>
    <mergeCell ref="H55:H61"/>
    <mergeCell ref="C61:G61"/>
    <mergeCell ref="C60:G60"/>
    <mergeCell ref="C76:G76"/>
    <mergeCell ref="C77:G77"/>
    <mergeCell ref="C78:G78"/>
    <mergeCell ref="C79:G79"/>
    <mergeCell ref="B80:H80"/>
    <mergeCell ref="B83:I83"/>
    <mergeCell ref="C67:H67"/>
    <mergeCell ref="C68:H68"/>
    <mergeCell ref="B69:H69"/>
    <mergeCell ref="B72:I72"/>
    <mergeCell ref="C74:G74"/>
    <mergeCell ref="C75:G75"/>
    <mergeCell ref="C91:G91"/>
    <mergeCell ref="C92:G92"/>
    <mergeCell ref="B93:G93"/>
    <mergeCell ref="B95:I95"/>
    <mergeCell ref="C96:G96"/>
    <mergeCell ref="B85:I85"/>
    <mergeCell ref="C86:G86"/>
    <mergeCell ref="C87:G87"/>
    <mergeCell ref="C88:G88"/>
    <mergeCell ref="C89:G89"/>
    <mergeCell ref="C90:G90"/>
    <mergeCell ref="H87:H92"/>
    <mergeCell ref="B104:H104"/>
    <mergeCell ref="B107:I107"/>
    <mergeCell ref="C109:G109"/>
    <mergeCell ref="C110:G110"/>
    <mergeCell ref="C112:G112"/>
    <mergeCell ref="C97:G97"/>
    <mergeCell ref="B98:G98"/>
    <mergeCell ref="B100:I100"/>
    <mergeCell ref="C101:H101"/>
    <mergeCell ref="C102:H102"/>
    <mergeCell ref="C103:H103"/>
    <mergeCell ref="C125:H125"/>
    <mergeCell ref="C126:H126"/>
    <mergeCell ref="B127:H127"/>
    <mergeCell ref="B130:I130"/>
    <mergeCell ref="B132:G132"/>
    <mergeCell ref="C133:G133"/>
    <mergeCell ref="B116:H116"/>
    <mergeCell ref="B119:I119"/>
    <mergeCell ref="C121:H121"/>
    <mergeCell ref="C122:H122"/>
    <mergeCell ref="C123:H123"/>
    <mergeCell ref="C124:H124"/>
    <mergeCell ref="B146:H146"/>
    <mergeCell ref="B142:H142"/>
    <mergeCell ref="B144:H144"/>
    <mergeCell ref="C134:G134"/>
    <mergeCell ref="C135:G135"/>
    <mergeCell ref="B136:B141"/>
    <mergeCell ref="C136:G136"/>
    <mergeCell ref="D137:G137"/>
    <mergeCell ref="D138:G138"/>
    <mergeCell ref="C139:G139"/>
    <mergeCell ref="C140:G140"/>
    <mergeCell ref="C141:G141"/>
  </mergeCells>
  <pageMargins left="0.511811024" right="0.511811024" top="0.78740157499999996" bottom="0.78740157499999996" header="0.31496062000000002" footer="0.31496062000000002"/>
  <pageSetup paperSize="9" scale="64" orientation="portrait" r:id="rId1"/>
  <headerFooter>
    <oddFooter>&amp;C&amp;A - Pregão Eletrônico nº 90002/2025 - LFDA/SP-MAPA</oddFooter>
  </headerFooter>
  <rowBreaks count="1" manualBreakCount="1">
    <brk id="70" max="8" man="1"/>
  </rowBreaks>
  <colBreaks count="1" manualBreakCount="1">
    <brk id="9"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6D3E15-FC5A-41F2-8796-1E72DF067F09}">
  <sheetPr codeName="Planilha23">
    <tabColor theme="8" tint="0.39997558519241921"/>
  </sheetPr>
  <dimension ref="A1:L146"/>
  <sheetViews>
    <sheetView showGridLines="0" workbookViewId="0">
      <selection activeCell="I113" sqref="I113"/>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40" t="str">
        <f>'TABELA APOIO'!H22</f>
        <v>Campinas/SP</v>
      </c>
      <c r="I11" s="1139"/>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APOIO'!C38</f>
        <v>Oficial de Manutenção Predial</v>
      </c>
      <c r="C14" s="1131"/>
      <c r="D14" s="1131"/>
      <c r="E14" s="1131"/>
      <c r="F14" s="1131"/>
      <c r="G14" s="1131"/>
      <c r="H14" s="1129" t="str">
        <f>'TABELA APOIO'!H22</f>
        <v>Campinas/SP</v>
      </c>
      <c r="I14" s="1130"/>
      <c r="J14" s="85"/>
    </row>
    <row r="15" spans="1:10" ht="15.75" customHeight="1" x14ac:dyDescent="0.25">
      <c r="B15" s="1132" t="s">
        <v>718</v>
      </c>
      <c r="C15" s="1132"/>
      <c r="D15" s="1132"/>
      <c r="E15" s="1132"/>
      <c r="F15" s="1132"/>
      <c r="G15" s="1132"/>
      <c r="H15" s="1133">
        <f>'TABELA APOIO'!I22</f>
        <v>0</v>
      </c>
      <c r="I15" s="841"/>
    </row>
    <row r="16" spans="1:10" ht="15.75" customHeight="1" x14ac:dyDescent="0.25">
      <c r="B16" s="779" t="s">
        <v>719</v>
      </c>
      <c r="C16" s="779"/>
      <c r="D16" s="779"/>
      <c r="E16" s="779"/>
      <c r="F16" s="779"/>
      <c r="G16" s="779"/>
      <c r="H16" s="1135" t="str">
        <f>'TABELA APOIO'!G22</f>
        <v>5143-25</v>
      </c>
      <c r="I16" s="1136"/>
    </row>
    <row r="17" spans="2:10" x14ac:dyDescent="0.25">
      <c r="B17" s="779" t="s">
        <v>720</v>
      </c>
      <c r="C17" s="779"/>
      <c r="D17" s="779"/>
      <c r="E17" s="779"/>
      <c r="F17" s="779"/>
      <c r="G17" s="779"/>
      <c r="H17" s="1137">
        <f>'TABELA APOIO'!K22</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APOIO'!E94</f>
        <v>0</v>
      </c>
    </row>
    <row r="23" spans="2:10" ht="18" customHeight="1" x14ac:dyDescent="0.25">
      <c r="B23" s="19" t="s">
        <v>118</v>
      </c>
      <c r="C23" s="779" t="s">
        <v>157</v>
      </c>
      <c r="D23" s="779"/>
      <c r="E23" s="779"/>
      <c r="F23" s="779"/>
      <c r="G23" s="779"/>
      <c r="H23" s="303" t="s">
        <v>11</v>
      </c>
      <c r="I23" s="87">
        <f>'TABELA APOIO'!F94</f>
        <v>0</v>
      </c>
    </row>
    <row r="24" spans="2:10" ht="18" customHeight="1" x14ac:dyDescent="0.25">
      <c r="B24" s="53" t="s">
        <v>120</v>
      </c>
      <c r="C24" s="779" t="s">
        <v>725</v>
      </c>
      <c r="D24" s="779"/>
      <c r="E24" s="779"/>
      <c r="F24" s="779"/>
      <c r="G24" s="779"/>
      <c r="H24" s="303" t="s">
        <v>726</v>
      </c>
      <c r="I24" s="87">
        <f>'TABELA APOIO'!G94</f>
        <v>0</v>
      </c>
      <c r="J24" s="89"/>
    </row>
    <row r="25" spans="2:10" ht="18" customHeight="1" x14ac:dyDescent="0.25">
      <c r="B25" s="19" t="s">
        <v>123</v>
      </c>
      <c r="C25" s="779" t="s">
        <v>206</v>
      </c>
      <c r="D25" s="779"/>
      <c r="E25" s="779"/>
      <c r="F25" s="779"/>
      <c r="G25" s="779"/>
      <c r="H25" s="90" t="s">
        <v>726</v>
      </c>
      <c r="I25" s="87" t="str">
        <f>'TABELA APOIO'!H94</f>
        <v>-</v>
      </c>
    </row>
    <row r="26" spans="2:10" ht="18" customHeight="1" x14ac:dyDescent="0.25">
      <c r="B26" s="19" t="s">
        <v>235</v>
      </c>
      <c r="C26" s="779" t="s">
        <v>727</v>
      </c>
      <c r="D26" s="779"/>
      <c r="E26" s="779"/>
      <c r="F26" s="779"/>
      <c r="G26" s="779"/>
      <c r="H26" s="90" t="s">
        <v>726</v>
      </c>
      <c r="I26" s="87">
        <f>'TABELA APOIO'!I94</f>
        <v>0</v>
      </c>
    </row>
    <row r="27" spans="2:10" ht="18" customHeight="1" x14ac:dyDescent="0.25">
      <c r="B27" s="19" t="s">
        <v>238</v>
      </c>
      <c r="C27" s="779" t="s">
        <v>310</v>
      </c>
      <c r="D27" s="779"/>
      <c r="E27" s="779"/>
      <c r="F27" s="779"/>
      <c r="G27" s="779"/>
      <c r="H27" s="90" t="s">
        <v>726</v>
      </c>
      <c r="I27" s="87">
        <f>'TABELA APOIO'!J94</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BENEFÍCIOS!E144</f>
        <v>0</v>
      </c>
    </row>
    <row r="56" spans="2:9" ht="16.5" customHeight="1" x14ac:dyDescent="0.25">
      <c r="B56" s="19" t="s">
        <v>118</v>
      </c>
      <c r="C56" s="779" t="s">
        <v>743</v>
      </c>
      <c r="D56" s="779"/>
      <c r="E56" s="779"/>
      <c r="F56" s="779"/>
      <c r="G56" s="779"/>
      <c r="H56" s="1126"/>
      <c r="I56" s="88">
        <f>BENEFÍCIOS!F144</f>
        <v>0</v>
      </c>
    </row>
    <row r="57" spans="2:9" ht="16.5" customHeight="1" x14ac:dyDescent="0.25">
      <c r="B57" s="19" t="s">
        <v>120</v>
      </c>
      <c r="C57" s="779" t="s">
        <v>744</v>
      </c>
      <c r="D57" s="779"/>
      <c r="E57" s="779"/>
      <c r="F57" s="779"/>
      <c r="G57" s="779"/>
      <c r="H57" s="1126"/>
      <c r="I57" s="88">
        <f>BENEFÍCIOS!G144</f>
        <v>0</v>
      </c>
    </row>
    <row r="58" spans="2:9" ht="16.5" customHeight="1" x14ac:dyDescent="0.25">
      <c r="B58" s="19" t="s">
        <v>123</v>
      </c>
      <c r="C58" s="773" t="s">
        <v>745</v>
      </c>
      <c r="D58" s="774"/>
      <c r="E58" s="774"/>
      <c r="F58" s="774"/>
      <c r="G58" s="775"/>
      <c r="H58" s="1126"/>
      <c r="I58" s="88">
        <f>BENEFÍCIOS!H144</f>
        <v>0</v>
      </c>
    </row>
    <row r="59" spans="2:9" ht="16.5" customHeight="1" x14ac:dyDescent="0.25">
      <c r="B59" s="19" t="s">
        <v>235</v>
      </c>
      <c r="C59" s="773" t="s">
        <v>746</v>
      </c>
      <c r="D59" s="774"/>
      <c r="E59" s="774"/>
      <c r="F59" s="774"/>
      <c r="G59" s="775"/>
      <c r="H59" s="1126"/>
      <c r="I59" s="88">
        <f>BENEFÍCIOS!I144</f>
        <v>0</v>
      </c>
    </row>
    <row r="60" spans="2:9" ht="16.5" customHeight="1" x14ac:dyDescent="0.25">
      <c r="B60" s="19" t="s">
        <v>238</v>
      </c>
      <c r="C60" s="773" t="s">
        <v>747</v>
      </c>
      <c r="D60" s="774"/>
      <c r="E60" s="774"/>
      <c r="F60" s="774"/>
      <c r="G60" s="775"/>
      <c r="H60" s="1126"/>
      <c r="I60" s="88">
        <f>BENEFÍCIOS!J144</f>
        <v>0</v>
      </c>
    </row>
    <row r="61" spans="2:9" ht="16.5" customHeight="1" x14ac:dyDescent="0.25">
      <c r="B61" s="19" t="s">
        <v>242</v>
      </c>
      <c r="C61" s="773" t="s">
        <v>748</v>
      </c>
      <c r="D61" s="774"/>
      <c r="E61" s="774"/>
      <c r="F61" s="774"/>
      <c r="G61" s="775"/>
      <c r="H61" s="1127"/>
      <c r="I61" s="88">
        <f>BENEFÍCIOS!K144</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4-AUSÊNCIAS'!E35</f>
        <v>0</v>
      </c>
    </row>
    <row r="88" spans="2:9" ht="15" customHeight="1" x14ac:dyDescent="0.25">
      <c r="B88" s="53" t="s">
        <v>118</v>
      </c>
      <c r="C88" s="1143" t="s">
        <v>761</v>
      </c>
      <c r="D88" s="1143"/>
      <c r="E88" s="1143"/>
      <c r="F88" s="1143"/>
      <c r="G88" s="1143"/>
      <c r="H88" s="1148"/>
      <c r="I88" s="88">
        <f>'TB-MOD 4-AUSÊNCIAS'!F35</f>
        <v>0</v>
      </c>
    </row>
    <row r="89" spans="2:9" ht="15" customHeight="1" x14ac:dyDescent="0.25">
      <c r="B89" s="53" t="s">
        <v>120</v>
      </c>
      <c r="C89" s="773" t="s">
        <v>762</v>
      </c>
      <c r="D89" s="774"/>
      <c r="E89" s="774"/>
      <c r="F89" s="774"/>
      <c r="G89" s="775"/>
      <c r="H89" s="1148"/>
      <c r="I89" s="88">
        <f>'TB-MOD 4-AUSÊNCIAS'!G35</f>
        <v>0</v>
      </c>
    </row>
    <row r="90" spans="2:9" ht="14.25" customHeight="1" x14ac:dyDescent="0.25">
      <c r="B90" s="53" t="s">
        <v>123</v>
      </c>
      <c r="C90" s="773" t="s">
        <v>308</v>
      </c>
      <c r="D90" s="774"/>
      <c r="E90" s="774"/>
      <c r="F90" s="774"/>
      <c r="G90" s="775"/>
      <c r="H90" s="1148"/>
      <c r="I90" s="88">
        <f>'TB-MOD 4-AUSÊNCIAS'!H35</f>
        <v>0</v>
      </c>
    </row>
    <row r="91" spans="2:9" ht="14.25" customHeight="1" x14ac:dyDescent="0.25">
      <c r="B91" s="53" t="s">
        <v>235</v>
      </c>
      <c r="C91" s="773" t="s">
        <v>309</v>
      </c>
      <c r="D91" s="774"/>
      <c r="E91" s="774"/>
      <c r="F91" s="774"/>
      <c r="G91" s="775"/>
      <c r="H91" s="1148"/>
      <c r="I91" s="88">
        <f>'TB-MOD 4-AUSÊNCIAS'!I35</f>
        <v>0</v>
      </c>
    </row>
    <row r="92" spans="2:9" x14ac:dyDescent="0.25">
      <c r="B92" s="19" t="s">
        <v>238</v>
      </c>
      <c r="C92" s="779" t="s">
        <v>310</v>
      </c>
      <c r="D92" s="779"/>
      <c r="E92" s="779"/>
      <c r="F92" s="779"/>
      <c r="G92" s="779"/>
      <c r="H92" s="1149"/>
      <c r="I92" s="88">
        <f>'TB-MOD 4-AUSÊNCIAS'!J35</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UNIFORME!P22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row>
    <row r="113" spans="2:9" x14ac:dyDescent="0.25">
      <c r="B113" s="19" t="s">
        <v>123</v>
      </c>
      <c r="C113" s="140" t="s">
        <v>775</v>
      </c>
      <c r="D113" s="141"/>
      <c r="E113" s="141"/>
      <c r="F113" s="141"/>
      <c r="G113" s="142"/>
      <c r="H113" s="19" t="s">
        <v>772</v>
      </c>
      <c r="I113" s="181">
        <f>'FERRAMENTAS -OFICIAL MAN'!I56</f>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f>
        <v>0</v>
      </c>
    </row>
  </sheetData>
  <sheetProtection algorithmName="SHA-512" hashValue="Dqs6p4kCuUaotOCPK9/AX1X5T8Qd0E2wSsokUmLCBdmtZ6wJP3alxJ5VKup+f8pZEODHIWdrQzMqoK+2PcT4yg==" saltValue="eMtYpvInXzI+kr1uk4Hsyw==" spinCount="100000" sheet="1" objects="1" scenarios="1"/>
  <mergeCells count="125">
    <mergeCell ref="B8:I8"/>
    <mergeCell ref="B9:G9"/>
    <mergeCell ref="H9:I9"/>
    <mergeCell ref="B10:G10"/>
    <mergeCell ref="H10:I10"/>
    <mergeCell ref="B11:G11"/>
    <mergeCell ref="H11:I11"/>
    <mergeCell ref="B1:I1"/>
    <mergeCell ref="B2:I2"/>
    <mergeCell ref="B3:I3"/>
    <mergeCell ref="B4:I4"/>
    <mergeCell ref="B6:I6"/>
    <mergeCell ref="B7:I7"/>
    <mergeCell ref="B16:G16"/>
    <mergeCell ref="H16:I16"/>
    <mergeCell ref="B17:G17"/>
    <mergeCell ref="H17:I17"/>
    <mergeCell ref="B18:I18"/>
    <mergeCell ref="B19:I19"/>
    <mergeCell ref="B13:G13"/>
    <mergeCell ref="H13:I13"/>
    <mergeCell ref="B14:G14"/>
    <mergeCell ref="H14:I14"/>
    <mergeCell ref="B15:G15"/>
    <mergeCell ref="H15:I15"/>
    <mergeCell ref="C27:G27"/>
    <mergeCell ref="B28:H28"/>
    <mergeCell ref="B31:I31"/>
    <mergeCell ref="B33:I33"/>
    <mergeCell ref="C34:G34"/>
    <mergeCell ref="C35:G35"/>
    <mergeCell ref="C21:G21"/>
    <mergeCell ref="C22:G22"/>
    <mergeCell ref="C23:G23"/>
    <mergeCell ref="C24:G24"/>
    <mergeCell ref="C25:G25"/>
    <mergeCell ref="C26:G26"/>
    <mergeCell ref="C43:G43"/>
    <mergeCell ref="C44:G44"/>
    <mergeCell ref="C45:G45"/>
    <mergeCell ref="C46:G46"/>
    <mergeCell ref="C47:G47"/>
    <mergeCell ref="C48:G48"/>
    <mergeCell ref="C36:G36"/>
    <mergeCell ref="B37:G37"/>
    <mergeCell ref="C38:G38"/>
    <mergeCell ref="B39:H39"/>
    <mergeCell ref="B41:I41"/>
    <mergeCell ref="C42:G42"/>
    <mergeCell ref="C59:G59"/>
    <mergeCell ref="B62:H62"/>
    <mergeCell ref="B64:I64"/>
    <mergeCell ref="C65:H65"/>
    <mergeCell ref="C66:H66"/>
    <mergeCell ref="C49:G49"/>
    <mergeCell ref="C50:G50"/>
    <mergeCell ref="B51:G51"/>
    <mergeCell ref="B53:I53"/>
    <mergeCell ref="C54:G54"/>
    <mergeCell ref="C55:G55"/>
    <mergeCell ref="C56:G56"/>
    <mergeCell ref="C57:G57"/>
    <mergeCell ref="C58:G58"/>
    <mergeCell ref="H55:H61"/>
    <mergeCell ref="C61:G61"/>
    <mergeCell ref="C60:G60"/>
    <mergeCell ref="C76:G76"/>
    <mergeCell ref="C77:G77"/>
    <mergeCell ref="C78:G78"/>
    <mergeCell ref="C79:G79"/>
    <mergeCell ref="B80:H80"/>
    <mergeCell ref="B83:I83"/>
    <mergeCell ref="C67:H67"/>
    <mergeCell ref="C68:H68"/>
    <mergeCell ref="B69:H69"/>
    <mergeCell ref="B72:I72"/>
    <mergeCell ref="C74:G74"/>
    <mergeCell ref="C75:G75"/>
    <mergeCell ref="C91:G91"/>
    <mergeCell ref="C92:G92"/>
    <mergeCell ref="B93:G93"/>
    <mergeCell ref="B95:I95"/>
    <mergeCell ref="C96:G96"/>
    <mergeCell ref="B85:I85"/>
    <mergeCell ref="C86:G86"/>
    <mergeCell ref="C87:G87"/>
    <mergeCell ref="C88:G88"/>
    <mergeCell ref="C89:G89"/>
    <mergeCell ref="C90:G90"/>
    <mergeCell ref="H87:H92"/>
    <mergeCell ref="B104:H104"/>
    <mergeCell ref="B107:I107"/>
    <mergeCell ref="C109:G109"/>
    <mergeCell ref="C110:G110"/>
    <mergeCell ref="C112:G112"/>
    <mergeCell ref="B116:H116"/>
    <mergeCell ref="C97:G97"/>
    <mergeCell ref="B98:G98"/>
    <mergeCell ref="B100:I100"/>
    <mergeCell ref="C101:H101"/>
    <mergeCell ref="C102:H102"/>
    <mergeCell ref="C103:H103"/>
    <mergeCell ref="C126:H126"/>
    <mergeCell ref="B127:H127"/>
    <mergeCell ref="B130:I130"/>
    <mergeCell ref="B132:G132"/>
    <mergeCell ref="C133:G133"/>
    <mergeCell ref="C134:G134"/>
    <mergeCell ref="B119:I119"/>
    <mergeCell ref="C121:H121"/>
    <mergeCell ref="C122:H122"/>
    <mergeCell ref="C123:H123"/>
    <mergeCell ref="C124:H124"/>
    <mergeCell ref="C125:H125"/>
    <mergeCell ref="B146:H146"/>
    <mergeCell ref="B142:H142"/>
    <mergeCell ref="B144:H144"/>
    <mergeCell ref="C135:G135"/>
    <mergeCell ref="B136:B141"/>
    <mergeCell ref="C136:G136"/>
    <mergeCell ref="D137:G137"/>
    <mergeCell ref="D138:G138"/>
    <mergeCell ref="C139:G139"/>
    <mergeCell ref="C140:G140"/>
    <mergeCell ref="C141:G141"/>
  </mergeCells>
  <pageMargins left="0.511811024" right="0.511811024" top="0.78740157499999996" bottom="0.78740157499999996" header="0.31496062000000002" footer="0.31496062000000002"/>
  <pageSetup paperSize="9" scale="64" orientation="portrait" r:id="rId1"/>
  <headerFooter>
    <oddFooter>&amp;C&amp;A - Pregão Eletrônico nº 90002/2025 - LFDA/SP-MAPA</oddFooter>
  </headerFooter>
  <rowBreaks count="1" manualBreakCount="1">
    <brk id="70" max="8"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48FAA-0E30-4D49-9F44-062501641D36}">
  <sheetPr codeName="Planilha24">
    <tabColor theme="8" tint="0.39997558519241921"/>
  </sheetPr>
  <dimension ref="A1:L146"/>
  <sheetViews>
    <sheetView showGridLines="0" workbookViewId="0">
      <selection activeCell="I113" sqref="I113"/>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40" t="str">
        <f>'TABELA APOIO'!H23</f>
        <v>Campinas/SP</v>
      </c>
      <c r="I11" s="1139"/>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APOIO'!C39</f>
        <v>Técnico de Planejamento e Programação da Manutenção</v>
      </c>
      <c r="C14" s="1131"/>
      <c r="D14" s="1131"/>
      <c r="E14" s="1131"/>
      <c r="F14" s="1131"/>
      <c r="G14" s="1131"/>
      <c r="H14" s="1129" t="str">
        <f>'TABELA APOIO'!H23</f>
        <v>Campinas/SP</v>
      </c>
      <c r="I14" s="1130"/>
      <c r="J14" s="85"/>
    </row>
    <row r="15" spans="1:10" ht="15.75" customHeight="1" x14ac:dyDescent="0.25">
      <c r="B15" s="1132" t="s">
        <v>718</v>
      </c>
      <c r="C15" s="1132"/>
      <c r="D15" s="1132"/>
      <c r="E15" s="1132"/>
      <c r="F15" s="1132"/>
      <c r="G15" s="1132"/>
      <c r="H15" s="1133">
        <f>'TABELA APOIO'!I23</f>
        <v>0</v>
      </c>
      <c r="I15" s="841"/>
    </row>
    <row r="16" spans="1:10" ht="15.75" customHeight="1" x14ac:dyDescent="0.25">
      <c r="B16" s="779" t="s">
        <v>719</v>
      </c>
      <c r="C16" s="779"/>
      <c r="D16" s="779"/>
      <c r="E16" s="779"/>
      <c r="F16" s="779"/>
      <c r="G16" s="779"/>
      <c r="H16" s="1135" t="str">
        <f>'TABELA APOIO'!G23</f>
        <v>3911-30</v>
      </c>
      <c r="I16" s="1136"/>
    </row>
    <row r="17" spans="2:10" x14ac:dyDescent="0.25">
      <c r="B17" s="779" t="s">
        <v>720</v>
      </c>
      <c r="C17" s="779"/>
      <c r="D17" s="779"/>
      <c r="E17" s="779"/>
      <c r="F17" s="779"/>
      <c r="G17" s="779"/>
      <c r="H17" s="1137">
        <f>'TABELA APOIO'!K23</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APOIO'!E95</f>
        <v>0</v>
      </c>
    </row>
    <row r="23" spans="2:10" ht="18" customHeight="1" x14ac:dyDescent="0.25">
      <c r="B23" s="19" t="s">
        <v>118</v>
      </c>
      <c r="C23" s="779" t="s">
        <v>157</v>
      </c>
      <c r="D23" s="779"/>
      <c r="E23" s="779"/>
      <c r="F23" s="779"/>
      <c r="G23" s="779"/>
      <c r="H23" s="303" t="s">
        <v>11</v>
      </c>
      <c r="I23" s="87">
        <f>'TABELA APOIO'!F95</f>
        <v>0</v>
      </c>
    </row>
    <row r="24" spans="2:10" ht="18" customHeight="1" x14ac:dyDescent="0.25">
      <c r="B24" s="53" t="s">
        <v>120</v>
      </c>
      <c r="C24" s="779" t="s">
        <v>725</v>
      </c>
      <c r="D24" s="779"/>
      <c r="E24" s="779"/>
      <c r="F24" s="779"/>
      <c r="G24" s="779"/>
      <c r="H24" s="303" t="s">
        <v>726</v>
      </c>
      <c r="I24" s="87">
        <f>'TABELA APOIO'!G95</f>
        <v>0</v>
      </c>
      <c r="J24" s="89"/>
    </row>
    <row r="25" spans="2:10" ht="18" customHeight="1" x14ac:dyDescent="0.25">
      <c r="B25" s="19" t="s">
        <v>123</v>
      </c>
      <c r="C25" s="779" t="s">
        <v>206</v>
      </c>
      <c r="D25" s="779"/>
      <c r="E25" s="779"/>
      <c r="F25" s="779"/>
      <c r="G25" s="779"/>
      <c r="H25" s="90" t="s">
        <v>726</v>
      </c>
      <c r="I25" s="87" t="str">
        <f>'TABELA APOIO'!H95</f>
        <v>-</v>
      </c>
    </row>
    <row r="26" spans="2:10" ht="18" customHeight="1" x14ac:dyDescent="0.25">
      <c r="B26" s="19" t="s">
        <v>235</v>
      </c>
      <c r="C26" s="779" t="s">
        <v>727</v>
      </c>
      <c r="D26" s="779"/>
      <c r="E26" s="779"/>
      <c r="F26" s="779"/>
      <c r="G26" s="779"/>
      <c r="H26" s="90" t="s">
        <v>726</v>
      </c>
      <c r="I26" s="87">
        <f>'TABELA APOIO'!I95</f>
        <v>0</v>
      </c>
    </row>
    <row r="27" spans="2:10" ht="18" customHeight="1" x14ac:dyDescent="0.25">
      <c r="B27" s="19" t="s">
        <v>238</v>
      </c>
      <c r="C27" s="779" t="s">
        <v>310</v>
      </c>
      <c r="D27" s="779"/>
      <c r="E27" s="779"/>
      <c r="F27" s="779"/>
      <c r="G27" s="779"/>
      <c r="H27" s="90" t="s">
        <v>726</v>
      </c>
      <c r="I27" s="87">
        <f>'TABELA APOIO'!J95</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BENEFÍCIOS!E145</f>
        <v>0</v>
      </c>
    </row>
    <row r="56" spans="2:9" ht="16.5" customHeight="1" x14ac:dyDescent="0.25">
      <c r="B56" s="19" t="s">
        <v>118</v>
      </c>
      <c r="C56" s="779" t="s">
        <v>743</v>
      </c>
      <c r="D56" s="779"/>
      <c r="E56" s="779"/>
      <c r="F56" s="779"/>
      <c r="G56" s="779"/>
      <c r="H56" s="1126"/>
      <c r="I56" s="88">
        <f>BENEFÍCIOS!F145</f>
        <v>0</v>
      </c>
    </row>
    <row r="57" spans="2:9" ht="16.5" customHeight="1" x14ac:dyDescent="0.25">
      <c r="B57" s="19" t="s">
        <v>120</v>
      </c>
      <c r="C57" s="779" t="s">
        <v>744</v>
      </c>
      <c r="D57" s="779"/>
      <c r="E57" s="779"/>
      <c r="F57" s="779"/>
      <c r="G57" s="779"/>
      <c r="H57" s="1126"/>
      <c r="I57" s="88">
        <f>BENEFÍCIOS!G145</f>
        <v>0</v>
      </c>
    </row>
    <row r="58" spans="2:9" ht="16.5" customHeight="1" x14ac:dyDescent="0.25">
      <c r="B58" s="19" t="s">
        <v>123</v>
      </c>
      <c r="C58" s="773" t="s">
        <v>745</v>
      </c>
      <c r="D58" s="774"/>
      <c r="E58" s="774"/>
      <c r="F58" s="774"/>
      <c r="G58" s="775"/>
      <c r="H58" s="1126"/>
      <c r="I58" s="88">
        <f>BENEFÍCIOS!H145</f>
        <v>0</v>
      </c>
    </row>
    <row r="59" spans="2:9" ht="16.5" customHeight="1" x14ac:dyDescent="0.25">
      <c r="B59" s="19" t="s">
        <v>235</v>
      </c>
      <c r="C59" s="773" t="s">
        <v>746</v>
      </c>
      <c r="D59" s="774"/>
      <c r="E59" s="774"/>
      <c r="F59" s="774"/>
      <c r="G59" s="775"/>
      <c r="H59" s="1126"/>
      <c r="I59" s="88">
        <f>BENEFÍCIOS!I145</f>
        <v>0</v>
      </c>
    </row>
    <row r="60" spans="2:9" ht="16.5" customHeight="1" x14ac:dyDescent="0.25">
      <c r="B60" s="19" t="s">
        <v>238</v>
      </c>
      <c r="C60" s="773" t="s">
        <v>747</v>
      </c>
      <c r="D60" s="774"/>
      <c r="E60" s="774"/>
      <c r="F60" s="774"/>
      <c r="G60" s="775"/>
      <c r="H60" s="1126"/>
      <c r="I60" s="88">
        <f>BENEFÍCIOS!J145</f>
        <v>0</v>
      </c>
    </row>
    <row r="61" spans="2:9" ht="16.5" customHeight="1" x14ac:dyDescent="0.25">
      <c r="B61" s="19" t="s">
        <v>242</v>
      </c>
      <c r="C61" s="773" t="s">
        <v>748</v>
      </c>
      <c r="D61" s="774"/>
      <c r="E61" s="774"/>
      <c r="F61" s="774"/>
      <c r="G61" s="775"/>
      <c r="H61" s="1127"/>
      <c r="I61" s="88">
        <f>BENEFÍCIOS!K145</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4-AUSÊNCIAS'!E36</f>
        <v>0</v>
      </c>
    </row>
    <row r="88" spans="2:9" ht="15" customHeight="1" x14ac:dyDescent="0.25">
      <c r="B88" s="53" t="s">
        <v>118</v>
      </c>
      <c r="C88" s="1143" t="s">
        <v>761</v>
      </c>
      <c r="D88" s="1143"/>
      <c r="E88" s="1143"/>
      <c r="F88" s="1143"/>
      <c r="G88" s="1143"/>
      <c r="H88" s="1148"/>
      <c r="I88" s="88">
        <f>'TB-MOD 4-AUSÊNCIAS'!F36</f>
        <v>0</v>
      </c>
    </row>
    <row r="89" spans="2:9" ht="15" customHeight="1" x14ac:dyDescent="0.25">
      <c r="B89" s="53" t="s">
        <v>120</v>
      </c>
      <c r="C89" s="773" t="s">
        <v>762</v>
      </c>
      <c r="D89" s="774"/>
      <c r="E89" s="774"/>
      <c r="F89" s="774"/>
      <c r="G89" s="775"/>
      <c r="H89" s="1148"/>
      <c r="I89" s="88">
        <f>'TB-MOD 4-AUSÊNCIAS'!G36</f>
        <v>0</v>
      </c>
    </row>
    <row r="90" spans="2:9" ht="14.25" customHeight="1" x14ac:dyDescent="0.25">
      <c r="B90" s="53" t="s">
        <v>123</v>
      </c>
      <c r="C90" s="773" t="s">
        <v>308</v>
      </c>
      <c r="D90" s="774"/>
      <c r="E90" s="774"/>
      <c r="F90" s="774"/>
      <c r="G90" s="775"/>
      <c r="H90" s="1148"/>
      <c r="I90" s="88">
        <f>'TB-MOD 4-AUSÊNCIAS'!H36</f>
        <v>0</v>
      </c>
    </row>
    <row r="91" spans="2:9" ht="14.25" customHeight="1" x14ac:dyDescent="0.25">
      <c r="B91" s="53" t="s">
        <v>235</v>
      </c>
      <c r="C91" s="773" t="s">
        <v>309</v>
      </c>
      <c r="D91" s="774"/>
      <c r="E91" s="774"/>
      <c r="F91" s="774"/>
      <c r="G91" s="775"/>
      <c r="H91" s="1148"/>
      <c r="I91" s="88">
        <f>'TB-MOD 4-AUSÊNCIAS'!I36</f>
        <v>0</v>
      </c>
    </row>
    <row r="92" spans="2:9" x14ac:dyDescent="0.25">
      <c r="B92" s="19" t="s">
        <v>238</v>
      </c>
      <c r="C92" s="779" t="s">
        <v>310</v>
      </c>
      <c r="D92" s="779"/>
      <c r="E92" s="779"/>
      <c r="F92" s="779"/>
      <c r="G92" s="779"/>
      <c r="H92" s="1149"/>
      <c r="I92" s="88">
        <f>'TB-MOD 4-AUSÊNCIAS'!J36</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UNIFORME!O22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row>
    <row r="113" spans="2:9" x14ac:dyDescent="0.25">
      <c r="B113" s="19" t="s">
        <v>123</v>
      </c>
      <c r="C113" s="140" t="s">
        <v>775</v>
      </c>
      <c r="D113" s="141"/>
      <c r="E113" s="141"/>
      <c r="F113" s="141"/>
      <c r="G113" s="142"/>
      <c r="H113" s="19" t="s">
        <v>772</v>
      </c>
      <c r="I113" s="181">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f>
        <v>0</v>
      </c>
    </row>
  </sheetData>
  <sheetProtection algorithmName="SHA-512" hashValue="quvO5gviy5IQuUMDlCI4NtGPELIN7n2Civ70NDnzHCbshaOOLgxs/95K8xBu+npARutK+3lXiy/G7uLbzeGXWg==" saltValue="ifW15zb9IZmeD1Zi8YmElw==" spinCount="100000" sheet="1" objects="1" scenarios="1"/>
  <mergeCells count="125">
    <mergeCell ref="B7:I7"/>
    <mergeCell ref="B8:I8"/>
    <mergeCell ref="B9:G9"/>
    <mergeCell ref="H9:I9"/>
    <mergeCell ref="B10:G10"/>
    <mergeCell ref="H10:I10"/>
    <mergeCell ref="B1:I1"/>
    <mergeCell ref="B2:I2"/>
    <mergeCell ref="B3:I3"/>
    <mergeCell ref="B4:I4"/>
    <mergeCell ref="B6:I6"/>
    <mergeCell ref="B15:G15"/>
    <mergeCell ref="H15:I15"/>
    <mergeCell ref="B16:G16"/>
    <mergeCell ref="H16:I16"/>
    <mergeCell ref="B17:G17"/>
    <mergeCell ref="H17:I17"/>
    <mergeCell ref="B11:G11"/>
    <mergeCell ref="H11:I11"/>
    <mergeCell ref="B13:G13"/>
    <mergeCell ref="H13:I13"/>
    <mergeCell ref="B14:G14"/>
    <mergeCell ref="H14:I14"/>
    <mergeCell ref="C25:G25"/>
    <mergeCell ref="C26:G26"/>
    <mergeCell ref="C27:G27"/>
    <mergeCell ref="B28:H28"/>
    <mergeCell ref="B31:I31"/>
    <mergeCell ref="B33:I33"/>
    <mergeCell ref="B18:I18"/>
    <mergeCell ref="B19:I19"/>
    <mergeCell ref="C21:G21"/>
    <mergeCell ref="C22:G22"/>
    <mergeCell ref="C23:G23"/>
    <mergeCell ref="C24:G24"/>
    <mergeCell ref="B41:I41"/>
    <mergeCell ref="C42:G42"/>
    <mergeCell ref="C43:G43"/>
    <mergeCell ref="C44:G44"/>
    <mergeCell ref="C45:G45"/>
    <mergeCell ref="C46:G46"/>
    <mergeCell ref="C34:G34"/>
    <mergeCell ref="C35:G35"/>
    <mergeCell ref="C36:G36"/>
    <mergeCell ref="B37:G37"/>
    <mergeCell ref="C38:G38"/>
    <mergeCell ref="B39:H39"/>
    <mergeCell ref="C54:G54"/>
    <mergeCell ref="C55:G55"/>
    <mergeCell ref="C56:G56"/>
    <mergeCell ref="C57:G57"/>
    <mergeCell ref="C58:G58"/>
    <mergeCell ref="C59:G59"/>
    <mergeCell ref="C47:G47"/>
    <mergeCell ref="C48:G48"/>
    <mergeCell ref="C49:G49"/>
    <mergeCell ref="C50:G50"/>
    <mergeCell ref="B51:G51"/>
    <mergeCell ref="B53:I53"/>
    <mergeCell ref="H55:H61"/>
    <mergeCell ref="C61:G61"/>
    <mergeCell ref="C60:G60"/>
    <mergeCell ref="B69:H69"/>
    <mergeCell ref="B72:I72"/>
    <mergeCell ref="C74:G74"/>
    <mergeCell ref="C75:G75"/>
    <mergeCell ref="C76:G76"/>
    <mergeCell ref="C77:G77"/>
    <mergeCell ref="B62:H62"/>
    <mergeCell ref="B64:I64"/>
    <mergeCell ref="C65:H65"/>
    <mergeCell ref="C66:H66"/>
    <mergeCell ref="C67:H67"/>
    <mergeCell ref="C68:H68"/>
    <mergeCell ref="C87:G87"/>
    <mergeCell ref="C88:G88"/>
    <mergeCell ref="C89:G89"/>
    <mergeCell ref="C90:G90"/>
    <mergeCell ref="C91:G91"/>
    <mergeCell ref="C92:G92"/>
    <mergeCell ref="C78:G78"/>
    <mergeCell ref="C79:G79"/>
    <mergeCell ref="B80:H80"/>
    <mergeCell ref="B83:I83"/>
    <mergeCell ref="B85:I85"/>
    <mergeCell ref="C86:G86"/>
    <mergeCell ref="H87:H92"/>
    <mergeCell ref="B100:I100"/>
    <mergeCell ref="C101:H101"/>
    <mergeCell ref="C102:H102"/>
    <mergeCell ref="C103:H103"/>
    <mergeCell ref="B104:H104"/>
    <mergeCell ref="B107:I107"/>
    <mergeCell ref="B93:G93"/>
    <mergeCell ref="B95:I95"/>
    <mergeCell ref="C96:G96"/>
    <mergeCell ref="C97:G97"/>
    <mergeCell ref="B98:G98"/>
    <mergeCell ref="C122:H122"/>
    <mergeCell ref="C123:H123"/>
    <mergeCell ref="C124:H124"/>
    <mergeCell ref="C125:H125"/>
    <mergeCell ref="C126:H126"/>
    <mergeCell ref="B127:H127"/>
    <mergeCell ref="C109:G109"/>
    <mergeCell ref="C110:G110"/>
    <mergeCell ref="C112:G112"/>
    <mergeCell ref="B116:H116"/>
    <mergeCell ref="B119:I119"/>
    <mergeCell ref="C121:H121"/>
    <mergeCell ref="C140:G140"/>
    <mergeCell ref="C141:G141"/>
    <mergeCell ref="B142:H142"/>
    <mergeCell ref="B144:H144"/>
    <mergeCell ref="B146:H146"/>
    <mergeCell ref="B130:I130"/>
    <mergeCell ref="B132:G132"/>
    <mergeCell ref="C133:G133"/>
    <mergeCell ref="C134:G134"/>
    <mergeCell ref="C135:G135"/>
    <mergeCell ref="B136:B141"/>
    <mergeCell ref="C136:G136"/>
    <mergeCell ref="D137:G137"/>
    <mergeCell ref="D138:G138"/>
    <mergeCell ref="C139:G139"/>
  </mergeCells>
  <pageMargins left="0.511811024" right="0.511811024" top="0.78740157499999996" bottom="0.78740157499999996" header="0.31496062000000002" footer="0.31496062000000002"/>
  <pageSetup paperSize="9" scale="64" orientation="portrait" r:id="rId1"/>
  <headerFooter>
    <oddFooter>&amp;C&amp;A - Pregão Eletrônico nº 90002/2025 - LFDA/SP-MAPA</oddFooter>
  </headerFooter>
  <rowBreaks count="1" manualBreakCount="1">
    <brk id="70" max="8"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D65E0-A89F-49A8-8266-649E6432B522}">
  <sheetPr codeName="Planilha25">
    <tabColor theme="8" tint="0.39997558519241921"/>
  </sheetPr>
  <dimension ref="A1:L146"/>
  <sheetViews>
    <sheetView showGridLines="0" workbookViewId="0">
      <selection activeCell="H115" sqref="H115"/>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40" t="str">
        <f>'TABELA APOIO'!H24</f>
        <v>Campinas/SP</v>
      </c>
      <c r="I11" s="1139"/>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APOIO'!C55</f>
        <v>Técnico em Mecatrônica - Automação- 12/36 - DIURNO</v>
      </c>
      <c r="C14" s="1131"/>
      <c r="D14" s="1131"/>
      <c r="E14" s="1131"/>
      <c r="F14" s="1131"/>
      <c r="G14" s="1131"/>
      <c r="H14" s="1156" t="str">
        <f>'TABELA APOIO'!H24</f>
        <v>Campinas/SP</v>
      </c>
      <c r="I14" s="1157"/>
      <c r="J14" s="85"/>
    </row>
    <row r="15" spans="1:10" ht="15.75" customHeight="1" x14ac:dyDescent="0.25">
      <c r="B15" s="1132" t="s">
        <v>718</v>
      </c>
      <c r="C15" s="1132"/>
      <c r="D15" s="1132"/>
      <c r="E15" s="1132"/>
      <c r="F15" s="1132"/>
      <c r="G15" s="1132"/>
      <c r="H15" s="1133">
        <f>'TABELA APOIO'!I24</f>
        <v>0</v>
      </c>
      <c r="I15" s="841"/>
    </row>
    <row r="16" spans="1:10" ht="15.75" customHeight="1" x14ac:dyDescent="0.25">
      <c r="B16" s="779" t="s">
        <v>719</v>
      </c>
      <c r="C16" s="779"/>
      <c r="D16" s="779"/>
      <c r="E16" s="779"/>
      <c r="F16" s="779"/>
      <c r="G16" s="779"/>
      <c r="H16" s="1135" t="str">
        <f>'TABELA APOIO'!G24</f>
        <v>3001-05</v>
      </c>
      <c r="I16" s="1136"/>
    </row>
    <row r="17" spans="2:10" x14ac:dyDescent="0.25">
      <c r="B17" s="779" t="s">
        <v>720</v>
      </c>
      <c r="C17" s="779"/>
      <c r="D17" s="779"/>
      <c r="E17" s="779"/>
      <c r="F17" s="779"/>
      <c r="G17" s="779"/>
      <c r="H17" s="1137">
        <f>'TABELA APOIO'!K24</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APOIO'!E96</f>
        <v>0</v>
      </c>
    </row>
    <row r="23" spans="2:10" ht="18" customHeight="1" x14ac:dyDescent="0.25">
      <c r="B23" s="19" t="s">
        <v>118</v>
      </c>
      <c r="C23" s="779" t="s">
        <v>157</v>
      </c>
      <c r="D23" s="779"/>
      <c r="E23" s="779"/>
      <c r="F23" s="779"/>
      <c r="G23" s="779"/>
      <c r="H23" s="303" t="s">
        <v>11</v>
      </c>
      <c r="I23" s="87">
        <f>'TABELA APOIO'!F96</f>
        <v>0</v>
      </c>
    </row>
    <row r="24" spans="2:10" ht="18" customHeight="1" x14ac:dyDescent="0.25">
      <c r="B24" s="53" t="s">
        <v>120</v>
      </c>
      <c r="C24" s="779" t="s">
        <v>725</v>
      </c>
      <c r="D24" s="779"/>
      <c r="E24" s="779"/>
      <c r="F24" s="779"/>
      <c r="G24" s="779"/>
      <c r="H24" s="303" t="s">
        <v>726</v>
      </c>
      <c r="I24" s="87">
        <f>'TABELA APOIO'!G96</f>
        <v>0</v>
      </c>
      <c r="J24" s="89"/>
    </row>
    <row r="25" spans="2:10" ht="18" customHeight="1" x14ac:dyDescent="0.25">
      <c r="B25" s="19" t="s">
        <v>123</v>
      </c>
      <c r="C25" s="779" t="s">
        <v>206</v>
      </c>
      <c r="D25" s="779"/>
      <c r="E25" s="779"/>
      <c r="F25" s="779"/>
      <c r="G25" s="779"/>
      <c r="H25" s="90" t="s">
        <v>726</v>
      </c>
      <c r="I25" s="87" t="str">
        <f>'TABELA APOIO'!H96</f>
        <v>-</v>
      </c>
    </row>
    <row r="26" spans="2:10" ht="18" customHeight="1" x14ac:dyDescent="0.25">
      <c r="B26" s="19" t="s">
        <v>235</v>
      </c>
      <c r="C26" s="779" t="s">
        <v>727</v>
      </c>
      <c r="D26" s="779"/>
      <c r="E26" s="779"/>
      <c r="F26" s="779"/>
      <c r="G26" s="779"/>
      <c r="H26" s="90" t="s">
        <v>726</v>
      </c>
      <c r="I26" s="87">
        <f>'TABELA APOIO'!I96</f>
        <v>0</v>
      </c>
    </row>
    <row r="27" spans="2:10" ht="18" customHeight="1" x14ac:dyDescent="0.25">
      <c r="B27" s="19" t="s">
        <v>238</v>
      </c>
      <c r="C27" s="779" t="s">
        <v>310</v>
      </c>
      <c r="D27" s="779"/>
      <c r="E27" s="779"/>
      <c r="F27" s="779"/>
      <c r="G27" s="779"/>
      <c r="H27" s="90" t="s">
        <v>726</v>
      </c>
      <c r="I27" s="87">
        <f>'TABELA APOIO'!J96</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BENEFÍCIOS!E146</f>
        <v>0</v>
      </c>
    </row>
    <row r="56" spans="2:9" ht="16.5" customHeight="1" x14ac:dyDescent="0.25">
      <c r="B56" s="19" t="s">
        <v>118</v>
      </c>
      <c r="C56" s="779" t="s">
        <v>743</v>
      </c>
      <c r="D56" s="779"/>
      <c r="E56" s="779"/>
      <c r="F56" s="779"/>
      <c r="G56" s="779"/>
      <c r="H56" s="1126"/>
      <c r="I56" s="88">
        <f>BENEFÍCIOS!F146</f>
        <v>0</v>
      </c>
    </row>
    <row r="57" spans="2:9" ht="16.5" customHeight="1" x14ac:dyDescent="0.25">
      <c r="B57" s="19" t="s">
        <v>120</v>
      </c>
      <c r="C57" s="779" t="s">
        <v>744</v>
      </c>
      <c r="D57" s="779"/>
      <c r="E57" s="779"/>
      <c r="F57" s="779"/>
      <c r="G57" s="779"/>
      <c r="H57" s="1126"/>
      <c r="I57" s="88">
        <f>BENEFÍCIOS!G146</f>
        <v>0</v>
      </c>
    </row>
    <row r="58" spans="2:9" ht="16.5" customHeight="1" x14ac:dyDescent="0.25">
      <c r="B58" s="19" t="s">
        <v>123</v>
      </c>
      <c r="C58" s="773" t="s">
        <v>745</v>
      </c>
      <c r="D58" s="774"/>
      <c r="E58" s="774"/>
      <c r="F58" s="774"/>
      <c r="G58" s="775"/>
      <c r="H58" s="1126"/>
      <c r="I58" s="88">
        <f>BENEFÍCIOS!H146</f>
        <v>0</v>
      </c>
    </row>
    <row r="59" spans="2:9" ht="16.5" customHeight="1" x14ac:dyDescent="0.25">
      <c r="B59" s="19" t="s">
        <v>235</v>
      </c>
      <c r="C59" s="773" t="s">
        <v>746</v>
      </c>
      <c r="D59" s="774"/>
      <c r="E59" s="774"/>
      <c r="F59" s="774"/>
      <c r="G59" s="775"/>
      <c r="H59" s="1126"/>
      <c r="I59" s="88">
        <f>BENEFÍCIOS!I146</f>
        <v>0</v>
      </c>
    </row>
    <row r="60" spans="2:9" ht="16.5" customHeight="1" x14ac:dyDescent="0.25">
      <c r="B60" s="19" t="s">
        <v>238</v>
      </c>
      <c r="C60" s="773" t="s">
        <v>747</v>
      </c>
      <c r="D60" s="774"/>
      <c r="E60" s="774"/>
      <c r="F60" s="774"/>
      <c r="G60" s="775"/>
      <c r="H60" s="1126"/>
      <c r="I60" s="88">
        <f>BENEFÍCIOS!J146</f>
        <v>0</v>
      </c>
    </row>
    <row r="61" spans="2:9" ht="16.5" customHeight="1" x14ac:dyDescent="0.25">
      <c r="B61" s="19" t="s">
        <v>242</v>
      </c>
      <c r="C61" s="773" t="s">
        <v>748</v>
      </c>
      <c r="D61" s="774"/>
      <c r="E61" s="774"/>
      <c r="F61" s="774"/>
      <c r="G61" s="775"/>
      <c r="H61" s="1127"/>
      <c r="I61" s="88">
        <f>BENEFÍCIOS!K146</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4-AUSÊNCIAS'!E37</f>
        <v>0</v>
      </c>
    </row>
    <row r="88" spans="2:9" ht="15" customHeight="1" x14ac:dyDescent="0.25">
      <c r="B88" s="53" t="s">
        <v>118</v>
      </c>
      <c r="C88" s="1143" t="s">
        <v>761</v>
      </c>
      <c r="D88" s="1143"/>
      <c r="E88" s="1143"/>
      <c r="F88" s="1143"/>
      <c r="G88" s="1143"/>
      <c r="H88" s="1148"/>
      <c r="I88" s="88">
        <f>'TB-MOD 4-AUSÊNCIAS'!F37</f>
        <v>0</v>
      </c>
    </row>
    <row r="89" spans="2:9" ht="15" customHeight="1" x14ac:dyDescent="0.25">
      <c r="B89" s="53" t="s">
        <v>120</v>
      </c>
      <c r="C89" s="773" t="s">
        <v>762</v>
      </c>
      <c r="D89" s="774"/>
      <c r="E89" s="774"/>
      <c r="F89" s="774"/>
      <c r="G89" s="775"/>
      <c r="H89" s="1148"/>
      <c r="I89" s="88">
        <f>'TB-MOD 4-AUSÊNCIAS'!G37</f>
        <v>0</v>
      </c>
    </row>
    <row r="90" spans="2:9" ht="14.25" customHeight="1" x14ac:dyDescent="0.25">
      <c r="B90" s="53" t="s">
        <v>123</v>
      </c>
      <c r="C90" s="773" t="s">
        <v>308</v>
      </c>
      <c r="D90" s="774"/>
      <c r="E90" s="774"/>
      <c r="F90" s="774"/>
      <c r="G90" s="775"/>
      <c r="H90" s="1148"/>
      <c r="I90" s="88">
        <f>'TB-MOD 4-AUSÊNCIAS'!H37</f>
        <v>0</v>
      </c>
    </row>
    <row r="91" spans="2:9" ht="14.25" customHeight="1" x14ac:dyDescent="0.25">
      <c r="B91" s="53" t="s">
        <v>235</v>
      </c>
      <c r="C91" s="773" t="s">
        <v>309</v>
      </c>
      <c r="D91" s="774"/>
      <c r="E91" s="774"/>
      <c r="F91" s="774"/>
      <c r="G91" s="775"/>
      <c r="H91" s="1148"/>
      <c r="I91" s="88">
        <f>'TB-MOD 4-AUSÊNCIAS'!I37</f>
        <v>0</v>
      </c>
    </row>
    <row r="92" spans="2:9" x14ac:dyDescent="0.25">
      <c r="B92" s="19" t="s">
        <v>238</v>
      </c>
      <c r="C92" s="779" t="s">
        <v>310</v>
      </c>
      <c r="D92" s="779"/>
      <c r="E92" s="779"/>
      <c r="F92" s="779"/>
      <c r="G92" s="779"/>
      <c r="H92" s="1149"/>
      <c r="I92" s="88">
        <f>'TB-MOD 4-AUSÊNCIAS'!J37</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UNIFORME!P22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row>
    <row r="113" spans="2:9" x14ac:dyDescent="0.25">
      <c r="B113" s="19" t="s">
        <v>123</v>
      </c>
      <c r="C113" s="140" t="s">
        <v>775</v>
      </c>
      <c r="D113" s="141"/>
      <c r="E113" s="141"/>
      <c r="F113" s="141"/>
      <c r="G113" s="142"/>
      <c r="H113" s="19" t="s">
        <v>772</v>
      </c>
      <c r="I113" s="181">
        <f>'FERRAMENTAS - TEC'!I77</f>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I144*2</f>
        <v>0</v>
      </c>
    </row>
  </sheetData>
  <sheetProtection algorithmName="SHA-512" hashValue="prhjBbvIbDJj+jAylA/EgvSoR4iJHP7O3mcCAiBVrQrKEh786xteUXi1zJPGigrcvktMukdLahueFwSvms6niQ==" saltValue="aPIAZ4uZ5u/5RxNuqkXlJA==" spinCount="100000" sheet="1" objects="1" scenarios="1"/>
  <mergeCells count="125">
    <mergeCell ref="B7:I7"/>
    <mergeCell ref="B8:I8"/>
    <mergeCell ref="B9:G9"/>
    <mergeCell ref="H9:I9"/>
    <mergeCell ref="B10:G10"/>
    <mergeCell ref="H10:I10"/>
    <mergeCell ref="B1:I1"/>
    <mergeCell ref="B2:I2"/>
    <mergeCell ref="B3:I3"/>
    <mergeCell ref="B4:I4"/>
    <mergeCell ref="B6:I6"/>
    <mergeCell ref="B15:G15"/>
    <mergeCell ref="H15:I15"/>
    <mergeCell ref="B16:G16"/>
    <mergeCell ref="H16:I16"/>
    <mergeCell ref="B17:G17"/>
    <mergeCell ref="H17:I17"/>
    <mergeCell ref="B11:G11"/>
    <mergeCell ref="H11:I11"/>
    <mergeCell ref="B13:G13"/>
    <mergeCell ref="H13:I13"/>
    <mergeCell ref="B14:G14"/>
    <mergeCell ref="H14:I14"/>
    <mergeCell ref="C25:G25"/>
    <mergeCell ref="C26:G26"/>
    <mergeCell ref="C27:G27"/>
    <mergeCell ref="B28:H28"/>
    <mergeCell ref="B31:I31"/>
    <mergeCell ref="B33:I33"/>
    <mergeCell ref="B18:I18"/>
    <mergeCell ref="B19:I19"/>
    <mergeCell ref="C21:G21"/>
    <mergeCell ref="C22:G22"/>
    <mergeCell ref="C23:G23"/>
    <mergeCell ref="C24:G24"/>
    <mergeCell ref="B41:I41"/>
    <mergeCell ref="C42:G42"/>
    <mergeCell ref="C43:G43"/>
    <mergeCell ref="C44:G44"/>
    <mergeCell ref="C45:G45"/>
    <mergeCell ref="C46:G46"/>
    <mergeCell ref="C34:G34"/>
    <mergeCell ref="C35:G35"/>
    <mergeCell ref="C36:G36"/>
    <mergeCell ref="B37:G37"/>
    <mergeCell ref="C38:G38"/>
    <mergeCell ref="B39:H39"/>
    <mergeCell ref="C54:G54"/>
    <mergeCell ref="C55:G55"/>
    <mergeCell ref="C56:G56"/>
    <mergeCell ref="C57:G57"/>
    <mergeCell ref="C58:G58"/>
    <mergeCell ref="C59:G59"/>
    <mergeCell ref="C47:G47"/>
    <mergeCell ref="C48:G48"/>
    <mergeCell ref="C49:G49"/>
    <mergeCell ref="C50:G50"/>
    <mergeCell ref="B51:G51"/>
    <mergeCell ref="B53:I53"/>
    <mergeCell ref="H55:H61"/>
    <mergeCell ref="C61:G61"/>
    <mergeCell ref="C60:G60"/>
    <mergeCell ref="B69:H69"/>
    <mergeCell ref="B72:I72"/>
    <mergeCell ref="C74:G74"/>
    <mergeCell ref="C75:G75"/>
    <mergeCell ref="C76:G76"/>
    <mergeCell ref="C77:G77"/>
    <mergeCell ref="B62:H62"/>
    <mergeCell ref="B64:I64"/>
    <mergeCell ref="C65:H65"/>
    <mergeCell ref="C66:H66"/>
    <mergeCell ref="C67:H67"/>
    <mergeCell ref="C68:H68"/>
    <mergeCell ref="C87:G87"/>
    <mergeCell ref="C88:G88"/>
    <mergeCell ref="C89:G89"/>
    <mergeCell ref="C90:G90"/>
    <mergeCell ref="C91:G91"/>
    <mergeCell ref="C92:G92"/>
    <mergeCell ref="C78:G78"/>
    <mergeCell ref="C79:G79"/>
    <mergeCell ref="B80:H80"/>
    <mergeCell ref="B83:I83"/>
    <mergeCell ref="B85:I85"/>
    <mergeCell ref="C86:G86"/>
    <mergeCell ref="H87:H92"/>
    <mergeCell ref="B100:I100"/>
    <mergeCell ref="C101:H101"/>
    <mergeCell ref="C102:H102"/>
    <mergeCell ref="C103:H103"/>
    <mergeCell ref="B104:H104"/>
    <mergeCell ref="B107:I107"/>
    <mergeCell ref="B93:G93"/>
    <mergeCell ref="B95:I95"/>
    <mergeCell ref="C96:G96"/>
    <mergeCell ref="C97:G97"/>
    <mergeCell ref="B98:G98"/>
    <mergeCell ref="C122:H122"/>
    <mergeCell ref="C123:H123"/>
    <mergeCell ref="C124:H124"/>
    <mergeCell ref="C125:H125"/>
    <mergeCell ref="C126:H126"/>
    <mergeCell ref="B127:H127"/>
    <mergeCell ref="C109:G109"/>
    <mergeCell ref="C110:G110"/>
    <mergeCell ref="C112:G112"/>
    <mergeCell ref="B116:H116"/>
    <mergeCell ref="B119:I119"/>
    <mergeCell ref="C121:H121"/>
    <mergeCell ref="C140:G140"/>
    <mergeCell ref="C141:G141"/>
    <mergeCell ref="B142:H142"/>
    <mergeCell ref="B144:H144"/>
    <mergeCell ref="B146:H146"/>
    <mergeCell ref="B130:I130"/>
    <mergeCell ref="B132:G132"/>
    <mergeCell ref="C133:G133"/>
    <mergeCell ref="C134:G134"/>
    <mergeCell ref="C135:G135"/>
    <mergeCell ref="B136:B141"/>
    <mergeCell ref="C136:G136"/>
    <mergeCell ref="D137:G137"/>
    <mergeCell ref="D138:G138"/>
    <mergeCell ref="C139:G139"/>
  </mergeCells>
  <pageMargins left="0.511811024" right="0.511811024" top="0.78740157499999996" bottom="0.78740157499999996" header="0.31496062000000002" footer="0.31496062000000002"/>
  <pageSetup paperSize="9" scale="64" orientation="portrait" r:id="rId1"/>
  <headerFooter>
    <oddFooter>&amp;C&amp;A - Pregão Eletrônico nº 90002/2025 - LFDA/SP-MAPA</oddFooter>
  </headerFooter>
  <rowBreaks count="1" manualBreakCount="1">
    <brk id="70" max="8"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214C5-C90D-4BF2-B925-CE8A5A384C85}">
  <sheetPr codeName="Planilha26">
    <tabColor theme="8" tint="0.39997558519241921"/>
  </sheetPr>
  <dimension ref="A1:L146"/>
  <sheetViews>
    <sheetView showGridLines="0" workbookViewId="0">
      <selection activeCell="I114" sqref="I114"/>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29" t="str">
        <f>'TABELA APOIO'!H25</f>
        <v>Campinas/SP</v>
      </c>
      <c r="I11" s="1130"/>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APOIO'!C56</f>
        <v>Técnico em Mecatrônica  - Automação- 12/36 - NOTURNO</v>
      </c>
      <c r="C14" s="1131"/>
      <c r="D14" s="1131"/>
      <c r="E14" s="1131"/>
      <c r="F14" s="1131"/>
      <c r="G14" s="1131"/>
      <c r="H14" s="1129" t="str">
        <f>'TABELA APOIO'!H25</f>
        <v>Campinas/SP</v>
      </c>
      <c r="I14" s="1130"/>
      <c r="J14" s="85"/>
    </row>
    <row r="15" spans="1:10" ht="15.75" customHeight="1" x14ac:dyDescent="0.25">
      <c r="B15" s="1132" t="s">
        <v>718</v>
      </c>
      <c r="C15" s="1132"/>
      <c r="D15" s="1132"/>
      <c r="E15" s="1132"/>
      <c r="F15" s="1132"/>
      <c r="G15" s="1132"/>
      <c r="H15" s="1133">
        <f>'TABELA APOIO'!I25</f>
        <v>0</v>
      </c>
      <c r="I15" s="841"/>
    </row>
    <row r="16" spans="1:10" ht="15.75" customHeight="1" x14ac:dyDescent="0.25">
      <c r="B16" s="779" t="s">
        <v>719</v>
      </c>
      <c r="C16" s="779"/>
      <c r="D16" s="779"/>
      <c r="E16" s="779"/>
      <c r="F16" s="779"/>
      <c r="G16" s="779"/>
      <c r="H16" s="1135" t="str">
        <f>'TABELA APOIO'!G25</f>
        <v>3001-05</v>
      </c>
      <c r="I16" s="1136"/>
    </row>
    <row r="17" spans="2:10" x14ac:dyDescent="0.25">
      <c r="B17" s="779" t="s">
        <v>720</v>
      </c>
      <c r="C17" s="779"/>
      <c r="D17" s="779"/>
      <c r="E17" s="779"/>
      <c r="F17" s="779"/>
      <c r="G17" s="779"/>
      <c r="H17" s="1137">
        <f>'TABELA APOIO'!K25</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APOIO'!E97</f>
        <v>0</v>
      </c>
    </row>
    <row r="23" spans="2:10" ht="18" customHeight="1" x14ac:dyDescent="0.25">
      <c r="B23" s="19" t="s">
        <v>118</v>
      </c>
      <c r="C23" s="779" t="s">
        <v>157</v>
      </c>
      <c r="D23" s="779"/>
      <c r="E23" s="779"/>
      <c r="F23" s="779"/>
      <c r="G23" s="779"/>
      <c r="H23" s="303" t="s">
        <v>11</v>
      </c>
      <c r="I23" s="87">
        <f>'TABELA APOIO'!F97</f>
        <v>0</v>
      </c>
    </row>
    <row r="24" spans="2:10" ht="18" customHeight="1" x14ac:dyDescent="0.25">
      <c r="B24" s="53" t="s">
        <v>120</v>
      </c>
      <c r="C24" s="779" t="s">
        <v>725</v>
      </c>
      <c r="D24" s="779"/>
      <c r="E24" s="779"/>
      <c r="F24" s="779"/>
      <c r="G24" s="779"/>
      <c r="H24" s="303" t="s">
        <v>726</v>
      </c>
      <c r="I24" s="87">
        <f>'TABELA APOIO'!G97</f>
        <v>0</v>
      </c>
      <c r="J24" s="89"/>
    </row>
    <row r="25" spans="2:10" ht="18" customHeight="1" x14ac:dyDescent="0.25">
      <c r="B25" s="19" t="s">
        <v>123</v>
      </c>
      <c r="C25" s="779" t="s">
        <v>206</v>
      </c>
      <c r="D25" s="779"/>
      <c r="E25" s="779"/>
      <c r="F25" s="779"/>
      <c r="G25" s="779"/>
      <c r="H25" s="90" t="s">
        <v>726</v>
      </c>
      <c r="I25" s="87">
        <f>'TABELA APOIO'!H97</f>
        <v>0</v>
      </c>
    </row>
    <row r="26" spans="2:10" ht="18" customHeight="1" x14ac:dyDescent="0.25">
      <c r="B26" s="19" t="s">
        <v>235</v>
      </c>
      <c r="C26" s="779" t="s">
        <v>727</v>
      </c>
      <c r="D26" s="779"/>
      <c r="E26" s="779"/>
      <c r="F26" s="779"/>
      <c r="G26" s="779"/>
      <c r="H26" s="90" t="s">
        <v>726</v>
      </c>
      <c r="I26" s="87">
        <f>'TABELA APOIO'!I97</f>
        <v>0</v>
      </c>
    </row>
    <row r="27" spans="2:10" ht="18" customHeight="1" x14ac:dyDescent="0.25">
      <c r="B27" s="19" t="s">
        <v>238</v>
      </c>
      <c r="C27" s="779" t="s">
        <v>310</v>
      </c>
      <c r="D27" s="779"/>
      <c r="E27" s="779"/>
      <c r="F27" s="779"/>
      <c r="G27" s="779"/>
      <c r="H27" s="90" t="s">
        <v>726</v>
      </c>
      <c r="I27" s="87">
        <f>'TABELA APOIO'!J97</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BENEFÍCIOS!E147</f>
        <v>0</v>
      </c>
    </row>
    <row r="56" spans="2:9" ht="16.5" customHeight="1" x14ac:dyDescent="0.25">
      <c r="B56" s="19" t="s">
        <v>118</v>
      </c>
      <c r="C56" s="779" t="s">
        <v>743</v>
      </c>
      <c r="D56" s="779"/>
      <c r="E56" s="779"/>
      <c r="F56" s="779"/>
      <c r="G56" s="779"/>
      <c r="H56" s="1126"/>
      <c r="I56" s="88">
        <f>BENEFÍCIOS!F147</f>
        <v>0</v>
      </c>
    </row>
    <row r="57" spans="2:9" ht="16.5" customHeight="1" x14ac:dyDescent="0.25">
      <c r="B57" s="19" t="s">
        <v>120</v>
      </c>
      <c r="C57" s="779" t="s">
        <v>744</v>
      </c>
      <c r="D57" s="779"/>
      <c r="E57" s="779"/>
      <c r="F57" s="779"/>
      <c r="G57" s="779"/>
      <c r="H57" s="1126"/>
      <c r="I57" s="88">
        <f>BENEFÍCIOS!G147</f>
        <v>0</v>
      </c>
    </row>
    <row r="58" spans="2:9" ht="16.5" customHeight="1" x14ac:dyDescent="0.25">
      <c r="B58" s="19" t="s">
        <v>123</v>
      </c>
      <c r="C58" s="773" t="s">
        <v>745</v>
      </c>
      <c r="D58" s="774"/>
      <c r="E58" s="774"/>
      <c r="F58" s="774"/>
      <c r="G58" s="775"/>
      <c r="H58" s="1126"/>
      <c r="I58" s="88">
        <f>BENEFÍCIOS!H147</f>
        <v>0</v>
      </c>
    </row>
    <row r="59" spans="2:9" ht="16.5" customHeight="1" x14ac:dyDescent="0.25">
      <c r="B59" s="19" t="s">
        <v>235</v>
      </c>
      <c r="C59" s="773" t="s">
        <v>746</v>
      </c>
      <c r="D59" s="774"/>
      <c r="E59" s="774"/>
      <c r="F59" s="774"/>
      <c r="G59" s="775"/>
      <c r="H59" s="1126"/>
      <c r="I59" s="88">
        <f>BENEFÍCIOS!I147</f>
        <v>0</v>
      </c>
    </row>
    <row r="60" spans="2:9" ht="16.5" customHeight="1" x14ac:dyDescent="0.25">
      <c r="B60" s="19" t="s">
        <v>238</v>
      </c>
      <c r="C60" s="773" t="s">
        <v>747</v>
      </c>
      <c r="D60" s="774"/>
      <c r="E60" s="774"/>
      <c r="F60" s="774"/>
      <c r="G60" s="775"/>
      <c r="H60" s="1126"/>
      <c r="I60" s="88">
        <f>BENEFÍCIOS!J147</f>
        <v>0</v>
      </c>
    </row>
    <row r="61" spans="2:9" ht="16.5" customHeight="1" x14ac:dyDescent="0.25">
      <c r="B61" s="19" t="s">
        <v>242</v>
      </c>
      <c r="C61" s="773" t="s">
        <v>748</v>
      </c>
      <c r="D61" s="774"/>
      <c r="E61" s="774"/>
      <c r="F61" s="774"/>
      <c r="G61" s="775"/>
      <c r="H61" s="1127"/>
      <c r="I61" s="88">
        <f>BENEFÍCIOS!K147</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4-AUSÊNCIAS'!E38</f>
        <v>0</v>
      </c>
    </row>
    <row r="88" spans="2:9" ht="15" customHeight="1" x14ac:dyDescent="0.25">
      <c r="B88" s="53" t="s">
        <v>118</v>
      </c>
      <c r="C88" s="1143" t="s">
        <v>761</v>
      </c>
      <c r="D88" s="1143"/>
      <c r="E88" s="1143"/>
      <c r="F88" s="1143"/>
      <c r="G88" s="1143"/>
      <c r="H88" s="1148"/>
      <c r="I88" s="88">
        <f>'TB-MOD 4-AUSÊNCIAS'!F38</f>
        <v>0</v>
      </c>
    </row>
    <row r="89" spans="2:9" ht="15" customHeight="1" x14ac:dyDescent="0.25">
      <c r="B89" s="53" t="s">
        <v>120</v>
      </c>
      <c r="C89" s="773" t="s">
        <v>762</v>
      </c>
      <c r="D89" s="774"/>
      <c r="E89" s="774"/>
      <c r="F89" s="774"/>
      <c r="G89" s="775"/>
      <c r="H89" s="1148"/>
      <c r="I89" s="88">
        <f>'TB-MOD 4-AUSÊNCIAS'!G38</f>
        <v>0</v>
      </c>
    </row>
    <row r="90" spans="2:9" ht="14.25" customHeight="1" x14ac:dyDescent="0.25">
      <c r="B90" s="53" t="s">
        <v>123</v>
      </c>
      <c r="C90" s="773" t="s">
        <v>308</v>
      </c>
      <c r="D90" s="774"/>
      <c r="E90" s="774"/>
      <c r="F90" s="774"/>
      <c r="G90" s="775"/>
      <c r="H90" s="1148"/>
      <c r="I90" s="88">
        <f>'TB-MOD 4-AUSÊNCIAS'!H38</f>
        <v>0</v>
      </c>
    </row>
    <row r="91" spans="2:9" ht="14.25" customHeight="1" x14ac:dyDescent="0.25">
      <c r="B91" s="53" t="s">
        <v>235</v>
      </c>
      <c r="C91" s="773" t="s">
        <v>309</v>
      </c>
      <c r="D91" s="774"/>
      <c r="E91" s="774"/>
      <c r="F91" s="774"/>
      <c r="G91" s="775"/>
      <c r="H91" s="1148"/>
      <c r="I91" s="88">
        <f>'TB-MOD 4-AUSÊNCIAS'!I38</f>
        <v>0</v>
      </c>
    </row>
    <row r="92" spans="2:9" x14ac:dyDescent="0.25">
      <c r="B92" s="19" t="s">
        <v>238</v>
      </c>
      <c r="C92" s="779" t="s">
        <v>310</v>
      </c>
      <c r="D92" s="779"/>
      <c r="E92" s="779"/>
      <c r="F92" s="779"/>
      <c r="G92" s="779"/>
      <c r="H92" s="1149"/>
      <c r="I92" s="88">
        <f>'TB-MOD 4-AUSÊNCIAS'!J38</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UNIFORME!P22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c r="J112" s="85"/>
    </row>
    <row r="113" spans="2:9" x14ac:dyDescent="0.25">
      <c r="B113" s="19" t="s">
        <v>123</v>
      </c>
      <c r="C113" s="140" t="s">
        <v>775</v>
      </c>
      <c r="D113" s="141"/>
      <c r="E113" s="141"/>
      <c r="F113" s="141"/>
      <c r="G113" s="142"/>
      <c r="H113" s="19" t="s">
        <v>772</v>
      </c>
      <c r="I113" s="181">
        <f>'FERRAMENTAS - TEC'!I77</f>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APOIO'!I151</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I144*2</f>
        <v>0</v>
      </c>
    </row>
  </sheetData>
  <sheetProtection algorithmName="SHA-512" hashValue="A4qWzNvoMMD8Wq91l4n3TGdcXLY232/LqAcC7h6QFaJ7fd64P1zgTsnOuCWf3FZBSC4DCXikPcMVY8CHsr085w==" saltValue="ycxBtShpoQctqtgx2Czofg==" spinCount="100000" sheet="1" objects="1" scenarios="1"/>
  <mergeCells count="125">
    <mergeCell ref="B7:I7"/>
    <mergeCell ref="B8:I8"/>
    <mergeCell ref="B9:G9"/>
    <mergeCell ref="H9:I9"/>
    <mergeCell ref="B10:G10"/>
    <mergeCell ref="H10:I10"/>
    <mergeCell ref="B1:I1"/>
    <mergeCell ref="B2:I2"/>
    <mergeCell ref="B3:I3"/>
    <mergeCell ref="B4:I4"/>
    <mergeCell ref="B6:I6"/>
    <mergeCell ref="B15:G15"/>
    <mergeCell ref="H15:I15"/>
    <mergeCell ref="B16:G16"/>
    <mergeCell ref="H16:I16"/>
    <mergeCell ref="B17:G17"/>
    <mergeCell ref="H17:I17"/>
    <mergeCell ref="B11:G11"/>
    <mergeCell ref="H11:I11"/>
    <mergeCell ref="B13:G13"/>
    <mergeCell ref="H13:I13"/>
    <mergeCell ref="B14:G14"/>
    <mergeCell ref="H14:I14"/>
    <mergeCell ref="C25:G25"/>
    <mergeCell ref="C26:G26"/>
    <mergeCell ref="C27:G27"/>
    <mergeCell ref="B28:H28"/>
    <mergeCell ref="B31:I31"/>
    <mergeCell ref="B33:I33"/>
    <mergeCell ref="B18:I18"/>
    <mergeCell ref="B19:I19"/>
    <mergeCell ref="C21:G21"/>
    <mergeCell ref="C22:G22"/>
    <mergeCell ref="C23:G23"/>
    <mergeCell ref="C24:G24"/>
    <mergeCell ref="B41:I41"/>
    <mergeCell ref="C42:G42"/>
    <mergeCell ref="C43:G43"/>
    <mergeCell ref="C44:G44"/>
    <mergeCell ref="C45:G45"/>
    <mergeCell ref="C46:G46"/>
    <mergeCell ref="C34:G34"/>
    <mergeCell ref="C35:G35"/>
    <mergeCell ref="C36:G36"/>
    <mergeCell ref="B37:G37"/>
    <mergeCell ref="C38:G38"/>
    <mergeCell ref="B39:H39"/>
    <mergeCell ref="C54:G54"/>
    <mergeCell ref="C55:G55"/>
    <mergeCell ref="C56:G56"/>
    <mergeCell ref="C57:G57"/>
    <mergeCell ref="C58:G58"/>
    <mergeCell ref="C59:G59"/>
    <mergeCell ref="C47:G47"/>
    <mergeCell ref="C48:G48"/>
    <mergeCell ref="C49:G49"/>
    <mergeCell ref="C50:G50"/>
    <mergeCell ref="B51:G51"/>
    <mergeCell ref="B53:I53"/>
    <mergeCell ref="H55:H61"/>
    <mergeCell ref="C61:G61"/>
    <mergeCell ref="C60:G60"/>
    <mergeCell ref="B69:H69"/>
    <mergeCell ref="B72:I72"/>
    <mergeCell ref="C74:G74"/>
    <mergeCell ref="C75:G75"/>
    <mergeCell ref="C76:G76"/>
    <mergeCell ref="C77:G77"/>
    <mergeCell ref="B62:H62"/>
    <mergeCell ref="B64:I64"/>
    <mergeCell ref="C65:H65"/>
    <mergeCell ref="C66:H66"/>
    <mergeCell ref="C67:H67"/>
    <mergeCell ref="C68:H68"/>
    <mergeCell ref="C87:G87"/>
    <mergeCell ref="C88:G88"/>
    <mergeCell ref="C89:G89"/>
    <mergeCell ref="C90:G90"/>
    <mergeCell ref="C91:G91"/>
    <mergeCell ref="C92:G92"/>
    <mergeCell ref="C78:G78"/>
    <mergeCell ref="C79:G79"/>
    <mergeCell ref="B80:H80"/>
    <mergeCell ref="B83:I83"/>
    <mergeCell ref="B85:I85"/>
    <mergeCell ref="C86:G86"/>
    <mergeCell ref="H87:H92"/>
    <mergeCell ref="B100:I100"/>
    <mergeCell ref="C101:H101"/>
    <mergeCell ref="C102:H102"/>
    <mergeCell ref="C103:H103"/>
    <mergeCell ref="B104:H104"/>
    <mergeCell ref="B107:I107"/>
    <mergeCell ref="B93:G93"/>
    <mergeCell ref="B95:I95"/>
    <mergeCell ref="C96:G96"/>
    <mergeCell ref="C97:G97"/>
    <mergeCell ref="B98:G98"/>
    <mergeCell ref="C122:H122"/>
    <mergeCell ref="C123:H123"/>
    <mergeCell ref="C124:H124"/>
    <mergeCell ref="C125:H125"/>
    <mergeCell ref="C126:H126"/>
    <mergeCell ref="B127:H127"/>
    <mergeCell ref="C109:G109"/>
    <mergeCell ref="C110:G110"/>
    <mergeCell ref="B116:H116"/>
    <mergeCell ref="B119:I119"/>
    <mergeCell ref="C121:H121"/>
    <mergeCell ref="C112:G112"/>
    <mergeCell ref="C140:G140"/>
    <mergeCell ref="C141:G141"/>
    <mergeCell ref="B142:H142"/>
    <mergeCell ref="B144:H144"/>
    <mergeCell ref="B146:H146"/>
    <mergeCell ref="B130:I130"/>
    <mergeCell ref="B132:G132"/>
    <mergeCell ref="C133:G133"/>
    <mergeCell ref="C134:G134"/>
    <mergeCell ref="C135:G135"/>
    <mergeCell ref="B136:B141"/>
    <mergeCell ref="C136:G136"/>
    <mergeCell ref="D137:G137"/>
    <mergeCell ref="D138:G138"/>
    <mergeCell ref="C139:G139"/>
  </mergeCells>
  <pageMargins left="0.511811024" right="0.511811024" top="0.78740157499999996" bottom="0.78740157499999996" header="0.31496062000000002" footer="0.31496062000000002"/>
  <pageSetup paperSize="9" scale="64" orientation="portrait" r:id="rId1"/>
  <headerFooter>
    <oddFooter>&amp;C&amp;A - Pregão Eletrônico nº 90002/2025 - LFDA/SP-MAPA</oddFooter>
  </headerFooter>
  <rowBreaks count="1" manualBreakCount="1">
    <brk id="70" max="8"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14">
    <tabColor theme="8" tint="0.39997558519241921"/>
  </sheetPr>
  <dimension ref="A1:L146"/>
  <sheetViews>
    <sheetView showGridLines="0" workbookViewId="0">
      <selection activeCell="I57" sqref="I57"/>
    </sheetView>
  </sheetViews>
  <sheetFormatPr defaultRowHeight="15" x14ac:dyDescent="0.25"/>
  <cols>
    <col min="1" max="1" width="16.7109375" customWidth="1"/>
    <col min="2" max="2" width="7.28515625" customWidth="1"/>
    <col min="3" max="3" width="11.42578125" customWidth="1"/>
    <col min="4" max="4" width="12.7109375" customWidth="1"/>
    <col min="5" max="5" width="8.85546875" customWidth="1"/>
    <col min="6" max="6" width="7.42578125" customWidth="1"/>
    <col min="7" max="7" width="24.85546875" customWidth="1"/>
    <col min="8" max="8" width="18.140625" customWidth="1"/>
    <col min="9" max="9" width="19.5703125" style="92" customWidth="1"/>
    <col min="10" max="10" width="16.7109375" customWidth="1"/>
    <col min="12" max="12" width="9.5703125" bestFit="1" customWidth="1"/>
  </cols>
  <sheetData>
    <row r="1" spans="1:10" ht="20.25" customHeight="1" x14ac:dyDescent="0.3">
      <c r="A1" s="46"/>
      <c r="B1" s="714" t="str">
        <f>ORIENTAÇÕES!B1</f>
        <v>ANEXO VII</v>
      </c>
      <c r="C1" s="714"/>
      <c r="D1" s="714"/>
      <c r="E1" s="714"/>
      <c r="F1" s="714"/>
      <c r="G1" s="714"/>
      <c r="H1" s="714"/>
      <c r="I1" s="714"/>
    </row>
    <row r="2" spans="1:10" ht="20.25" customHeight="1" x14ac:dyDescent="0.3">
      <c r="A2" s="46"/>
      <c r="B2" s="714" t="str">
        <f>ORIENTAÇÕES!B2</f>
        <v>PLANILHA DE CUSTO E FORMAÇÃO DE PREÇO (ITEM 1) LICITANTE</v>
      </c>
      <c r="C2" s="714"/>
      <c r="D2" s="714"/>
      <c r="E2" s="714"/>
      <c r="F2" s="714"/>
      <c r="G2" s="714"/>
      <c r="H2" s="714"/>
      <c r="I2" s="714"/>
    </row>
    <row r="3" spans="1:10" ht="20.25" customHeight="1" x14ac:dyDescent="0.3">
      <c r="A3" s="46"/>
      <c r="B3" s="714" t="str">
        <f>ORIENTAÇÕES!B3</f>
        <v>PREGÃO ELETRÔNICO Nº 90002/2025</v>
      </c>
      <c r="C3" s="714"/>
      <c r="D3" s="714"/>
      <c r="E3" s="714"/>
      <c r="F3" s="714"/>
      <c r="G3" s="714"/>
      <c r="H3" s="714"/>
      <c r="I3" s="714"/>
    </row>
    <row r="4" spans="1:10" ht="20.25" customHeight="1" x14ac:dyDescent="0.3">
      <c r="A4" s="46"/>
      <c r="B4" s="715" t="str">
        <f>ORIENTAÇÕES!B4</f>
        <v>PROCESSO Nº 21000.068258/2024-69</v>
      </c>
      <c r="C4" s="715"/>
      <c r="D4" s="715"/>
      <c r="E4" s="715"/>
      <c r="F4" s="715"/>
      <c r="G4" s="715"/>
      <c r="H4" s="715"/>
      <c r="I4" s="715"/>
    </row>
    <row r="5" spans="1:10" x14ac:dyDescent="0.25">
      <c r="B5" s="83"/>
      <c r="C5" s="83"/>
      <c r="D5" s="83"/>
      <c r="E5" s="83"/>
      <c r="F5" s="83"/>
      <c r="G5" s="83"/>
      <c r="H5" s="83"/>
      <c r="I5" s="83"/>
    </row>
    <row r="6" spans="1:10" x14ac:dyDescent="0.25">
      <c r="B6" s="1134" t="str">
        <f>ORIENTAÇÕES!B8</f>
        <v>ITEM 1 - SERVIÇOS DE MANUTENÇÃO RESIDENTE</v>
      </c>
      <c r="C6" s="1134"/>
      <c r="D6" s="1134"/>
      <c r="E6" s="1134"/>
      <c r="F6" s="1134"/>
      <c r="G6" s="1134"/>
      <c r="H6" s="1134"/>
      <c r="I6" s="1134"/>
    </row>
    <row r="7" spans="1:10" x14ac:dyDescent="0.25">
      <c r="B7" s="1141"/>
      <c r="C7" s="715"/>
      <c r="D7" s="715"/>
      <c r="E7" s="715"/>
      <c r="F7" s="715"/>
      <c r="G7" s="715"/>
      <c r="H7" s="715"/>
      <c r="I7" s="715"/>
    </row>
    <row r="8" spans="1:10" x14ac:dyDescent="0.25">
      <c r="B8" s="1134" t="s">
        <v>713</v>
      </c>
      <c r="C8" s="1134"/>
      <c r="D8" s="1134"/>
      <c r="E8" s="1134"/>
      <c r="F8" s="1134"/>
      <c r="G8" s="1134"/>
      <c r="H8" s="1134"/>
      <c r="I8" s="1134"/>
    </row>
    <row r="9" spans="1:10" ht="15" customHeight="1" x14ac:dyDescent="0.25">
      <c r="B9" s="1142" t="s">
        <v>714</v>
      </c>
      <c r="C9" s="1142"/>
      <c r="D9" s="1142"/>
      <c r="E9" s="1142"/>
      <c r="F9" s="1142"/>
      <c r="G9" s="1142"/>
      <c r="H9" s="1138" t="str">
        <f>'RESUMO ITEM1'!C12</f>
        <v>XX/XX/XXXX</v>
      </c>
      <c r="I9" s="1139"/>
    </row>
    <row r="10" spans="1:10" x14ac:dyDescent="0.25">
      <c r="B10" s="1142" t="s">
        <v>715</v>
      </c>
      <c r="C10" s="1142"/>
      <c r="D10" s="1142"/>
      <c r="E10" s="1142"/>
      <c r="F10" s="1142"/>
      <c r="G10" s="1142"/>
      <c r="H10" s="1138" t="str">
        <f>'RESUMO ITEM1'!C10</f>
        <v>XXXXXX</v>
      </c>
      <c r="I10" s="1138"/>
    </row>
    <row r="11" spans="1:10" ht="15" customHeight="1" x14ac:dyDescent="0.25">
      <c r="B11" s="1142" t="s">
        <v>716</v>
      </c>
      <c r="C11" s="1142"/>
      <c r="D11" s="1142"/>
      <c r="E11" s="1142"/>
      <c r="F11" s="1142"/>
      <c r="G11" s="1142"/>
      <c r="H11" s="1129" t="str">
        <f>'TABELA APOIO'!H26</f>
        <v>Jundiaí/SP</v>
      </c>
      <c r="I11" s="1130"/>
    </row>
    <row r="12" spans="1:10" ht="15.75" customHeight="1" x14ac:dyDescent="0.25">
      <c r="B12" s="84"/>
      <c r="C12" s="84"/>
      <c r="D12" s="84"/>
      <c r="E12" s="84"/>
      <c r="F12" s="84"/>
      <c r="G12" s="84"/>
      <c r="H12" s="2"/>
      <c r="I12" s="2"/>
    </row>
    <row r="13" spans="1:10" ht="17.25" customHeight="1" x14ac:dyDescent="0.25">
      <c r="B13" s="1128" t="s">
        <v>717</v>
      </c>
      <c r="C13" s="1128"/>
      <c r="D13" s="1128"/>
      <c r="E13" s="1128"/>
      <c r="F13" s="1128"/>
      <c r="G13" s="1128"/>
      <c r="H13" s="1128"/>
      <c r="I13" s="1128"/>
    </row>
    <row r="14" spans="1:10" x14ac:dyDescent="0.25">
      <c r="B14" s="1131" t="str">
        <f>'TABELA APOIO'!C26</f>
        <v xml:space="preserve">Eletrotécnico </v>
      </c>
      <c r="C14" s="1131"/>
      <c r="D14" s="1131"/>
      <c r="E14" s="1131"/>
      <c r="F14" s="1131"/>
      <c r="G14" s="1131"/>
      <c r="H14" s="1129" t="str">
        <f>'TABELA APOIO'!H26</f>
        <v>Jundiaí/SP</v>
      </c>
      <c r="I14" s="1130"/>
      <c r="J14" s="85"/>
    </row>
    <row r="15" spans="1:10" ht="15.75" customHeight="1" x14ac:dyDescent="0.25">
      <c r="B15" s="1132" t="s">
        <v>718</v>
      </c>
      <c r="C15" s="1132"/>
      <c r="D15" s="1132"/>
      <c r="E15" s="1132"/>
      <c r="F15" s="1132"/>
      <c r="G15" s="1132"/>
      <c r="H15" s="1133">
        <f>'TABELA APOIO'!I26</f>
        <v>0</v>
      </c>
      <c r="I15" s="841"/>
    </row>
    <row r="16" spans="1:10" ht="15.75" customHeight="1" x14ac:dyDescent="0.25">
      <c r="B16" s="779" t="s">
        <v>719</v>
      </c>
      <c r="C16" s="779"/>
      <c r="D16" s="779"/>
      <c r="E16" s="779"/>
      <c r="F16" s="779"/>
      <c r="G16" s="779"/>
      <c r="H16" s="1135" t="str">
        <f>'TABELA APOIO'!G26</f>
        <v>3131-05</v>
      </c>
      <c r="I16" s="1136"/>
    </row>
    <row r="17" spans="2:10" x14ac:dyDescent="0.25">
      <c r="B17" s="779" t="s">
        <v>720</v>
      </c>
      <c r="C17" s="779"/>
      <c r="D17" s="779"/>
      <c r="E17" s="779"/>
      <c r="F17" s="779"/>
      <c r="G17" s="779"/>
      <c r="H17" s="1137">
        <f>'TABELA APOIO'!K26</f>
        <v>0</v>
      </c>
      <c r="I17" s="1130"/>
    </row>
    <row r="18" spans="2:10" ht="20.25" customHeight="1" x14ac:dyDescent="0.25">
      <c r="B18" s="1121"/>
      <c r="C18" s="1121"/>
      <c r="D18" s="1121"/>
      <c r="E18" s="1121"/>
      <c r="F18" s="1121"/>
      <c r="G18" s="1121"/>
      <c r="H18" s="1121"/>
      <c r="I18" s="1121"/>
    </row>
    <row r="19" spans="2:10" ht="15.75" x14ac:dyDescent="0.25">
      <c r="B19" s="1115" t="s">
        <v>721</v>
      </c>
      <c r="C19" s="1115"/>
      <c r="D19" s="1115"/>
      <c r="E19" s="1115"/>
      <c r="F19" s="1115"/>
      <c r="G19" s="1115"/>
      <c r="H19" s="1115"/>
      <c r="I19" s="1115"/>
    </row>
    <row r="20" spans="2:10" x14ac:dyDescent="0.25">
      <c r="B20" s="83"/>
      <c r="C20" s="83"/>
      <c r="D20" s="83"/>
      <c r="E20" s="83"/>
      <c r="F20" s="83"/>
      <c r="G20" s="83"/>
      <c r="H20" s="83"/>
      <c r="I20" s="83"/>
    </row>
    <row r="21" spans="2:10" x14ac:dyDescent="0.25">
      <c r="B21" s="28">
        <v>1</v>
      </c>
      <c r="C21" s="1114" t="s">
        <v>722</v>
      </c>
      <c r="D21" s="1114"/>
      <c r="E21" s="1114"/>
      <c r="F21" s="1114"/>
      <c r="G21" s="1114"/>
      <c r="H21" s="86" t="s">
        <v>156</v>
      </c>
      <c r="I21" s="86" t="s">
        <v>723</v>
      </c>
    </row>
    <row r="22" spans="2:10" ht="18" customHeight="1" x14ac:dyDescent="0.25">
      <c r="B22" s="19" t="s">
        <v>115</v>
      </c>
      <c r="C22" s="779" t="s">
        <v>724</v>
      </c>
      <c r="D22" s="779"/>
      <c r="E22" s="779"/>
      <c r="F22" s="779"/>
      <c r="G22" s="779"/>
      <c r="H22" s="166" t="s">
        <v>11</v>
      </c>
      <c r="I22" s="87">
        <f>'TABELA APOIO'!E98</f>
        <v>0</v>
      </c>
    </row>
    <row r="23" spans="2:10" ht="18" customHeight="1" x14ac:dyDescent="0.25">
      <c r="B23" s="19" t="s">
        <v>118</v>
      </c>
      <c r="C23" s="779" t="s">
        <v>157</v>
      </c>
      <c r="D23" s="779"/>
      <c r="E23" s="779"/>
      <c r="F23" s="779"/>
      <c r="G23" s="779"/>
      <c r="H23" s="303" t="s">
        <v>11</v>
      </c>
      <c r="I23" s="87">
        <f>'TABELA APOIO'!F98</f>
        <v>0</v>
      </c>
    </row>
    <row r="24" spans="2:10" ht="18" customHeight="1" x14ac:dyDescent="0.25">
      <c r="B24" s="53" t="s">
        <v>120</v>
      </c>
      <c r="C24" s="779" t="s">
        <v>725</v>
      </c>
      <c r="D24" s="779"/>
      <c r="E24" s="779"/>
      <c r="F24" s="779"/>
      <c r="G24" s="779"/>
      <c r="H24" s="303" t="s">
        <v>726</v>
      </c>
      <c r="I24" s="87">
        <f>'TABELA APOIO'!G98</f>
        <v>0</v>
      </c>
      <c r="J24" s="89"/>
    </row>
    <row r="25" spans="2:10" ht="18" customHeight="1" x14ac:dyDescent="0.25">
      <c r="B25" s="19" t="s">
        <v>123</v>
      </c>
      <c r="C25" s="779" t="s">
        <v>206</v>
      </c>
      <c r="D25" s="779"/>
      <c r="E25" s="779"/>
      <c r="F25" s="779"/>
      <c r="G25" s="779"/>
      <c r="H25" s="90" t="s">
        <v>726</v>
      </c>
      <c r="I25" s="87">
        <f>'TABELA APOIO'!H98</f>
        <v>0</v>
      </c>
    </row>
    <row r="26" spans="2:10" ht="18" customHeight="1" x14ac:dyDescent="0.25">
      <c r="B26" s="19" t="s">
        <v>235</v>
      </c>
      <c r="C26" s="779" t="s">
        <v>727</v>
      </c>
      <c r="D26" s="779"/>
      <c r="E26" s="779"/>
      <c r="F26" s="779"/>
      <c r="G26" s="779"/>
      <c r="H26" s="90" t="s">
        <v>726</v>
      </c>
      <c r="I26" s="87">
        <f>'TABELA APOIO'!I98</f>
        <v>0</v>
      </c>
    </row>
    <row r="27" spans="2:10" ht="18" customHeight="1" x14ac:dyDescent="0.25">
      <c r="B27" s="19" t="s">
        <v>238</v>
      </c>
      <c r="C27" s="779" t="s">
        <v>310</v>
      </c>
      <c r="D27" s="779"/>
      <c r="E27" s="779"/>
      <c r="F27" s="779"/>
      <c r="G27" s="779"/>
      <c r="H27" s="90" t="s">
        <v>726</v>
      </c>
      <c r="I27" s="87">
        <f>'TABELA APOIO'!J98</f>
        <v>0</v>
      </c>
    </row>
    <row r="28" spans="2:10" ht="17.25" customHeight="1" x14ac:dyDescent="0.25">
      <c r="B28" s="1117" t="s">
        <v>728</v>
      </c>
      <c r="C28" s="1117"/>
      <c r="D28" s="1117"/>
      <c r="E28" s="1117"/>
      <c r="F28" s="1117"/>
      <c r="G28" s="1117"/>
      <c r="H28" s="1117"/>
      <c r="I28" s="91">
        <f>SUM(I22:I27)</f>
        <v>0</v>
      </c>
    </row>
    <row r="31" spans="2:10" ht="15.75" x14ac:dyDescent="0.25">
      <c r="B31" s="1115" t="s">
        <v>729</v>
      </c>
      <c r="C31" s="1115"/>
      <c r="D31" s="1115"/>
      <c r="E31" s="1115"/>
      <c r="F31" s="1115"/>
      <c r="G31" s="1115"/>
      <c r="H31" s="1115"/>
      <c r="I31" s="1115"/>
    </row>
    <row r="32" spans="2:10" s="93" customFormat="1" ht="14.25" customHeight="1" x14ac:dyDescent="0.25">
      <c r="B32" s="94"/>
      <c r="C32" s="94"/>
      <c r="D32" s="94"/>
      <c r="E32" s="94"/>
      <c r="F32" s="94"/>
      <c r="G32" s="94"/>
      <c r="H32" s="94"/>
      <c r="I32" s="94"/>
    </row>
    <row r="33" spans="2:10" s="93" customFormat="1" ht="17.25" customHeight="1" x14ac:dyDescent="0.25">
      <c r="B33" s="1145" t="s">
        <v>730</v>
      </c>
      <c r="C33" s="1145"/>
      <c r="D33" s="1145"/>
      <c r="E33" s="1145"/>
      <c r="F33" s="1145"/>
      <c r="G33" s="1145"/>
      <c r="H33" s="1145"/>
      <c r="I33" s="1145"/>
    </row>
    <row r="34" spans="2:10" x14ac:dyDescent="0.25">
      <c r="B34" s="28" t="s">
        <v>731</v>
      </c>
      <c r="C34" s="1114" t="s">
        <v>732</v>
      </c>
      <c r="D34" s="1114"/>
      <c r="E34" s="1114"/>
      <c r="F34" s="1114"/>
      <c r="G34" s="1114"/>
      <c r="H34" s="86" t="s">
        <v>156</v>
      </c>
      <c r="I34" s="86" t="s">
        <v>723</v>
      </c>
    </row>
    <row r="35" spans="2:10" x14ac:dyDescent="0.25">
      <c r="B35" s="19" t="s">
        <v>115</v>
      </c>
      <c r="C35" s="779" t="s">
        <v>216</v>
      </c>
      <c r="D35" s="779"/>
      <c r="E35" s="779"/>
      <c r="F35" s="779"/>
      <c r="G35" s="779"/>
      <c r="H35" s="95">
        <f>'TABELA APOIO'!H105</f>
        <v>8.3333333333333329E-2</v>
      </c>
      <c r="I35" s="88">
        <f>$I$28*H35</f>
        <v>0</v>
      </c>
      <c r="J35" s="45"/>
    </row>
    <row r="36" spans="2:10" x14ac:dyDescent="0.25">
      <c r="B36" s="19" t="s">
        <v>118</v>
      </c>
      <c r="C36" s="779" t="s">
        <v>218</v>
      </c>
      <c r="D36" s="779"/>
      <c r="E36" s="779"/>
      <c r="F36" s="779"/>
      <c r="G36" s="779"/>
      <c r="H36" s="95">
        <f>'TABELA APOIO'!H106</f>
        <v>2.7777777777777776E-2</v>
      </c>
      <c r="I36" s="88">
        <f>$I$28*H36</f>
        <v>0</v>
      </c>
      <c r="J36" s="45"/>
    </row>
    <row r="37" spans="2:10" x14ac:dyDescent="0.25">
      <c r="B37" s="1146" t="s">
        <v>733</v>
      </c>
      <c r="C37" s="1146"/>
      <c r="D37" s="1146"/>
      <c r="E37" s="1146"/>
      <c r="F37" s="1146"/>
      <c r="G37" s="1146"/>
      <c r="H37" s="96">
        <f>SUM(H35:H36)</f>
        <v>0.1111111111111111</v>
      </c>
      <c r="I37" s="97">
        <f>SUM(I35:I36)</f>
        <v>0</v>
      </c>
    </row>
    <row r="38" spans="2:10" ht="18.75" customHeight="1" x14ac:dyDescent="0.25">
      <c r="B38" s="19" t="s">
        <v>120</v>
      </c>
      <c r="C38" s="802" t="s">
        <v>734</v>
      </c>
      <c r="D38" s="802"/>
      <c r="E38" s="802"/>
      <c r="F38" s="802"/>
      <c r="G38" s="802"/>
      <c r="H38" s="98">
        <f>H51</f>
        <v>0</v>
      </c>
      <c r="I38" s="87">
        <f>I37*H38</f>
        <v>0</v>
      </c>
      <c r="J38" s="45"/>
    </row>
    <row r="39" spans="2:10" x14ac:dyDescent="0.25">
      <c r="B39" s="1124" t="s">
        <v>735</v>
      </c>
      <c r="C39" s="1124"/>
      <c r="D39" s="1124"/>
      <c r="E39" s="1124"/>
      <c r="F39" s="1124"/>
      <c r="G39" s="1124"/>
      <c r="H39" s="1124"/>
      <c r="I39" s="99">
        <f>SUM(I37:I38)</f>
        <v>0</v>
      </c>
    </row>
    <row r="40" spans="2:10" s="93" customFormat="1" ht="18.75" customHeight="1" x14ac:dyDescent="0.25">
      <c r="B40" s="94"/>
      <c r="C40" s="94"/>
      <c r="D40" s="94"/>
      <c r="E40" s="94"/>
      <c r="F40" s="94"/>
      <c r="G40" s="94"/>
      <c r="H40" s="94"/>
      <c r="I40" s="94"/>
    </row>
    <row r="41" spans="2:10" s="93" customFormat="1" x14ac:dyDescent="0.25">
      <c r="B41" s="1120" t="s">
        <v>736</v>
      </c>
      <c r="C41" s="1120"/>
      <c r="D41" s="1120"/>
      <c r="E41" s="1120"/>
      <c r="F41" s="1120"/>
      <c r="G41" s="1120"/>
      <c r="H41" s="1120"/>
      <c r="I41" s="1120"/>
    </row>
    <row r="42" spans="2:10" s="93" customFormat="1" ht="18" customHeight="1" x14ac:dyDescent="0.25">
      <c r="B42" s="28" t="s">
        <v>737</v>
      </c>
      <c r="C42" s="1114" t="s">
        <v>732</v>
      </c>
      <c r="D42" s="1114"/>
      <c r="E42" s="1114"/>
      <c r="F42" s="1114"/>
      <c r="G42" s="1114"/>
      <c r="H42" s="86" t="s">
        <v>255</v>
      </c>
      <c r="I42" s="86" t="s">
        <v>723</v>
      </c>
    </row>
    <row r="43" spans="2:10" s="93" customFormat="1" ht="17.25" customHeight="1" x14ac:dyDescent="0.25">
      <c r="B43" s="19" t="s">
        <v>115</v>
      </c>
      <c r="C43" s="779" t="s">
        <v>222</v>
      </c>
      <c r="D43" s="779"/>
      <c r="E43" s="779"/>
      <c r="F43" s="779"/>
      <c r="G43" s="779"/>
      <c r="H43" s="100">
        <f>'TABELA APOIO'!H111</f>
        <v>0</v>
      </c>
      <c r="I43" s="88">
        <f t="shared" ref="I43:I50" si="0">$I$28*H43</f>
        <v>0</v>
      </c>
    </row>
    <row r="44" spans="2:10" s="93" customFormat="1" ht="17.25" customHeight="1" x14ac:dyDescent="0.25">
      <c r="B44" s="19" t="s">
        <v>118</v>
      </c>
      <c r="C44" s="779" t="s">
        <v>224</v>
      </c>
      <c r="D44" s="779"/>
      <c r="E44" s="779"/>
      <c r="F44" s="779"/>
      <c r="G44" s="779"/>
      <c r="H44" s="100">
        <f>'TABELA APOIO'!H112</f>
        <v>0</v>
      </c>
      <c r="I44" s="88">
        <f t="shared" si="0"/>
        <v>0</v>
      </c>
    </row>
    <row r="45" spans="2:10" s="93" customFormat="1" ht="17.25" customHeight="1" x14ac:dyDescent="0.25">
      <c r="B45" s="19" t="s">
        <v>120</v>
      </c>
      <c r="C45" s="779" t="s">
        <v>228</v>
      </c>
      <c r="D45" s="779"/>
      <c r="E45" s="779"/>
      <c r="F45" s="779"/>
      <c r="G45" s="779"/>
      <c r="H45" s="100">
        <f>'TABELA APOIO'!H113</f>
        <v>0</v>
      </c>
      <c r="I45" s="88">
        <f t="shared" si="0"/>
        <v>0</v>
      </c>
    </row>
    <row r="46" spans="2:10" s="93" customFormat="1" ht="17.25" customHeight="1" x14ac:dyDescent="0.25">
      <c r="B46" s="19" t="s">
        <v>123</v>
      </c>
      <c r="C46" s="779" t="s">
        <v>232</v>
      </c>
      <c r="D46" s="779"/>
      <c r="E46" s="779"/>
      <c r="F46" s="779"/>
      <c r="G46" s="779"/>
      <c r="H46" s="100">
        <f>'TABELA APOIO'!H114</f>
        <v>0</v>
      </c>
      <c r="I46" s="88">
        <f t="shared" si="0"/>
        <v>0</v>
      </c>
    </row>
    <row r="47" spans="2:10" s="93" customFormat="1" ht="17.25" customHeight="1" x14ac:dyDescent="0.25">
      <c r="B47" s="19" t="s">
        <v>235</v>
      </c>
      <c r="C47" s="779" t="s">
        <v>236</v>
      </c>
      <c r="D47" s="779"/>
      <c r="E47" s="779"/>
      <c r="F47" s="779"/>
      <c r="G47" s="779"/>
      <c r="H47" s="100">
        <f>'TABELA APOIO'!H115</f>
        <v>0</v>
      </c>
      <c r="I47" s="88">
        <f t="shared" si="0"/>
        <v>0</v>
      </c>
    </row>
    <row r="48" spans="2:10" s="93" customFormat="1" ht="17.25" customHeight="1" x14ac:dyDescent="0.25">
      <c r="B48" s="19" t="s">
        <v>238</v>
      </c>
      <c r="C48" s="779" t="s">
        <v>239</v>
      </c>
      <c r="D48" s="779"/>
      <c r="E48" s="779"/>
      <c r="F48" s="779"/>
      <c r="G48" s="779"/>
      <c r="H48" s="100">
        <f>'TABELA APOIO'!H116</f>
        <v>0</v>
      </c>
      <c r="I48" s="88">
        <f t="shared" si="0"/>
        <v>0</v>
      </c>
    </row>
    <row r="49" spans="2:9" s="93" customFormat="1" ht="17.25" customHeight="1" x14ac:dyDescent="0.25">
      <c r="B49" s="19" t="s">
        <v>242</v>
      </c>
      <c r="C49" s="779" t="s">
        <v>243</v>
      </c>
      <c r="D49" s="779"/>
      <c r="E49" s="779"/>
      <c r="F49" s="779"/>
      <c r="G49" s="779"/>
      <c r="H49" s="100">
        <f>'TABELA APOIO'!H117</f>
        <v>0</v>
      </c>
      <c r="I49" s="88">
        <f t="shared" si="0"/>
        <v>0</v>
      </c>
    </row>
    <row r="50" spans="2:9" s="93" customFormat="1" ht="17.25" customHeight="1" x14ac:dyDescent="0.25">
      <c r="B50" s="19" t="s">
        <v>245</v>
      </c>
      <c r="C50" s="779" t="s">
        <v>246</v>
      </c>
      <c r="D50" s="779"/>
      <c r="E50" s="779"/>
      <c r="F50" s="779"/>
      <c r="G50" s="779"/>
      <c r="H50" s="100">
        <f>'TABELA APOIO'!H118</f>
        <v>0</v>
      </c>
      <c r="I50" s="88">
        <f t="shared" si="0"/>
        <v>0</v>
      </c>
    </row>
    <row r="51" spans="2:9" s="93" customFormat="1" ht="18" customHeight="1" x14ac:dyDescent="0.25">
      <c r="B51" s="1124" t="s">
        <v>738</v>
      </c>
      <c r="C51" s="1124" t="s">
        <v>325</v>
      </c>
      <c r="D51" s="1124"/>
      <c r="E51" s="1124"/>
      <c r="F51" s="1124"/>
      <c r="G51" s="1124"/>
      <c r="H51" s="101">
        <f>SUM(H43:H50)</f>
        <v>0</v>
      </c>
      <c r="I51" s="99">
        <f>SUM(I43:I50)</f>
        <v>0</v>
      </c>
    </row>
    <row r="52" spans="2:9" s="93" customFormat="1" ht="14.25" customHeight="1" x14ac:dyDescent="0.25">
      <c r="B52" s="94"/>
      <c r="C52" s="94"/>
      <c r="D52" s="94"/>
      <c r="E52" s="94"/>
      <c r="F52" s="94"/>
      <c r="G52" s="94"/>
      <c r="H52" s="94"/>
      <c r="I52" s="94"/>
    </row>
    <row r="53" spans="2:9" s="93" customFormat="1" ht="16.5" customHeight="1" x14ac:dyDescent="0.25">
      <c r="B53" s="1120" t="s">
        <v>739</v>
      </c>
      <c r="C53" s="1120"/>
      <c r="D53" s="1120"/>
      <c r="E53" s="1120"/>
      <c r="F53" s="1120"/>
      <c r="G53" s="1120"/>
      <c r="H53" s="1120"/>
      <c r="I53" s="1120"/>
    </row>
    <row r="54" spans="2:9" x14ac:dyDescent="0.25">
      <c r="B54" s="28" t="s">
        <v>740</v>
      </c>
      <c r="C54" s="1114" t="s">
        <v>732</v>
      </c>
      <c r="D54" s="1114"/>
      <c r="E54" s="1114"/>
      <c r="F54" s="1114"/>
      <c r="G54" s="1114"/>
      <c r="H54" s="86" t="s">
        <v>156</v>
      </c>
      <c r="I54" s="86" t="s">
        <v>723</v>
      </c>
    </row>
    <row r="55" spans="2:9" ht="16.5" customHeight="1" x14ac:dyDescent="0.25">
      <c r="B55" s="19" t="s">
        <v>115</v>
      </c>
      <c r="C55" s="779" t="s">
        <v>741</v>
      </c>
      <c r="D55" s="779"/>
      <c r="E55" s="779"/>
      <c r="F55" s="779"/>
      <c r="G55" s="779"/>
      <c r="H55" s="1125" t="s">
        <v>742</v>
      </c>
      <c r="I55" s="88">
        <f>BENEFÍCIOS!E148</f>
        <v>0</v>
      </c>
    </row>
    <row r="56" spans="2:9" ht="16.5" customHeight="1" x14ac:dyDescent="0.25">
      <c r="B56" s="19" t="s">
        <v>118</v>
      </c>
      <c r="C56" s="779" t="s">
        <v>743</v>
      </c>
      <c r="D56" s="779"/>
      <c r="E56" s="779"/>
      <c r="F56" s="779"/>
      <c r="G56" s="779"/>
      <c r="H56" s="1126"/>
      <c r="I56" s="88">
        <f>BENEFÍCIOS!F148</f>
        <v>0</v>
      </c>
    </row>
    <row r="57" spans="2:9" ht="16.5" customHeight="1" x14ac:dyDescent="0.25">
      <c r="B57" s="19" t="s">
        <v>120</v>
      </c>
      <c r="C57" s="779" t="s">
        <v>744</v>
      </c>
      <c r="D57" s="779"/>
      <c r="E57" s="779"/>
      <c r="F57" s="779"/>
      <c r="G57" s="779"/>
      <c r="H57" s="1126"/>
      <c r="I57" s="88">
        <f>BENEFÍCIOS!J56</f>
        <v>0</v>
      </c>
    </row>
    <row r="58" spans="2:9" ht="16.5" customHeight="1" x14ac:dyDescent="0.25">
      <c r="B58" s="19" t="s">
        <v>123</v>
      </c>
      <c r="C58" s="773" t="s">
        <v>745</v>
      </c>
      <c r="D58" s="774"/>
      <c r="E58" s="774"/>
      <c r="F58" s="774"/>
      <c r="G58" s="775"/>
      <c r="H58" s="1126"/>
      <c r="I58" s="88">
        <f>BENEFÍCIOS!H148</f>
        <v>0</v>
      </c>
    </row>
    <row r="59" spans="2:9" ht="16.5" customHeight="1" x14ac:dyDescent="0.25">
      <c r="B59" s="19" t="s">
        <v>235</v>
      </c>
      <c r="C59" s="773" t="s">
        <v>746</v>
      </c>
      <c r="D59" s="774"/>
      <c r="E59" s="774"/>
      <c r="F59" s="774"/>
      <c r="G59" s="775"/>
      <c r="H59" s="1126"/>
      <c r="I59" s="88">
        <f>BENEFÍCIOS!I148</f>
        <v>0</v>
      </c>
    </row>
    <row r="60" spans="2:9" ht="16.5" customHeight="1" x14ac:dyDescent="0.25">
      <c r="B60" s="19" t="s">
        <v>238</v>
      </c>
      <c r="C60" s="773" t="s">
        <v>747</v>
      </c>
      <c r="D60" s="774"/>
      <c r="E60" s="774"/>
      <c r="F60" s="774"/>
      <c r="G60" s="775"/>
      <c r="H60" s="1126"/>
      <c r="I60" s="88">
        <f>BENEFÍCIOS!J148</f>
        <v>0</v>
      </c>
    </row>
    <row r="61" spans="2:9" ht="16.5" customHeight="1" x14ac:dyDescent="0.25">
      <c r="B61" s="19" t="s">
        <v>242</v>
      </c>
      <c r="C61" s="773" t="s">
        <v>748</v>
      </c>
      <c r="D61" s="774"/>
      <c r="E61" s="774"/>
      <c r="F61" s="774"/>
      <c r="G61" s="775"/>
      <c r="H61" s="1127"/>
      <c r="I61" s="88">
        <f>BENEFÍCIOS!K148</f>
        <v>0</v>
      </c>
    </row>
    <row r="62" spans="2:9" x14ac:dyDescent="0.25">
      <c r="B62" s="1113" t="s">
        <v>749</v>
      </c>
      <c r="C62" s="1113"/>
      <c r="D62" s="1113"/>
      <c r="E62" s="1113"/>
      <c r="F62" s="1113"/>
      <c r="G62" s="1113"/>
      <c r="H62" s="1113"/>
      <c r="I62" s="99">
        <f>SUM(I55:I61)</f>
        <v>0</v>
      </c>
    </row>
    <row r="64" spans="2:9" ht="15.75" customHeight="1" x14ac:dyDescent="0.25">
      <c r="B64" s="1119" t="s">
        <v>750</v>
      </c>
      <c r="C64" s="1122"/>
      <c r="D64" s="1122"/>
      <c r="E64" s="1122"/>
      <c r="F64" s="1122"/>
      <c r="G64" s="1122"/>
      <c r="H64" s="1122"/>
      <c r="I64" s="1123"/>
    </row>
    <row r="65" spans="2:9" x14ac:dyDescent="0.25">
      <c r="B65" s="28"/>
      <c r="C65" s="1116" t="s">
        <v>732</v>
      </c>
      <c r="D65" s="1116"/>
      <c r="E65" s="1116"/>
      <c r="F65" s="1116"/>
      <c r="G65" s="1116"/>
      <c r="H65" s="1116"/>
      <c r="I65" s="86" t="s">
        <v>723</v>
      </c>
    </row>
    <row r="66" spans="2:9" x14ac:dyDescent="0.25">
      <c r="B66" s="19" t="s">
        <v>731</v>
      </c>
      <c r="C66" s="779" t="s">
        <v>751</v>
      </c>
      <c r="D66" s="779"/>
      <c r="E66" s="779"/>
      <c r="F66" s="779"/>
      <c r="G66" s="779"/>
      <c r="H66" s="779"/>
      <c r="I66" s="88">
        <f>I39</f>
        <v>0</v>
      </c>
    </row>
    <row r="67" spans="2:9" ht="27.75" customHeight="1" x14ac:dyDescent="0.25">
      <c r="B67" s="19" t="s">
        <v>737</v>
      </c>
      <c r="C67" s="802" t="s">
        <v>752</v>
      </c>
      <c r="D67" s="802"/>
      <c r="E67" s="802"/>
      <c r="F67" s="802"/>
      <c r="G67" s="802"/>
      <c r="H67" s="802"/>
      <c r="I67" s="88">
        <f>I51</f>
        <v>0</v>
      </c>
    </row>
    <row r="68" spans="2:9" x14ac:dyDescent="0.25">
      <c r="B68" s="19" t="s">
        <v>740</v>
      </c>
      <c r="C68" s="779" t="s">
        <v>753</v>
      </c>
      <c r="D68" s="779"/>
      <c r="E68" s="779"/>
      <c r="F68" s="779"/>
      <c r="G68" s="779"/>
      <c r="H68" s="779"/>
      <c r="I68" s="88">
        <f>I62</f>
        <v>0</v>
      </c>
    </row>
    <row r="69" spans="2:9" ht="15" customHeight="1" x14ac:dyDescent="0.25">
      <c r="B69" s="1117" t="s">
        <v>754</v>
      </c>
      <c r="C69" s="1117"/>
      <c r="D69" s="1117"/>
      <c r="E69" s="1117"/>
      <c r="F69" s="1117"/>
      <c r="G69" s="1117"/>
      <c r="H69" s="1117"/>
      <c r="I69" s="102">
        <f>SUM(I66:I68)</f>
        <v>0</v>
      </c>
    </row>
    <row r="70" spans="2:9" ht="15" customHeight="1" x14ac:dyDescent="0.25">
      <c r="B70" s="35"/>
      <c r="C70" s="35"/>
      <c r="D70" s="35"/>
      <c r="E70" s="35"/>
      <c r="F70" s="35"/>
      <c r="G70" s="35"/>
      <c r="H70" s="35"/>
      <c r="I70" s="163"/>
    </row>
    <row r="72" spans="2:9" ht="15.75" x14ac:dyDescent="0.25">
      <c r="B72" s="1115" t="s">
        <v>755</v>
      </c>
      <c r="C72" s="1115"/>
      <c r="D72" s="1115"/>
      <c r="E72" s="1115"/>
      <c r="F72" s="1115"/>
      <c r="G72" s="1115"/>
      <c r="H72" s="1115"/>
      <c r="I72" s="1115"/>
    </row>
    <row r="74" spans="2:9" ht="15" customHeight="1" x14ac:dyDescent="0.25">
      <c r="B74" s="28">
        <v>3</v>
      </c>
      <c r="C74" s="1114" t="s">
        <v>732</v>
      </c>
      <c r="D74" s="1114"/>
      <c r="E74" s="1114"/>
      <c r="F74" s="1114"/>
      <c r="G74" s="1114"/>
      <c r="H74" s="86" t="s">
        <v>255</v>
      </c>
      <c r="I74" s="86" t="s">
        <v>723</v>
      </c>
    </row>
    <row r="75" spans="2:9" ht="15" customHeight="1" x14ac:dyDescent="0.25">
      <c r="B75" s="53" t="s">
        <v>115</v>
      </c>
      <c r="C75" s="779" t="s">
        <v>256</v>
      </c>
      <c r="D75" s="779"/>
      <c r="E75" s="779"/>
      <c r="F75" s="779"/>
      <c r="G75" s="779"/>
      <c r="H75" s="103">
        <f>'TABELA APOIO'!J129</f>
        <v>0</v>
      </c>
      <c r="I75" s="79">
        <f>$I$28*H75</f>
        <v>0</v>
      </c>
    </row>
    <row r="76" spans="2:9" ht="15" customHeight="1" x14ac:dyDescent="0.25">
      <c r="B76" s="19" t="s">
        <v>118</v>
      </c>
      <c r="C76" s="779" t="s">
        <v>258</v>
      </c>
      <c r="D76" s="779"/>
      <c r="E76" s="779"/>
      <c r="F76" s="779"/>
      <c r="G76" s="779"/>
      <c r="H76" s="103">
        <f>'TABELA APOIO'!J130</f>
        <v>0</v>
      </c>
      <c r="I76" s="88">
        <f>$I$28*H76</f>
        <v>0</v>
      </c>
    </row>
    <row r="77" spans="2:9" ht="15" customHeight="1" x14ac:dyDescent="0.25">
      <c r="B77" s="19" t="s">
        <v>120</v>
      </c>
      <c r="C77" s="779" t="s">
        <v>260</v>
      </c>
      <c r="D77" s="779"/>
      <c r="E77" s="779"/>
      <c r="F77" s="779"/>
      <c r="G77" s="779"/>
      <c r="H77" s="103">
        <f>'TABELA APOIO'!J131</f>
        <v>0</v>
      </c>
      <c r="I77" s="88">
        <f>$I$28*H77</f>
        <v>0</v>
      </c>
    </row>
    <row r="78" spans="2:9" ht="15" customHeight="1" x14ac:dyDescent="0.25">
      <c r="B78" s="19" t="s">
        <v>123</v>
      </c>
      <c r="C78" s="779" t="s">
        <v>262</v>
      </c>
      <c r="D78" s="779"/>
      <c r="E78" s="779"/>
      <c r="F78" s="779"/>
      <c r="G78" s="779"/>
      <c r="H78" s="103">
        <f>'TABELA APOIO'!J132</f>
        <v>0</v>
      </c>
      <c r="I78" s="88">
        <f>$I$28*H78</f>
        <v>0</v>
      </c>
    </row>
    <row r="79" spans="2:9" ht="15.75" customHeight="1" x14ac:dyDescent="0.25">
      <c r="B79" s="19" t="s">
        <v>235</v>
      </c>
      <c r="C79" s="779" t="s">
        <v>756</v>
      </c>
      <c r="D79" s="779"/>
      <c r="E79" s="779"/>
      <c r="F79" s="779"/>
      <c r="G79" s="779"/>
      <c r="H79" s="103">
        <f>'TABELA APOIO'!J133</f>
        <v>0</v>
      </c>
      <c r="I79" s="88">
        <f>$I$28*H79</f>
        <v>0</v>
      </c>
    </row>
    <row r="80" spans="2:9" ht="15" customHeight="1" x14ac:dyDescent="0.25">
      <c r="B80" s="1117" t="s">
        <v>757</v>
      </c>
      <c r="C80" s="1117"/>
      <c r="D80" s="1117"/>
      <c r="E80" s="1117"/>
      <c r="F80" s="1117"/>
      <c r="G80" s="1117"/>
      <c r="H80" s="1117"/>
      <c r="I80" s="102">
        <f>SUM(I75:I79)</f>
        <v>0</v>
      </c>
    </row>
    <row r="81" spans="2:9" ht="15" customHeight="1" x14ac:dyDescent="0.25">
      <c r="B81" s="35"/>
      <c r="C81" s="35"/>
      <c r="D81" s="35"/>
      <c r="E81" s="35"/>
      <c r="F81" s="35"/>
      <c r="G81" s="35"/>
      <c r="H81" s="35"/>
      <c r="I81" s="163"/>
    </row>
    <row r="82" spans="2:9" ht="15" customHeight="1" x14ac:dyDescent="0.25"/>
    <row r="83" spans="2:9" ht="15.75" x14ac:dyDescent="0.25">
      <c r="B83" s="1115" t="s">
        <v>295</v>
      </c>
      <c r="C83" s="1115"/>
      <c r="D83" s="1115"/>
      <c r="E83" s="1115"/>
      <c r="F83" s="1115"/>
      <c r="G83" s="1115"/>
      <c r="H83" s="1115"/>
      <c r="I83" s="1115"/>
    </row>
    <row r="84" spans="2:9" ht="15.75" x14ac:dyDescent="0.25">
      <c r="B84" s="77"/>
      <c r="C84" s="77"/>
      <c r="D84" s="77"/>
      <c r="E84" s="77"/>
      <c r="F84" s="77"/>
      <c r="G84" s="77"/>
      <c r="H84" s="77"/>
      <c r="I84" s="77"/>
    </row>
    <row r="85" spans="2:9" x14ac:dyDescent="0.25">
      <c r="B85" s="1120" t="s">
        <v>758</v>
      </c>
      <c r="C85" s="1120"/>
      <c r="D85" s="1120"/>
      <c r="E85" s="1120"/>
      <c r="F85" s="1120"/>
      <c r="G85" s="1120"/>
      <c r="H85" s="1120"/>
      <c r="I85" s="1120"/>
    </row>
    <row r="86" spans="2:9" x14ac:dyDescent="0.25">
      <c r="B86" s="28" t="s">
        <v>759</v>
      </c>
      <c r="C86" s="1114" t="s">
        <v>732</v>
      </c>
      <c r="D86" s="1114"/>
      <c r="E86" s="1114"/>
      <c r="F86" s="1114"/>
      <c r="G86" s="1114"/>
      <c r="H86" s="86" t="s">
        <v>255</v>
      </c>
      <c r="I86" s="86" t="s">
        <v>723</v>
      </c>
    </row>
    <row r="87" spans="2:9" ht="15" customHeight="1" x14ac:dyDescent="0.25">
      <c r="B87" s="53" t="s">
        <v>115</v>
      </c>
      <c r="C87" s="1144" t="s">
        <v>303</v>
      </c>
      <c r="D87" s="1144"/>
      <c r="E87" s="1144"/>
      <c r="F87" s="1144"/>
      <c r="G87" s="1144"/>
      <c r="H87" s="1147" t="s">
        <v>760</v>
      </c>
      <c r="I87" s="88">
        <f>'TB-MOD 4-AUSÊNCIAS'!E39</f>
        <v>0</v>
      </c>
    </row>
    <row r="88" spans="2:9" ht="15" customHeight="1" x14ac:dyDescent="0.25">
      <c r="B88" s="53" t="s">
        <v>118</v>
      </c>
      <c r="C88" s="1143" t="s">
        <v>761</v>
      </c>
      <c r="D88" s="1143"/>
      <c r="E88" s="1143"/>
      <c r="F88" s="1143"/>
      <c r="G88" s="1143"/>
      <c r="H88" s="1148"/>
      <c r="I88" s="88">
        <f>'TB-MOD 4-AUSÊNCIAS'!F39</f>
        <v>0</v>
      </c>
    </row>
    <row r="89" spans="2:9" ht="15" customHeight="1" x14ac:dyDescent="0.25">
      <c r="B89" s="53" t="s">
        <v>120</v>
      </c>
      <c r="C89" s="773" t="s">
        <v>762</v>
      </c>
      <c r="D89" s="774"/>
      <c r="E89" s="774"/>
      <c r="F89" s="774"/>
      <c r="G89" s="775"/>
      <c r="H89" s="1148"/>
      <c r="I89" s="88">
        <f>'TB-MOD 4-AUSÊNCIAS'!G39</f>
        <v>0</v>
      </c>
    </row>
    <row r="90" spans="2:9" ht="14.25" customHeight="1" x14ac:dyDescent="0.25">
      <c r="B90" s="53" t="s">
        <v>123</v>
      </c>
      <c r="C90" s="773" t="s">
        <v>308</v>
      </c>
      <c r="D90" s="774"/>
      <c r="E90" s="774"/>
      <c r="F90" s="774"/>
      <c r="G90" s="775"/>
      <c r="H90" s="1148"/>
      <c r="I90" s="88">
        <f>'TB-MOD 4-AUSÊNCIAS'!H39</f>
        <v>0</v>
      </c>
    </row>
    <row r="91" spans="2:9" ht="14.25" customHeight="1" x14ac:dyDescent="0.25">
      <c r="B91" s="53" t="s">
        <v>235</v>
      </c>
      <c r="C91" s="773" t="s">
        <v>309</v>
      </c>
      <c r="D91" s="774"/>
      <c r="E91" s="774"/>
      <c r="F91" s="774"/>
      <c r="G91" s="775"/>
      <c r="H91" s="1148"/>
      <c r="I91" s="88">
        <f>'TB-MOD 4-AUSÊNCIAS'!I39</f>
        <v>0</v>
      </c>
    </row>
    <row r="92" spans="2:9" x14ac:dyDescent="0.25">
      <c r="B92" s="19" t="s">
        <v>238</v>
      </c>
      <c r="C92" s="779" t="s">
        <v>310</v>
      </c>
      <c r="D92" s="779"/>
      <c r="E92" s="779"/>
      <c r="F92" s="779"/>
      <c r="G92" s="779"/>
      <c r="H92" s="1149"/>
      <c r="I92" s="88">
        <f>'TB-MOD 4-AUSÊNCIAS'!J39</f>
        <v>0</v>
      </c>
    </row>
    <row r="93" spans="2:9" ht="18" customHeight="1" x14ac:dyDescent="0.25">
      <c r="B93" s="1124" t="s">
        <v>763</v>
      </c>
      <c r="C93" s="1124" t="s">
        <v>325</v>
      </c>
      <c r="D93" s="1124"/>
      <c r="E93" s="1124"/>
      <c r="F93" s="1124"/>
      <c r="G93" s="1124"/>
      <c r="H93" s="104"/>
      <c r="I93" s="99">
        <f>SUM(I87:I92)</f>
        <v>0</v>
      </c>
    </row>
    <row r="95" spans="2:9" x14ac:dyDescent="0.25">
      <c r="B95" s="1120" t="s">
        <v>764</v>
      </c>
      <c r="C95" s="1120"/>
      <c r="D95" s="1120"/>
      <c r="E95" s="1120"/>
      <c r="F95" s="1120"/>
      <c r="G95" s="1120"/>
      <c r="H95" s="1120"/>
      <c r="I95" s="1120"/>
    </row>
    <row r="96" spans="2:9" x14ac:dyDescent="0.25">
      <c r="B96" s="28" t="s">
        <v>765</v>
      </c>
      <c r="C96" s="1114" t="s">
        <v>732</v>
      </c>
      <c r="D96" s="1114"/>
      <c r="E96" s="1114"/>
      <c r="F96" s="1114"/>
      <c r="G96" s="1114"/>
      <c r="H96" s="86" t="s">
        <v>255</v>
      </c>
      <c r="I96" s="86" t="s">
        <v>723</v>
      </c>
    </row>
    <row r="97" spans="2:10" x14ac:dyDescent="0.25">
      <c r="B97" s="53" t="s">
        <v>115</v>
      </c>
      <c r="C97" s="1143" t="s">
        <v>766</v>
      </c>
      <c r="D97" s="1143"/>
      <c r="E97" s="1143"/>
      <c r="F97" s="1143"/>
      <c r="G97" s="1143"/>
      <c r="H97" s="105">
        <v>0</v>
      </c>
      <c r="I97" s="88">
        <f>H97*I28</f>
        <v>0</v>
      </c>
      <c r="J97" s="85"/>
    </row>
    <row r="98" spans="2:10" ht="14.25" customHeight="1" x14ac:dyDescent="0.25">
      <c r="B98" s="1124" t="s">
        <v>767</v>
      </c>
      <c r="C98" s="1124" t="s">
        <v>325</v>
      </c>
      <c r="D98" s="1124"/>
      <c r="E98" s="1124"/>
      <c r="F98" s="1124"/>
      <c r="G98" s="1124"/>
      <c r="H98" s="104">
        <f>SUM(H96:H97)</f>
        <v>0</v>
      </c>
      <c r="I98" s="99">
        <f>SUM(I97)</f>
        <v>0</v>
      </c>
    </row>
    <row r="100" spans="2:10" ht="15.75" customHeight="1" x14ac:dyDescent="0.25">
      <c r="B100" s="1119" t="s">
        <v>768</v>
      </c>
      <c r="C100" s="1122"/>
      <c r="D100" s="1122"/>
      <c r="E100" s="1122"/>
      <c r="F100" s="1122"/>
      <c r="G100" s="1122"/>
      <c r="H100" s="1122"/>
      <c r="I100" s="1123"/>
    </row>
    <row r="101" spans="2:10" x14ac:dyDescent="0.25">
      <c r="B101" s="28"/>
      <c r="C101" s="1116" t="s">
        <v>732</v>
      </c>
      <c r="D101" s="1116"/>
      <c r="E101" s="1116"/>
      <c r="F101" s="1116"/>
      <c r="G101" s="1116"/>
      <c r="H101" s="1116"/>
      <c r="I101" s="86" t="s">
        <v>723</v>
      </c>
    </row>
    <row r="102" spans="2:10" x14ac:dyDescent="0.25">
      <c r="B102" s="19" t="s">
        <v>759</v>
      </c>
      <c r="C102" s="779" t="s">
        <v>305</v>
      </c>
      <c r="D102" s="779"/>
      <c r="E102" s="779"/>
      <c r="F102" s="779"/>
      <c r="G102" s="779"/>
      <c r="H102" s="779"/>
      <c r="I102" s="88">
        <f>I93</f>
        <v>0</v>
      </c>
    </row>
    <row r="103" spans="2:10" x14ac:dyDescent="0.25">
      <c r="B103" s="19" t="s">
        <v>765</v>
      </c>
      <c r="C103" s="802" t="s">
        <v>766</v>
      </c>
      <c r="D103" s="802"/>
      <c r="E103" s="802"/>
      <c r="F103" s="802"/>
      <c r="G103" s="802"/>
      <c r="H103" s="802"/>
      <c r="I103" s="88">
        <f>I98</f>
        <v>0</v>
      </c>
    </row>
    <row r="104" spans="2:10" x14ac:dyDescent="0.25">
      <c r="B104" s="1117" t="s">
        <v>769</v>
      </c>
      <c r="C104" s="1117"/>
      <c r="D104" s="1117"/>
      <c r="E104" s="1117"/>
      <c r="F104" s="1117"/>
      <c r="G104" s="1117"/>
      <c r="H104" s="1117"/>
      <c r="I104" s="102">
        <f>SUM(I102:I103)</f>
        <v>0</v>
      </c>
    </row>
    <row r="105" spans="2:10" x14ac:dyDescent="0.25">
      <c r="B105" s="35"/>
      <c r="C105" s="35"/>
      <c r="D105" s="35"/>
      <c r="E105" s="35"/>
      <c r="F105" s="35"/>
      <c r="G105" s="35"/>
      <c r="H105" s="35"/>
      <c r="I105" s="163"/>
    </row>
    <row r="106" spans="2:10" ht="15" customHeight="1" x14ac:dyDescent="0.25"/>
    <row r="107" spans="2:10" ht="15.75" x14ac:dyDescent="0.25">
      <c r="B107" s="1115" t="s">
        <v>770</v>
      </c>
      <c r="C107" s="1115"/>
      <c r="D107" s="1115"/>
      <c r="E107" s="1115"/>
      <c r="F107" s="1115"/>
      <c r="G107" s="1115"/>
      <c r="H107" s="1115"/>
      <c r="I107" s="1115"/>
    </row>
    <row r="109" spans="2:10" ht="15" customHeight="1" x14ac:dyDescent="0.25">
      <c r="B109" s="28">
        <v>5</v>
      </c>
      <c r="C109" s="1114" t="s">
        <v>732</v>
      </c>
      <c r="D109" s="1114"/>
      <c r="E109" s="1114"/>
      <c r="F109" s="1114"/>
      <c r="G109" s="1114"/>
      <c r="H109" s="96" t="s">
        <v>156</v>
      </c>
      <c r="I109" s="178" t="s">
        <v>723</v>
      </c>
    </row>
    <row r="110" spans="2:10" ht="15.95" customHeight="1" x14ac:dyDescent="0.25">
      <c r="B110" s="53" t="s">
        <v>115</v>
      </c>
      <c r="C110" s="1143" t="s">
        <v>771</v>
      </c>
      <c r="D110" s="1143"/>
      <c r="E110" s="1143"/>
      <c r="F110" s="1143"/>
      <c r="G110" s="1143"/>
      <c r="H110" s="53" t="s">
        <v>772</v>
      </c>
      <c r="I110" s="176">
        <f>UNIFORME!P22</f>
        <v>0</v>
      </c>
    </row>
    <row r="111" spans="2:10" x14ac:dyDescent="0.25">
      <c r="B111" s="19" t="s">
        <v>118</v>
      </c>
      <c r="C111" s="140" t="s">
        <v>773</v>
      </c>
      <c r="D111" s="179"/>
      <c r="E111" s="179"/>
      <c r="F111" s="179"/>
      <c r="G111" s="180"/>
      <c r="H111" s="19" t="s">
        <v>772</v>
      </c>
      <c r="I111" s="181">
        <f>EPI!J62</f>
        <v>0</v>
      </c>
      <c r="J111" s="85"/>
    </row>
    <row r="112" spans="2:10" x14ac:dyDescent="0.25">
      <c r="B112" s="19" t="s">
        <v>120</v>
      </c>
      <c r="C112" s="773" t="s">
        <v>774</v>
      </c>
      <c r="D112" s="774"/>
      <c r="E112" s="774"/>
      <c r="F112" s="774"/>
      <c r="G112" s="775"/>
      <c r="H112" s="19" t="s">
        <v>772</v>
      </c>
      <c r="I112" s="181">
        <f>EQUIPAMENTO!I61</f>
        <v>0</v>
      </c>
    </row>
    <row r="113" spans="2:9" x14ac:dyDescent="0.25">
      <c r="B113" s="19" t="s">
        <v>123</v>
      </c>
      <c r="C113" s="140" t="s">
        <v>775</v>
      </c>
      <c r="D113" s="141"/>
      <c r="E113" s="141"/>
      <c r="F113" s="141"/>
      <c r="G113" s="142"/>
      <c r="H113" s="19" t="s">
        <v>772</v>
      </c>
      <c r="I113" s="181">
        <f>'FERRAMENTAS - TEC'!I77</f>
        <v>0</v>
      </c>
    </row>
    <row r="114" spans="2:9" x14ac:dyDescent="0.25">
      <c r="B114" s="19" t="s">
        <v>235</v>
      </c>
      <c r="C114" s="140" t="s">
        <v>776</v>
      </c>
      <c r="D114" s="141"/>
      <c r="E114" s="141"/>
      <c r="F114" s="141"/>
      <c r="G114" s="142"/>
      <c r="H114" s="19" t="s">
        <v>772</v>
      </c>
      <c r="I114" s="181">
        <f>LAUDO!F19</f>
        <v>0</v>
      </c>
    </row>
    <row r="115" spans="2:9" x14ac:dyDescent="0.25">
      <c r="B115" s="19" t="s">
        <v>238</v>
      </c>
      <c r="C115" s="140" t="s">
        <v>310</v>
      </c>
      <c r="D115" s="141"/>
      <c r="E115" s="141"/>
      <c r="F115" s="141"/>
      <c r="G115" s="142"/>
      <c r="H115" s="19" t="s">
        <v>772</v>
      </c>
      <c r="I115" s="181"/>
    </row>
    <row r="116" spans="2:9" ht="15.75" customHeight="1" x14ac:dyDescent="0.25">
      <c r="B116" s="1117" t="s">
        <v>777</v>
      </c>
      <c r="C116" s="1117"/>
      <c r="D116" s="1117"/>
      <c r="E116" s="1117"/>
      <c r="F116" s="1117"/>
      <c r="G116" s="1117"/>
      <c r="H116" s="1117"/>
      <c r="I116" s="102">
        <f>SUM(I110:I115)</f>
        <v>0</v>
      </c>
    </row>
    <row r="117" spans="2:9" ht="15" customHeight="1" x14ac:dyDescent="0.25">
      <c r="B117" s="35"/>
      <c r="C117" s="35"/>
      <c r="D117" s="35"/>
      <c r="E117" s="35"/>
      <c r="F117" s="35"/>
      <c r="G117" s="35"/>
      <c r="H117" s="35"/>
      <c r="I117" s="106"/>
    </row>
    <row r="118" spans="2:9" ht="15" customHeight="1" x14ac:dyDescent="0.25">
      <c r="B118" s="35"/>
      <c r="C118" s="35"/>
      <c r="D118" s="35"/>
      <c r="E118" s="35"/>
      <c r="F118" s="35"/>
      <c r="G118" s="35"/>
      <c r="H118" s="35"/>
      <c r="I118" s="106"/>
    </row>
    <row r="119" spans="2:9" ht="15" customHeight="1" x14ac:dyDescent="0.25">
      <c r="B119" s="1115" t="s">
        <v>778</v>
      </c>
      <c r="C119" s="1115"/>
      <c r="D119" s="1115"/>
      <c r="E119" s="1115"/>
      <c r="F119" s="1115"/>
      <c r="G119" s="1115"/>
      <c r="H119" s="1115"/>
      <c r="I119" s="1115"/>
    </row>
    <row r="120" spans="2:9" ht="15.75" x14ac:dyDescent="0.25">
      <c r="B120" s="77"/>
      <c r="C120" s="77"/>
      <c r="D120" s="77"/>
      <c r="E120" s="77"/>
      <c r="F120" s="77"/>
      <c r="G120" s="77"/>
      <c r="H120" s="77"/>
      <c r="I120" s="77"/>
    </row>
    <row r="121" spans="2:9" ht="15" customHeight="1" x14ac:dyDescent="0.25">
      <c r="B121" s="28"/>
      <c r="C121" s="1116" t="s">
        <v>732</v>
      </c>
      <c r="D121" s="1116"/>
      <c r="E121" s="1116"/>
      <c r="F121" s="1116"/>
      <c r="G121" s="1116"/>
      <c r="H121" s="1116"/>
      <c r="I121" s="86" t="s">
        <v>723</v>
      </c>
    </row>
    <row r="122" spans="2:9" ht="15" customHeight="1" x14ac:dyDescent="0.25">
      <c r="B122" s="19" t="s">
        <v>115</v>
      </c>
      <c r="C122" s="779" t="s">
        <v>779</v>
      </c>
      <c r="D122" s="779"/>
      <c r="E122" s="779"/>
      <c r="F122" s="779"/>
      <c r="G122" s="779"/>
      <c r="H122" s="779"/>
      <c r="I122" s="88">
        <f>I28</f>
        <v>0</v>
      </c>
    </row>
    <row r="123" spans="2:9" ht="15" customHeight="1" x14ac:dyDescent="0.25">
      <c r="B123" s="19" t="s">
        <v>118</v>
      </c>
      <c r="C123" s="779" t="s">
        <v>780</v>
      </c>
      <c r="D123" s="779"/>
      <c r="E123" s="779"/>
      <c r="F123" s="779"/>
      <c r="G123" s="779"/>
      <c r="H123" s="779"/>
      <c r="I123" s="88">
        <f>I69</f>
        <v>0</v>
      </c>
    </row>
    <row r="124" spans="2:9" ht="15" customHeight="1" x14ac:dyDescent="0.25">
      <c r="B124" s="19" t="s">
        <v>120</v>
      </c>
      <c r="C124" s="779" t="s">
        <v>781</v>
      </c>
      <c r="D124" s="779"/>
      <c r="E124" s="779"/>
      <c r="F124" s="779"/>
      <c r="G124" s="779"/>
      <c r="H124" s="779"/>
      <c r="I124" s="88">
        <f>I80</f>
        <v>0</v>
      </c>
    </row>
    <row r="125" spans="2:9" ht="15" customHeight="1" x14ac:dyDescent="0.25">
      <c r="B125" s="19" t="s">
        <v>123</v>
      </c>
      <c r="C125" s="779" t="s">
        <v>782</v>
      </c>
      <c r="D125" s="779"/>
      <c r="E125" s="779"/>
      <c r="F125" s="779"/>
      <c r="G125" s="779"/>
      <c r="H125" s="779"/>
      <c r="I125" s="88">
        <f>I104</f>
        <v>0</v>
      </c>
    </row>
    <row r="126" spans="2:9" ht="15" customHeight="1" x14ac:dyDescent="0.25">
      <c r="B126" s="19" t="s">
        <v>235</v>
      </c>
      <c r="C126" s="779" t="s">
        <v>783</v>
      </c>
      <c r="D126" s="779"/>
      <c r="E126" s="779"/>
      <c r="F126" s="779"/>
      <c r="G126" s="779"/>
      <c r="H126" s="779"/>
      <c r="I126" s="88">
        <f>I116</f>
        <v>0</v>
      </c>
    </row>
    <row r="127" spans="2:9" ht="15" customHeight="1" x14ac:dyDescent="0.25">
      <c r="B127" s="1117" t="s">
        <v>784</v>
      </c>
      <c r="C127" s="1117"/>
      <c r="D127" s="1117"/>
      <c r="E127" s="1117"/>
      <c r="F127" s="1117"/>
      <c r="G127" s="1117"/>
      <c r="H127" s="1117"/>
      <c r="I127" s="102">
        <f>SUM(I122:I126)</f>
        <v>0</v>
      </c>
    </row>
    <row r="128" spans="2:9" ht="15" customHeight="1" x14ac:dyDescent="0.25">
      <c r="B128" s="35"/>
      <c r="C128" s="35"/>
      <c r="D128" s="35"/>
      <c r="E128" s="35"/>
      <c r="F128" s="35"/>
      <c r="G128" s="35"/>
      <c r="H128" s="35"/>
      <c r="I128" s="106"/>
    </row>
    <row r="129" spans="2:12" ht="15" customHeight="1" x14ac:dyDescent="0.25">
      <c r="B129" s="35"/>
      <c r="C129" s="35"/>
      <c r="D129" s="35"/>
      <c r="E129" s="35"/>
      <c r="F129" s="35"/>
      <c r="G129" s="35"/>
      <c r="H129" s="35"/>
      <c r="I129" s="106"/>
    </row>
    <row r="130" spans="2:12" ht="15.75" customHeight="1" x14ac:dyDescent="0.25">
      <c r="B130" s="1115" t="s">
        <v>346</v>
      </c>
      <c r="C130" s="1115"/>
      <c r="D130" s="1115"/>
      <c r="E130" s="1115"/>
      <c r="F130" s="1115"/>
      <c r="G130" s="1115"/>
      <c r="H130" s="1115"/>
      <c r="I130" s="1115"/>
    </row>
    <row r="131" spans="2:12" x14ac:dyDescent="0.25">
      <c r="B131" s="35"/>
      <c r="C131" s="35"/>
      <c r="D131" s="35"/>
      <c r="E131" s="35"/>
      <c r="F131" s="35"/>
      <c r="G131" s="35"/>
      <c r="H131" s="35"/>
      <c r="I131" s="106"/>
    </row>
    <row r="132" spans="2:12" ht="15.75" customHeight="1" x14ac:dyDescent="0.25">
      <c r="B132" s="1150" t="s">
        <v>732</v>
      </c>
      <c r="C132" s="1150"/>
      <c r="D132" s="1150"/>
      <c r="E132" s="1150"/>
      <c r="F132" s="1150"/>
      <c r="G132" s="1150"/>
      <c r="H132" s="86" t="s">
        <v>255</v>
      </c>
      <c r="I132" s="86" t="s">
        <v>723</v>
      </c>
      <c r="J132" s="85"/>
    </row>
    <row r="133" spans="2:12" ht="15.75" customHeight="1" x14ac:dyDescent="0.25">
      <c r="B133" s="107" t="s">
        <v>115</v>
      </c>
      <c r="C133" s="1150" t="s">
        <v>785</v>
      </c>
      <c r="D133" s="1150"/>
      <c r="E133" s="1150"/>
      <c r="F133" s="1150"/>
      <c r="G133" s="1150"/>
      <c r="H133" s="108">
        <f>'TABELA APOIO'!I145</f>
        <v>0</v>
      </c>
      <c r="I133" s="109">
        <f>I127*H133</f>
        <v>0</v>
      </c>
      <c r="J133" s="85"/>
    </row>
    <row r="134" spans="2:12" ht="15.75" customHeight="1" x14ac:dyDescent="0.25">
      <c r="B134" s="107" t="s">
        <v>118</v>
      </c>
      <c r="C134" s="1150" t="s">
        <v>275</v>
      </c>
      <c r="D134" s="1150"/>
      <c r="E134" s="1150"/>
      <c r="F134" s="1150"/>
      <c r="G134" s="1150"/>
      <c r="H134" s="108">
        <f>'TABELA APOIO'!I146</f>
        <v>0</v>
      </c>
      <c r="I134" s="109">
        <f>(I127+I133)*H134</f>
        <v>0</v>
      </c>
      <c r="J134" s="85"/>
    </row>
    <row r="135" spans="2:12" ht="15.75" customHeight="1" x14ac:dyDescent="0.25">
      <c r="B135" s="110" t="s">
        <v>120</v>
      </c>
      <c r="C135" s="1150" t="s">
        <v>786</v>
      </c>
      <c r="D135" s="1150"/>
      <c r="E135" s="1150"/>
      <c r="F135" s="1150"/>
      <c r="G135" s="1150"/>
      <c r="H135" s="108">
        <f>SUM(H136:H141)</f>
        <v>0</v>
      </c>
      <c r="I135" s="109">
        <f>$I$144*H135</f>
        <v>0</v>
      </c>
      <c r="J135" s="85"/>
    </row>
    <row r="136" spans="2:12" ht="15.75" customHeight="1" x14ac:dyDescent="0.25">
      <c r="B136" s="1151" t="s">
        <v>787</v>
      </c>
      <c r="C136" s="1118" t="s">
        <v>788</v>
      </c>
      <c r="D136" s="1118"/>
      <c r="E136" s="1118"/>
      <c r="F136" s="1118"/>
      <c r="G136" s="1118"/>
      <c r="H136" s="111"/>
      <c r="I136" s="112"/>
      <c r="J136" s="85"/>
    </row>
    <row r="137" spans="2:12" ht="15.75" customHeight="1" x14ac:dyDescent="0.25">
      <c r="B137" s="1151"/>
      <c r="C137" s="113"/>
      <c r="D137" s="1152" t="s">
        <v>789</v>
      </c>
      <c r="E137" s="1153"/>
      <c r="F137" s="1153"/>
      <c r="G137" s="1154"/>
      <c r="H137" s="111">
        <f>'TABELA APOIO'!I148</f>
        <v>0</v>
      </c>
      <c r="I137" s="109">
        <f>$I$144*H137</f>
        <v>0</v>
      </c>
      <c r="J137" s="85"/>
    </row>
    <row r="138" spans="2:12" ht="15.75" customHeight="1" x14ac:dyDescent="0.25">
      <c r="B138" s="1151"/>
      <c r="C138" s="113"/>
      <c r="D138" s="1152" t="s">
        <v>790</v>
      </c>
      <c r="E138" s="1153"/>
      <c r="F138" s="1153"/>
      <c r="G138" s="1154"/>
      <c r="H138" s="111">
        <f>'TABELA APOIO'!I149</f>
        <v>0</v>
      </c>
      <c r="I138" s="109">
        <f>$I$144*H138</f>
        <v>0</v>
      </c>
      <c r="J138" s="85"/>
      <c r="L138" s="45"/>
    </row>
    <row r="139" spans="2:12" ht="15.75" customHeight="1" x14ac:dyDescent="0.25">
      <c r="B139" s="1151"/>
      <c r="C139" s="1118" t="s">
        <v>791</v>
      </c>
      <c r="D139" s="1118"/>
      <c r="E139" s="1118"/>
      <c r="F139" s="1118"/>
      <c r="G139" s="1118"/>
      <c r="H139" s="111">
        <f>'TABELA APOIO'!I150</f>
        <v>0</v>
      </c>
      <c r="I139" s="109">
        <f>$I$144*H139</f>
        <v>0</v>
      </c>
      <c r="J139" s="85"/>
    </row>
    <row r="140" spans="2:12" ht="15.75" customHeight="1" x14ac:dyDescent="0.25">
      <c r="B140" s="1151"/>
      <c r="C140" s="1155" t="s">
        <v>792</v>
      </c>
      <c r="D140" s="1155"/>
      <c r="E140" s="1155"/>
      <c r="F140" s="1155"/>
      <c r="G140" s="1155"/>
      <c r="H140" s="114">
        <f>'TABELA APOIO'!I152</f>
        <v>0</v>
      </c>
      <c r="I140" s="109">
        <f>$I$144*H140</f>
        <v>0</v>
      </c>
      <c r="J140" s="85"/>
    </row>
    <row r="141" spans="2:12" ht="15.75" customHeight="1" x14ac:dyDescent="0.25">
      <c r="B141" s="1151"/>
      <c r="C141" s="1118" t="s">
        <v>793</v>
      </c>
      <c r="D141" s="1118"/>
      <c r="E141" s="1118"/>
      <c r="F141" s="1118"/>
      <c r="G141" s="1118"/>
      <c r="H141" s="111">
        <f>'TABELA APOIO'!I153</f>
        <v>0</v>
      </c>
      <c r="I141" s="109">
        <f>$I$144*H141</f>
        <v>0</v>
      </c>
      <c r="J141" s="85"/>
    </row>
    <row r="142" spans="2:12" ht="15.75" customHeight="1" x14ac:dyDescent="0.25">
      <c r="B142" s="1117" t="s">
        <v>794</v>
      </c>
      <c r="C142" s="1117"/>
      <c r="D142" s="1117"/>
      <c r="E142" s="1117"/>
      <c r="F142" s="1117"/>
      <c r="G142" s="1117"/>
      <c r="H142" s="1117"/>
      <c r="I142" s="102">
        <f>I133+I134+I135</f>
        <v>0</v>
      </c>
      <c r="J142" s="85"/>
    </row>
    <row r="143" spans="2:12" ht="15" customHeight="1" thickBot="1" x14ac:dyDescent="0.3">
      <c r="B143" s="115"/>
      <c r="C143" s="116"/>
      <c r="D143" s="116"/>
      <c r="E143" s="116"/>
      <c r="F143" s="116"/>
      <c r="G143" s="116"/>
      <c r="H143" s="117"/>
      <c r="I143" s="118"/>
      <c r="J143" s="85"/>
    </row>
    <row r="144" spans="2:12" ht="20.25" customHeight="1" thickBot="1" x14ac:dyDescent="0.3">
      <c r="B144" s="1111" t="s">
        <v>795</v>
      </c>
      <c r="C144" s="1112" t="s">
        <v>90</v>
      </c>
      <c r="D144" s="1112"/>
      <c r="E144" s="1112"/>
      <c r="F144" s="1112"/>
      <c r="G144" s="1112"/>
      <c r="H144" s="1112"/>
      <c r="I144" s="119">
        <f>(I127+I133+I134)/(1-H135)</f>
        <v>0</v>
      </c>
      <c r="J144" s="45"/>
    </row>
    <row r="145" spans="2:9" ht="15.75" thickBot="1" x14ac:dyDescent="0.3"/>
    <row r="146" spans="2:9" ht="20.25" customHeight="1" thickBot="1" x14ac:dyDescent="0.3">
      <c r="B146" s="1111" t="s">
        <v>796</v>
      </c>
      <c r="C146" s="1112" t="s">
        <v>90</v>
      </c>
      <c r="D146" s="1112"/>
      <c r="E146" s="1112"/>
      <c r="F146" s="1112"/>
      <c r="G146" s="1112"/>
      <c r="H146" s="1112"/>
      <c r="I146" s="119">
        <f>I144</f>
        <v>0</v>
      </c>
    </row>
  </sheetData>
  <sheetProtection algorithmName="SHA-512" hashValue="yjvo50Iak5dEqBkuJvoyAKZwZjmyusa6nDmu3iD/a3+c5ag2lGKC1sljlopXDrtJeKM7SW0oF5DEG4df8fTH+A==" saltValue="fnJUFxN7kWvIzsY4vS4FNg==" spinCount="100000" sheet="1" objects="1" scenarios="1"/>
  <mergeCells count="125">
    <mergeCell ref="B1:I1"/>
    <mergeCell ref="B2:I2"/>
    <mergeCell ref="B3:I3"/>
    <mergeCell ref="B4:I4"/>
    <mergeCell ref="B6:I6"/>
    <mergeCell ref="B7:I7"/>
    <mergeCell ref="B8:I8"/>
    <mergeCell ref="B9:G9"/>
    <mergeCell ref="B10:G10"/>
    <mergeCell ref="H9:I9"/>
    <mergeCell ref="H10:I10"/>
    <mergeCell ref="H15:I15"/>
    <mergeCell ref="H16:I16"/>
    <mergeCell ref="H17:I17"/>
    <mergeCell ref="H11:I11"/>
    <mergeCell ref="H13:I13"/>
    <mergeCell ref="B11:G11"/>
    <mergeCell ref="B13:G13"/>
    <mergeCell ref="C34:G34"/>
    <mergeCell ref="C35:G35"/>
    <mergeCell ref="B31:I31"/>
    <mergeCell ref="B33:I33"/>
    <mergeCell ref="H14:I14"/>
    <mergeCell ref="B14:G14"/>
    <mergeCell ref="B15:G15"/>
    <mergeCell ref="B16:G16"/>
    <mergeCell ref="B17:G17"/>
    <mergeCell ref="B18:I18"/>
    <mergeCell ref="C36:G36"/>
    <mergeCell ref="B37:G37"/>
    <mergeCell ref="C38:G38"/>
    <mergeCell ref="B39:H39"/>
    <mergeCell ref="B19:I19"/>
    <mergeCell ref="C21:G21"/>
    <mergeCell ref="C22:G22"/>
    <mergeCell ref="C23:G23"/>
    <mergeCell ref="C24:G24"/>
    <mergeCell ref="C25:G25"/>
    <mergeCell ref="C26:G26"/>
    <mergeCell ref="C27:G27"/>
    <mergeCell ref="B28:H28"/>
    <mergeCell ref="C42:G42"/>
    <mergeCell ref="C43:G43"/>
    <mergeCell ref="C44:G44"/>
    <mergeCell ref="C45:G45"/>
    <mergeCell ref="C46:G46"/>
    <mergeCell ref="C47:G47"/>
    <mergeCell ref="C48:G48"/>
    <mergeCell ref="C49:G49"/>
    <mergeCell ref="B41:I41"/>
    <mergeCell ref="C54:G54"/>
    <mergeCell ref="C55:G55"/>
    <mergeCell ref="C56:G56"/>
    <mergeCell ref="C57:G57"/>
    <mergeCell ref="C58:G58"/>
    <mergeCell ref="C59:G59"/>
    <mergeCell ref="C50:G50"/>
    <mergeCell ref="B51:G51"/>
    <mergeCell ref="B53:I53"/>
    <mergeCell ref="H55:H61"/>
    <mergeCell ref="C61:G61"/>
    <mergeCell ref="C60:G60"/>
    <mergeCell ref="B62:H62"/>
    <mergeCell ref="B64:I64"/>
    <mergeCell ref="C68:H68"/>
    <mergeCell ref="B69:H69"/>
    <mergeCell ref="B72:I72"/>
    <mergeCell ref="C101:H101"/>
    <mergeCell ref="C102:H102"/>
    <mergeCell ref="C109:G109"/>
    <mergeCell ref="B98:G98"/>
    <mergeCell ref="B100:I100"/>
    <mergeCell ref="C103:H103"/>
    <mergeCell ref="B104:H104"/>
    <mergeCell ref="B107:I107"/>
    <mergeCell ref="C65:H65"/>
    <mergeCell ref="C66:H66"/>
    <mergeCell ref="C67:H67"/>
    <mergeCell ref="C74:G74"/>
    <mergeCell ref="C75:G75"/>
    <mergeCell ref="C76:G76"/>
    <mergeCell ref="B93:G93"/>
    <mergeCell ref="B95:I95"/>
    <mergeCell ref="C97:G97"/>
    <mergeCell ref="H87:H92"/>
    <mergeCell ref="C88:G88"/>
    <mergeCell ref="C89:G89"/>
    <mergeCell ref="C90:G90"/>
    <mergeCell ref="C91:G91"/>
    <mergeCell ref="C92:G92"/>
    <mergeCell ref="B146:H146"/>
    <mergeCell ref="C140:G140"/>
    <mergeCell ref="C124:H124"/>
    <mergeCell ref="C110:G110"/>
    <mergeCell ref="C112:G112"/>
    <mergeCell ref="C133:G133"/>
    <mergeCell ref="C134:G134"/>
    <mergeCell ref="C139:G139"/>
    <mergeCell ref="C121:H121"/>
    <mergeCell ref="C122:H122"/>
    <mergeCell ref="C123:H123"/>
    <mergeCell ref="C77:G77"/>
    <mergeCell ref="C78:G78"/>
    <mergeCell ref="B142:H142"/>
    <mergeCell ref="B144:H144"/>
    <mergeCell ref="B116:H116"/>
    <mergeCell ref="B119:I119"/>
    <mergeCell ref="C126:H126"/>
    <mergeCell ref="B127:H127"/>
    <mergeCell ref="B130:I130"/>
    <mergeCell ref="B132:G132"/>
    <mergeCell ref="B136:B141"/>
    <mergeCell ref="C136:G136"/>
    <mergeCell ref="D138:G138"/>
    <mergeCell ref="C141:G141"/>
    <mergeCell ref="C125:H125"/>
    <mergeCell ref="C135:G135"/>
    <mergeCell ref="D137:G137"/>
    <mergeCell ref="C79:G79"/>
    <mergeCell ref="B80:H80"/>
    <mergeCell ref="B83:I83"/>
    <mergeCell ref="B85:I85"/>
    <mergeCell ref="C96:G96"/>
    <mergeCell ref="C86:G86"/>
    <mergeCell ref="C87:G87"/>
  </mergeCells>
  <pageMargins left="0.51181102362204722" right="0.51181102362204722" top="0.78740157480314965" bottom="0.78740157480314965" header="0.31496062992125984" footer="0.31496062992125984"/>
  <pageSetup paperSize="9" scale="64" orientation="portrait" r:id="rId1"/>
  <headerFooter>
    <oddFooter>&amp;C&amp;A - Pregão Eletrônico nº 90002/2025 - LFDA/SP-MAPA</oddFooter>
  </headerFooter>
  <rowBreaks count="1" manualBreakCount="1">
    <brk id="70"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15">
    <tabColor theme="8" tint="0.39997558519241921"/>
    <pageSetUpPr fitToPage="1"/>
  </sheetPr>
  <dimension ref="A1:N56"/>
  <sheetViews>
    <sheetView showGridLines="0" topLeftCell="A29" zoomScaleNormal="100" zoomScaleSheetLayoutView="100" workbookViewId="0">
      <selection activeCell="Q36" sqref="Q36"/>
    </sheetView>
  </sheetViews>
  <sheetFormatPr defaultRowHeight="15" x14ac:dyDescent="0.25"/>
  <cols>
    <col min="2" max="2" width="9.5703125" customWidth="1"/>
    <col min="3" max="3" width="45.140625" style="2" customWidth="1"/>
    <col min="4" max="4" width="17.28515625" style="2" customWidth="1"/>
    <col min="5" max="5" width="14.5703125" style="2" customWidth="1"/>
    <col min="6" max="6" width="10.7109375" style="2" customWidth="1"/>
    <col min="7" max="7" width="12.42578125" style="2" customWidth="1"/>
    <col min="8" max="8" width="10.7109375" style="2" customWidth="1"/>
    <col min="9" max="11" width="15.7109375" customWidth="1"/>
  </cols>
  <sheetData>
    <row r="1" spans="1:13" ht="20.25" customHeight="1" x14ac:dyDescent="0.3">
      <c r="A1" s="46"/>
      <c r="B1" s="714" t="str">
        <f>ORIENTAÇÕES!B1</f>
        <v>ANEXO VII</v>
      </c>
      <c r="C1" s="714"/>
      <c r="D1" s="714"/>
      <c r="E1" s="714"/>
      <c r="F1" s="714"/>
      <c r="G1" s="714"/>
      <c r="H1" s="714"/>
      <c r="I1" s="714"/>
      <c r="J1" s="714"/>
      <c r="K1" s="714"/>
    </row>
    <row r="2" spans="1:13" ht="20.25" customHeight="1" x14ac:dyDescent="0.3">
      <c r="A2" s="46"/>
      <c r="B2" s="714" t="str">
        <f>ORIENTAÇÕES!B2</f>
        <v>PLANILHA DE CUSTO E FORMAÇÃO DE PREÇO (ITEM 1) LICITANTE</v>
      </c>
      <c r="C2" s="714"/>
      <c r="D2" s="714"/>
      <c r="E2" s="714"/>
      <c r="F2" s="714"/>
      <c r="G2" s="714"/>
      <c r="H2" s="714"/>
      <c r="I2" s="714"/>
      <c r="J2" s="714"/>
      <c r="K2" s="714"/>
    </row>
    <row r="3" spans="1:13" ht="20.25" customHeight="1" x14ac:dyDescent="0.3">
      <c r="A3" s="46"/>
      <c r="B3" s="714" t="str">
        <f>ORIENTAÇÕES!B3</f>
        <v>PREGÃO ELETRÔNICO Nº 90002/2025</v>
      </c>
      <c r="C3" s="714"/>
      <c r="D3" s="714"/>
      <c r="E3" s="714"/>
      <c r="F3" s="714"/>
      <c r="G3" s="714"/>
      <c r="H3" s="714"/>
      <c r="I3" s="714"/>
      <c r="J3" s="714"/>
      <c r="K3" s="714"/>
    </row>
    <row r="4" spans="1:13" ht="20.25" customHeight="1" x14ac:dyDescent="0.3">
      <c r="A4" s="46"/>
      <c r="B4" s="715" t="str">
        <f>ORIENTAÇÕES!B4</f>
        <v>PROCESSO Nº 21000.068258/2024-69</v>
      </c>
      <c r="C4" s="715"/>
      <c r="D4" s="715"/>
      <c r="E4" s="715"/>
      <c r="F4" s="715"/>
      <c r="G4" s="715"/>
      <c r="H4" s="715"/>
      <c r="I4" s="715"/>
      <c r="J4" s="715"/>
      <c r="K4" s="715"/>
    </row>
    <row r="5" spans="1:13" ht="30" customHeight="1" x14ac:dyDescent="0.3">
      <c r="A5" s="46"/>
      <c r="B5" s="83"/>
      <c r="C5" s="83"/>
      <c r="D5" s="83"/>
      <c r="E5" s="83"/>
      <c r="F5" s="83"/>
      <c r="G5" s="83"/>
      <c r="H5" s="83"/>
      <c r="I5" s="83"/>
      <c r="J5" s="83"/>
      <c r="K5" s="83"/>
    </row>
    <row r="6" spans="1:13" ht="18" customHeight="1" x14ac:dyDescent="0.3">
      <c r="A6" s="46"/>
      <c r="B6" s="712" t="str">
        <f>ORIENTAÇÕES!B8</f>
        <v>ITEM 1 - SERVIÇOS DE MANUTENÇÃO RESIDENTE</v>
      </c>
      <c r="C6" s="712"/>
      <c r="D6" s="712"/>
      <c r="E6" s="712"/>
      <c r="F6" s="712"/>
      <c r="G6" s="712"/>
      <c r="H6" s="712"/>
      <c r="I6" s="712"/>
      <c r="J6" s="712"/>
      <c r="K6" s="712"/>
    </row>
    <row r="7" spans="1:13" ht="20.25" x14ac:dyDescent="0.3">
      <c r="A7" s="46"/>
      <c r="B7" s="737" t="s">
        <v>66</v>
      </c>
      <c r="C7" s="737"/>
      <c r="D7" s="737"/>
      <c r="E7" s="737"/>
      <c r="F7" s="737"/>
      <c r="G7" s="737"/>
      <c r="H7" s="737"/>
      <c r="I7" s="737"/>
      <c r="J7" s="737"/>
      <c r="K7" s="737"/>
    </row>
    <row r="8" spans="1:13" ht="23.25" customHeight="1" x14ac:dyDescent="0.25">
      <c r="C8" s="9"/>
      <c r="I8" s="2"/>
      <c r="J8" s="9"/>
      <c r="K8" s="9"/>
    </row>
    <row r="9" spans="1:13" ht="27" customHeight="1" x14ac:dyDescent="0.25">
      <c r="C9" s="38" t="s">
        <v>67</v>
      </c>
      <c r="D9" s="741" t="str">
        <f>'RESUMO ITEM1'!C10</f>
        <v>XXXXXX</v>
      </c>
      <c r="E9" s="742"/>
      <c r="F9" s="743"/>
      <c r="G9" s="125"/>
      <c r="H9" s="39" t="s">
        <v>46</v>
      </c>
      <c r="I9" s="744" t="str">
        <f>'RESUMO ITEM1'!C11</f>
        <v>XXXXXX</v>
      </c>
      <c r="J9" s="745"/>
      <c r="K9" s="127"/>
    </row>
    <row r="10" spans="1:13" ht="27" customHeight="1" x14ac:dyDescent="0.25">
      <c r="C10" s="155"/>
      <c r="D10" s="155"/>
      <c r="E10" s="155"/>
      <c r="F10" s="155"/>
      <c r="G10" s="125"/>
      <c r="H10" s="125"/>
      <c r="I10" s="39"/>
      <c r="J10" s="156"/>
      <c r="K10" s="156"/>
    </row>
    <row r="11" spans="1:13" ht="27" customHeight="1" thickBot="1" x14ac:dyDescent="0.3">
      <c r="B11" s="714" t="s">
        <v>68</v>
      </c>
      <c r="C11" s="714"/>
      <c r="D11" s="714"/>
      <c r="E11" s="714"/>
      <c r="F11" s="714"/>
      <c r="G11" s="714"/>
      <c r="H11" s="714"/>
      <c r="I11" s="714"/>
      <c r="J11" s="714"/>
      <c r="K11" s="714"/>
    </row>
    <row r="12" spans="1:13" ht="42" customHeight="1" x14ac:dyDescent="0.25">
      <c r="B12" s="278" t="s">
        <v>50</v>
      </c>
      <c r="C12" s="279" t="s">
        <v>51</v>
      </c>
      <c r="D12" s="279" t="s">
        <v>69</v>
      </c>
      <c r="E12" s="279" t="s">
        <v>70</v>
      </c>
      <c r="F12" s="279" t="s">
        <v>71</v>
      </c>
      <c r="G12" s="279" t="s">
        <v>72</v>
      </c>
      <c r="H12" s="279" t="s">
        <v>73</v>
      </c>
      <c r="I12" s="279" t="s">
        <v>74</v>
      </c>
      <c r="J12" s="279" t="s">
        <v>55</v>
      </c>
      <c r="K12" s="280" t="s">
        <v>75</v>
      </c>
    </row>
    <row r="13" spans="1:13" ht="30" customHeight="1" x14ac:dyDescent="0.25">
      <c r="B13" s="197">
        <v>1</v>
      </c>
      <c r="C13" s="198" t="s">
        <v>76</v>
      </c>
      <c r="D13" s="199" t="s">
        <v>77</v>
      </c>
      <c r="E13" s="199" t="s">
        <v>78</v>
      </c>
      <c r="F13" s="200">
        <v>1</v>
      </c>
      <c r="G13" s="199">
        <v>1</v>
      </c>
      <c r="H13" s="199">
        <v>1</v>
      </c>
      <c r="I13" s="203">
        <f>'ENG. ENCARREGADO'!I146</f>
        <v>0</v>
      </c>
      <c r="J13" s="415">
        <f>F13*I13</f>
        <v>0</v>
      </c>
      <c r="K13" s="421">
        <f>12*J13</f>
        <v>0</v>
      </c>
    </row>
    <row r="14" spans="1:13" ht="47.25" customHeight="1" x14ac:dyDescent="0.25">
      <c r="B14" s="197">
        <v>2</v>
      </c>
      <c r="C14" s="198" t="s">
        <v>79</v>
      </c>
      <c r="D14" s="199" t="s">
        <v>77</v>
      </c>
      <c r="E14" s="199" t="s">
        <v>78</v>
      </c>
      <c r="F14" s="200">
        <v>1</v>
      </c>
      <c r="G14" s="199">
        <v>1</v>
      </c>
      <c r="H14" s="199">
        <v>1</v>
      </c>
      <c r="I14" s="203">
        <f>'ENG. CONTROLE AUTOM.'!I146</f>
        <v>0</v>
      </c>
      <c r="J14" s="415">
        <f t="shared" ref="J14:J23" si="0">F14*I14</f>
        <v>0</v>
      </c>
      <c r="K14" s="421">
        <f t="shared" ref="K14:K23" si="1">12*J14</f>
        <v>0</v>
      </c>
      <c r="M14" t="s">
        <v>80</v>
      </c>
    </row>
    <row r="15" spans="1:13" ht="30" customHeight="1" x14ac:dyDescent="0.25">
      <c r="B15" s="197">
        <v>3</v>
      </c>
      <c r="C15" s="198" t="s">
        <v>81</v>
      </c>
      <c r="D15" s="199" t="s">
        <v>77</v>
      </c>
      <c r="E15" s="199" t="s">
        <v>78</v>
      </c>
      <c r="F15" s="200">
        <v>1</v>
      </c>
      <c r="G15" s="199">
        <v>1</v>
      </c>
      <c r="H15" s="199">
        <v>1</v>
      </c>
      <c r="I15" s="203">
        <f>TEC.MAN.ELETRONICA!I146</f>
        <v>0</v>
      </c>
      <c r="J15" s="415">
        <f t="shared" si="0"/>
        <v>0</v>
      </c>
      <c r="K15" s="421">
        <f t="shared" si="1"/>
        <v>0</v>
      </c>
    </row>
    <row r="16" spans="1:13" ht="30" customHeight="1" x14ac:dyDescent="0.25">
      <c r="B16" s="197">
        <v>4</v>
      </c>
      <c r="C16" s="198" t="s">
        <v>82</v>
      </c>
      <c r="D16" s="199" t="s">
        <v>77</v>
      </c>
      <c r="E16" s="199" t="s">
        <v>78</v>
      </c>
      <c r="F16" s="200">
        <v>2</v>
      </c>
      <c r="G16" s="199">
        <v>1</v>
      </c>
      <c r="H16" s="199">
        <v>2</v>
      </c>
      <c r="I16" s="203">
        <f>ELETROTÉCNICO.CAMPINAS!I146</f>
        <v>0</v>
      </c>
      <c r="J16" s="415">
        <f t="shared" si="0"/>
        <v>0</v>
      </c>
      <c r="K16" s="421">
        <f t="shared" si="1"/>
        <v>0</v>
      </c>
    </row>
    <row r="17" spans="2:14" ht="30" customHeight="1" x14ac:dyDescent="0.25">
      <c r="B17" s="197">
        <v>5</v>
      </c>
      <c r="C17" s="198" t="s">
        <v>83</v>
      </c>
      <c r="D17" s="199" t="s">
        <v>77</v>
      </c>
      <c r="E17" s="199" t="s">
        <v>78</v>
      </c>
      <c r="F17" s="200">
        <v>2</v>
      </c>
      <c r="G17" s="199">
        <v>1</v>
      </c>
      <c r="H17" s="199">
        <v>2</v>
      </c>
      <c r="I17" s="203">
        <f>'TÉCNICO MECÂNICO'!I146</f>
        <v>0</v>
      </c>
      <c r="J17" s="415">
        <f t="shared" si="0"/>
        <v>0</v>
      </c>
      <c r="K17" s="421">
        <f t="shared" si="1"/>
        <v>0</v>
      </c>
    </row>
    <row r="18" spans="2:14" ht="30" customHeight="1" x14ac:dyDescent="0.25">
      <c r="B18" s="197">
        <v>6</v>
      </c>
      <c r="C18" s="198" t="s">
        <v>84</v>
      </c>
      <c r="D18" s="199" t="s">
        <v>77</v>
      </c>
      <c r="E18" s="199" t="s">
        <v>78</v>
      </c>
      <c r="F18" s="200">
        <v>2</v>
      </c>
      <c r="G18" s="199">
        <v>1</v>
      </c>
      <c r="H18" s="199">
        <v>2</v>
      </c>
      <c r="I18" s="203">
        <f>TÉC.MEC.REFRIGERAÇÃO!I146</f>
        <v>0</v>
      </c>
      <c r="J18" s="415">
        <f t="shared" si="0"/>
        <v>0</v>
      </c>
      <c r="K18" s="421">
        <f t="shared" si="1"/>
        <v>0</v>
      </c>
    </row>
    <row r="19" spans="2:14" ht="30" customHeight="1" x14ac:dyDescent="0.25">
      <c r="B19" s="197">
        <v>7</v>
      </c>
      <c r="C19" s="198" t="s">
        <v>85</v>
      </c>
      <c r="D19" s="199" t="s">
        <v>77</v>
      </c>
      <c r="E19" s="199" t="s">
        <v>78</v>
      </c>
      <c r="F19" s="200">
        <v>2</v>
      </c>
      <c r="G19" s="199">
        <v>1</v>
      </c>
      <c r="H19" s="199">
        <v>2</v>
      </c>
      <c r="I19" s="203">
        <f>'OFICIAL MAN PREDIAL.CAMPINAS'!I146</f>
        <v>0</v>
      </c>
      <c r="J19" s="415">
        <f t="shared" si="0"/>
        <v>0</v>
      </c>
      <c r="K19" s="421">
        <f t="shared" si="1"/>
        <v>0</v>
      </c>
    </row>
    <row r="20" spans="2:14" ht="30" customHeight="1" x14ac:dyDescent="0.25">
      <c r="B20" s="197">
        <v>8</v>
      </c>
      <c r="C20" s="198" t="s">
        <v>86</v>
      </c>
      <c r="D20" s="199" t="s">
        <v>77</v>
      </c>
      <c r="E20" s="199" t="s">
        <v>78</v>
      </c>
      <c r="F20" s="200">
        <v>1</v>
      </c>
      <c r="G20" s="199">
        <v>1</v>
      </c>
      <c r="H20" s="199">
        <v>1</v>
      </c>
      <c r="I20" s="203">
        <f>TÉC.PLANEJAMENTO!I146</f>
        <v>0</v>
      </c>
      <c r="J20" s="415">
        <f t="shared" si="0"/>
        <v>0</v>
      </c>
      <c r="K20" s="421">
        <f t="shared" si="1"/>
        <v>0</v>
      </c>
    </row>
    <row r="21" spans="2:14" ht="30" customHeight="1" x14ac:dyDescent="0.25">
      <c r="B21" s="197">
        <v>9</v>
      </c>
      <c r="C21" s="198" t="s">
        <v>87</v>
      </c>
      <c r="D21" s="199" t="s">
        <v>77</v>
      </c>
      <c r="E21" s="199" t="s">
        <v>78</v>
      </c>
      <c r="F21" s="200">
        <v>1</v>
      </c>
      <c r="G21" s="199">
        <v>2</v>
      </c>
      <c r="H21" s="199">
        <v>2</v>
      </c>
      <c r="I21" s="203">
        <f>'TÉC.MECATRÔNICA DIURNO'!I146</f>
        <v>0</v>
      </c>
      <c r="J21" s="415">
        <f t="shared" si="0"/>
        <v>0</v>
      </c>
      <c r="K21" s="421">
        <f t="shared" si="1"/>
        <v>0</v>
      </c>
    </row>
    <row r="22" spans="2:14" ht="30" customHeight="1" x14ac:dyDescent="0.25">
      <c r="B22" s="197">
        <v>10</v>
      </c>
      <c r="C22" s="198" t="s">
        <v>88</v>
      </c>
      <c r="D22" s="199" t="s">
        <v>77</v>
      </c>
      <c r="E22" s="199" t="s">
        <v>78</v>
      </c>
      <c r="F22" s="200">
        <v>1</v>
      </c>
      <c r="G22" s="199">
        <v>2</v>
      </c>
      <c r="H22" s="199">
        <v>2</v>
      </c>
      <c r="I22" s="203">
        <f>'TÉC.MECATRÔNICA NOTURNO'!I146</f>
        <v>0</v>
      </c>
      <c r="J22" s="415">
        <f t="shared" si="0"/>
        <v>0</v>
      </c>
      <c r="K22" s="421">
        <f t="shared" si="1"/>
        <v>0</v>
      </c>
    </row>
    <row r="23" spans="2:14" ht="30" customHeight="1" thickBot="1" x14ac:dyDescent="0.3">
      <c r="B23" s="197">
        <v>11</v>
      </c>
      <c r="C23" s="198" t="s">
        <v>82</v>
      </c>
      <c r="D23" s="199" t="s">
        <v>89</v>
      </c>
      <c r="E23" s="199" t="s">
        <v>78</v>
      </c>
      <c r="F23" s="200">
        <v>1</v>
      </c>
      <c r="G23" s="199">
        <v>1</v>
      </c>
      <c r="H23" s="199">
        <v>1</v>
      </c>
      <c r="I23" s="203">
        <f>ELETROTÉCNICO.JUNDIAÍ!I146</f>
        <v>0</v>
      </c>
      <c r="J23" s="415">
        <f t="shared" si="0"/>
        <v>0</v>
      </c>
      <c r="K23" s="421">
        <f t="shared" si="1"/>
        <v>0</v>
      </c>
    </row>
    <row r="24" spans="2:14" ht="24.95" customHeight="1" thickBot="1" x14ac:dyDescent="0.3">
      <c r="B24" s="754" t="s">
        <v>90</v>
      </c>
      <c r="C24" s="755"/>
      <c r="D24" s="756"/>
      <c r="E24" s="330"/>
      <c r="F24" s="330">
        <f>SUM(F13:F23)</f>
        <v>15</v>
      </c>
      <c r="G24" s="331"/>
      <c r="H24" s="331">
        <f>SUM(H13:H23)</f>
        <v>17</v>
      </c>
      <c r="I24" s="332"/>
      <c r="J24" s="416">
        <f>SUM(J13:J23)</f>
        <v>0</v>
      </c>
      <c r="K24" s="412">
        <f>SUM(K13:K23)</f>
        <v>0</v>
      </c>
    </row>
    <row r="25" spans="2:14" ht="24.95" customHeight="1" x14ac:dyDescent="0.25">
      <c r="B25" s="202"/>
      <c r="C25" s="202"/>
      <c r="D25" s="202"/>
      <c r="E25" s="202"/>
      <c r="F25" s="202"/>
      <c r="G25" s="202"/>
      <c r="H25" s="202"/>
      <c r="I25" s="202"/>
      <c r="J25" s="202"/>
      <c r="K25" s="202"/>
    </row>
    <row r="26" spans="2:14" ht="24.95" customHeight="1" thickBot="1" x14ac:dyDescent="0.3">
      <c r="B26" s="714" t="s">
        <v>91</v>
      </c>
      <c r="C26" s="714"/>
      <c r="D26" s="714"/>
      <c r="E26" s="714"/>
      <c r="F26" s="714"/>
      <c r="G26" s="714"/>
      <c r="H26" s="714"/>
      <c r="I26" s="714"/>
      <c r="J26" s="714"/>
      <c r="K26" s="714"/>
    </row>
    <row r="27" spans="2:14" ht="42" customHeight="1" x14ac:dyDescent="0.25">
      <c r="B27" s="278" t="s">
        <v>50</v>
      </c>
      <c r="C27" s="748" t="s">
        <v>51</v>
      </c>
      <c r="D27" s="748"/>
      <c r="E27" s="748"/>
      <c r="F27" s="748"/>
      <c r="G27" s="279" t="s">
        <v>70</v>
      </c>
      <c r="H27" s="279" t="s">
        <v>92</v>
      </c>
      <c r="I27" s="279" t="s">
        <v>93</v>
      </c>
      <c r="J27" s="279" t="s">
        <v>94</v>
      </c>
      <c r="K27" s="280" t="s">
        <v>75</v>
      </c>
    </row>
    <row r="28" spans="2:14" ht="83.25" customHeight="1" x14ac:dyDescent="0.25">
      <c r="B28" s="197">
        <v>1</v>
      </c>
      <c r="C28" s="735" t="s">
        <v>95</v>
      </c>
      <c r="D28" s="735"/>
      <c r="E28" s="735"/>
      <c r="F28" s="735"/>
      <c r="G28" s="199" t="s">
        <v>96</v>
      </c>
      <c r="H28" s="307">
        <v>517</v>
      </c>
      <c r="I28" s="203">
        <f>'TABELA-APOIO-HE-SA'!M31</f>
        <v>0</v>
      </c>
      <c r="J28" s="415">
        <f>H28*I28</f>
        <v>0</v>
      </c>
      <c r="K28" s="421">
        <f>12*J28</f>
        <v>0</v>
      </c>
      <c r="L28" s="730"/>
      <c r="M28" s="730"/>
      <c r="N28" s="730"/>
    </row>
    <row r="29" spans="2:14" ht="90" customHeight="1" x14ac:dyDescent="0.25">
      <c r="B29" s="197">
        <v>2</v>
      </c>
      <c r="C29" s="735" t="s">
        <v>97</v>
      </c>
      <c r="D29" s="735"/>
      <c r="E29" s="735"/>
      <c r="F29" s="735"/>
      <c r="G29" s="199" t="s">
        <v>96</v>
      </c>
      <c r="H29" s="200">
        <v>108</v>
      </c>
      <c r="I29" s="203">
        <f>'TABELA-APOIO-HE-SA'!O48</f>
        <v>0</v>
      </c>
      <c r="J29" s="415">
        <f>H29*I29</f>
        <v>0</v>
      </c>
      <c r="K29" s="421">
        <f>12*J29</f>
        <v>0</v>
      </c>
    </row>
    <row r="30" spans="2:14" ht="90" customHeight="1" x14ac:dyDescent="0.25">
      <c r="B30" s="197">
        <v>3</v>
      </c>
      <c r="C30" s="735" t="s">
        <v>98</v>
      </c>
      <c r="D30" s="735"/>
      <c r="E30" s="735"/>
      <c r="F30" s="735"/>
      <c r="G30" s="199" t="s">
        <v>96</v>
      </c>
      <c r="H30" s="200">
        <v>72</v>
      </c>
      <c r="I30" s="203">
        <f>'TABELA-APOIO-HE-SA'!O61</f>
        <v>0</v>
      </c>
      <c r="J30" s="415">
        <f>H30*I30</f>
        <v>0</v>
      </c>
      <c r="K30" s="421">
        <f>12*J30</f>
        <v>0</v>
      </c>
    </row>
    <row r="31" spans="2:14" ht="94.5" customHeight="1" thickBot="1" x14ac:dyDescent="0.3">
      <c r="B31" s="204">
        <v>4</v>
      </c>
      <c r="C31" s="736" t="s">
        <v>99</v>
      </c>
      <c r="D31" s="736"/>
      <c r="E31" s="736"/>
      <c r="F31" s="736"/>
      <c r="G31" s="205" t="s">
        <v>96</v>
      </c>
      <c r="H31" s="206">
        <v>54</v>
      </c>
      <c r="I31" s="207">
        <f>'TABELA-APOIO-HE-SA'!Q77</f>
        <v>0</v>
      </c>
      <c r="J31" s="417">
        <f>H31*I31</f>
        <v>0</v>
      </c>
      <c r="K31" s="422">
        <f>12*J31</f>
        <v>0</v>
      </c>
    </row>
    <row r="32" spans="2:14" ht="24.95" customHeight="1" thickBot="1" x14ac:dyDescent="0.3">
      <c r="B32" s="731" t="s">
        <v>100</v>
      </c>
      <c r="C32" s="732"/>
      <c r="D32" s="732"/>
      <c r="E32" s="732"/>
      <c r="F32" s="732"/>
      <c r="G32" s="732"/>
      <c r="H32" s="732"/>
      <c r="I32" s="733"/>
      <c r="J32" s="418">
        <f>SUM(J28:J31)</f>
        <v>0</v>
      </c>
      <c r="K32" s="413">
        <f>SUM(K28:K31)</f>
        <v>0</v>
      </c>
    </row>
    <row r="33" spans="2:13" ht="24.95" customHeight="1" x14ac:dyDescent="0.25">
      <c r="B33" s="734" t="s">
        <v>101</v>
      </c>
      <c r="C33" s="734"/>
      <c r="D33" s="734"/>
      <c r="E33" s="734"/>
      <c r="F33" s="734"/>
      <c r="G33" s="734"/>
      <c r="H33" s="734"/>
      <c r="I33" s="734"/>
      <c r="J33" s="734"/>
      <c r="K33" s="734"/>
    </row>
    <row r="34" spans="2:13" ht="20.25" customHeight="1" x14ac:dyDescent="0.25">
      <c r="B34" s="202"/>
      <c r="C34" s="208"/>
      <c r="D34" s="202"/>
      <c r="E34" s="202"/>
      <c r="F34" s="209"/>
      <c r="G34" s="210"/>
      <c r="H34" s="210"/>
      <c r="I34" s="211"/>
    </row>
    <row r="35" spans="2:13" ht="24.95" customHeight="1" thickBot="1" x14ac:dyDescent="0.3">
      <c r="B35" s="753" t="s">
        <v>102</v>
      </c>
      <c r="C35" s="753"/>
      <c r="D35" s="753"/>
      <c r="E35" s="753"/>
      <c r="F35" s="753"/>
      <c r="G35" s="753"/>
      <c r="H35" s="753"/>
      <c r="I35" s="753"/>
      <c r="J35" s="753"/>
      <c r="K35" s="753"/>
      <c r="L35" s="56"/>
    </row>
    <row r="36" spans="2:13" ht="42.75" customHeight="1" x14ac:dyDescent="0.25">
      <c r="B36" s="278" t="s">
        <v>50</v>
      </c>
      <c r="C36" s="748" t="s">
        <v>51</v>
      </c>
      <c r="D36" s="748"/>
      <c r="E36" s="748"/>
      <c r="F36" s="748"/>
      <c r="G36" s="279" t="s">
        <v>70</v>
      </c>
      <c r="H36" s="279" t="s">
        <v>92</v>
      </c>
      <c r="I36" s="279" t="s">
        <v>103</v>
      </c>
      <c r="J36" s="279" t="s">
        <v>94</v>
      </c>
      <c r="K36" s="280" t="s">
        <v>56</v>
      </c>
      <c r="L36" s="56"/>
    </row>
    <row r="37" spans="2:13" ht="93.75" customHeight="1" x14ac:dyDescent="0.25">
      <c r="B37" s="197">
        <v>1</v>
      </c>
      <c r="C37" s="735" t="s">
        <v>104</v>
      </c>
      <c r="D37" s="735"/>
      <c r="E37" s="735"/>
      <c r="F37" s="735"/>
      <c r="G37" s="199" t="s">
        <v>96</v>
      </c>
      <c r="H37" s="200">
        <v>12</v>
      </c>
      <c r="I37" s="203">
        <f>'TABELA-APOIO-HE-SA'!O92</f>
        <v>0</v>
      </c>
      <c r="J37" s="415">
        <f>H37*I37</f>
        <v>0</v>
      </c>
      <c r="K37" s="421">
        <f>12*J37</f>
        <v>0</v>
      </c>
    </row>
    <row r="38" spans="2:13" ht="90" customHeight="1" x14ac:dyDescent="0.25">
      <c r="B38" s="197">
        <v>2</v>
      </c>
      <c r="C38" s="735" t="s">
        <v>98</v>
      </c>
      <c r="D38" s="735"/>
      <c r="E38" s="735"/>
      <c r="F38" s="735"/>
      <c r="G38" s="199" t="s">
        <v>96</v>
      </c>
      <c r="H38" s="200">
        <v>8</v>
      </c>
      <c r="I38" s="203">
        <f>'TABELA-APOIO-HE-SA'!O100</f>
        <v>0</v>
      </c>
      <c r="J38" s="415">
        <f>H38*I38</f>
        <v>0</v>
      </c>
      <c r="K38" s="421">
        <f>12*J38</f>
        <v>0</v>
      </c>
    </row>
    <row r="39" spans="2:13" ht="90.75" customHeight="1" x14ac:dyDescent="0.25">
      <c r="B39" s="197">
        <v>3</v>
      </c>
      <c r="C39" s="735" t="s">
        <v>99</v>
      </c>
      <c r="D39" s="735"/>
      <c r="E39" s="735"/>
      <c r="F39" s="735"/>
      <c r="G39" s="199" t="s">
        <v>96</v>
      </c>
      <c r="H39" s="200">
        <v>6</v>
      </c>
      <c r="I39" s="203">
        <f>'TABELA-APOIO-HE-SA'!Q111</f>
        <v>0</v>
      </c>
      <c r="J39" s="415">
        <f>H39*I39</f>
        <v>0</v>
      </c>
      <c r="K39" s="421">
        <f>12*J39</f>
        <v>0</v>
      </c>
    </row>
    <row r="40" spans="2:13" ht="55.5" customHeight="1" thickBot="1" x14ac:dyDescent="0.3">
      <c r="B40" s="201">
        <v>4</v>
      </c>
      <c r="C40" s="749" t="s">
        <v>105</v>
      </c>
      <c r="D40" s="749"/>
      <c r="E40" s="749"/>
      <c r="F40" s="749"/>
      <c r="G40" s="457" t="s">
        <v>106</v>
      </c>
      <c r="H40" s="212">
        <v>12</v>
      </c>
      <c r="I40" s="213">
        <f>'DESLOCAMENTO JUNDIAÍ'!H16</f>
        <v>0</v>
      </c>
      <c r="J40" s="419">
        <f>I40</f>
        <v>0</v>
      </c>
      <c r="K40" s="423">
        <f>H40*J40</f>
        <v>0</v>
      </c>
    </row>
    <row r="41" spans="2:13" ht="24.95" customHeight="1" thickBot="1" x14ac:dyDescent="0.3">
      <c r="B41" s="746" t="s">
        <v>107</v>
      </c>
      <c r="C41" s="747"/>
      <c r="D41" s="747"/>
      <c r="E41" s="747"/>
      <c r="F41" s="747"/>
      <c r="G41" s="747"/>
      <c r="H41" s="747"/>
      <c r="I41" s="747"/>
      <c r="J41" s="420">
        <f>SUM(J37:J40)</f>
        <v>0</v>
      </c>
      <c r="K41" s="414">
        <f>SUM(K37:K40)</f>
        <v>0</v>
      </c>
    </row>
    <row r="42" spans="2:13" ht="24.95" customHeight="1" x14ac:dyDescent="0.25">
      <c r="B42" s="734" t="s">
        <v>101</v>
      </c>
      <c r="C42" s="734"/>
      <c r="D42" s="734"/>
      <c r="E42" s="734"/>
      <c r="F42" s="734"/>
      <c r="G42" s="734"/>
      <c r="H42" s="734"/>
      <c r="I42" s="734"/>
      <c r="J42" s="734"/>
      <c r="K42" s="734"/>
    </row>
    <row r="43" spans="2:13" ht="24.95" customHeight="1" x14ac:dyDescent="0.25">
      <c r="B43" s="426"/>
      <c r="C43" s="426"/>
      <c r="D43" s="426"/>
      <c r="E43" s="426"/>
      <c r="F43" s="426"/>
      <c r="G43" s="426"/>
      <c r="H43" s="426"/>
      <c r="I43" s="426"/>
      <c r="J43" s="426"/>
      <c r="K43" s="426"/>
    </row>
    <row r="44" spans="2:13" ht="24.95" customHeight="1" x14ac:dyDescent="0.25">
      <c r="B44" s="714" t="s">
        <v>108</v>
      </c>
      <c r="C44" s="714"/>
      <c r="D44" s="714"/>
      <c r="E44" s="714"/>
      <c r="F44" s="714"/>
      <c r="G44" s="714"/>
      <c r="H44" s="714"/>
      <c r="I44" s="714"/>
      <c r="J44" s="714"/>
      <c r="K44" s="714"/>
    </row>
    <row r="45" spans="2:13" ht="38.25" customHeight="1" x14ac:dyDescent="0.25">
      <c r="B45" s="636" t="s">
        <v>50</v>
      </c>
      <c r="C45" s="726" t="s">
        <v>51</v>
      </c>
      <c r="D45" s="727"/>
      <c r="E45" s="727"/>
      <c r="F45" s="728"/>
      <c r="G45" s="638" t="s">
        <v>70</v>
      </c>
      <c r="H45" s="637" t="s">
        <v>109</v>
      </c>
      <c r="I45" s="639" t="s">
        <v>94</v>
      </c>
      <c r="J45" s="634" t="s">
        <v>56</v>
      </c>
      <c r="K45" s="126"/>
      <c r="L45" s="426"/>
      <c r="M45" s="426"/>
    </row>
    <row r="46" spans="2:13" ht="109.5" customHeight="1" x14ac:dyDescent="0.25">
      <c r="B46" s="640">
        <v>1</v>
      </c>
      <c r="C46" s="723" t="s">
        <v>110</v>
      </c>
      <c r="D46" s="724"/>
      <c r="E46" s="724"/>
      <c r="F46" s="725"/>
      <c r="G46" s="641" t="s">
        <v>111</v>
      </c>
      <c r="H46" s="642" t="s">
        <v>112</v>
      </c>
      <c r="I46" s="643">
        <v>5000</v>
      </c>
      <c r="J46" s="644">
        <f>12*I46</f>
        <v>60000</v>
      </c>
      <c r="K46" s="126"/>
      <c r="L46" s="426"/>
      <c r="M46" s="426"/>
    </row>
    <row r="47" spans="2:13" ht="24.95" customHeight="1" x14ac:dyDescent="0.25">
      <c r="B47" s="717" t="s">
        <v>113</v>
      </c>
      <c r="C47" s="718"/>
      <c r="D47" s="718"/>
      <c r="E47" s="718"/>
      <c r="F47" s="718"/>
      <c r="G47" s="718"/>
      <c r="H47" s="719"/>
      <c r="I47" s="635">
        <f>I46</f>
        <v>5000</v>
      </c>
      <c r="J47" s="645">
        <f>J46</f>
        <v>60000</v>
      </c>
      <c r="K47" s="126"/>
      <c r="L47" s="426"/>
      <c r="M47" s="426"/>
    </row>
    <row r="48" spans="2:13" ht="24.95" customHeight="1" x14ac:dyDescent="0.25">
      <c r="B48" s="426"/>
      <c r="C48" s="426"/>
      <c r="D48" s="426"/>
      <c r="E48" s="426"/>
      <c r="F48" s="426"/>
      <c r="G48" s="426"/>
      <c r="H48" s="426"/>
      <c r="I48" s="426"/>
      <c r="J48" s="426"/>
      <c r="K48" s="126"/>
    </row>
    <row r="49" spans="2:11" ht="24.95" customHeight="1" x14ac:dyDescent="0.25">
      <c r="B49" s="426"/>
      <c r="C49" s="426"/>
      <c r="D49" s="426"/>
      <c r="E49" s="426"/>
      <c r="F49" s="426"/>
      <c r="G49" s="426"/>
      <c r="H49" s="426"/>
      <c r="I49" s="426"/>
      <c r="J49" s="426"/>
      <c r="K49" s="426"/>
    </row>
    <row r="50" spans="2:11" ht="17.25" customHeight="1" x14ac:dyDescent="0.25">
      <c r="B50" s="750" t="s">
        <v>114</v>
      </c>
      <c r="C50" s="751"/>
      <c r="D50" s="751"/>
      <c r="E50" s="751"/>
      <c r="F50" s="751"/>
      <c r="G50" s="751"/>
      <c r="H50" s="751"/>
      <c r="I50" s="751"/>
      <c r="J50" s="751"/>
      <c r="K50" s="752"/>
    </row>
    <row r="51" spans="2:11" ht="31.5" customHeight="1" x14ac:dyDescent="0.25">
      <c r="B51" s="442" t="s">
        <v>50</v>
      </c>
      <c r="C51" s="740" t="s">
        <v>51</v>
      </c>
      <c r="D51" s="740"/>
      <c r="E51" s="740"/>
      <c r="F51" s="740"/>
      <c r="G51" s="740"/>
      <c r="H51" s="740"/>
      <c r="I51" s="439" t="s">
        <v>70</v>
      </c>
      <c r="J51" s="439" t="s">
        <v>94</v>
      </c>
      <c r="K51" s="443" t="s">
        <v>75</v>
      </c>
    </row>
    <row r="52" spans="2:11" ht="40.5" customHeight="1" x14ac:dyDescent="0.25">
      <c r="B52" s="444" t="s">
        <v>115</v>
      </c>
      <c r="C52" s="720" t="s">
        <v>116</v>
      </c>
      <c r="D52" s="721"/>
      <c r="E52" s="721"/>
      <c r="F52" s="721"/>
      <c r="G52" s="721"/>
      <c r="H52" s="722"/>
      <c r="I52" s="440" t="s">
        <v>117</v>
      </c>
      <c r="J52" s="441">
        <f>J24</f>
        <v>0</v>
      </c>
      <c r="K52" s="445">
        <f>J52*12</f>
        <v>0</v>
      </c>
    </row>
    <row r="53" spans="2:11" ht="40.5" customHeight="1" x14ac:dyDescent="0.25">
      <c r="B53" s="444" t="s">
        <v>118</v>
      </c>
      <c r="C53" s="729" t="s">
        <v>119</v>
      </c>
      <c r="D53" s="729"/>
      <c r="E53" s="729"/>
      <c r="F53" s="729"/>
      <c r="G53" s="729"/>
      <c r="H53" s="729"/>
      <c r="I53" s="440" t="s">
        <v>96</v>
      </c>
      <c r="J53" s="441">
        <f>J32</f>
        <v>0</v>
      </c>
      <c r="K53" s="445">
        <f>J53*12</f>
        <v>0</v>
      </c>
    </row>
    <row r="54" spans="2:11" ht="40.5" customHeight="1" x14ac:dyDescent="0.25">
      <c r="B54" s="444" t="s">
        <v>120</v>
      </c>
      <c r="C54" s="729" t="s">
        <v>121</v>
      </c>
      <c r="D54" s="729"/>
      <c r="E54" s="729"/>
      <c r="F54" s="729"/>
      <c r="G54" s="729"/>
      <c r="H54" s="729"/>
      <c r="I54" s="440" t="s">
        <v>122</v>
      </c>
      <c r="J54" s="441">
        <f>J41</f>
        <v>0</v>
      </c>
      <c r="K54" s="445">
        <f>J54*12</f>
        <v>0</v>
      </c>
    </row>
    <row r="55" spans="2:11" ht="38.25" customHeight="1" x14ac:dyDescent="0.25">
      <c r="B55" s="571" t="s">
        <v>123</v>
      </c>
      <c r="C55" s="720" t="s">
        <v>124</v>
      </c>
      <c r="D55" s="721"/>
      <c r="E55" s="721"/>
      <c r="F55" s="721"/>
      <c r="G55" s="721"/>
      <c r="H55" s="722"/>
      <c r="I55" s="572" t="s">
        <v>111</v>
      </c>
      <c r="J55" s="573">
        <f>I47</f>
        <v>5000</v>
      </c>
      <c r="K55" s="574">
        <f>J55*12</f>
        <v>60000</v>
      </c>
    </row>
    <row r="56" spans="2:11" ht="32.1" customHeight="1" thickBot="1" x14ac:dyDescent="0.3">
      <c r="B56" s="738" t="s">
        <v>90</v>
      </c>
      <c r="C56" s="739"/>
      <c r="D56" s="739"/>
      <c r="E56" s="739"/>
      <c r="F56" s="739"/>
      <c r="G56" s="739"/>
      <c r="H56" s="739"/>
      <c r="I56" s="739"/>
      <c r="J56" s="446">
        <f>SUM(J52:J55)</f>
        <v>5000</v>
      </c>
      <c r="K56" s="447">
        <f>SUM(K52:K55)</f>
        <v>60000</v>
      </c>
    </row>
  </sheetData>
  <sheetProtection algorithmName="SHA-512" hashValue="rQJG4+nS3wXz4iC7qnmEWSX0DfpLLlO8mKC8MNKlDfbGKRSEanaL6tQ1pMO9rQmnvHDPCuHJmPKDZcuub3TN4w==" saltValue="P+m/Le2BlaxGGa/1/X3AWA==" spinCount="100000" sheet="1" objects="1" scenarios="1"/>
  <mergeCells count="38">
    <mergeCell ref="B56:I56"/>
    <mergeCell ref="C51:H51"/>
    <mergeCell ref="B44:K44"/>
    <mergeCell ref="D9:F9"/>
    <mergeCell ref="I9:J9"/>
    <mergeCell ref="B41:I41"/>
    <mergeCell ref="C36:F36"/>
    <mergeCell ref="C40:F40"/>
    <mergeCell ref="C39:F39"/>
    <mergeCell ref="C38:F38"/>
    <mergeCell ref="C37:F37"/>
    <mergeCell ref="B50:K50"/>
    <mergeCell ref="B35:K35"/>
    <mergeCell ref="B11:K11"/>
    <mergeCell ref="B24:D24"/>
    <mergeCell ref="C27:F27"/>
    <mergeCell ref="B26:K26"/>
    <mergeCell ref="B2:K2"/>
    <mergeCell ref="B1:K1"/>
    <mergeCell ref="B6:K6"/>
    <mergeCell ref="B4:K4"/>
    <mergeCell ref="B7:K7"/>
    <mergeCell ref="B3:K3"/>
    <mergeCell ref="L28:N28"/>
    <mergeCell ref="B32:I32"/>
    <mergeCell ref="B33:K33"/>
    <mergeCell ref="B42:K42"/>
    <mergeCell ref="C28:F28"/>
    <mergeCell ref="C29:F29"/>
    <mergeCell ref="C30:F30"/>
    <mergeCell ref="C31:F31"/>
    <mergeCell ref="B47:H47"/>
    <mergeCell ref="C55:H55"/>
    <mergeCell ref="C46:F46"/>
    <mergeCell ref="C45:F45"/>
    <mergeCell ref="C54:H54"/>
    <mergeCell ref="C53:H53"/>
    <mergeCell ref="C52:H52"/>
  </mergeCells>
  <pageMargins left="0.51181102362204722" right="0.51181102362204722" top="0.78740157480314965" bottom="0.78740157480314965" header="0.31496062992125984" footer="0.31496062992125984"/>
  <pageSetup paperSize="9" scale="52" fitToHeight="0" orientation="portrait" r:id="rId1"/>
  <headerFooter>
    <oddFooter>&amp;C&amp;A - Pregão Eletrônico nº 90002/2025 - LFDA/SP-MAPA</oddFooter>
  </headerFooter>
  <rowBreaks count="1" manualBreakCount="1">
    <brk id="38"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ilha2">
    <tabColor theme="0" tint="-0.249977111117893"/>
  </sheetPr>
  <dimension ref="A1:O157"/>
  <sheetViews>
    <sheetView showGridLines="0" tabSelected="1" topLeftCell="C109" zoomScaleNormal="100" workbookViewId="0">
      <selection activeCell="I112" sqref="I112"/>
    </sheetView>
  </sheetViews>
  <sheetFormatPr defaultRowHeight="15" x14ac:dyDescent="0.25"/>
  <cols>
    <col min="2" max="3" width="7.7109375" customWidth="1"/>
    <col min="4" max="4" width="50.7109375" customWidth="1"/>
    <col min="5" max="5" width="15.7109375" customWidth="1"/>
    <col min="6" max="9" width="15.7109375" style="2" customWidth="1"/>
    <col min="10" max="12" width="15.7109375" customWidth="1"/>
  </cols>
  <sheetData>
    <row r="1" spans="1:15" ht="20.25" customHeight="1" x14ac:dyDescent="0.3">
      <c r="A1" s="46"/>
      <c r="B1" s="714" t="str">
        <f>ORIENTAÇÕES!B1</f>
        <v>ANEXO VII</v>
      </c>
      <c r="C1" s="714"/>
      <c r="D1" s="714"/>
      <c r="E1" s="714"/>
      <c r="F1" s="714"/>
      <c r="G1" s="714"/>
      <c r="H1" s="714"/>
      <c r="I1" s="714"/>
      <c r="J1" s="714"/>
      <c r="K1" s="714"/>
      <c r="L1" s="714"/>
    </row>
    <row r="2" spans="1:15" ht="20.25" customHeight="1" x14ac:dyDescent="0.3">
      <c r="A2" s="46"/>
      <c r="B2" s="714" t="str">
        <f>ORIENTAÇÕES!B2</f>
        <v>PLANILHA DE CUSTO E FORMAÇÃO DE PREÇO (ITEM 1) LICITANTE</v>
      </c>
      <c r="C2" s="714"/>
      <c r="D2" s="714"/>
      <c r="E2" s="714"/>
      <c r="F2" s="714"/>
      <c r="G2" s="714"/>
      <c r="H2" s="714"/>
      <c r="I2" s="714"/>
      <c r="J2" s="714"/>
      <c r="K2" s="714"/>
      <c r="L2" s="714"/>
    </row>
    <row r="3" spans="1:15" ht="20.25" customHeight="1" x14ac:dyDescent="0.3">
      <c r="A3" s="46"/>
      <c r="B3" s="714" t="str">
        <f>ORIENTAÇÕES!B3</f>
        <v>PREGÃO ELETRÔNICO Nº 90002/2025</v>
      </c>
      <c r="C3" s="714"/>
      <c r="D3" s="714"/>
      <c r="E3" s="714"/>
      <c r="F3" s="714"/>
      <c r="G3" s="714"/>
      <c r="H3" s="714"/>
      <c r="I3" s="714"/>
      <c r="J3" s="714"/>
      <c r="K3" s="714"/>
      <c r="L3" s="714"/>
    </row>
    <row r="4" spans="1:15" ht="20.25" customHeight="1" x14ac:dyDescent="0.3">
      <c r="A4" s="46"/>
      <c r="B4" s="715" t="str">
        <f>ORIENTAÇÕES!B4</f>
        <v>PROCESSO Nº 21000.068258/2024-69</v>
      </c>
      <c r="C4" s="715"/>
      <c r="D4" s="715"/>
      <c r="E4" s="715"/>
      <c r="F4" s="715"/>
      <c r="G4" s="715"/>
      <c r="H4" s="715"/>
      <c r="I4" s="715"/>
      <c r="J4" s="715"/>
      <c r="K4" s="715"/>
      <c r="L4" s="715"/>
    </row>
    <row r="5" spans="1:15" ht="30" customHeight="1" x14ac:dyDescent="0.25"/>
    <row r="6" spans="1:15" ht="18" customHeight="1" x14ac:dyDescent="0.3">
      <c r="A6" s="46"/>
      <c r="B6" s="712" t="str">
        <f>ORIENTAÇÕES!B8</f>
        <v>ITEM 1 - SERVIÇOS DE MANUTENÇÃO RESIDENTE</v>
      </c>
      <c r="C6" s="712"/>
      <c r="D6" s="712"/>
      <c r="E6" s="712"/>
      <c r="F6" s="712"/>
      <c r="G6" s="712"/>
      <c r="H6" s="712"/>
      <c r="I6" s="712"/>
      <c r="J6" s="712"/>
      <c r="K6" s="712"/>
      <c r="L6" s="712"/>
      <c r="M6" s="123"/>
    </row>
    <row r="7" spans="1:15" ht="26.25" customHeight="1" x14ac:dyDescent="0.3">
      <c r="B7" s="768" t="s">
        <v>11</v>
      </c>
      <c r="C7" s="768"/>
      <c r="D7" s="768"/>
      <c r="E7" s="768"/>
      <c r="F7" s="768"/>
      <c r="G7" s="768"/>
      <c r="H7" s="768"/>
      <c r="I7" s="768"/>
      <c r="J7" s="768"/>
      <c r="K7" s="768"/>
      <c r="L7" s="768"/>
      <c r="M7" s="124"/>
      <c r="N7" s="124"/>
      <c r="O7" s="124"/>
    </row>
    <row r="8" spans="1:15" ht="18" customHeight="1" x14ac:dyDescent="0.3">
      <c r="B8" s="120"/>
      <c r="C8" s="120"/>
      <c r="D8" s="120"/>
      <c r="E8" s="120"/>
      <c r="F8" s="120"/>
      <c r="G8" s="120"/>
      <c r="H8" s="120"/>
      <c r="I8" s="120"/>
      <c r="J8" s="120"/>
      <c r="K8" s="120"/>
      <c r="L8" s="120"/>
      <c r="M8" s="124"/>
      <c r="N8" s="124"/>
      <c r="O8" s="124"/>
    </row>
    <row r="9" spans="1:15" ht="30" customHeight="1" x14ac:dyDescent="0.25">
      <c r="B9" s="780" t="s">
        <v>67</v>
      </c>
      <c r="C9" s="780"/>
      <c r="D9" s="780"/>
      <c r="E9" s="781" t="str">
        <f>'RESUMO ITEM1'!C10</f>
        <v>XXXXXX</v>
      </c>
      <c r="F9" s="781"/>
      <c r="G9" s="781"/>
      <c r="H9" s="125"/>
      <c r="I9" s="39" t="s">
        <v>46</v>
      </c>
      <c r="J9" s="782" t="str">
        <f>'RESUMO ITEM1'!C11</f>
        <v>XXXXXX</v>
      </c>
      <c r="K9" s="782"/>
      <c r="L9" s="125"/>
    </row>
    <row r="10" spans="1:15" x14ac:dyDescent="0.25">
      <c r="B10" s="9"/>
      <c r="C10" s="9"/>
      <c r="D10" s="9"/>
      <c r="E10" s="9"/>
      <c r="J10" s="9"/>
      <c r="K10" s="9"/>
      <c r="L10" s="9"/>
    </row>
    <row r="11" spans="1:15" x14ac:dyDescent="0.25">
      <c r="B11" s="36"/>
      <c r="C11" s="36"/>
      <c r="D11" s="36"/>
      <c r="E11" s="36"/>
      <c r="F11" s="35"/>
      <c r="G11" s="35"/>
      <c r="H11"/>
      <c r="I11" s="30"/>
      <c r="J11" s="35"/>
      <c r="K11" s="35"/>
    </row>
    <row r="12" spans="1:15" x14ac:dyDescent="0.25">
      <c r="B12" s="783" t="s">
        <v>125</v>
      </c>
      <c r="C12" s="783"/>
      <c r="D12" s="783"/>
      <c r="E12" s="783"/>
      <c r="F12" s="783"/>
      <c r="G12" s="783"/>
      <c r="H12" s="783"/>
      <c r="I12" s="783"/>
      <c r="J12" s="783"/>
      <c r="K12" s="783"/>
      <c r="L12" s="783"/>
    </row>
    <row r="13" spans="1:15" x14ac:dyDescent="0.25">
      <c r="B13" s="9"/>
      <c r="C13" s="9"/>
      <c r="D13" s="9"/>
      <c r="E13" s="9"/>
      <c r="J13" s="9"/>
      <c r="K13" s="9"/>
      <c r="L13" s="9"/>
    </row>
    <row r="14" spans="1:15" ht="18.75" customHeight="1" x14ac:dyDescent="0.25">
      <c r="B14" s="858" t="s">
        <v>126</v>
      </c>
      <c r="C14" s="858"/>
      <c r="D14" s="858"/>
      <c r="E14" s="858"/>
      <c r="F14" s="858"/>
      <c r="G14" s="858"/>
      <c r="H14" s="858"/>
      <c r="I14" s="858"/>
      <c r="J14" s="858"/>
      <c r="K14" s="858"/>
      <c r="L14" s="757"/>
    </row>
    <row r="15" spans="1:15" ht="34.5" customHeight="1" x14ac:dyDescent="0.25">
      <c r="B15" s="157" t="s">
        <v>127</v>
      </c>
      <c r="C15" s="800" t="s">
        <v>128</v>
      </c>
      <c r="D15" s="801"/>
      <c r="E15" s="157" t="s">
        <v>129</v>
      </c>
      <c r="F15" s="4" t="s">
        <v>130</v>
      </c>
      <c r="G15" s="157" t="s">
        <v>131</v>
      </c>
      <c r="H15" s="4" t="s">
        <v>132</v>
      </c>
      <c r="I15" s="157" t="s">
        <v>133</v>
      </c>
      <c r="J15" s="4" t="s">
        <v>134</v>
      </c>
      <c r="K15" s="633" t="s">
        <v>135</v>
      </c>
      <c r="L15" s="646" t="s">
        <v>136</v>
      </c>
    </row>
    <row r="16" spans="1:15" ht="23.1" customHeight="1" x14ac:dyDescent="0.25">
      <c r="B16" s="28">
        <v>1</v>
      </c>
      <c r="C16" s="773" t="s">
        <v>76</v>
      </c>
      <c r="D16" s="775"/>
      <c r="E16" s="519"/>
      <c r="F16" s="7" t="s">
        <v>137</v>
      </c>
      <c r="G16" s="7" t="s">
        <v>138</v>
      </c>
      <c r="H16" s="55" t="s">
        <v>139</v>
      </c>
      <c r="I16" s="174"/>
      <c r="J16" s="174"/>
      <c r="K16" s="647"/>
      <c r="L16" s="859"/>
    </row>
    <row r="17" spans="2:12" ht="30" customHeight="1" x14ac:dyDescent="0.25">
      <c r="B17" s="28">
        <v>2</v>
      </c>
      <c r="C17" s="760" t="s">
        <v>79</v>
      </c>
      <c r="D17" s="762"/>
      <c r="E17" s="519"/>
      <c r="F17" s="7" t="s">
        <v>137</v>
      </c>
      <c r="G17" s="7" t="s">
        <v>140</v>
      </c>
      <c r="H17" s="55" t="s">
        <v>139</v>
      </c>
      <c r="I17" s="174"/>
      <c r="J17" s="174"/>
      <c r="K17" s="647"/>
      <c r="L17" s="860"/>
    </row>
    <row r="18" spans="2:12" ht="23.1" customHeight="1" x14ac:dyDescent="0.25">
      <c r="B18" s="28">
        <v>3</v>
      </c>
      <c r="C18" s="760" t="s">
        <v>81</v>
      </c>
      <c r="D18" s="762"/>
      <c r="E18" s="519"/>
      <c r="F18" s="7" t="s">
        <v>141</v>
      </c>
      <c r="G18" s="7" t="s">
        <v>142</v>
      </c>
      <c r="H18" s="55" t="s">
        <v>139</v>
      </c>
      <c r="I18" s="174"/>
      <c r="J18" s="174"/>
      <c r="K18" s="647"/>
      <c r="L18" s="860"/>
    </row>
    <row r="19" spans="2:12" ht="23.1" customHeight="1" x14ac:dyDescent="0.25">
      <c r="B19" s="28">
        <v>4</v>
      </c>
      <c r="C19" s="773" t="s">
        <v>82</v>
      </c>
      <c r="D19" s="775"/>
      <c r="E19" s="519"/>
      <c r="F19" s="7" t="s">
        <v>141</v>
      </c>
      <c r="G19" s="7" t="s">
        <v>143</v>
      </c>
      <c r="H19" s="188" t="s">
        <v>139</v>
      </c>
      <c r="I19" s="174"/>
      <c r="J19" s="174"/>
      <c r="K19" s="647"/>
      <c r="L19" s="860"/>
    </row>
    <row r="20" spans="2:12" ht="23.1" customHeight="1" x14ac:dyDescent="0.25">
      <c r="B20" s="28">
        <v>5</v>
      </c>
      <c r="C20" s="140" t="s">
        <v>83</v>
      </c>
      <c r="D20" s="142"/>
      <c r="E20" s="519"/>
      <c r="F20" s="7" t="s">
        <v>141</v>
      </c>
      <c r="G20" s="7" t="s">
        <v>144</v>
      </c>
      <c r="H20" s="188" t="s">
        <v>139</v>
      </c>
      <c r="I20" s="174"/>
      <c r="J20" s="174"/>
      <c r="K20" s="647"/>
      <c r="L20" s="860"/>
    </row>
    <row r="21" spans="2:12" ht="23.1" customHeight="1" x14ac:dyDescent="0.25">
      <c r="B21" s="28">
        <v>6</v>
      </c>
      <c r="C21" s="773" t="s">
        <v>84</v>
      </c>
      <c r="D21" s="775"/>
      <c r="E21" s="519"/>
      <c r="F21" s="7" t="s">
        <v>141</v>
      </c>
      <c r="G21" s="7" t="s">
        <v>145</v>
      </c>
      <c r="H21" s="188" t="s">
        <v>139</v>
      </c>
      <c r="I21" s="174"/>
      <c r="J21" s="174"/>
      <c r="K21" s="647"/>
      <c r="L21" s="860"/>
    </row>
    <row r="22" spans="2:12" ht="23.1" customHeight="1" x14ac:dyDescent="0.25">
      <c r="B22" s="28">
        <v>7</v>
      </c>
      <c r="C22" s="773" t="s">
        <v>85</v>
      </c>
      <c r="D22" s="775"/>
      <c r="E22" s="519"/>
      <c r="F22" s="7" t="s">
        <v>141</v>
      </c>
      <c r="G22" s="7" t="s">
        <v>146</v>
      </c>
      <c r="H22" s="188" t="s">
        <v>139</v>
      </c>
      <c r="I22" s="174"/>
      <c r="J22" s="174"/>
      <c r="K22" s="647"/>
      <c r="L22" s="860"/>
    </row>
    <row r="23" spans="2:12" ht="23.1" customHeight="1" x14ac:dyDescent="0.25">
      <c r="B23" s="28">
        <v>8</v>
      </c>
      <c r="C23" s="773" t="s">
        <v>86</v>
      </c>
      <c r="D23" s="775"/>
      <c r="E23" s="519"/>
      <c r="F23" s="7" t="s">
        <v>141</v>
      </c>
      <c r="G23" s="7" t="s">
        <v>147</v>
      </c>
      <c r="H23" s="188" t="s">
        <v>139</v>
      </c>
      <c r="I23" s="174"/>
      <c r="J23" s="174"/>
      <c r="K23" s="647"/>
      <c r="L23" s="860"/>
    </row>
    <row r="24" spans="2:12" ht="23.1" customHeight="1" x14ac:dyDescent="0.25">
      <c r="B24" s="28">
        <v>9</v>
      </c>
      <c r="C24" s="140" t="s">
        <v>87</v>
      </c>
      <c r="D24" s="142"/>
      <c r="E24" s="519"/>
      <c r="F24" s="7" t="s">
        <v>148</v>
      </c>
      <c r="G24" s="7" t="s">
        <v>149</v>
      </c>
      <c r="H24" s="188" t="s">
        <v>139</v>
      </c>
      <c r="I24" s="174"/>
      <c r="J24" s="174"/>
      <c r="K24" s="647"/>
      <c r="L24" s="860"/>
    </row>
    <row r="25" spans="2:12" ht="23.1" customHeight="1" x14ac:dyDescent="0.25">
      <c r="B25" s="28">
        <v>10</v>
      </c>
      <c r="C25" s="773" t="s">
        <v>88</v>
      </c>
      <c r="D25" s="775"/>
      <c r="E25" s="519"/>
      <c r="F25" s="7" t="s">
        <v>148</v>
      </c>
      <c r="G25" s="7" t="s">
        <v>149</v>
      </c>
      <c r="H25" s="188" t="s">
        <v>139</v>
      </c>
      <c r="I25" s="174"/>
      <c r="J25" s="174"/>
      <c r="K25" s="647"/>
      <c r="L25" s="860"/>
    </row>
    <row r="26" spans="2:12" ht="23.1" customHeight="1" x14ac:dyDescent="0.25">
      <c r="B26" s="28">
        <v>11</v>
      </c>
      <c r="C26" s="773" t="s">
        <v>82</v>
      </c>
      <c r="D26" s="775"/>
      <c r="E26" s="519"/>
      <c r="F26" s="7" t="s">
        <v>141</v>
      </c>
      <c r="G26" s="7" t="s">
        <v>143</v>
      </c>
      <c r="H26" s="188" t="s">
        <v>150</v>
      </c>
      <c r="I26" s="174"/>
      <c r="J26" s="174"/>
      <c r="K26" s="647"/>
      <c r="L26" s="861"/>
    </row>
    <row r="27" spans="2:12" x14ac:dyDescent="0.25">
      <c r="B27" s="777" t="s">
        <v>151</v>
      </c>
      <c r="C27" s="778"/>
      <c r="D27" s="778"/>
      <c r="E27" s="778"/>
      <c r="F27" s="778"/>
      <c r="G27" s="778"/>
      <c r="H27" s="778"/>
      <c r="I27" s="778"/>
      <c r="J27" s="778"/>
      <c r="K27" s="778"/>
      <c r="L27" s="777"/>
    </row>
    <row r="28" spans="2:12" x14ac:dyDescent="0.25">
      <c r="B28" s="316"/>
      <c r="C28" s="316"/>
      <c r="D28" s="316"/>
      <c r="E28" s="316"/>
      <c r="F28" s="316"/>
      <c r="G28" s="316"/>
      <c r="H28" s="316"/>
      <c r="I28" s="316"/>
      <c r="J28" s="316"/>
      <c r="K28" s="316"/>
      <c r="L28" s="316"/>
    </row>
    <row r="29" spans="2:12" x14ac:dyDescent="0.25">
      <c r="H29" s="3"/>
    </row>
    <row r="30" spans="2:12" x14ac:dyDescent="0.25">
      <c r="B30" s="5" t="s">
        <v>152</v>
      </c>
      <c r="C30" s="5"/>
      <c r="D30" s="5"/>
      <c r="E30" s="5"/>
      <c r="F30" s="6"/>
      <c r="G30" s="6"/>
      <c r="H30" s="6"/>
      <c r="I30" s="6"/>
      <c r="J30" s="2"/>
    </row>
    <row r="31" spans="2:12" ht="30" x14ac:dyDescent="0.25">
      <c r="B31" s="157" t="s">
        <v>127</v>
      </c>
      <c r="C31" s="800" t="s">
        <v>128</v>
      </c>
      <c r="D31" s="801"/>
      <c r="E31" s="159" t="s">
        <v>153</v>
      </c>
      <c r="F31" s="158" t="s">
        <v>154</v>
      </c>
      <c r="G31" s="159" t="s">
        <v>155</v>
      </c>
      <c r="H31" s="159" t="s">
        <v>156</v>
      </c>
      <c r="I31" s="159" t="s">
        <v>157</v>
      </c>
    </row>
    <row r="32" spans="2:12" ht="23.1" customHeight="1" x14ac:dyDescent="0.25">
      <c r="B32" s="28">
        <v>1</v>
      </c>
      <c r="C32" s="773" t="s">
        <v>76</v>
      </c>
      <c r="D32" s="774"/>
      <c r="E32" s="541" t="s">
        <v>158</v>
      </c>
      <c r="F32" s="542">
        <v>0.3</v>
      </c>
      <c r="G32" s="518">
        <f t="shared" ref="G32:G42" si="0">E16</f>
        <v>0</v>
      </c>
      <c r="H32" s="796" t="s">
        <v>159</v>
      </c>
      <c r="I32" s="518">
        <f>F32*G32</f>
        <v>0</v>
      </c>
    </row>
    <row r="33" spans="2:12" ht="30" customHeight="1" x14ac:dyDescent="0.25">
      <c r="B33" s="28">
        <v>2</v>
      </c>
      <c r="C33" s="760" t="s">
        <v>79</v>
      </c>
      <c r="D33" s="761"/>
      <c r="E33" s="541" t="s">
        <v>158</v>
      </c>
      <c r="F33" s="542">
        <v>0.3</v>
      </c>
      <c r="G33" s="518">
        <f t="shared" si="0"/>
        <v>0</v>
      </c>
      <c r="H33" s="797"/>
      <c r="I33" s="518">
        <f t="shared" ref="I33:I42" si="1">F33*G33</f>
        <v>0</v>
      </c>
    </row>
    <row r="34" spans="2:12" ht="23.1" customHeight="1" x14ac:dyDescent="0.25">
      <c r="B34" s="28">
        <v>3</v>
      </c>
      <c r="C34" s="760" t="s">
        <v>81</v>
      </c>
      <c r="D34" s="761"/>
      <c r="E34" s="541" t="s">
        <v>158</v>
      </c>
      <c r="F34" s="542">
        <v>0.3</v>
      </c>
      <c r="G34" s="518">
        <f t="shared" si="0"/>
        <v>0</v>
      </c>
      <c r="H34" s="797"/>
      <c r="I34" s="518">
        <f t="shared" si="1"/>
        <v>0</v>
      </c>
    </row>
    <row r="35" spans="2:12" ht="23.1" customHeight="1" x14ac:dyDescent="0.25">
      <c r="B35" s="28">
        <v>4</v>
      </c>
      <c r="C35" s="773" t="s">
        <v>82</v>
      </c>
      <c r="D35" s="774"/>
      <c r="E35" s="541" t="s">
        <v>158</v>
      </c>
      <c r="F35" s="542">
        <v>0.3</v>
      </c>
      <c r="G35" s="518">
        <f t="shared" si="0"/>
        <v>0</v>
      </c>
      <c r="H35" s="797"/>
      <c r="I35" s="518">
        <f t="shared" si="1"/>
        <v>0</v>
      </c>
    </row>
    <row r="36" spans="2:12" ht="23.1" customHeight="1" x14ac:dyDescent="0.25">
      <c r="B36" s="28">
        <v>5</v>
      </c>
      <c r="C36" s="140" t="s">
        <v>83</v>
      </c>
      <c r="D36" s="141"/>
      <c r="E36" s="541" t="s">
        <v>158</v>
      </c>
      <c r="F36" s="542">
        <v>0.3</v>
      </c>
      <c r="G36" s="518">
        <f t="shared" si="0"/>
        <v>0</v>
      </c>
      <c r="H36" s="797"/>
      <c r="I36" s="518">
        <f t="shared" si="1"/>
        <v>0</v>
      </c>
    </row>
    <row r="37" spans="2:12" ht="23.1" customHeight="1" x14ac:dyDescent="0.25">
      <c r="B37" s="28">
        <v>6</v>
      </c>
      <c r="C37" s="773" t="s">
        <v>84</v>
      </c>
      <c r="D37" s="774"/>
      <c r="E37" s="541" t="s">
        <v>158</v>
      </c>
      <c r="F37" s="542">
        <v>0.3</v>
      </c>
      <c r="G37" s="518">
        <f t="shared" si="0"/>
        <v>0</v>
      </c>
      <c r="H37" s="797"/>
      <c r="I37" s="518">
        <f t="shared" si="1"/>
        <v>0</v>
      </c>
    </row>
    <row r="38" spans="2:12" ht="23.1" customHeight="1" x14ac:dyDescent="0.25">
      <c r="B38" s="28">
        <v>7</v>
      </c>
      <c r="C38" s="773" t="s">
        <v>85</v>
      </c>
      <c r="D38" s="774"/>
      <c r="E38" s="541" t="s">
        <v>158</v>
      </c>
      <c r="F38" s="542">
        <v>0.3</v>
      </c>
      <c r="G38" s="518">
        <f t="shared" si="0"/>
        <v>0</v>
      </c>
      <c r="H38" s="797"/>
      <c r="I38" s="518">
        <f>F38*G38</f>
        <v>0</v>
      </c>
    </row>
    <row r="39" spans="2:12" ht="23.1" customHeight="1" x14ac:dyDescent="0.25">
      <c r="B39" s="28">
        <v>8</v>
      </c>
      <c r="C39" s="773" t="s">
        <v>86</v>
      </c>
      <c r="D39" s="774"/>
      <c r="E39" s="541" t="s">
        <v>158</v>
      </c>
      <c r="F39" s="542">
        <v>0.3</v>
      </c>
      <c r="G39" s="518">
        <f t="shared" si="0"/>
        <v>0</v>
      </c>
      <c r="H39" s="797"/>
      <c r="I39" s="518">
        <f t="shared" si="1"/>
        <v>0</v>
      </c>
    </row>
    <row r="40" spans="2:12" ht="23.1" customHeight="1" x14ac:dyDescent="0.25">
      <c r="B40" s="28">
        <v>9</v>
      </c>
      <c r="C40" s="140" t="s">
        <v>87</v>
      </c>
      <c r="D40" s="141"/>
      <c r="E40" s="541" t="s">
        <v>158</v>
      </c>
      <c r="F40" s="542">
        <v>0.3</v>
      </c>
      <c r="G40" s="518">
        <f t="shared" si="0"/>
        <v>0</v>
      </c>
      <c r="H40" s="797"/>
      <c r="I40" s="518">
        <f t="shared" si="1"/>
        <v>0</v>
      </c>
    </row>
    <row r="41" spans="2:12" ht="23.1" customHeight="1" x14ac:dyDescent="0.25">
      <c r="B41" s="28">
        <v>10</v>
      </c>
      <c r="C41" s="773" t="s">
        <v>88</v>
      </c>
      <c r="D41" s="774"/>
      <c r="E41" s="541" t="s">
        <v>158</v>
      </c>
      <c r="F41" s="542">
        <v>0.3</v>
      </c>
      <c r="G41" s="518">
        <f t="shared" si="0"/>
        <v>0</v>
      </c>
      <c r="H41" s="797"/>
      <c r="I41" s="518">
        <f t="shared" si="1"/>
        <v>0</v>
      </c>
    </row>
    <row r="42" spans="2:12" ht="23.1" customHeight="1" x14ac:dyDescent="0.25">
      <c r="B42" s="28">
        <v>11</v>
      </c>
      <c r="C42" s="773" t="s">
        <v>82</v>
      </c>
      <c r="D42" s="774"/>
      <c r="E42" s="541" t="s">
        <v>158</v>
      </c>
      <c r="F42" s="542">
        <v>0.3</v>
      </c>
      <c r="G42" s="518">
        <f t="shared" si="0"/>
        <v>0</v>
      </c>
      <c r="H42" s="797"/>
      <c r="I42" s="518">
        <f t="shared" si="1"/>
        <v>0</v>
      </c>
    </row>
    <row r="43" spans="2:12" ht="41.25" customHeight="1" x14ac:dyDescent="0.25">
      <c r="B43" s="863" t="s">
        <v>160</v>
      </c>
      <c r="C43" s="864"/>
      <c r="D43" s="864"/>
      <c r="E43" s="864"/>
      <c r="F43" s="864"/>
      <c r="G43" s="864"/>
      <c r="H43" s="864"/>
      <c r="I43" s="864"/>
      <c r="J43" s="128"/>
      <c r="K43" s="128"/>
      <c r="L43" s="128"/>
    </row>
    <row r="44" spans="2:12" x14ac:dyDescent="0.25">
      <c r="H44" s="3"/>
    </row>
    <row r="45" spans="2:12" x14ac:dyDescent="0.25">
      <c r="B45" s="5" t="s">
        <v>161</v>
      </c>
      <c r="C45" s="5"/>
      <c r="D45" s="5"/>
      <c r="E45" s="5"/>
      <c r="F45" s="6"/>
      <c r="G45" s="6"/>
      <c r="H45" s="6"/>
      <c r="I45" s="6"/>
      <c r="J45" s="6"/>
      <c r="K45" s="2"/>
    </row>
    <row r="46" spans="2:12" ht="30" x14ac:dyDescent="0.25">
      <c r="B46" s="157" t="s">
        <v>127</v>
      </c>
      <c r="C46" s="800" t="s">
        <v>128</v>
      </c>
      <c r="D46" s="801"/>
      <c r="E46" s="4" t="s">
        <v>162</v>
      </c>
      <c r="F46" s="157" t="s">
        <v>154</v>
      </c>
      <c r="G46" s="4" t="s">
        <v>155</v>
      </c>
      <c r="H46" s="4" t="s">
        <v>156</v>
      </c>
      <c r="I46" s="158" t="s">
        <v>163</v>
      </c>
      <c r="J46" s="4" t="s">
        <v>164</v>
      </c>
    </row>
    <row r="47" spans="2:12" ht="24" customHeight="1" x14ac:dyDescent="0.25">
      <c r="B47" s="28">
        <v>1</v>
      </c>
      <c r="C47" s="779" t="s">
        <v>76</v>
      </c>
      <c r="D47" s="779"/>
      <c r="E47" s="171"/>
      <c r="F47" s="172"/>
      <c r="G47" s="862" t="s">
        <v>165</v>
      </c>
      <c r="H47" s="784" t="s">
        <v>159</v>
      </c>
      <c r="I47" s="789"/>
      <c r="J47" s="648">
        <f>F47*I47</f>
        <v>0</v>
      </c>
    </row>
    <row r="48" spans="2:12" ht="31.5" hidden="1" customHeight="1" x14ac:dyDescent="0.25">
      <c r="B48" s="28">
        <v>2</v>
      </c>
      <c r="C48" s="802" t="s">
        <v>79</v>
      </c>
      <c r="D48" s="802"/>
      <c r="E48" s="171"/>
      <c r="F48" s="172"/>
      <c r="G48" s="862"/>
      <c r="H48" s="785"/>
      <c r="I48" s="790"/>
      <c r="J48" s="648">
        <f t="shared" ref="J48:J57" si="2">F48*I48</f>
        <v>0</v>
      </c>
    </row>
    <row r="49" spans="1:12" ht="22.5" hidden="1" customHeight="1" x14ac:dyDescent="0.25">
      <c r="B49" s="28">
        <v>3</v>
      </c>
      <c r="C49" s="802" t="s">
        <v>81</v>
      </c>
      <c r="D49" s="802"/>
      <c r="E49" s="171"/>
      <c r="F49" s="172"/>
      <c r="G49" s="862"/>
      <c r="H49" s="785"/>
      <c r="I49" s="790"/>
      <c r="J49" s="649">
        <f t="shared" si="2"/>
        <v>0</v>
      </c>
    </row>
    <row r="50" spans="1:12" ht="22.5" hidden="1" customHeight="1" x14ac:dyDescent="0.25">
      <c r="B50" s="28">
        <v>4</v>
      </c>
      <c r="C50" s="779" t="s">
        <v>82</v>
      </c>
      <c r="D50" s="779"/>
      <c r="E50" s="171"/>
      <c r="F50" s="172"/>
      <c r="G50" s="862"/>
      <c r="H50" s="785"/>
      <c r="I50" s="790"/>
      <c r="J50" s="649">
        <f t="shared" si="2"/>
        <v>0</v>
      </c>
    </row>
    <row r="51" spans="1:12" ht="22.5" hidden="1" customHeight="1" x14ac:dyDescent="0.25">
      <c r="B51" s="28">
        <v>5</v>
      </c>
      <c r="C51" s="362" t="s">
        <v>83</v>
      </c>
      <c r="D51" s="362"/>
      <c r="E51" s="171"/>
      <c r="F51" s="172"/>
      <c r="G51" s="862"/>
      <c r="H51" s="785"/>
      <c r="I51" s="790"/>
      <c r="J51" s="649">
        <f>F51*I51</f>
        <v>0</v>
      </c>
    </row>
    <row r="52" spans="1:12" ht="22.5" hidden="1" customHeight="1" x14ac:dyDescent="0.25">
      <c r="B52" s="28">
        <v>6</v>
      </c>
      <c r="C52" s="779" t="s">
        <v>84</v>
      </c>
      <c r="D52" s="779"/>
      <c r="E52" s="171"/>
      <c r="F52" s="172"/>
      <c r="G52" s="862"/>
      <c r="H52" s="785"/>
      <c r="I52" s="790"/>
      <c r="J52" s="649">
        <f t="shared" si="2"/>
        <v>0</v>
      </c>
    </row>
    <row r="53" spans="1:12" ht="22.5" hidden="1" customHeight="1" x14ac:dyDescent="0.25">
      <c r="B53" s="28">
        <v>7</v>
      </c>
      <c r="C53" s="779" t="s">
        <v>85</v>
      </c>
      <c r="D53" s="779"/>
      <c r="E53" s="171"/>
      <c r="F53" s="172"/>
      <c r="G53" s="862"/>
      <c r="H53" s="785"/>
      <c r="I53" s="790"/>
      <c r="J53" s="649">
        <f t="shared" si="2"/>
        <v>0</v>
      </c>
    </row>
    <row r="54" spans="1:12" ht="22.5" hidden="1" customHeight="1" x14ac:dyDescent="0.25">
      <c r="B54" s="28">
        <v>8</v>
      </c>
      <c r="C54" s="779" t="s">
        <v>86</v>
      </c>
      <c r="D54" s="779"/>
      <c r="E54" s="171"/>
      <c r="F54" s="172"/>
      <c r="G54" s="862"/>
      <c r="H54" s="785"/>
      <c r="I54" s="790"/>
      <c r="J54" s="649">
        <f t="shared" si="2"/>
        <v>0</v>
      </c>
    </row>
    <row r="55" spans="1:12" ht="22.5" hidden="1" customHeight="1" x14ac:dyDescent="0.25">
      <c r="B55" s="28">
        <v>9</v>
      </c>
      <c r="C55" s="362" t="s">
        <v>87</v>
      </c>
      <c r="D55" s="362"/>
      <c r="E55" s="171"/>
      <c r="F55" s="172"/>
      <c r="G55" s="862"/>
      <c r="H55" s="785"/>
      <c r="I55" s="790"/>
      <c r="J55" s="649">
        <f t="shared" si="2"/>
        <v>0</v>
      </c>
    </row>
    <row r="56" spans="1:12" ht="22.5" hidden="1" customHeight="1" x14ac:dyDescent="0.25">
      <c r="B56" s="28">
        <v>10</v>
      </c>
      <c r="C56" s="779" t="s">
        <v>88</v>
      </c>
      <c r="D56" s="779"/>
      <c r="E56" s="171"/>
      <c r="F56" s="172"/>
      <c r="G56" s="862"/>
      <c r="H56" s="785"/>
      <c r="I56" s="790"/>
      <c r="J56" s="649">
        <f t="shared" si="2"/>
        <v>0</v>
      </c>
    </row>
    <row r="57" spans="1:12" ht="2.25" customHeight="1" x14ac:dyDescent="0.25">
      <c r="B57" s="28">
        <v>11</v>
      </c>
      <c r="C57" s="779" t="s">
        <v>82</v>
      </c>
      <c r="D57" s="779"/>
      <c r="E57" s="171"/>
      <c r="F57" s="172"/>
      <c r="G57" s="862"/>
      <c r="H57" s="785"/>
      <c r="I57" s="791"/>
      <c r="J57" s="649">
        <f t="shared" si="2"/>
        <v>0</v>
      </c>
    </row>
    <row r="58" spans="1:12" ht="16.5" customHeight="1" x14ac:dyDescent="0.25">
      <c r="B58" s="849" t="s">
        <v>166</v>
      </c>
      <c r="C58" s="849"/>
      <c r="D58" s="849"/>
      <c r="E58" s="849"/>
      <c r="F58" s="849"/>
      <c r="G58" s="849"/>
      <c r="H58" s="849"/>
      <c r="I58" s="849"/>
      <c r="J58" s="849"/>
      <c r="K58" s="849"/>
      <c r="L58" s="59"/>
    </row>
    <row r="59" spans="1:12" ht="33" customHeight="1" x14ac:dyDescent="0.25">
      <c r="B59" s="798" t="s">
        <v>167</v>
      </c>
      <c r="C59" s="799"/>
      <c r="D59" s="799"/>
      <c r="E59" s="799"/>
      <c r="F59" s="799"/>
      <c r="G59" s="799"/>
      <c r="H59" s="799"/>
      <c r="I59" s="799"/>
      <c r="J59" s="799"/>
      <c r="K59" s="388"/>
      <c r="L59" s="59"/>
    </row>
    <row r="60" spans="1:12" ht="13.5" customHeight="1" x14ac:dyDescent="0.25">
      <c r="A60" s="214"/>
      <c r="B60" s="786" t="s">
        <v>168</v>
      </c>
      <c r="C60" s="786"/>
      <c r="D60" s="786"/>
      <c r="E60" s="786"/>
      <c r="F60" s="786"/>
      <c r="G60" s="786"/>
      <c r="H60" s="786"/>
      <c r="I60" s="786"/>
      <c r="J60" s="786"/>
      <c r="K60" s="387"/>
      <c r="L60" s="59"/>
    </row>
    <row r="61" spans="1:12" ht="13.5" customHeight="1" x14ac:dyDescent="0.25">
      <c r="A61" s="214"/>
      <c r="B61" s="235"/>
      <c r="C61" s="235"/>
      <c r="D61" s="235"/>
      <c r="E61" s="235"/>
      <c r="F61" s="235"/>
      <c r="G61" s="235"/>
      <c r="H61" s="235"/>
      <c r="I61" s="235"/>
      <c r="J61" s="235"/>
      <c r="K61" s="236"/>
      <c r="L61" s="59"/>
    </row>
    <row r="62" spans="1:12" ht="15" customHeight="1" x14ac:dyDescent="0.25">
      <c r="A62" s="214"/>
      <c r="B62" s="215" t="s">
        <v>169</v>
      </c>
      <c r="C62" s="216"/>
      <c r="D62" s="217"/>
      <c r="E62" s="217"/>
      <c r="F62" s="217"/>
      <c r="G62" s="217"/>
      <c r="H62" s="217"/>
      <c r="I62" s="218"/>
      <c r="J62" s="235"/>
      <c r="K62" s="236"/>
      <c r="L62" s="59"/>
    </row>
    <row r="63" spans="1:12" ht="22.5" customHeight="1" x14ac:dyDescent="0.25">
      <c r="A63" s="214"/>
      <c r="B63" s="219" t="s">
        <v>170</v>
      </c>
      <c r="C63" s="220"/>
      <c r="D63" s="221"/>
      <c r="E63" s="221"/>
      <c r="F63" s="221"/>
      <c r="G63" s="221"/>
      <c r="H63" s="222"/>
      <c r="I63" s="170"/>
      <c r="J63" s="235"/>
      <c r="K63" s="236"/>
      <c r="L63" s="59"/>
    </row>
    <row r="64" spans="1:12" ht="45" x14ac:dyDescent="0.25">
      <c r="A64" s="214"/>
      <c r="B64" s="223" t="s">
        <v>50</v>
      </c>
      <c r="C64" s="787" t="s">
        <v>128</v>
      </c>
      <c r="D64" s="788"/>
      <c r="E64" s="224" t="s">
        <v>171</v>
      </c>
      <c r="F64" s="225" t="s">
        <v>172</v>
      </c>
      <c r="G64" s="225" t="s">
        <v>173</v>
      </c>
      <c r="H64" s="251" t="s">
        <v>174</v>
      </c>
      <c r="I64" s="225" t="s">
        <v>175</v>
      </c>
      <c r="J64" s="235"/>
    </row>
    <row r="65" spans="1:12" ht="19.5" customHeight="1" x14ac:dyDescent="0.25">
      <c r="A65" s="214"/>
      <c r="B65" s="226">
        <v>10</v>
      </c>
      <c r="C65" s="792" t="str">
        <f>C25</f>
        <v>Técnico em Mecatrônica  - Automação- 12/36 - NOTURNO</v>
      </c>
      <c r="D65" s="793"/>
      <c r="E65" s="518">
        <f>E25</f>
        <v>0</v>
      </c>
      <c r="F65" s="227">
        <v>220</v>
      </c>
      <c r="G65" s="518">
        <f>E65/F65</f>
        <v>0</v>
      </c>
      <c r="H65" s="379">
        <v>0.2</v>
      </c>
      <c r="I65" s="518">
        <f>G65*H65</f>
        <v>0</v>
      </c>
      <c r="J65" s="235"/>
    </row>
    <row r="66" spans="1:12" ht="14.25" customHeight="1" x14ac:dyDescent="0.25">
      <c r="A66" s="214"/>
      <c r="B66" s="230" t="s">
        <v>176</v>
      </c>
      <c r="C66" s="230"/>
      <c r="D66" s="231"/>
      <c r="E66" s="231"/>
      <c r="F66" s="232"/>
      <c r="G66" s="231"/>
      <c r="H66" s="170"/>
      <c r="I66" s="170"/>
      <c r="J66" s="235"/>
    </row>
    <row r="67" spans="1:12" ht="22.5" customHeight="1" x14ac:dyDescent="0.25">
      <c r="A67" s="214"/>
      <c r="B67" s="229"/>
      <c r="C67" s="230"/>
      <c r="D67" s="231"/>
      <c r="E67" s="231"/>
      <c r="F67" s="232"/>
      <c r="G67" s="231"/>
      <c r="H67" s="170"/>
      <c r="I67" s="170"/>
      <c r="J67" s="235"/>
    </row>
    <row r="68" spans="1:12" ht="27.75" customHeight="1" x14ac:dyDescent="0.25">
      <c r="A68" s="214"/>
      <c r="B68" s="223" t="s">
        <v>50</v>
      </c>
      <c r="C68" s="787" t="s">
        <v>128</v>
      </c>
      <c r="D68" s="788"/>
      <c r="E68" s="225" t="s">
        <v>177</v>
      </c>
      <c r="F68" s="225" t="s">
        <v>175</v>
      </c>
      <c r="G68" s="225" t="s">
        <v>178</v>
      </c>
      <c r="H68" s="225" t="s">
        <v>179</v>
      </c>
      <c r="I68" s="170"/>
      <c r="J68" s="235"/>
      <c r="K68" s="236"/>
      <c r="L68" s="59"/>
    </row>
    <row r="69" spans="1:12" ht="19.5" customHeight="1" x14ac:dyDescent="0.25">
      <c r="A69" s="214"/>
      <c r="B69" s="226">
        <f>B25</f>
        <v>10</v>
      </c>
      <c r="C69" s="792" t="str">
        <f>C25</f>
        <v>Técnico em Mecatrônica  - Automação- 12/36 - NOTURNO</v>
      </c>
      <c r="D69" s="793"/>
      <c r="E69" s="227">
        <v>7</v>
      </c>
      <c r="F69" s="518">
        <f>I65</f>
        <v>0</v>
      </c>
      <c r="G69" s="234">
        <v>15.22</v>
      </c>
      <c r="H69" s="518">
        <f>E69*F69*G69</f>
        <v>0</v>
      </c>
      <c r="I69" s="170"/>
      <c r="J69" s="235"/>
      <c r="K69" s="236"/>
      <c r="L69" s="59"/>
    </row>
    <row r="70" spans="1:12" ht="17.25" customHeight="1" x14ac:dyDescent="0.25">
      <c r="A70" s="214"/>
      <c r="B70" s="868" t="s">
        <v>180</v>
      </c>
      <c r="C70" s="868"/>
      <c r="D70" s="868"/>
      <c r="E70" s="868"/>
      <c r="F70" s="868"/>
      <c r="G70" s="868"/>
      <c r="H70" s="868"/>
      <c r="I70" s="170"/>
      <c r="J70" s="235"/>
      <c r="K70" s="236"/>
      <c r="L70" s="59"/>
    </row>
    <row r="71" spans="1:12" ht="22.5" customHeight="1" x14ac:dyDescent="0.25">
      <c r="A71" s="214"/>
      <c r="B71" s="229"/>
      <c r="C71" s="230"/>
      <c r="D71" s="231"/>
      <c r="E71" s="231"/>
      <c r="F71" s="231"/>
      <c r="G71" s="231"/>
      <c r="H71" s="170"/>
      <c r="I71" s="170"/>
      <c r="J71" s="235"/>
      <c r="K71" s="236"/>
      <c r="L71" s="59"/>
    </row>
    <row r="72" spans="1:12" ht="15" customHeight="1" x14ac:dyDescent="0.25">
      <c r="A72" s="214"/>
      <c r="B72" s="215" t="s">
        <v>181</v>
      </c>
      <c r="C72" s="215"/>
      <c r="D72" s="218"/>
      <c r="E72" s="218"/>
      <c r="F72" s="218"/>
      <c r="G72" s="218"/>
      <c r="H72" s="218"/>
      <c r="I72" s="218"/>
      <c r="J72" s="218"/>
      <c r="K72" s="218"/>
      <c r="L72" s="218"/>
    </row>
    <row r="73" spans="1:12" ht="22.5" customHeight="1" x14ac:dyDescent="0.25">
      <c r="A73" s="214"/>
      <c r="B73" s="219" t="s">
        <v>182</v>
      </c>
      <c r="C73" s="219"/>
      <c r="D73" s="231"/>
      <c r="E73" s="231"/>
      <c r="F73" s="231"/>
      <c r="G73" s="231"/>
      <c r="H73" s="170"/>
      <c r="I73" s="170"/>
      <c r="J73" s="170"/>
      <c r="K73" s="170"/>
      <c r="L73" s="170"/>
    </row>
    <row r="74" spans="1:12" ht="45" x14ac:dyDescent="0.25">
      <c r="A74" s="214"/>
      <c r="B74" s="223" t="s">
        <v>50</v>
      </c>
      <c r="C74" s="787" t="s">
        <v>128</v>
      </c>
      <c r="D74" s="794"/>
      <c r="E74" s="225" t="s">
        <v>177</v>
      </c>
      <c r="F74" s="225" t="s">
        <v>183</v>
      </c>
      <c r="G74" s="225" t="s">
        <v>184</v>
      </c>
      <c r="H74" s="225" t="s">
        <v>185</v>
      </c>
      <c r="I74" s="225" t="s">
        <v>186</v>
      </c>
      <c r="J74" s="225" t="s">
        <v>178</v>
      </c>
      <c r="K74" s="251" t="s">
        <v>187</v>
      </c>
      <c r="L74" s="225" t="s">
        <v>188</v>
      </c>
    </row>
    <row r="75" spans="1:12" ht="22.5" customHeight="1" x14ac:dyDescent="0.25">
      <c r="A75" s="214"/>
      <c r="B75" s="226">
        <v>2</v>
      </c>
      <c r="C75" s="792" t="str">
        <f>C69</f>
        <v>Técnico em Mecatrônica  - Automação- 12/36 - NOTURNO</v>
      </c>
      <c r="D75" s="795"/>
      <c r="E75" s="227">
        <f>E69</f>
        <v>7</v>
      </c>
      <c r="F75" s="378">
        <f>60/52.5</f>
        <v>1.1428571428571428</v>
      </c>
      <c r="G75" s="424">
        <f>E75*F75</f>
        <v>8</v>
      </c>
      <c r="H75" s="424">
        <f>G75-E75</f>
        <v>1</v>
      </c>
      <c r="I75" s="227">
        <v>1.2</v>
      </c>
      <c r="J75" s="234">
        <v>15.22</v>
      </c>
      <c r="K75" s="518">
        <f>G65</f>
        <v>0</v>
      </c>
      <c r="L75" s="518">
        <f>H75*I75*J75*K75</f>
        <v>0</v>
      </c>
    </row>
    <row r="76" spans="1:12" ht="13.5" customHeight="1" x14ac:dyDescent="0.25">
      <c r="A76" s="214"/>
      <c r="B76" s="230" t="s">
        <v>189</v>
      </c>
      <c r="C76" s="230"/>
      <c r="D76" s="231"/>
      <c r="E76" s="231"/>
      <c r="F76" s="231"/>
      <c r="G76" s="231"/>
      <c r="H76" s="170"/>
      <c r="I76" s="170"/>
      <c r="J76" s="170"/>
      <c r="K76" s="236"/>
      <c r="L76" s="59"/>
    </row>
    <row r="77" spans="1:12" ht="13.5" customHeight="1" x14ac:dyDescent="0.25">
      <c r="A77" s="214"/>
      <c r="B77" s="355" t="s">
        <v>190</v>
      </c>
      <c r="C77" s="355"/>
      <c r="D77" s="437"/>
      <c r="E77" s="437"/>
      <c r="F77" s="437"/>
      <c r="G77" s="437"/>
      <c r="H77" s="438"/>
      <c r="I77" s="438"/>
      <c r="J77" s="238"/>
      <c r="K77" s="236"/>
      <c r="L77" s="59"/>
    </row>
    <row r="78" spans="1:12" ht="13.5" customHeight="1" x14ac:dyDescent="0.25">
      <c r="A78" s="214"/>
      <c r="B78" s="884" t="s">
        <v>191</v>
      </c>
      <c r="C78" s="884"/>
      <c r="D78" s="884"/>
      <c r="E78" s="884"/>
      <c r="F78" s="884"/>
      <c r="G78" s="884"/>
      <c r="H78" s="884"/>
      <c r="I78" s="884"/>
      <c r="J78" s="884"/>
      <c r="K78" s="884"/>
      <c r="L78" s="884"/>
    </row>
    <row r="79" spans="1:12" ht="22.5" customHeight="1" x14ac:dyDescent="0.25">
      <c r="A79" s="214"/>
      <c r="B79" s="229"/>
      <c r="C79" s="230"/>
      <c r="D79" s="231"/>
      <c r="E79" s="231"/>
      <c r="F79" s="231"/>
      <c r="G79" s="231"/>
      <c r="H79" s="170"/>
      <c r="I79" s="170"/>
      <c r="J79" s="170"/>
      <c r="K79" s="236"/>
      <c r="L79" s="59"/>
    </row>
    <row r="80" spans="1:12" ht="15" customHeight="1" x14ac:dyDescent="0.25">
      <c r="A80" s="214"/>
      <c r="B80" s="215" t="s">
        <v>192</v>
      </c>
      <c r="C80" s="215"/>
      <c r="D80" s="215"/>
      <c r="E80" s="215"/>
      <c r="F80" s="218"/>
      <c r="G80" s="218"/>
      <c r="H80" s="170"/>
      <c r="I80" s="871" t="s">
        <v>193</v>
      </c>
      <c r="J80" s="872"/>
      <c r="K80" s="872"/>
      <c r="L80" s="873"/>
    </row>
    <row r="81" spans="1:12" ht="22.5" customHeight="1" x14ac:dyDescent="0.25">
      <c r="A81" s="214"/>
      <c r="B81" s="223" t="s">
        <v>50</v>
      </c>
      <c r="C81" s="787" t="s">
        <v>194</v>
      </c>
      <c r="D81" s="788"/>
      <c r="E81" s="787" t="s">
        <v>195</v>
      </c>
      <c r="F81" s="794"/>
      <c r="G81" s="788"/>
      <c r="H81" s="170"/>
      <c r="I81" s="382">
        <f>365+(1/4)</f>
        <v>365.25</v>
      </c>
      <c r="J81" s="380" t="s">
        <v>196</v>
      </c>
      <c r="K81" s="874" t="s">
        <v>197</v>
      </c>
      <c r="L81" s="874"/>
    </row>
    <row r="82" spans="1:12" ht="22.5" customHeight="1" x14ac:dyDescent="0.25">
      <c r="A82" s="214"/>
      <c r="B82" s="239"/>
      <c r="C82" s="877"/>
      <c r="D82" s="878"/>
      <c r="E82" s="879"/>
      <c r="F82" s="880"/>
      <c r="G82" s="881"/>
      <c r="H82" s="170"/>
      <c r="I82" s="382">
        <f>365.25/12</f>
        <v>30.4375</v>
      </c>
      <c r="J82" s="380" t="s">
        <v>198</v>
      </c>
      <c r="K82" s="874" t="s">
        <v>199</v>
      </c>
      <c r="L82" s="874"/>
    </row>
    <row r="83" spans="1:12" ht="23.25" customHeight="1" x14ac:dyDescent="0.25">
      <c r="A83" s="214"/>
      <c r="B83" s="383" t="s">
        <v>200</v>
      </c>
      <c r="C83" s="230"/>
      <c r="D83" s="231"/>
      <c r="E83" s="231"/>
      <c r="F83" s="231"/>
      <c r="G83" s="231"/>
      <c r="H83" s="170"/>
      <c r="I83" s="382">
        <f>I82/2</f>
        <v>15.21875</v>
      </c>
      <c r="J83" s="381" t="s">
        <v>201</v>
      </c>
      <c r="K83" s="875" t="s">
        <v>202</v>
      </c>
      <c r="L83" s="876"/>
    </row>
    <row r="84" spans="1:12" x14ac:dyDescent="0.25">
      <c r="A84" s="214"/>
      <c r="B84" s="383"/>
      <c r="C84" s="230"/>
      <c r="D84" s="231"/>
      <c r="E84" s="231"/>
      <c r="F84" s="231"/>
      <c r="G84" s="231"/>
      <c r="H84" s="170"/>
      <c r="I84" s="384"/>
      <c r="J84" s="385"/>
      <c r="K84" s="385"/>
      <c r="L84" s="385"/>
    </row>
    <row r="85" spans="1:12" x14ac:dyDescent="0.25">
      <c r="B85" s="229"/>
      <c r="C85" s="230"/>
      <c r="D85" s="231"/>
      <c r="E85" s="231"/>
      <c r="F85" s="231"/>
      <c r="G85" s="231"/>
      <c r="H85" s="170"/>
      <c r="I85" s="170"/>
      <c r="J85" s="237"/>
      <c r="K85" s="237"/>
      <c r="L85" s="59"/>
    </row>
    <row r="86" spans="1:12" ht="18" customHeight="1" x14ac:dyDescent="0.25">
      <c r="B86" s="865" t="s">
        <v>203</v>
      </c>
      <c r="C86" s="866"/>
      <c r="D86" s="866"/>
      <c r="E86" s="866"/>
      <c r="F86" s="866"/>
      <c r="G86" s="866"/>
      <c r="H86" s="866"/>
      <c r="I86" s="866"/>
      <c r="J86" s="866"/>
      <c r="K86" s="867"/>
    </row>
    <row r="87" spans="1:12" ht="32.25" customHeight="1" x14ac:dyDescent="0.25">
      <c r="B87" s="521" t="s">
        <v>127</v>
      </c>
      <c r="C87" s="882" t="s">
        <v>128</v>
      </c>
      <c r="D87" s="883"/>
      <c r="E87" s="18" t="s">
        <v>129</v>
      </c>
      <c r="F87" s="18" t="s">
        <v>204</v>
      </c>
      <c r="G87" s="18" t="s">
        <v>205</v>
      </c>
      <c r="H87" s="240" t="s">
        <v>206</v>
      </c>
      <c r="I87" s="240" t="s">
        <v>207</v>
      </c>
      <c r="J87" s="241" t="s">
        <v>208</v>
      </c>
      <c r="K87" s="522" t="s">
        <v>209</v>
      </c>
    </row>
    <row r="88" spans="1:12" ht="23.1" customHeight="1" x14ac:dyDescent="0.25">
      <c r="B88" s="523">
        <v>1</v>
      </c>
      <c r="C88" s="856" t="s">
        <v>76</v>
      </c>
      <c r="D88" s="857"/>
      <c r="E88" s="520">
        <f t="shared" ref="E88:E98" si="3">E16</f>
        <v>0</v>
      </c>
      <c r="F88" s="520">
        <f t="shared" ref="F88:F98" si="4">I32</f>
        <v>0</v>
      </c>
      <c r="G88" s="520">
        <f t="shared" ref="G88:G98" si="5">J47</f>
        <v>0</v>
      </c>
      <c r="H88" s="520" t="s">
        <v>210</v>
      </c>
      <c r="I88" s="520"/>
      <c r="J88" s="520"/>
      <c r="K88" s="524">
        <f>SUM(E88:J88)</f>
        <v>0</v>
      </c>
    </row>
    <row r="89" spans="1:12" ht="28.5" customHeight="1" x14ac:dyDescent="0.25">
      <c r="B89" s="523">
        <v>2</v>
      </c>
      <c r="C89" s="854" t="s">
        <v>79</v>
      </c>
      <c r="D89" s="855"/>
      <c r="E89" s="520">
        <f t="shared" si="3"/>
        <v>0</v>
      </c>
      <c r="F89" s="520">
        <f t="shared" si="4"/>
        <v>0</v>
      </c>
      <c r="G89" s="520">
        <f t="shared" si="5"/>
        <v>0</v>
      </c>
      <c r="H89" s="520" t="s">
        <v>210</v>
      </c>
      <c r="I89" s="520"/>
      <c r="J89" s="520"/>
      <c r="K89" s="524">
        <f t="shared" ref="K89:K98" si="6">SUM(E89:J89)</f>
        <v>0</v>
      </c>
    </row>
    <row r="90" spans="1:12" ht="23.1" customHeight="1" x14ac:dyDescent="0.25">
      <c r="B90" s="523">
        <v>3</v>
      </c>
      <c r="C90" s="856" t="s">
        <v>81</v>
      </c>
      <c r="D90" s="857"/>
      <c r="E90" s="520">
        <f t="shared" si="3"/>
        <v>0</v>
      </c>
      <c r="F90" s="520">
        <f t="shared" si="4"/>
        <v>0</v>
      </c>
      <c r="G90" s="520">
        <f t="shared" si="5"/>
        <v>0</v>
      </c>
      <c r="H90" s="520" t="s">
        <v>210</v>
      </c>
      <c r="I90" s="520"/>
      <c r="J90" s="520"/>
      <c r="K90" s="524">
        <f t="shared" si="6"/>
        <v>0</v>
      </c>
    </row>
    <row r="91" spans="1:12" ht="23.1" customHeight="1" x14ac:dyDescent="0.25">
      <c r="B91" s="523">
        <v>4</v>
      </c>
      <c r="C91" s="856" t="s">
        <v>82</v>
      </c>
      <c r="D91" s="857"/>
      <c r="E91" s="520">
        <f t="shared" si="3"/>
        <v>0</v>
      </c>
      <c r="F91" s="520">
        <f t="shared" si="4"/>
        <v>0</v>
      </c>
      <c r="G91" s="520">
        <f t="shared" si="5"/>
        <v>0</v>
      </c>
      <c r="H91" s="520" t="s">
        <v>210</v>
      </c>
      <c r="I91" s="520"/>
      <c r="J91" s="520"/>
      <c r="K91" s="524">
        <f t="shared" si="6"/>
        <v>0</v>
      </c>
    </row>
    <row r="92" spans="1:12" ht="23.1" customHeight="1" x14ac:dyDescent="0.25">
      <c r="B92" s="523">
        <v>5</v>
      </c>
      <c r="C92" s="856" t="s">
        <v>83</v>
      </c>
      <c r="D92" s="857"/>
      <c r="E92" s="520">
        <f t="shared" si="3"/>
        <v>0</v>
      </c>
      <c r="F92" s="520">
        <f t="shared" si="4"/>
        <v>0</v>
      </c>
      <c r="G92" s="520">
        <f t="shared" si="5"/>
        <v>0</v>
      </c>
      <c r="H92" s="520" t="s">
        <v>210</v>
      </c>
      <c r="I92" s="520"/>
      <c r="J92" s="520"/>
      <c r="K92" s="524">
        <f t="shared" si="6"/>
        <v>0</v>
      </c>
    </row>
    <row r="93" spans="1:12" ht="23.1" customHeight="1" x14ac:dyDescent="0.25">
      <c r="B93" s="523">
        <v>6</v>
      </c>
      <c r="C93" s="856" t="s">
        <v>84</v>
      </c>
      <c r="D93" s="857"/>
      <c r="E93" s="520">
        <f t="shared" si="3"/>
        <v>0</v>
      </c>
      <c r="F93" s="520">
        <f t="shared" si="4"/>
        <v>0</v>
      </c>
      <c r="G93" s="520">
        <f t="shared" si="5"/>
        <v>0</v>
      </c>
      <c r="H93" s="520" t="s">
        <v>210</v>
      </c>
      <c r="I93" s="520"/>
      <c r="J93" s="520"/>
      <c r="K93" s="524">
        <f t="shared" si="6"/>
        <v>0</v>
      </c>
    </row>
    <row r="94" spans="1:12" ht="23.1" customHeight="1" x14ac:dyDescent="0.25">
      <c r="B94" s="523">
        <v>7</v>
      </c>
      <c r="C94" s="856" t="s">
        <v>85</v>
      </c>
      <c r="D94" s="857"/>
      <c r="E94" s="520">
        <f t="shared" si="3"/>
        <v>0</v>
      </c>
      <c r="F94" s="520">
        <f t="shared" si="4"/>
        <v>0</v>
      </c>
      <c r="G94" s="520">
        <f t="shared" si="5"/>
        <v>0</v>
      </c>
      <c r="H94" s="520" t="s">
        <v>210</v>
      </c>
      <c r="I94" s="520"/>
      <c r="J94" s="520"/>
      <c r="K94" s="524">
        <f t="shared" si="6"/>
        <v>0</v>
      </c>
    </row>
    <row r="95" spans="1:12" ht="23.1" customHeight="1" x14ac:dyDescent="0.25">
      <c r="B95" s="523">
        <v>8</v>
      </c>
      <c r="C95" s="856" t="s">
        <v>86</v>
      </c>
      <c r="D95" s="857"/>
      <c r="E95" s="520">
        <f t="shared" si="3"/>
        <v>0</v>
      </c>
      <c r="F95" s="520">
        <f t="shared" si="4"/>
        <v>0</v>
      </c>
      <c r="G95" s="520">
        <f t="shared" si="5"/>
        <v>0</v>
      </c>
      <c r="H95" s="520" t="s">
        <v>210</v>
      </c>
      <c r="I95" s="520"/>
      <c r="J95" s="520"/>
      <c r="K95" s="524">
        <f t="shared" si="6"/>
        <v>0</v>
      </c>
    </row>
    <row r="96" spans="1:12" ht="23.1" customHeight="1" x14ac:dyDescent="0.25">
      <c r="B96" s="523">
        <v>9</v>
      </c>
      <c r="C96" s="856" t="s">
        <v>87</v>
      </c>
      <c r="D96" s="857"/>
      <c r="E96" s="520">
        <f t="shared" si="3"/>
        <v>0</v>
      </c>
      <c r="F96" s="520">
        <f t="shared" si="4"/>
        <v>0</v>
      </c>
      <c r="G96" s="520">
        <f t="shared" si="5"/>
        <v>0</v>
      </c>
      <c r="H96" s="520" t="s">
        <v>210</v>
      </c>
      <c r="I96" s="520"/>
      <c r="J96" s="520"/>
      <c r="K96" s="524">
        <f t="shared" si="6"/>
        <v>0</v>
      </c>
    </row>
    <row r="97" spans="2:12" ht="23.1" customHeight="1" x14ac:dyDescent="0.25">
      <c r="B97" s="523">
        <v>10</v>
      </c>
      <c r="C97" s="856" t="s">
        <v>88</v>
      </c>
      <c r="D97" s="857"/>
      <c r="E97" s="520">
        <f t="shared" si="3"/>
        <v>0</v>
      </c>
      <c r="F97" s="520">
        <f t="shared" si="4"/>
        <v>0</v>
      </c>
      <c r="G97" s="520">
        <f t="shared" si="5"/>
        <v>0</v>
      </c>
      <c r="H97" s="520">
        <f>H69</f>
        <v>0</v>
      </c>
      <c r="I97" s="520">
        <f>L75</f>
        <v>0</v>
      </c>
      <c r="J97" s="520"/>
      <c r="K97" s="524">
        <f t="shared" si="6"/>
        <v>0</v>
      </c>
    </row>
    <row r="98" spans="2:12" ht="23.1" customHeight="1" x14ac:dyDescent="0.25">
      <c r="B98" s="650">
        <v>11</v>
      </c>
      <c r="C98" s="869" t="s">
        <v>82</v>
      </c>
      <c r="D98" s="870"/>
      <c r="E98" s="651">
        <f t="shared" si="3"/>
        <v>0</v>
      </c>
      <c r="F98" s="651">
        <f t="shared" si="4"/>
        <v>0</v>
      </c>
      <c r="G98" s="651">
        <f t="shared" si="5"/>
        <v>0</v>
      </c>
      <c r="H98" s="651"/>
      <c r="I98" s="651"/>
      <c r="J98" s="651"/>
      <c r="K98" s="524">
        <f t="shared" si="6"/>
        <v>0</v>
      </c>
    </row>
    <row r="100" spans="2:12" x14ac:dyDescent="0.25">
      <c r="B100" s="11"/>
      <c r="C100" s="11"/>
      <c r="D100" s="11"/>
      <c r="E100" s="11"/>
      <c r="F100" s="12"/>
      <c r="G100" s="12"/>
      <c r="H100" s="12"/>
      <c r="I100" s="12"/>
      <c r="J100" s="11"/>
      <c r="K100" s="11"/>
      <c r="L100" s="11"/>
    </row>
    <row r="101" spans="2:12" x14ac:dyDescent="0.25">
      <c r="B101" s="783" t="s">
        <v>211</v>
      </c>
      <c r="C101" s="783"/>
      <c r="D101" s="783"/>
      <c r="E101" s="783"/>
      <c r="F101" s="783"/>
      <c r="G101" s="783"/>
      <c r="H101" s="783"/>
      <c r="I101" s="783"/>
      <c r="J101" s="783"/>
      <c r="K101" s="783"/>
      <c r="L101" s="783"/>
    </row>
    <row r="102" spans="2:12" x14ac:dyDescent="0.25">
      <c r="B102" s="11"/>
      <c r="C102" s="11"/>
      <c r="D102" s="11"/>
      <c r="E102" s="11"/>
      <c r="F102" s="12"/>
      <c r="G102" s="12"/>
      <c r="H102" s="12"/>
      <c r="I102" s="12"/>
      <c r="J102" s="11"/>
      <c r="K102" s="11"/>
      <c r="L102" s="11"/>
    </row>
    <row r="103" spans="2:12" x14ac:dyDescent="0.25">
      <c r="B103" s="5" t="s">
        <v>212</v>
      </c>
      <c r="C103" s="5"/>
      <c r="D103" s="5"/>
      <c r="E103" s="5"/>
      <c r="F103" s="17"/>
      <c r="G103" s="17"/>
      <c r="H103" s="17"/>
      <c r="I103" s="12"/>
      <c r="J103" s="11"/>
      <c r="K103" s="11"/>
      <c r="L103" s="11"/>
    </row>
    <row r="104" spans="2:12" x14ac:dyDescent="0.25">
      <c r="B104" s="10"/>
      <c r="C104" s="766" t="s">
        <v>213</v>
      </c>
      <c r="D104" s="776"/>
      <c r="E104" s="767"/>
      <c r="F104" s="766" t="s">
        <v>214</v>
      </c>
      <c r="G104" s="767"/>
      <c r="H104" s="4" t="s">
        <v>215</v>
      </c>
      <c r="I104" s="12"/>
      <c r="J104" s="11"/>
      <c r="K104" s="11"/>
      <c r="L104" s="11"/>
    </row>
    <row r="105" spans="2:12" ht="52.5" customHeight="1" x14ac:dyDescent="0.25">
      <c r="B105" s="19" t="s">
        <v>115</v>
      </c>
      <c r="C105" s="773" t="s">
        <v>216</v>
      </c>
      <c r="D105" s="774"/>
      <c r="E105" s="775"/>
      <c r="F105" s="771" t="s">
        <v>217</v>
      </c>
      <c r="G105" s="772"/>
      <c r="H105" s="15">
        <f>(1/12)</f>
        <v>8.3333333333333329E-2</v>
      </c>
      <c r="I105" s="44"/>
      <c r="J105" s="11"/>
      <c r="K105" s="11"/>
      <c r="L105" s="11"/>
    </row>
    <row r="106" spans="2:12" ht="48" customHeight="1" x14ac:dyDescent="0.25">
      <c r="B106" s="19" t="s">
        <v>118</v>
      </c>
      <c r="C106" s="773" t="s">
        <v>218</v>
      </c>
      <c r="D106" s="774"/>
      <c r="E106" s="775"/>
      <c r="F106" s="771" t="s">
        <v>219</v>
      </c>
      <c r="G106" s="772"/>
      <c r="H106" s="15">
        <f>(1/12)/3</f>
        <v>2.7777777777777776E-2</v>
      </c>
      <c r="I106" s="44"/>
      <c r="J106" s="44"/>
      <c r="K106" s="11"/>
      <c r="L106" s="11"/>
    </row>
    <row r="107" spans="2:12" ht="26.25" customHeight="1" x14ac:dyDescent="0.25">
      <c r="B107" s="853" t="s">
        <v>220</v>
      </c>
      <c r="C107" s="853"/>
      <c r="D107" s="853"/>
      <c r="E107" s="853"/>
      <c r="F107" s="853"/>
      <c r="G107" s="853"/>
      <c r="H107" s="853"/>
      <c r="I107" s="386"/>
      <c r="J107" s="386"/>
      <c r="K107" s="386"/>
      <c r="L107" s="386"/>
    </row>
    <row r="108" spans="2:12" ht="15" customHeight="1" x14ac:dyDescent="0.25">
      <c r="B108" s="11"/>
      <c r="C108" s="11"/>
      <c r="D108" s="11"/>
      <c r="E108" s="11"/>
      <c r="F108" s="12"/>
      <c r="G108" s="12"/>
      <c r="H108" s="12"/>
      <c r="I108" s="12"/>
      <c r="J108" s="11"/>
      <c r="K108" s="11"/>
      <c r="L108" s="11"/>
    </row>
    <row r="109" spans="2:12" x14ac:dyDescent="0.25">
      <c r="B109" s="757" t="s">
        <v>221</v>
      </c>
      <c r="C109" s="757"/>
      <c r="D109" s="757"/>
      <c r="E109" s="757"/>
      <c r="F109" s="757"/>
      <c r="G109" s="757"/>
      <c r="H109" s="757"/>
      <c r="I109" s="757"/>
      <c r="J109" s="757"/>
      <c r="K109" s="757"/>
      <c r="L109" s="757"/>
    </row>
    <row r="110" spans="2:12" ht="29.25" customHeight="1" x14ac:dyDescent="0.25">
      <c r="B110" s="10"/>
      <c r="C110" s="766" t="s">
        <v>213</v>
      </c>
      <c r="D110" s="776"/>
      <c r="E110" s="767"/>
      <c r="F110" s="766" t="s">
        <v>214</v>
      </c>
      <c r="G110" s="767"/>
      <c r="H110" s="4" t="s">
        <v>215</v>
      </c>
      <c r="I110" s="14"/>
      <c r="J110" s="13"/>
      <c r="K110" s="13"/>
      <c r="L110" s="11"/>
    </row>
    <row r="111" spans="2:12" ht="19.5" customHeight="1" x14ac:dyDescent="0.25">
      <c r="B111" s="19" t="s">
        <v>115</v>
      </c>
      <c r="C111" s="773" t="s">
        <v>222</v>
      </c>
      <c r="D111" s="774"/>
      <c r="E111" s="775"/>
      <c r="F111" s="769" t="s">
        <v>223</v>
      </c>
      <c r="G111" s="770"/>
      <c r="H111" s="49"/>
      <c r="I111" s="14"/>
      <c r="J111" s="13"/>
      <c r="K111" s="13"/>
      <c r="L111" s="11"/>
    </row>
    <row r="112" spans="2:12" ht="19.5" customHeight="1" x14ac:dyDescent="0.25">
      <c r="B112" s="19" t="s">
        <v>118</v>
      </c>
      <c r="C112" s="773" t="s">
        <v>224</v>
      </c>
      <c r="D112" s="774"/>
      <c r="E112" s="775"/>
      <c r="F112" s="771" t="s">
        <v>225</v>
      </c>
      <c r="G112" s="772"/>
      <c r="H112" s="49"/>
      <c r="I112" s="14"/>
      <c r="J112" s="13"/>
      <c r="K112" s="25" t="s">
        <v>226</v>
      </c>
      <c r="L112" s="25" t="s">
        <v>227</v>
      </c>
    </row>
    <row r="113" spans="2:13" ht="60" customHeight="1" x14ac:dyDescent="0.25">
      <c r="B113" s="19" t="s">
        <v>120</v>
      </c>
      <c r="C113" s="773" t="s">
        <v>228</v>
      </c>
      <c r="D113" s="774"/>
      <c r="E113" s="775"/>
      <c r="F113" s="771" t="s">
        <v>229</v>
      </c>
      <c r="G113" s="772"/>
      <c r="H113" s="50"/>
      <c r="I113" s="22" t="s">
        <v>230</v>
      </c>
      <c r="J113" s="16" t="s">
        <v>231</v>
      </c>
      <c r="K113" s="21">
        <v>0.03</v>
      </c>
      <c r="L113" s="51"/>
    </row>
    <row r="114" spans="2:13" ht="30.75" customHeight="1" x14ac:dyDescent="0.25">
      <c r="B114" s="19" t="s">
        <v>123</v>
      </c>
      <c r="C114" s="773" t="s">
        <v>232</v>
      </c>
      <c r="D114" s="774"/>
      <c r="E114" s="775"/>
      <c r="F114" s="771" t="s">
        <v>233</v>
      </c>
      <c r="G114" s="772"/>
      <c r="H114" s="49"/>
      <c r="I114" s="14"/>
      <c r="J114" s="851" t="s">
        <v>234</v>
      </c>
      <c r="K114" s="851"/>
      <c r="L114" s="851"/>
    </row>
    <row r="115" spans="2:13" ht="21" customHeight="1" x14ac:dyDescent="0.25">
      <c r="B115" s="19" t="s">
        <v>235</v>
      </c>
      <c r="C115" s="773" t="s">
        <v>236</v>
      </c>
      <c r="D115" s="774"/>
      <c r="E115" s="775"/>
      <c r="F115" s="771" t="s">
        <v>237</v>
      </c>
      <c r="G115" s="772"/>
      <c r="H115" s="49"/>
      <c r="I115" s="22"/>
      <c r="J115" s="391" t="s">
        <v>802</v>
      </c>
      <c r="K115" s="23"/>
      <c r="L115" s="24"/>
    </row>
    <row r="116" spans="2:13" ht="24" customHeight="1" x14ac:dyDescent="0.25">
      <c r="B116" s="19" t="s">
        <v>238</v>
      </c>
      <c r="C116" s="773" t="s">
        <v>239</v>
      </c>
      <c r="D116" s="774"/>
      <c r="E116" s="775"/>
      <c r="F116" s="771" t="s">
        <v>240</v>
      </c>
      <c r="G116" s="772"/>
      <c r="H116" s="49"/>
      <c r="I116" s="14"/>
      <c r="J116" s="850" t="s">
        <v>241</v>
      </c>
      <c r="K116" s="850"/>
      <c r="L116" s="850"/>
      <c r="M116" s="30"/>
    </row>
    <row r="117" spans="2:13" ht="27.75" customHeight="1" x14ac:dyDescent="0.25">
      <c r="B117" s="19" t="s">
        <v>242</v>
      </c>
      <c r="C117" s="773" t="s">
        <v>243</v>
      </c>
      <c r="D117" s="774"/>
      <c r="E117" s="775"/>
      <c r="F117" s="771" t="s">
        <v>244</v>
      </c>
      <c r="G117" s="772"/>
      <c r="H117" s="49"/>
      <c r="I117" s="14"/>
      <c r="J117" s="812"/>
      <c r="K117" s="813"/>
      <c r="L117" s="814"/>
    </row>
    <row r="118" spans="2:13" ht="26.25" customHeight="1" x14ac:dyDescent="0.25">
      <c r="B118" s="19" t="s">
        <v>245</v>
      </c>
      <c r="C118" s="773" t="s">
        <v>246</v>
      </c>
      <c r="D118" s="774"/>
      <c r="E118" s="775"/>
      <c r="F118" s="771" t="s">
        <v>247</v>
      </c>
      <c r="G118" s="772"/>
      <c r="H118" s="49"/>
      <c r="I118" s="14"/>
      <c r="J118" s="815"/>
      <c r="K118" s="816"/>
      <c r="L118" s="817"/>
    </row>
    <row r="119" spans="2:13" x14ac:dyDescent="0.25">
      <c r="B119" s="821" t="s">
        <v>90</v>
      </c>
      <c r="C119" s="822"/>
      <c r="D119" s="822"/>
      <c r="E119" s="822"/>
      <c r="F119" s="822"/>
      <c r="G119" s="823"/>
      <c r="H119" s="26">
        <f>SUM(H111:H118)</f>
        <v>0</v>
      </c>
      <c r="I119" s="14"/>
      <c r="J119" s="818"/>
      <c r="K119" s="819"/>
      <c r="L119" s="820"/>
    </row>
    <row r="120" spans="2:13" ht="30" customHeight="1" x14ac:dyDescent="0.25">
      <c r="B120" s="851" t="s">
        <v>797</v>
      </c>
      <c r="C120" s="851"/>
      <c r="D120" s="851"/>
      <c r="E120" s="851"/>
      <c r="F120" s="851"/>
      <c r="G120" s="851"/>
      <c r="H120" s="851"/>
      <c r="I120" s="14"/>
    </row>
    <row r="121" spans="2:13" x14ac:dyDescent="0.25">
      <c r="B121" s="13"/>
      <c r="C121" s="13"/>
      <c r="D121" s="13"/>
      <c r="E121" s="13"/>
      <c r="F121" s="14"/>
      <c r="G121" s="14"/>
      <c r="H121" s="14"/>
      <c r="I121" s="14"/>
    </row>
    <row r="122" spans="2:13" x14ac:dyDescent="0.25">
      <c r="B122" s="757" t="s">
        <v>248</v>
      </c>
      <c r="C122" s="757"/>
      <c r="D122" s="757"/>
      <c r="E122" s="757"/>
      <c r="F122" s="757"/>
      <c r="G122" s="757"/>
      <c r="H122" s="757"/>
      <c r="I122" s="757"/>
      <c r="J122" s="757"/>
      <c r="K122" s="757"/>
      <c r="L122" s="757"/>
    </row>
    <row r="123" spans="2:13" ht="18.75" customHeight="1" x14ac:dyDescent="0.25">
      <c r="B123" t="s">
        <v>249</v>
      </c>
      <c r="E123" s="9"/>
      <c r="F123" s="14"/>
      <c r="G123" s="14"/>
      <c r="H123" s="14"/>
      <c r="I123" s="14"/>
    </row>
    <row r="124" spans="2:13" ht="30" customHeight="1" x14ac:dyDescent="0.25">
      <c r="E124" s="9"/>
      <c r="F124" s="14"/>
      <c r="G124" s="14"/>
      <c r="H124" s="14"/>
      <c r="I124" s="14"/>
    </row>
    <row r="125" spans="2:13" x14ac:dyDescent="0.25">
      <c r="B125" s="783" t="s">
        <v>250</v>
      </c>
      <c r="C125" s="783"/>
      <c r="D125" s="783"/>
      <c r="E125" s="783"/>
      <c r="F125" s="783"/>
      <c r="G125" s="783"/>
      <c r="H125" s="783"/>
      <c r="I125" s="783"/>
      <c r="J125" s="783"/>
      <c r="K125" s="783"/>
      <c r="L125" s="783"/>
    </row>
    <row r="126" spans="2:13" ht="12" customHeight="1" x14ac:dyDescent="0.25"/>
    <row r="127" spans="2:13" x14ac:dyDescent="0.25">
      <c r="B127" s="5" t="s">
        <v>251</v>
      </c>
      <c r="C127" s="5"/>
      <c r="D127" s="5"/>
      <c r="E127" s="5"/>
      <c r="F127" s="6"/>
      <c r="G127" s="6"/>
      <c r="H127" s="6"/>
      <c r="I127" s="6"/>
      <c r="J127" s="5"/>
      <c r="K127" s="9"/>
    </row>
    <row r="128" spans="2:13" ht="45" customHeight="1" x14ac:dyDescent="0.25">
      <c r="B128" s="27" t="s">
        <v>50</v>
      </c>
      <c r="C128" s="766" t="s">
        <v>252</v>
      </c>
      <c r="D128" s="776"/>
      <c r="E128" s="767"/>
      <c r="F128" s="766" t="s">
        <v>253</v>
      </c>
      <c r="G128" s="767"/>
      <c r="H128" s="766" t="s">
        <v>254</v>
      </c>
      <c r="I128" s="767"/>
      <c r="J128" s="4" t="s">
        <v>255</v>
      </c>
      <c r="K128" s="36"/>
    </row>
    <row r="129" spans="1:13" ht="32.25" customHeight="1" x14ac:dyDescent="0.25">
      <c r="B129" s="28" t="s">
        <v>115</v>
      </c>
      <c r="C129" s="773" t="s">
        <v>256</v>
      </c>
      <c r="D129" s="774"/>
      <c r="E129" s="775"/>
      <c r="F129" s="804" t="s">
        <v>257</v>
      </c>
      <c r="G129" s="805"/>
      <c r="H129" s="808"/>
      <c r="I129" s="809"/>
      <c r="J129" s="52"/>
      <c r="K129" s="41"/>
    </row>
    <row r="130" spans="1:13" ht="39.950000000000003" customHeight="1" x14ac:dyDescent="0.25">
      <c r="B130" s="28" t="s">
        <v>118</v>
      </c>
      <c r="C130" s="760" t="s">
        <v>258</v>
      </c>
      <c r="D130" s="761"/>
      <c r="E130" s="762"/>
      <c r="F130" s="804" t="s">
        <v>259</v>
      </c>
      <c r="G130" s="805"/>
      <c r="H130" s="808"/>
      <c r="I130" s="809"/>
      <c r="J130" s="52"/>
      <c r="K130" s="41"/>
    </row>
    <row r="131" spans="1:13" ht="54" customHeight="1" x14ac:dyDescent="0.25">
      <c r="B131" s="28" t="s">
        <v>120</v>
      </c>
      <c r="C131" s="773" t="s">
        <v>260</v>
      </c>
      <c r="D131" s="774"/>
      <c r="E131" s="775"/>
      <c r="F131" s="804" t="s">
        <v>261</v>
      </c>
      <c r="G131" s="805"/>
      <c r="H131" s="808"/>
      <c r="I131" s="809"/>
      <c r="J131" s="52"/>
      <c r="K131" s="41"/>
    </row>
    <row r="132" spans="1:13" ht="33" customHeight="1" x14ac:dyDescent="0.25">
      <c r="B132" s="28" t="s">
        <v>123</v>
      </c>
      <c r="C132" s="810" t="s">
        <v>262</v>
      </c>
      <c r="D132" s="761"/>
      <c r="E132" s="762"/>
      <c r="F132" s="804" t="s">
        <v>263</v>
      </c>
      <c r="G132" s="805"/>
      <c r="H132" s="806"/>
      <c r="I132" s="807"/>
      <c r="J132" s="52"/>
      <c r="K132" s="41"/>
    </row>
    <row r="133" spans="1:13" ht="31.5" customHeight="1" x14ac:dyDescent="0.25">
      <c r="B133" s="28" t="s">
        <v>235</v>
      </c>
      <c r="C133" s="760" t="s">
        <v>264</v>
      </c>
      <c r="D133" s="761"/>
      <c r="E133" s="762"/>
      <c r="F133" s="804" t="s">
        <v>265</v>
      </c>
      <c r="G133" s="805"/>
      <c r="H133" s="758"/>
      <c r="I133" s="759"/>
      <c r="J133" s="52"/>
      <c r="K133" s="41"/>
    </row>
    <row r="134" spans="1:13" ht="26.25" customHeight="1" x14ac:dyDescent="0.25">
      <c r="B134" s="852" t="s">
        <v>266</v>
      </c>
      <c r="C134" s="852"/>
      <c r="D134" s="852"/>
      <c r="E134" s="852"/>
      <c r="F134" s="852"/>
      <c r="G134" s="852"/>
      <c r="H134" s="852"/>
      <c r="I134" s="852"/>
      <c r="J134" s="852"/>
    </row>
    <row r="135" spans="1:13" ht="16.5" customHeight="1" x14ac:dyDescent="0.25">
      <c r="B135" s="153"/>
      <c r="C135" s="153"/>
      <c r="D135" s="153"/>
      <c r="E135" s="153"/>
      <c r="F135" s="153"/>
      <c r="G135" s="153"/>
      <c r="H135" s="153"/>
      <c r="I135" s="153"/>
      <c r="J135" s="153"/>
    </row>
    <row r="136" spans="1:13" ht="15" customHeight="1" x14ac:dyDescent="0.25">
      <c r="B136" s="20" t="s">
        <v>267</v>
      </c>
      <c r="C136" s="20"/>
      <c r="D136" s="20"/>
      <c r="E136" s="20"/>
      <c r="F136" s="20"/>
      <c r="G136" s="20"/>
      <c r="H136" s="20"/>
      <c r="I136" s="20"/>
      <c r="J136" s="20"/>
      <c r="K136" s="20"/>
      <c r="L136" s="20"/>
    </row>
    <row r="137" spans="1:13" ht="15" customHeight="1" x14ac:dyDescent="0.25">
      <c r="B137" t="s">
        <v>268</v>
      </c>
    </row>
    <row r="138" spans="1:13" ht="30" customHeight="1" x14ac:dyDescent="0.25">
      <c r="B138" s="829"/>
      <c r="C138" s="829"/>
      <c r="D138" s="829"/>
      <c r="E138" s="829"/>
      <c r="F138" s="829"/>
      <c r="G138" s="829"/>
      <c r="H138" s="829"/>
      <c r="I138" s="829"/>
      <c r="J138" s="829"/>
    </row>
    <row r="139" spans="1:13" ht="15" customHeight="1" x14ac:dyDescent="0.25">
      <c r="B139" s="783" t="s">
        <v>269</v>
      </c>
      <c r="C139" s="783"/>
      <c r="D139" s="783"/>
      <c r="E139" s="783"/>
      <c r="F139" s="783"/>
      <c r="G139" s="783"/>
      <c r="H139" s="783"/>
      <c r="I139" s="783"/>
      <c r="J139" s="783"/>
      <c r="K139" s="783"/>
      <c r="L139" s="783"/>
      <c r="M139" s="130"/>
    </row>
    <row r="140" spans="1:13" ht="15" customHeight="1" x14ac:dyDescent="0.25">
      <c r="B140" t="s">
        <v>270</v>
      </c>
      <c r="C140" s="131"/>
      <c r="D140" s="132"/>
      <c r="E140" s="132"/>
      <c r="F140" s="132"/>
      <c r="G140"/>
      <c r="H140"/>
      <c r="I140"/>
      <c r="M140" s="130"/>
    </row>
    <row r="141" spans="1:13" ht="30" customHeight="1" x14ac:dyDescent="0.25">
      <c r="B141" s="131"/>
      <c r="C141" s="131"/>
      <c r="D141" s="132"/>
      <c r="E141" s="132"/>
      <c r="F141" s="132"/>
      <c r="G141"/>
      <c r="H141"/>
      <c r="I141"/>
      <c r="M141" s="130"/>
    </row>
    <row r="142" spans="1:13" ht="15" customHeight="1" x14ac:dyDescent="0.25">
      <c r="B142" s="783" t="s">
        <v>271</v>
      </c>
      <c r="C142" s="783"/>
      <c r="D142" s="783"/>
      <c r="E142" s="783"/>
      <c r="F142" s="783"/>
      <c r="G142" s="783"/>
      <c r="H142" s="783"/>
      <c r="I142" s="783"/>
      <c r="J142" s="783"/>
      <c r="K142" s="783"/>
      <c r="L142" s="783"/>
      <c r="M142" s="130"/>
    </row>
    <row r="143" spans="1:13" x14ac:dyDescent="0.25">
      <c r="A143" s="85"/>
      <c r="B143" s="129"/>
      <c r="C143" s="129"/>
      <c r="D143" s="129"/>
      <c r="E143" s="129"/>
      <c r="F143" s="129"/>
      <c r="G143" s="129"/>
      <c r="H143" s="129"/>
      <c r="I143" s="129"/>
      <c r="J143" s="129"/>
      <c r="K143" s="129"/>
      <c r="L143" s="129"/>
    </row>
    <row r="144" spans="1:13" x14ac:dyDescent="0.25">
      <c r="A144" s="85"/>
      <c r="B144" s="5" t="s">
        <v>272</v>
      </c>
      <c r="C144" s="135"/>
      <c r="D144" s="135"/>
      <c r="E144" s="135"/>
      <c r="F144" s="135"/>
      <c r="G144" s="135"/>
      <c r="H144" s="135"/>
      <c r="I144" s="135"/>
      <c r="J144" s="129"/>
      <c r="K144" s="129"/>
      <c r="L144" s="129"/>
    </row>
    <row r="145" spans="2:13" ht="30" customHeight="1" x14ac:dyDescent="0.25">
      <c r="B145" s="19" t="s">
        <v>115</v>
      </c>
      <c r="C145" s="763" t="s">
        <v>273</v>
      </c>
      <c r="D145" s="764"/>
      <c r="E145" s="765"/>
      <c r="F145" s="824" t="s">
        <v>274</v>
      </c>
      <c r="G145" s="825"/>
      <c r="H145" s="826"/>
      <c r="I145" s="52"/>
      <c r="J145" s="162"/>
      <c r="K145" s="133"/>
    </row>
    <row r="146" spans="2:13" ht="30" customHeight="1" x14ac:dyDescent="0.25">
      <c r="B146" s="19" t="s">
        <v>118</v>
      </c>
      <c r="C146" s="763" t="s">
        <v>275</v>
      </c>
      <c r="D146" s="764"/>
      <c r="E146" s="765"/>
      <c r="F146" s="824" t="s">
        <v>274</v>
      </c>
      <c r="G146" s="825"/>
      <c r="H146" s="826"/>
      <c r="I146" s="52"/>
      <c r="J146" s="162"/>
      <c r="K146" s="133"/>
    </row>
    <row r="147" spans="2:13" ht="30" customHeight="1" x14ac:dyDescent="0.25">
      <c r="B147" s="19" t="s">
        <v>120</v>
      </c>
      <c r="C147" s="763" t="s">
        <v>276</v>
      </c>
      <c r="D147" s="764"/>
      <c r="E147" s="765"/>
      <c r="F147" s="804"/>
      <c r="G147" s="828"/>
      <c r="H147" s="805"/>
      <c r="I147" s="242"/>
      <c r="J147" s="134"/>
      <c r="K147" s="134"/>
    </row>
    <row r="148" spans="2:13" ht="34.5" customHeight="1" x14ac:dyDescent="0.25">
      <c r="B148" s="19" t="s">
        <v>277</v>
      </c>
      <c r="C148" s="763" t="s">
        <v>278</v>
      </c>
      <c r="D148" s="764"/>
      <c r="E148" s="765"/>
      <c r="F148" s="836" t="s">
        <v>279</v>
      </c>
      <c r="G148" s="837"/>
      <c r="H148" s="838"/>
      <c r="I148" s="52"/>
      <c r="J148" s="811" t="s">
        <v>280</v>
      </c>
      <c r="K148" s="811"/>
      <c r="L148" s="811"/>
      <c r="M148" s="803"/>
    </row>
    <row r="149" spans="2:13" ht="36" customHeight="1" x14ac:dyDescent="0.25">
      <c r="B149" s="19"/>
      <c r="C149" s="763"/>
      <c r="D149" s="764"/>
      <c r="E149" s="765"/>
      <c r="F149" s="836" t="s">
        <v>281</v>
      </c>
      <c r="G149" s="837"/>
      <c r="H149" s="838"/>
      <c r="I149" s="52"/>
      <c r="J149" s="811" t="s">
        <v>280</v>
      </c>
      <c r="K149" s="811"/>
      <c r="L149" s="811"/>
      <c r="M149" s="803"/>
    </row>
    <row r="150" spans="2:13" ht="30" customHeight="1" x14ac:dyDescent="0.25">
      <c r="B150" s="19" t="s">
        <v>282</v>
      </c>
      <c r="C150" s="763" t="s">
        <v>283</v>
      </c>
      <c r="D150" s="764"/>
      <c r="E150" s="765"/>
      <c r="F150" s="804" t="s">
        <v>284</v>
      </c>
      <c r="G150" s="828"/>
      <c r="H150" s="805"/>
      <c r="I150" s="52"/>
      <c r="J150" s="811" t="s">
        <v>280</v>
      </c>
      <c r="K150" s="811"/>
      <c r="L150" s="811"/>
      <c r="M150" s="803"/>
    </row>
    <row r="151" spans="2:13" ht="30" customHeight="1" x14ac:dyDescent="0.25">
      <c r="B151" s="840" t="s">
        <v>285</v>
      </c>
      <c r="C151" s="842" t="s">
        <v>286</v>
      </c>
      <c r="D151" s="843"/>
      <c r="E151" s="844"/>
      <c r="F151" s="804" t="s">
        <v>287</v>
      </c>
      <c r="G151" s="828"/>
      <c r="H151" s="805"/>
      <c r="I151" s="52"/>
      <c r="J151" s="811" t="s">
        <v>280</v>
      </c>
      <c r="K151" s="811"/>
      <c r="L151" s="811"/>
      <c r="M151" s="803"/>
    </row>
    <row r="152" spans="2:13" ht="30" customHeight="1" x14ac:dyDescent="0.25">
      <c r="B152" s="841"/>
      <c r="C152" s="845"/>
      <c r="D152" s="846"/>
      <c r="E152" s="847"/>
      <c r="F152" s="804" t="s">
        <v>288</v>
      </c>
      <c r="G152" s="828"/>
      <c r="H152" s="805"/>
      <c r="I152" s="52"/>
      <c r="J152" s="811" t="s">
        <v>280</v>
      </c>
      <c r="K152" s="811"/>
      <c r="L152" s="811"/>
      <c r="M152" s="803"/>
    </row>
    <row r="153" spans="2:13" ht="30" customHeight="1" x14ac:dyDescent="0.25">
      <c r="B153" s="164" t="s">
        <v>289</v>
      </c>
      <c r="C153" s="833" t="s">
        <v>290</v>
      </c>
      <c r="D153" s="834"/>
      <c r="E153" s="835"/>
      <c r="F153" s="830" t="s">
        <v>291</v>
      </c>
      <c r="G153" s="831"/>
      <c r="H153" s="832"/>
      <c r="I153" s="52"/>
      <c r="J153" s="839" t="s">
        <v>280</v>
      </c>
      <c r="K153" s="839"/>
      <c r="L153" s="839"/>
      <c r="M153" s="803"/>
    </row>
    <row r="154" spans="2:13" ht="29.25" customHeight="1" x14ac:dyDescent="0.25">
      <c r="B154" s="848" t="s">
        <v>292</v>
      </c>
      <c r="C154" s="848"/>
      <c r="D154" s="848"/>
      <c r="E154" s="848"/>
      <c r="F154" s="848"/>
      <c r="G154" s="848"/>
      <c r="H154" s="848"/>
      <c r="I154" s="848"/>
      <c r="J154" s="848"/>
      <c r="K154" s="848"/>
      <c r="L154" s="848"/>
      <c r="M154" s="80"/>
    </row>
    <row r="155" spans="2:13" ht="31.5" customHeight="1" x14ac:dyDescent="0.25">
      <c r="B155" s="165" t="s">
        <v>293</v>
      </c>
      <c r="I155" s="43"/>
    </row>
    <row r="156" spans="2:13" ht="87.75" customHeight="1" x14ac:dyDescent="0.25">
      <c r="B156" s="827"/>
      <c r="C156" s="827"/>
      <c r="D156" s="827"/>
      <c r="E156" s="827"/>
      <c r="F156" s="827"/>
      <c r="G156" s="827"/>
      <c r="H156" s="827"/>
      <c r="I156" s="827"/>
      <c r="J156" s="827"/>
      <c r="K156" s="827"/>
      <c r="L156" s="827"/>
    </row>
    <row r="157" spans="2:13" ht="15" customHeight="1" x14ac:dyDescent="0.25"/>
  </sheetData>
  <mergeCells count="163">
    <mergeCell ref="B86:K86"/>
    <mergeCell ref="B120:H120"/>
    <mergeCell ref="B70:H70"/>
    <mergeCell ref="C98:D98"/>
    <mergeCell ref="C97:D97"/>
    <mergeCell ref="C96:D96"/>
    <mergeCell ref="C95:D95"/>
    <mergeCell ref="C94:D94"/>
    <mergeCell ref="C93:D93"/>
    <mergeCell ref="C92:D92"/>
    <mergeCell ref="C91:D91"/>
    <mergeCell ref="C90:D90"/>
    <mergeCell ref="I80:L80"/>
    <mergeCell ref="K81:L81"/>
    <mergeCell ref="K82:L82"/>
    <mergeCell ref="K83:L83"/>
    <mergeCell ref="C82:D82"/>
    <mergeCell ref="E82:G82"/>
    <mergeCell ref="C87:D87"/>
    <mergeCell ref="C81:D81"/>
    <mergeCell ref="E81:G81"/>
    <mergeCell ref="B78:L78"/>
    <mergeCell ref="B14:L14"/>
    <mergeCell ref="L16:L26"/>
    <mergeCell ref="C15:D15"/>
    <mergeCell ref="C31:D31"/>
    <mergeCell ref="C23:D23"/>
    <mergeCell ref="C25:D25"/>
    <mergeCell ref="C26:D26"/>
    <mergeCell ref="G47:G57"/>
    <mergeCell ref="C41:D41"/>
    <mergeCell ref="C42:D42"/>
    <mergeCell ref="C34:D34"/>
    <mergeCell ref="C35:D35"/>
    <mergeCell ref="C54:D54"/>
    <mergeCell ref="C56:D56"/>
    <mergeCell ref="C57:D57"/>
    <mergeCell ref="B43:I43"/>
    <mergeCell ref="C18:D18"/>
    <mergeCell ref="C19:D19"/>
    <mergeCell ref="C17:D17"/>
    <mergeCell ref="C16:D16"/>
    <mergeCell ref="C21:D21"/>
    <mergeCell ref="C22:D22"/>
    <mergeCell ref="C33:D33"/>
    <mergeCell ref="B58:K58"/>
    <mergeCell ref="C52:D52"/>
    <mergeCell ref="C50:D50"/>
    <mergeCell ref="C49:D49"/>
    <mergeCell ref="B101:L101"/>
    <mergeCell ref="J116:L116"/>
    <mergeCell ref="J114:L114"/>
    <mergeCell ref="B134:J134"/>
    <mergeCell ref="F114:G114"/>
    <mergeCell ref="F133:G133"/>
    <mergeCell ref="C129:E129"/>
    <mergeCell ref="B107:H107"/>
    <mergeCell ref="H130:I130"/>
    <mergeCell ref="F115:G115"/>
    <mergeCell ref="C112:E112"/>
    <mergeCell ref="F128:G128"/>
    <mergeCell ref="B125:L125"/>
    <mergeCell ref="C116:E116"/>
    <mergeCell ref="C117:E117"/>
    <mergeCell ref="C118:E118"/>
    <mergeCell ref="F113:G113"/>
    <mergeCell ref="C115:E115"/>
    <mergeCell ref="C89:D89"/>
    <mergeCell ref="C88:D88"/>
    <mergeCell ref="B156:L156"/>
    <mergeCell ref="F150:H150"/>
    <mergeCell ref="C150:E150"/>
    <mergeCell ref="C146:E146"/>
    <mergeCell ref="B138:J138"/>
    <mergeCell ref="F145:H145"/>
    <mergeCell ref="F153:H153"/>
    <mergeCell ref="F151:H151"/>
    <mergeCell ref="C153:E153"/>
    <mergeCell ref="F148:H148"/>
    <mergeCell ref="B139:L139"/>
    <mergeCell ref="J153:L153"/>
    <mergeCell ref="J151:L151"/>
    <mergeCell ref="J150:L150"/>
    <mergeCell ref="C149:E149"/>
    <mergeCell ref="F149:H149"/>
    <mergeCell ref="C148:E148"/>
    <mergeCell ref="B142:L142"/>
    <mergeCell ref="J148:L148"/>
    <mergeCell ref="F147:H147"/>
    <mergeCell ref="B151:B152"/>
    <mergeCell ref="C151:E152"/>
    <mergeCell ref="F152:H152"/>
    <mergeCell ref="B154:L154"/>
    <mergeCell ref="M148:M153"/>
    <mergeCell ref="F132:G132"/>
    <mergeCell ref="H132:I132"/>
    <mergeCell ref="F116:G116"/>
    <mergeCell ref="F117:G117"/>
    <mergeCell ref="F118:G118"/>
    <mergeCell ref="C130:E130"/>
    <mergeCell ref="C131:E131"/>
    <mergeCell ref="F131:G131"/>
    <mergeCell ref="H131:I131"/>
    <mergeCell ref="C132:E132"/>
    <mergeCell ref="J149:L149"/>
    <mergeCell ref="J117:L119"/>
    <mergeCell ref="B122:L122"/>
    <mergeCell ref="H129:I129"/>
    <mergeCell ref="F130:G130"/>
    <mergeCell ref="B119:G119"/>
    <mergeCell ref="F129:G129"/>
    <mergeCell ref="C128:E128"/>
    <mergeCell ref="C145:E145"/>
    <mergeCell ref="F146:H146"/>
    <mergeCell ref="J152:L152"/>
    <mergeCell ref="B9:D9"/>
    <mergeCell ref="E9:G9"/>
    <mergeCell ref="J9:K9"/>
    <mergeCell ref="B12:L12"/>
    <mergeCell ref="H47:H57"/>
    <mergeCell ref="C113:E113"/>
    <mergeCell ref="C114:E114"/>
    <mergeCell ref="B60:J60"/>
    <mergeCell ref="C64:D64"/>
    <mergeCell ref="C37:D37"/>
    <mergeCell ref="C38:D38"/>
    <mergeCell ref="C39:D39"/>
    <mergeCell ref="I47:I57"/>
    <mergeCell ref="C68:D68"/>
    <mergeCell ref="C69:D69"/>
    <mergeCell ref="C74:D74"/>
    <mergeCell ref="C75:D75"/>
    <mergeCell ref="C65:D65"/>
    <mergeCell ref="H32:H42"/>
    <mergeCell ref="B59:J59"/>
    <mergeCell ref="C46:D46"/>
    <mergeCell ref="C47:D47"/>
    <mergeCell ref="C48:D48"/>
    <mergeCell ref="C32:D32"/>
    <mergeCell ref="B3:L3"/>
    <mergeCell ref="B2:L2"/>
    <mergeCell ref="B6:L6"/>
    <mergeCell ref="B109:L109"/>
    <mergeCell ref="H133:I133"/>
    <mergeCell ref="C133:E133"/>
    <mergeCell ref="C147:E147"/>
    <mergeCell ref="H128:I128"/>
    <mergeCell ref="B1:L1"/>
    <mergeCell ref="B7:L7"/>
    <mergeCell ref="F110:G110"/>
    <mergeCell ref="F111:G111"/>
    <mergeCell ref="F112:G112"/>
    <mergeCell ref="C105:E105"/>
    <mergeCell ref="C104:E104"/>
    <mergeCell ref="F105:G105"/>
    <mergeCell ref="F104:G104"/>
    <mergeCell ref="B27:L27"/>
    <mergeCell ref="C106:E106"/>
    <mergeCell ref="F106:G106"/>
    <mergeCell ref="C110:E110"/>
    <mergeCell ref="C111:E111"/>
    <mergeCell ref="B4:L4"/>
    <mergeCell ref="C53:D53"/>
  </mergeCells>
  <phoneticPr fontId="15" type="noConversion"/>
  <pageMargins left="0.51181102362204722" right="0.51181102362204722" top="0.78740157480314965" bottom="0.78740157480314965" header="0.31496062992125984" footer="0.31496062992125984"/>
  <pageSetup paperSize="9" scale="49" fitToHeight="0" orientation="landscape" r:id="rId1"/>
  <headerFooter>
    <oddFooter>&amp;C&amp;A - Pregão Eletrônico nº 90002/2025 - LFDA/SP-MAPA</oddFooter>
  </headerFooter>
  <rowBreaks count="3" manualBreakCount="3">
    <brk id="43" max="11" man="1"/>
    <brk id="98" max="11" man="1"/>
    <brk id="138"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ilha6">
    <tabColor theme="0" tint="-0.249977111117893"/>
  </sheetPr>
  <dimension ref="A1:Q68"/>
  <sheetViews>
    <sheetView showGridLines="0" topLeftCell="B1" workbookViewId="0">
      <selection activeCell="L17" sqref="L17"/>
    </sheetView>
  </sheetViews>
  <sheetFormatPr defaultRowHeight="15" x14ac:dyDescent="0.25"/>
  <cols>
    <col min="3" max="3" width="24.7109375" bestFit="1" customWidth="1"/>
    <col min="4" max="4" width="50.7109375" customWidth="1"/>
    <col min="5" max="5" width="14.85546875" style="2" bestFit="1" customWidth="1"/>
    <col min="6" max="9" width="15.7109375" style="2" customWidth="1"/>
    <col min="10" max="10" width="16.7109375" customWidth="1"/>
    <col min="11" max="13" width="15.7109375" customWidth="1"/>
  </cols>
  <sheetData>
    <row r="1" spans="1:17" ht="20.25" customHeight="1" x14ac:dyDescent="0.3">
      <c r="A1" s="46"/>
      <c r="B1" s="714" t="str">
        <f>ORIENTAÇÕES!B1</f>
        <v>ANEXO VII</v>
      </c>
      <c r="C1" s="714"/>
      <c r="D1" s="714"/>
      <c r="E1" s="714"/>
      <c r="F1" s="714"/>
      <c r="G1" s="714"/>
      <c r="H1" s="714"/>
      <c r="I1" s="714"/>
      <c r="J1" s="714"/>
      <c r="K1" s="714"/>
      <c r="L1" s="714"/>
    </row>
    <row r="2" spans="1:17" ht="20.25" customHeight="1" x14ac:dyDescent="0.3">
      <c r="A2" s="46"/>
      <c r="B2" s="714" t="str">
        <f>ORIENTAÇÕES!B2</f>
        <v>PLANILHA DE CUSTO E FORMAÇÃO DE PREÇO (ITEM 1) LICITANTE</v>
      </c>
      <c r="C2" s="714"/>
      <c r="D2" s="714"/>
      <c r="E2" s="714"/>
      <c r="F2" s="714"/>
      <c r="G2" s="714"/>
      <c r="H2" s="714"/>
      <c r="I2" s="714"/>
      <c r="J2" s="714"/>
      <c r="K2" s="714"/>
      <c r="L2" s="714"/>
    </row>
    <row r="3" spans="1:17" ht="20.25" customHeight="1" x14ac:dyDescent="0.3">
      <c r="A3" s="46"/>
      <c r="B3" s="714" t="str">
        <f>ORIENTAÇÕES!B3</f>
        <v>PREGÃO ELETRÔNICO Nº 90002/2025</v>
      </c>
      <c r="C3" s="714"/>
      <c r="D3" s="714"/>
      <c r="E3" s="714"/>
      <c r="F3" s="714"/>
      <c r="G3" s="714"/>
      <c r="H3" s="714"/>
      <c r="I3" s="714"/>
      <c r="J3" s="714"/>
      <c r="K3" s="714"/>
      <c r="L3" s="714"/>
    </row>
    <row r="4" spans="1:17" ht="20.25" customHeight="1" x14ac:dyDescent="0.3">
      <c r="A4" s="46"/>
      <c r="B4" s="715" t="str">
        <f>ORIENTAÇÕES!B4</f>
        <v>PROCESSO Nº 21000.068258/2024-69</v>
      </c>
      <c r="C4" s="715"/>
      <c r="D4" s="715"/>
      <c r="E4" s="715"/>
      <c r="F4" s="715"/>
      <c r="G4" s="715"/>
      <c r="H4" s="715"/>
      <c r="I4" s="715"/>
      <c r="J4" s="715"/>
      <c r="K4" s="715"/>
      <c r="L4" s="715"/>
    </row>
    <row r="5" spans="1:17" ht="30" customHeight="1" x14ac:dyDescent="0.3">
      <c r="A5" s="46"/>
      <c r="B5" s="83"/>
      <c r="C5" s="83"/>
      <c r="D5" s="83"/>
      <c r="E5" s="83"/>
      <c r="F5" s="83"/>
      <c r="G5" s="83"/>
      <c r="H5" s="83"/>
      <c r="I5" s="83"/>
    </row>
    <row r="6" spans="1:17" ht="18" customHeight="1" x14ac:dyDescent="0.3">
      <c r="A6" s="46"/>
      <c r="B6" s="712" t="str">
        <f>ORIENTAÇÕES!B8</f>
        <v>ITEM 1 - SERVIÇOS DE MANUTENÇÃO RESIDENTE</v>
      </c>
      <c r="C6" s="712"/>
      <c r="D6" s="712"/>
      <c r="E6" s="712"/>
      <c r="F6" s="712"/>
      <c r="G6" s="712"/>
      <c r="H6" s="712"/>
      <c r="I6" s="712"/>
      <c r="J6" s="712"/>
      <c r="K6" s="712"/>
      <c r="L6" s="712"/>
      <c r="M6" s="123"/>
      <c r="N6" s="123"/>
      <c r="O6" s="123"/>
      <c r="P6" s="123"/>
      <c r="Q6" s="123"/>
    </row>
    <row r="7" spans="1:17" ht="22.5" customHeight="1" x14ac:dyDescent="0.25">
      <c r="B7" s="768" t="s">
        <v>294</v>
      </c>
      <c r="C7" s="768"/>
      <c r="D7" s="768"/>
      <c r="E7" s="768"/>
      <c r="F7" s="768"/>
      <c r="G7" s="768"/>
      <c r="H7" s="768"/>
      <c r="I7" s="768"/>
      <c r="J7" s="768"/>
      <c r="K7" s="768"/>
      <c r="L7" s="768"/>
    </row>
    <row r="8" spans="1:17" ht="30" customHeight="1" x14ac:dyDescent="0.25">
      <c r="B8" s="9"/>
      <c r="C8" s="9"/>
      <c r="D8" s="9"/>
      <c r="E8" s="9"/>
    </row>
    <row r="9" spans="1:17" ht="27" customHeight="1" x14ac:dyDescent="0.25">
      <c r="B9" s="780" t="s">
        <v>67</v>
      </c>
      <c r="C9" s="780"/>
      <c r="D9" s="281" t="str">
        <f>'RESUMO ITEM1'!C10</f>
        <v>XXXXXX</v>
      </c>
      <c r="E9" s="39"/>
      <c r="F9" s="39" t="s">
        <v>46</v>
      </c>
      <c r="G9" s="892" t="str">
        <f>'RESUMO ITEM1'!C11</f>
        <v>XXXXXX</v>
      </c>
      <c r="H9" s="892"/>
      <c r="I9" s="126"/>
    </row>
    <row r="10" spans="1:17" ht="27" customHeight="1" x14ac:dyDescent="0.25">
      <c r="B10" s="38"/>
      <c r="C10" s="38"/>
      <c r="D10" s="38"/>
      <c r="E10" s="39"/>
      <c r="F10" s="39"/>
      <c r="G10" s="38"/>
      <c r="H10" s="38"/>
      <c r="I10" s="126"/>
    </row>
    <row r="11" spans="1:17" x14ac:dyDescent="0.25">
      <c r="B11" s="20" t="s">
        <v>295</v>
      </c>
      <c r="C11" s="20"/>
      <c r="D11" s="243"/>
      <c r="E11" s="243"/>
      <c r="F11" s="243"/>
      <c r="G11" s="243"/>
      <c r="H11" s="20"/>
      <c r="I11" s="20"/>
      <c r="J11" s="20"/>
      <c r="K11" s="20"/>
      <c r="L11" s="282"/>
    </row>
    <row r="12" spans="1:17" x14ac:dyDescent="0.25">
      <c r="B12" s="11"/>
      <c r="C12" s="11"/>
      <c r="D12" s="12"/>
      <c r="E12" s="12"/>
      <c r="F12" s="12"/>
      <c r="G12" s="12"/>
      <c r="H12" s="11"/>
      <c r="I12" s="11"/>
      <c r="J12" s="11"/>
      <c r="K12" s="11"/>
    </row>
    <row r="13" spans="1:17" x14ac:dyDescent="0.25">
      <c r="B13" s="5" t="s">
        <v>296</v>
      </c>
      <c r="C13" s="5"/>
      <c r="D13" s="5"/>
      <c r="E13" s="5"/>
      <c r="F13" s="5"/>
      <c r="G13" s="5"/>
      <c r="H13" s="5"/>
      <c r="I13" s="5"/>
      <c r="J13" s="5"/>
    </row>
    <row r="14" spans="1:17" ht="27" customHeight="1" x14ac:dyDescent="0.25">
      <c r="B14" s="885" t="s">
        <v>297</v>
      </c>
      <c r="C14" s="886"/>
      <c r="D14" s="886"/>
      <c r="E14" s="889" t="s">
        <v>298</v>
      </c>
      <c r="F14" s="889"/>
      <c r="G14" s="890" t="s">
        <v>299</v>
      </c>
      <c r="H14" s="890" t="s">
        <v>300</v>
      </c>
      <c r="I14" s="894" t="s">
        <v>301</v>
      </c>
      <c r="J14" s="894" t="s">
        <v>302</v>
      </c>
    </row>
    <row r="15" spans="1:17" ht="51" customHeight="1" x14ac:dyDescent="0.25">
      <c r="B15" s="887"/>
      <c r="C15" s="888"/>
      <c r="D15" s="888"/>
      <c r="E15" s="889"/>
      <c r="F15" s="889"/>
      <c r="G15" s="891"/>
      <c r="H15" s="891"/>
      <c r="I15" s="895"/>
      <c r="J15" s="895"/>
    </row>
    <row r="16" spans="1:17" ht="26.25" customHeight="1" x14ac:dyDescent="0.25">
      <c r="B16" s="283" t="s">
        <v>115</v>
      </c>
      <c r="C16" s="735" t="s">
        <v>303</v>
      </c>
      <c r="D16" s="735"/>
      <c r="E16" s="896" t="s">
        <v>304</v>
      </c>
      <c r="F16" s="896"/>
      <c r="G16" s="199">
        <v>30</v>
      </c>
      <c r="H16" s="284" t="s">
        <v>210</v>
      </c>
      <c r="I16" s="199">
        <v>22</v>
      </c>
      <c r="J16" s="199">
        <v>15</v>
      </c>
    </row>
    <row r="17" spans="2:11" ht="19.5" customHeight="1" x14ac:dyDescent="0.25">
      <c r="B17" s="283" t="s">
        <v>118</v>
      </c>
      <c r="C17" s="735" t="s">
        <v>305</v>
      </c>
      <c r="D17" s="735"/>
      <c r="E17" s="893" t="s">
        <v>306</v>
      </c>
      <c r="F17" s="893"/>
      <c r="G17" s="285"/>
      <c r="H17" s="286"/>
      <c r="I17" s="285"/>
      <c r="J17" s="285"/>
    </row>
    <row r="18" spans="2:11" ht="19.5" customHeight="1" x14ac:dyDescent="0.25">
      <c r="B18" s="283" t="s">
        <v>120</v>
      </c>
      <c r="C18" s="735" t="s">
        <v>307</v>
      </c>
      <c r="D18" s="735"/>
      <c r="E18" s="893" t="s">
        <v>306</v>
      </c>
      <c r="F18" s="893"/>
      <c r="G18" s="285"/>
      <c r="H18" s="286"/>
      <c r="I18" s="287"/>
      <c r="J18" s="288"/>
    </row>
    <row r="19" spans="2:11" ht="19.5" customHeight="1" x14ac:dyDescent="0.25">
      <c r="B19" s="283" t="s">
        <v>123</v>
      </c>
      <c r="C19" s="735" t="s">
        <v>308</v>
      </c>
      <c r="D19" s="735"/>
      <c r="E19" s="893" t="s">
        <v>306</v>
      </c>
      <c r="F19" s="893"/>
      <c r="G19" s="285"/>
      <c r="H19" s="286"/>
      <c r="I19" s="287"/>
      <c r="J19" s="288"/>
    </row>
    <row r="20" spans="2:11" ht="19.5" customHeight="1" x14ac:dyDescent="0.25">
      <c r="B20" s="283" t="s">
        <v>235</v>
      </c>
      <c r="C20" s="735" t="s">
        <v>309</v>
      </c>
      <c r="D20" s="735"/>
      <c r="E20" s="893" t="s">
        <v>306</v>
      </c>
      <c r="F20" s="893"/>
      <c r="G20" s="285"/>
      <c r="H20" s="286"/>
      <c r="I20" s="287"/>
      <c r="J20" s="288"/>
    </row>
    <row r="21" spans="2:11" ht="19.5" customHeight="1" x14ac:dyDescent="0.25">
      <c r="B21" s="283" t="s">
        <v>238</v>
      </c>
      <c r="C21" s="289" t="s">
        <v>310</v>
      </c>
      <c r="D21" s="285" t="s">
        <v>210</v>
      </c>
      <c r="E21" s="899"/>
      <c r="F21" s="899"/>
      <c r="G21" s="285"/>
      <c r="H21" s="286"/>
      <c r="I21" s="285"/>
      <c r="J21" s="285"/>
    </row>
    <row r="22" spans="2:11" x14ac:dyDescent="0.25">
      <c r="B22" s="852" t="s">
        <v>311</v>
      </c>
      <c r="C22" s="852"/>
      <c r="D22" s="852"/>
      <c r="E22" s="852"/>
      <c r="F22" s="852"/>
      <c r="G22" s="852"/>
      <c r="H22" s="852"/>
      <c r="I22" s="852"/>
      <c r="J22" s="852"/>
    </row>
    <row r="23" spans="2:11" ht="24.75" customHeight="1" x14ac:dyDescent="0.25">
      <c r="B23" s="900" t="s">
        <v>312</v>
      </c>
      <c r="C23" s="900"/>
      <c r="D23" s="900"/>
      <c r="E23" s="900"/>
      <c r="F23" s="900"/>
      <c r="G23" s="900"/>
      <c r="H23" s="900"/>
      <c r="I23" s="900"/>
      <c r="J23" s="900"/>
    </row>
    <row r="24" spans="2:11" x14ac:dyDescent="0.25">
      <c r="B24" s="58"/>
      <c r="C24" s="58"/>
      <c r="D24" s="58"/>
      <c r="E24" s="58"/>
      <c r="F24" s="58"/>
      <c r="G24" s="58"/>
      <c r="H24" s="58"/>
      <c r="I24" s="58"/>
      <c r="J24" s="58"/>
    </row>
    <row r="25" spans="2:11" x14ac:dyDescent="0.25">
      <c r="B25" s="913" t="s">
        <v>313</v>
      </c>
      <c r="C25" s="913"/>
      <c r="D25" s="913"/>
      <c r="E25" s="913"/>
      <c r="F25" s="913"/>
      <c r="G25" s="913"/>
      <c r="H25" s="913"/>
      <c r="I25" s="913"/>
      <c r="J25" s="913"/>
      <c r="K25" s="913"/>
    </row>
    <row r="26" spans="2:11" ht="15" customHeight="1" x14ac:dyDescent="0.25">
      <c r="B26" s="898" t="s">
        <v>127</v>
      </c>
      <c r="C26" s="898" t="s">
        <v>128</v>
      </c>
      <c r="D26" s="898"/>
      <c r="E26" s="375" t="s">
        <v>115</v>
      </c>
      <c r="F26" s="375" t="s">
        <v>118</v>
      </c>
      <c r="G26" s="375" t="s">
        <v>120</v>
      </c>
      <c r="H26" s="375" t="s">
        <v>123</v>
      </c>
      <c r="I26" s="375" t="s">
        <v>235</v>
      </c>
      <c r="J26" s="375" t="s">
        <v>238</v>
      </c>
      <c r="K26" s="897" t="s">
        <v>314</v>
      </c>
    </row>
    <row r="27" spans="2:11" ht="45" x14ac:dyDescent="0.25">
      <c r="B27" s="898"/>
      <c r="C27" s="898"/>
      <c r="D27" s="898"/>
      <c r="E27" s="375" t="str">
        <f>C16</f>
        <v>Férias</v>
      </c>
      <c r="F27" s="375" t="str">
        <f>C17</f>
        <v>Ausências Legais</v>
      </c>
      <c r="G27" s="375" t="str">
        <f>C18</f>
        <v>Licença paternidade</v>
      </c>
      <c r="H27" s="375" t="str">
        <f>C19</f>
        <v>Ausência por acidente do trabalho</v>
      </c>
      <c r="I27" s="375" t="str">
        <f>C20</f>
        <v>Afastamento Maternidade</v>
      </c>
      <c r="J27" s="375" t="str">
        <f>C21</f>
        <v>Outros (especificar)</v>
      </c>
      <c r="K27" s="897"/>
    </row>
    <row r="28" spans="2:11" ht="21.75" customHeight="1" x14ac:dyDescent="0.25">
      <c r="B28" s="898"/>
      <c r="C28" s="898"/>
      <c r="D28" s="898"/>
      <c r="E28" s="375" t="s">
        <v>315</v>
      </c>
      <c r="F28" s="375" t="s">
        <v>315</v>
      </c>
      <c r="G28" s="375" t="s">
        <v>315</v>
      </c>
      <c r="H28" s="375" t="s">
        <v>315</v>
      </c>
      <c r="I28" s="375" t="s">
        <v>315</v>
      </c>
      <c r="J28" s="375" t="s">
        <v>315</v>
      </c>
      <c r="K28" s="375"/>
    </row>
    <row r="29" spans="2:11" ht="20.100000000000001" customHeight="1" x14ac:dyDescent="0.25">
      <c r="B29" s="275">
        <v>1</v>
      </c>
      <c r="C29" s="779" t="s">
        <v>76</v>
      </c>
      <c r="D29" s="779"/>
      <c r="E29" s="245">
        <f t="shared" ref="E29:E36" si="0">($I$16*L46)/12</f>
        <v>0</v>
      </c>
      <c r="F29" s="245">
        <f t="shared" ref="F29:F36" si="1">($I$17*L46)/12</f>
        <v>0</v>
      </c>
      <c r="G29" s="290">
        <f t="shared" ref="G29:G36" si="2">($I$18*L46)/12</f>
        <v>0</v>
      </c>
      <c r="H29" s="290">
        <f t="shared" ref="H29:H36" si="3">($I$19*L46)/12</f>
        <v>0</v>
      </c>
      <c r="I29" s="290">
        <f t="shared" ref="I29:I36" si="4">($I$20*L46)/12</f>
        <v>0</v>
      </c>
      <c r="J29" s="290">
        <f t="shared" ref="J29:J36" si="5">($I$21*L46)/12</f>
        <v>0</v>
      </c>
      <c r="K29" s="376">
        <f t="shared" ref="K29:K39" si="6">SUM(E29:J29)</f>
        <v>0</v>
      </c>
    </row>
    <row r="30" spans="2:11" ht="31.5" customHeight="1" x14ac:dyDescent="0.25">
      <c r="B30" s="275">
        <v>2</v>
      </c>
      <c r="C30" s="802" t="s">
        <v>79</v>
      </c>
      <c r="D30" s="802"/>
      <c r="E30" s="245">
        <f t="shared" si="0"/>
        <v>0</v>
      </c>
      <c r="F30" s="245">
        <f t="shared" si="1"/>
        <v>0</v>
      </c>
      <c r="G30" s="290">
        <f t="shared" si="2"/>
        <v>0</v>
      </c>
      <c r="H30" s="290">
        <f t="shared" si="3"/>
        <v>0</v>
      </c>
      <c r="I30" s="290">
        <f t="shared" si="4"/>
        <v>0</v>
      </c>
      <c r="J30" s="290">
        <f t="shared" si="5"/>
        <v>0</v>
      </c>
      <c r="K30" s="376">
        <f t="shared" si="6"/>
        <v>0</v>
      </c>
    </row>
    <row r="31" spans="2:11" ht="20.100000000000001" customHeight="1" x14ac:dyDescent="0.25">
      <c r="B31" s="199">
        <v>3</v>
      </c>
      <c r="C31" s="802" t="s">
        <v>81</v>
      </c>
      <c r="D31" s="802"/>
      <c r="E31" s="245">
        <f t="shared" si="0"/>
        <v>0</v>
      </c>
      <c r="F31" s="245">
        <f t="shared" si="1"/>
        <v>0</v>
      </c>
      <c r="G31" s="290">
        <f t="shared" si="2"/>
        <v>0</v>
      </c>
      <c r="H31" s="290">
        <f t="shared" si="3"/>
        <v>0</v>
      </c>
      <c r="I31" s="290">
        <f t="shared" si="4"/>
        <v>0</v>
      </c>
      <c r="J31" s="290">
        <f t="shared" si="5"/>
        <v>0</v>
      </c>
      <c r="K31" s="376">
        <f t="shared" si="6"/>
        <v>0</v>
      </c>
    </row>
    <row r="32" spans="2:11" ht="20.100000000000001" customHeight="1" x14ac:dyDescent="0.25">
      <c r="B32" s="275">
        <v>4</v>
      </c>
      <c r="C32" s="779" t="s">
        <v>82</v>
      </c>
      <c r="D32" s="779"/>
      <c r="E32" s="245">
        <f t="shared" si="0"/>
        <v>0</v>
      </c>
      <c r="F32" s="245">
        <f t="shared" si="1"/>
        <v>0</v>
      </c>
      <c r="G32" s="290">
        <f t="shared" si="2"/>
        <v>0</v>
      </c>
      <c r="H32" s="290">
        <f t="shared" si="3"/>
        <v>0</v>
      </c>
      <c r="I32" s="290">
        <f t="shared" si="4"/>
        <v>0</v>
      </c>
      <c r="J32" s="290">
        <f t="shared" si="5"/>
        <v>0</v>
      </c>
      <c r="K32" s="376">
        <f t="shared" si="6"/>
        <v>0</v>
      </c>
    </row>
    <row r="33" spans="2:12" ht="20.100000000000001" customHeight="1" x14ac:dyDescent="0.25">
      <c r="B33" s="275">
        <v>5</v>
      </c>
      <c r="C33" s="773" t="s">
        <v>83</v>
      </c>
      <c r="D33" s="775"/>
      <c r="E33" s="245">
        <f t="shared" si="0"/>
        <v>0</v>
      </c>
      <c r="F33" s="245">
        <f t="shared" si="1"/>
        <v>0</v>
      </c>
      <c r="G33" s="290">
        <f t="shared" si="2"/>
        <v>0</v>
      </c>
      <c r="H33" s="290">
        <f t="shared" si="3"/>
        <v>0</v>
      </c>
      <c r="I33" s="290">
        <f t="shared" si="4"/>
        <v>0</v>
      </c>
      <c r="J33" s="290">
        <f t="shared" si="5"/>
        <v>0</v>
      </c>
      <c r="K33" s="376">
        <f t="shared" si="6"/>
        <v>0</v>
      </c>
    </row>
    <row r="34" spans="2:12" ht="20.100000000000001" customHeight="1" x14ac:dyDescent="0.25">
      <c r="B34" s="275">
        <v>6</v>
      </c>
      <c r="C34" s="779" t="s">
        <v>84</v>
      </c>
      <c r="D34" s="779"/>
      <c r="E34" s="245">
        <f t="shared" si="0"/>
        <v>0</v>
      </c>
      <c r="F34" s="245">
        <f t="shared" si="1"/>
        <v>0</v>
      </c>
      <c r="G34" s="290">
        <f t="shared" si="2"/>
        <v>0</v>
      </c>
      <c r="H34" s="290">
        <f t="shared" si="3"/>
        <v>0</v>
      </c>
      <c r="I34" s="290">
        <f t="shared" si="4"/>
        <v>0</v>
      </c>
      <c r="J34" s="290">
        <f t="shared" si="5"/>
        <v>0</v>
      </c>
      <c r="K34" s="376">
        <f t="shared" si="6"/>
        <v>0</v>
      </c>
    </row>
    <row r="35" spans="2:12" ht="20.100000000000001" customHeight="1" x14ac:dyDescent="0.25">
      <c r="B35" s="275">
        <v>7</v>
      </c>
      <c r="C35" s="779" t="s">
        <v>85</v>
      </c>
      <c r="D35" s="779"/>
      <c r="E35" s="245">
        <f t="shared" si="0"/>
        <v>0</v>
      </c>
      <c r="F35" s="245">
        <f t="shared" si="1"/>
        <v>0</v>
      </c>
      <c r="G35" s="290">
        <f t="shared" si="2"/>
        <v>0</v>
      </c>
      <c r="H35" s="290">
        <f t="shared" si="3"/>
        <v>0</v>
      </c>
      <c r="I35" s="290">
        <f t="shared" si="4"/>
        <v>0</v>
      </c>
      <c r="J35" s="290">
        <f t="shared" si="5"/>
        <v>0</v>
      </c>
      <c r="K35" s="376">
        <f t="shared" si="6"/>
        <v>0</v>
      </c>
    </row>
    <row r="36" spans="2:12" ht="20.100000000000001" customHeight="1" x14ac:dyDescent="0.25">
      <c r="B36" s="275">
        <v>8</v>
      </c>
      <c r="C36" s="779" t="s">
        <v>86</v>
      </c>
      <c r="D36" s="779"/>
      <c r="E36" s="245">
        <f t="shared" si="0"/>
        <v>0</v>
      </c>
      <c r="F36" s="245">
        <f t="shared" si="1"/>
        <v>0</v>
      </c>
      <c r="G36" s="290">
        <f t="shared" si="2"/>
        <v>0</v>
      </c>
      <c r="H36" s="290">
        <f t="shared" si="3"/>
        <v>0</v>
      </c>
      <c r="I36" s="290">
        <f t="shared" si="4"/>
        <v>0</v>
      </c>
      <c r="J36" s="290">
        <f t="shared" si="5"/>
        <v>0</v>
      </c>
      <c r="K36" s="376">
        <f t="shared" si="6"/>
        <v>0</v>
      </c>
    </row>
    <row r="37" spans="2:12" ht="20.100000000000001" customHeight="1" x14ac:dyDescent="0.25">
      <c r="B37" s="275">
        <v>9</v>
      </c>
      <c r="C37" s="362" t="s">
        <v>87</v>
      </c>
      <c r="D37" s="362"/>
      <c r="E37" s="245">
        <f>($J$16*L54)/12</f>
        <v>0</v>
      </c>
      <c r="F37" s="245">
        <f>($J$17*L54)/12</f>
        <v>0</v>
      </c>
      <c r="G37" s="290">
        <f>($J$18*L54)/12</f>
        <v>0</v>
      </c>
      <c r="H37" s="290">
        <f>($J$19*L54)/12</f>
        <v>0</v>
      </c>
      <c r="I37" s="290">
        <f>($J$20*L54)/12</f>
        <v>0</v>
      </c>
      <c r="J37" s="290">
        <f>($J$21*L54)/12</f>
        <v>0</v>
      </c>
      <c r="K37" s="376">
        <f t="shared" si="6"/>
        <v>0</v>
      </c>
    </row>
    <row r="38" spans="2:12" ht="20.100000000000001" customHeight="1" x14ac:dyDescent="0.25">
      <c r="B38" s="199">
        <v>10</v>
      </c>
      <c r="C38" s="779" t="s">
        <v>88</v>
      </c>
      <c r="D38" s="779"/>
      <c r="E38" s="245">
        <f>($J$16*L55)/12</f>
        <v>0</v>
      </c>
      <c r="F38" s="245">
        <f>($J$17*L55)/12</f>
        <v>0</v>
      </c>
      <c r="G38" s="290">
        <f>($J$18*L55)/12</f>
        <v>0</v>
      </c>
      <c r="H38" s="290">
        <f>($J$19*L55)/12</f>
        <v>0</v>
      </c>
      <c r="I38" s="290">
        <f>($J$20*L55)/12</f>
        <v>0</v>
      </c>
      <c r="J38" s="290">
        <f>($J$21*L55)/12</f>
        <v>0</v>
      </c>
      <c r="K38" s="376">
        <f t="shared" si="6"/>
        <v>0</v>
      </c>
    </row>
    <row r="39" spans="2:12" ht="20.100000000000001" customHeight="1" x14ac:dyDescent="0.25">
      <c r="B39" s="275">
        <v>11</v>
      </c>
      <c r="C39" s="779" t="s">
        <v>82</v>
      </c>
      <c r="D39" s="779"/>
      <c r="E39" s="245">
        <f>($I$16*L56)/12</f>
        <v>0</v>
      </c>
      <c r="F39" s="245">
        <f>($I$17*L56)/12</f>
        <v>0</v>
      </c>
      <c r="G39" s="290">
        <f>($I$18*L56)/12</f>
        <v>0</v>
      </c>
      <c r="H39" s="290">
        <f>($I$19*L56)/12</f>
        <v>0</v>
      </c>
      <c r="I39" s="290">
        <f>($I$20*L56)/12</f>
        <v>0</v>
      </c>
      <c r="J39" s="290">
        <f>($I$21*L56)/12</f>
        <v>0</v>
      </c>
      <c r="K39" s="376">
        <f t="shared" si="6"/>
        <v>0</v>
      </c>
    </row>
    <row r="40" spans="2:12" x14ac:dyDescent="0.25">
      <c r="B40" s="902" t="s">
        <v>316</v>
      </c>
      <c r="C40" s="902"/>
      <c r="D40" s="902"/>
      <c r="E40" s="902"/>
      <c r="F40" s="902"/>
      <c r="G40" s="902"/>
      <c r="H40" s="902"/>
      <c r="I40" s="902"/>
      <c r="J40" s="902"/>
      <c r="K40" s="902"/>
      <c r="L40" s="291"/>
    </row>
    <row r="41" spans="2:12" x14ac:dyDescent="0.25">
      <c r="B41" s="902" t="s">
        <v>317</v>
      </c>
      <c r="C41" s="902"/>
      <c r="D41" s="902"/>
      <c r="E41" s="902"/>
      <c r="F41" s="902"/>
      <c r="G41" s="902"/>
      <c r="H41" s="902"/>
      <c r="I41" s="902"/>
      <c r="J41" s="902"/>
      <c r="K41" s="902"/>
      <c r="L41" s="291"/>
    </row>
    <row r="42" spans="2:12" x14ac:dyDescent="0.25">
      <c r="B42" s="58"/>
      <c r="C42" s="58"/>
      <c r="D42" s="58"/>
      <c r="E42" s="58"/>
      <c r="F42" s="58"/>
      <c r="G42" s="58"/>
      <c r="H42" s="58"/>
      <c r="I42" s="58"/>
      <c r="J42" s="58"/>
    </row>
    <row r="43" spans="2:12" x14ac:dyDescent="0.25">
      <c r="B43" s="913" t="s">
        <v>318</v>
      </c>
      <c r="C43" s="913"/>
      <c r="D43" s="913"/>
      <c r="E43" s="913"/>
      <c r="F43" s="913"/>
      <c r="G43" s="913"/>
      <c r="H43" s="913"/>
      <c r="I43" s="913"/>
      <c r="J43" s="913"/>
      <c r="K43" s="913"/>
      <c r="L43" s="913"/>
    </row>
    <row r="44" spans="2:12" ht="37.5" customHeight="1" x14ac:dyDescent="0.25">
      <c r="B44" s="903" t="s">
        <v>127</v>
      </c>
      <c r="C44" s="903" t="s">
        <v>128</v>
      </c>
      <c r="D44" s="903"/>
      <c r="E44" s="901" t="s">
        <v>319</v>
      </c>
      <c r="F44" s="292" t="s">
        <v>320</v>
      </c>
      <c r="G44" s="292" t="s">
        <v>321</v>
      </c>
      <c r="H44" s="292" t="s">
        <v>322</v>
      </c>
      <c r="I44" s="901" t="s">
        <v>323</v>
      </c>
      <c r="J44" s="292" t="s">
        <v>324</v>
      </c>
      <c r="K44" s="901" t="s">
        <v>325</v>
      </c>
      <c r="L44" s="897" t="s">
        <v>326</v>
      </c>
    </row>
    <row r="45" spans="2:12" ht="21.75" customHeight="1" x14ac:dyDescent="0.25">
      <c r="B45" s="903"/>
      <c r="C45" s="903"/>
      <c r="D45" s="903"/>
      <c r="E45" s="901"/>
      <c r="F45" s="244">
        <f>1/12</f>
        <v>8.3333333333333329E-2</v>
      </c>
      <c r="G45" s="244">
        <f>1/12</f>
        <v>8.3333333333333329E-2</v>
      </c>
      <c r="H45" s="244">
        <f>(1/12)/3</f>
        <v>2.7777777777777776E-2</v>
      </c>
      <c r="I45" s="901"/>
      <c r="J45" s="244">
        <f>'TABELA APOIO'!H119</f>
        <v>0</v>
      </c>
      <c r="K45" s="901"/>
      <c r="L45" s="897"/>
    </row>
    <row r="46" spans="2:12" ht="20.100000000000001" customHeight="1" x14ac:dyDescent="0.25">
      <c r="B46" s="334">
        <v>1</v>
      </c>
      <c r="C46" s="779" t="s">
        <v>76</v>
      </c>
      <c r="D46" s="779"/>
      <c r="E46" s="246">
        <f>'TABELA APOIO'!K88</f>
        <v>0</v>
      </c>
      <c r="F46" s="293">
        <f>E46*$F$45</f>
        <v>0</v>
      </c>
      <c r="G46" s="293">
        <f>E46*$G$45</f>
        <v>0</v>
      </c>
      <c r="H46" s="293">
        <f>E46*$H$45</f>
        <v>0</v>
      </c>
      <c r="I46" s="293">
        <f>SUM(E46:H46)</f>
        <v>0</v>
      </c>
      <c r="J46" s="293">
        <f>I46*$J$45</f>
        <v>0</v>
      </c>
      <c r="K46" s="293">
        <f>SUM(I46:J46)</f>
        <v>0</v>
      </c>
      <c r="L46" s="376">
        <f>K46/30</f>
        <v>0</v>
      </c>
    </row>
    <row r="47" spans="2:12" ht="29.25" customHeight="1" x14ac:dyDescent="0.25">
      <c r="B47" s="334">
        <v>2</v>
      </c>
      <c r="C47" s="802" t="s">
        <v>79</v>
      </c>
      <c r="D47" s="802"/>
      <c r="E47" s="246">
        <f>'TABELA APOIO'!K89</f>
        <v>0</v>
      </c>
      <c r="F47" s="293">
        <f t="shared" ref="F47:F56" si="7">E47*$F$45</f>
        <v>0</v>
      </c>
      <c r="G47" s="293">
        <f t="shared" ref="G47:G56" si="8">E47*$G$45</f>
        <v>0</v>
      </c>
      <c r="H47" s="293">
        <f t="shared" ref="H47:H56" si="9">E47*$H$45</f>
        <v>0</v>
      </c>
      <c r="I47" s="293">
        <f>SUM(E47:H47)</f>
        <v>0</v>
      </c>
      <c r="J47" s="293">
        <f t="shared" ref="J47:J56" si="10">I47*$J$45</f>
        <v>0</v>
      </c>
      <c r="K47" s="293">
        <f t="shared" ref="K47:K56" si="11">SUM(I47:J47)</f>
        <v>0</v>
      </c>
      <c r="L47" s="376">
        <f t="shared" ref="L47:L56" si="12">K47/30</f>
        <v>0</v>
      </c>
    </row>
    <row r="48" spans="2:12" ht="20.100000000000001" customHeight="1" x14ac:dyDescent="0.25">
      <c r="B48" s="377">
        <v>3</v>
      </c>
      <c r="C48" s="802" t="s">
        <v>81</v>
      </c>
      <c r="D48" s="802"/>
      <c r="E48" s="246">
        <f>'TABELA APOIO'!K90</f>
        <v>0</v>
      </c>
      <c r="F48" s="293">
        <f t="shared" si="7"/>
        <v>0</v>
      </c>
      <c r="G48" s="293">
        <f t="shared" si="8"/>
        <v>0</v>
      </c>
      <c r="H48" s="293">
        <f t="shared" si="9"/>
        <v>0</v>
      </c>
      <c r="I48" s="293">
        <f t="shared" ref="I48:I56" si="13">SUM(E48:H48)</f>
        <v>0</v>
      </c>
      <c r="J48" s="293">
        <f t="shared" si="10"/>
        <v>0</v>
      </c>
      <c r="K48" s="293">
        <f t="shared" si="11"/>
        <v>0</v>
      </c>
      <c r="L48" s="376">
        <f t="shared" si="12"/>
        <v>0</v>
      </c>
    </row>
    <row r="49" spans="2:12" ht="20.100000000000001" customHeight="1" x14ac:dyDescent="0.25">
      <c r="B49" s="334">
        <v>4</v>
      </c>
      <c r="C49" s="779" t="s">
        <v>82</v>
      </c>
      <c r="D49" s="779"/>
      <c r="E49" s="246">
        <f>'TABELA APOIO'!K91</f>
        <v>0</v>
      </c>
      <c r="F49" s="293">
        <f t="shared" si="7"/>
        <v>0</v>
      </c>
      <c r="G49" s="293">
        <f t="shared" si="8"/>
        <v>0</v>
      </c>
      <c r="H49" s="293">
        <f t="shared" si="9"/>
        <v>0</v>
      </c>
      <c r="I49" s="293">
        <f t="shared" si="13"/>
        <v>0</v>
      </c>
      <c r="J49" s="293">
        <f t="shared" si="10"/>
        <v>0</v>
      </c>
      <c r="K49" s="293">
        <f t="shared" si="11"/>
        <v>0</v>
      </c>
      <c r="L49" s="376">
        <f t="shared" si="12"/>
        <v>0</v>
      </c>
    </row>
    <row r="50" spans="2:12" ht="20.100000000000001" customHeight="1" x14ac:dyDescent="0.25">
      <c r="B50" s="334">
        <v>5</v>
      </c>
      <c r="C50" s="773" t="s">
        <v>83</v>
      </c>
      <c r="D50" s="775"/>
      <c r="E50" s="246">
        <f>'TABELA APOIO'!K92</f>
        <v>0</v>
      </c>
      <c r="F50" s="293">
        <f t="shared" si="7"/>
        <v>0</v>
      </c>
      <c r="G50" s="293">
        <f t="shared" si="8"/>
        <v>0</v>
      </c>
      <c r="H50" s="293">
        <f t="shared" si="9"/>
        <v>0</v>
      </c>
      <c r="I50" s="293">
        <f t="shared" si="13"/>
        <v>0</v>
      </c>
      <c r="J50" s="293">
        <f t="shared" si="10"/>
        <v>0</v>
      </c>
      <c r="K50" s="293">
        <f t="shared" si="11"/>
        <v>0</v>
      </c>
      <c r="L50" s="376">
        <f t="shared" si="12"/>
        <v>0</v>
      </c>
    </row>
    <row r="51" spans="2:12" ht="20.100000000000001" customHeight="1" x14ac:dyDescent="0.25">
      <c r="B51" s="334">
        <v>6</v>
      </c>
      <c r="C51" s="779" t="s">
        <v>84</v>
      </c>
      <c r="D51" s="779"/>
      <c r="E51" s="246">
        <f>'TABELA APOIO'!K93</f>
        <v>0</v>
      </c>
      <c r="F51" s="293">
        <f t="shared" si="7"/>
        <v>0</v>
      </c>
      <c r="G51" s="293">
        <f t="shared" si="8"/>
        <v>0</v>
      </c>
      <c r="H51" s="293">
        <f t="shared" si="9"/>
        <v>0</v>
      </c>
      <c r="I51" s="293">
        <f t="shared" si="13"/>
        <v>0</v>
      </c>
      <c r="J51" s="293">
        <f t="shared" si="10"/>
        <v>0</v>
      </c>
      <c r="K51" s="293">
        <f t="shared" si="11"/>
        <v>0</v>
      </c>
      <c r="L51" s="376">
        <f t="shared" si="12"/>
        <v>0</v>
      </c>
    </row>
    <row r="52" spans="2:12" ht="20.100000000000001" customHeight="1" x14ac:dyDescent="0.25">
      <c r="B52" s="334">
        <v>7</v>
      </c>
      <c r="C52" s="779" t="s">
        <v>85</v>
      </c>
      <c r="D52" s="779"/>
      <c r="E52" s="246">
        <f>'TABELA APOIO'!K94</f>
        <v>0</v>
      </c>
      <c r="F52" s="293">
        <f t="shared" si="7"/>
        <v>0</v>
      </c>
      <c r="G52" s="293">
        <f t="shared" si="8"/>
        <v>0</v>
      </c>
      <c r="H52" s="293">
        <f t="shared" si="9"/>
        <v>0</v>
      </c>
      <c r="I52" s="293">
        <f t="shared" si="13"/>
        <v>0</v>
      </c>
      <c r="J52" s="293">
        <f t="shared" si="10"/>
        <v>0</v>
      </c>
      <c r="K52" s="293">
        <f t="shared" si="11"/>
        <v>0</v>
      </c>
      <c r="L52" s="376">
        <f t="shared" si="12"/>
        <v>0</v>
      </c>
    </row>
    <row r="53" spans="2:12" ht="20.100000000000001" customHeight="1" x14ac:dyDescent="0.25">
      <c r="B53" s="334">
        <v>8</v>
      </c>
      <c r="C53" s="779" t="s">
        <v>86</v>
      </c>
      <c r="D53" s="779"/>
      <c r="E53" s="246">
        <f>'TABELA APOIO'!K95</f>
        <v>0</v>
      </c>
      <c r="F53" s="293">
        <f t="shared" si="7"/>
        <v>0</v>
      </c>
      <c r="G53" s="293">
        <f t="shared" si="8"/>
        <v>0</v>
      </c>
      <c r="H53" s="293">
        <f t="shared" si="9"/>
        <v>0</v>
      </c>
      <c r="I53" s="293">
        <f t="shared" si="13"/>
        <v>0</v>
      </c>
      <c r="J53" s="293">
        <f t="shared" si="10"/>
        <v>0</v>
      </c>
      <c r="K53" s="293">
        <f t="shared" si="11"/>
        <v>0</v>
      </c>
      <c r="L53" s="376">
        <f t="shared" si="12"/>
        <v>0</v>
      </c>
    </row>
    <row r="54" spans="2:12" ht="20.100000000000001" customHeight="1" x14ac:dyDescent="0.25">
      <c r="B54" s="334">
        <v>9</v>
      </c>
      <c r="C54" s="362" t="s">
        <v>87</v>
      </c>
      <c r="D54" s="362"/>
      <c r="E54" s="246">
        <f>'TABELA APOIO'!K96</f>
        <v>0</v>
      </c>
      <c r="F54" s="293">
        <f t="shared" si="7"/>
        <v>0</v>
      </c>
      <c r="G54" s="293">
        <f t="shared" si="8"/>
        <v>0</v>
      </c>
      <c r="H54" s="293">
        <f t="shared" si="9"/>
        <v>0</v>
      </c>
      <c r="I54" s="293">
        <f t="shared" si="13"/>
        <v>0</v>
      </c>
      <c r="J54" s="293">
        <f t="shared" si="10"/>
        <v>0</v>
      </c>
      <c r="K54" s="293">
        <f t="shared" si="11"/>
        <v>0</v>
      </c>
      <c r="L54" s="376">
        <f t="shared" si="12"/>
        <v>0</v>
      </c>
    </row>
    <row r="55" spans="2:12" ht="20.100000000000001" customHeight="1" x14ac:dyDescent="0.25">
      <c r="B55" s="334">
        <v>10</v>
      </c>
      <c r="C55" s="779" t="s">
        <v>88</v>
      </c>
      <c r="D55" s="779"/>
      <c r="E55" s="246">
        <f>'TABELA APOIO'!K97</f>
        <v>0</v>
      </c>
      <c r="F55" s="293">
        <f t="shared" si="7"/>
        <v>0</v>
      </c>
      <c r="G55" s="293">
        <f t="shared" si="8"/>
        <v>0</v>
      </c>
      <c r="H55" s="293">
        <f t="shared" si="9"/>
        <v>0</v>
      </c>
      <c r="I55" s="293">
        <f t="shared" si="13"/>
        <v>0</v>
      </c>
      <c r="J55" s="293">
        <f t="shared" si="10"/>
        <v>0</v>
      </c>
      <c r="K55" s="293">
        <f t="shared" si="11"/>
        <v>0</v>
      </c>
      <c r="L55" s="376">
        <f t="shared" si="12"/>
        <v>0</v>
      </c>
    </row>
    <row r="56" spans="2:12" ht="20.100000000000001" customHeight="1" x14ac:dyDescent="0.25">
      <c r="B56" s="334">
        <v>11</v>
      </c>
      <c r="C56" s="779" t="s">
        <v>82</v>
      </c>
      <c r="D56" s="779"/>
      <c r="E56" s="246">
        <f>'TABELA APOIO'!K98</f>
        <v>0</v>
      </c>
      <c r="F56" s="293">
        <f t="shared" si="7"/>
        <v>0</v>
      </c>
      <c r="G56" s="293">
        <f t="shared" si="8"/>
        <v>0</v>
      </c>
      <c r="H56" s="293">
        <f t="shared" si="9"/>
        <v>0</v>
      </c>
      <c r="I56" s="293">
        <f t="shared" si="13"/>
        <v>0</v>
      </c>
      <c r="J56" s="293">
        <f t="shared" si="10"/>
        <v>0</v>
      </c>
      <c r="K56" s="293">
        <f t="shared" si="11"/>
        <v>0</v>
      </c>
      <c r="L56" s="376">
        <f t="shared" si="12"/>
        <v>0</v>
      </c>
    </row>
    <row r="57" spans="2:12" x14ac:dyDescent="0.25">
      <c r="B57" s="848" t="s">
        <v>327</v>
      </c>
      <c r="C57" s="848"/>
      <c r="D57" s="848"/>
      <c r="E57" s="848"/>
      <c r="F57" s="848"/>
      <c r="G57" s="848"/>
      <c r="H57" s="848"/>
      <c r="I57" s="848"/>
      <c r="J57" s="848"/>
      <c r="K57" s="848"/>
      <c r="L57" s="848"/>
    </row>
    <row r="58" spans="2:12" x14ac:dyDescent="0.25">
      <c r="B58" s="291"/>
      <c r="C58" s="291"/>
      <c r="D58" s="291"/>
      <c r="E58" s="291"/>
      <c r="F58" s="291"/>
      <c r="G58" s="291"/>
      <c r="H58" s="291"/>
      <c r="I58" s="291"/>
      <c r="J58" s="291"/>
      <c r="K58" s="291"/>
      <c r="L58" s="291"/>
    </row>
    <row r="59" spans="2:12" x14ac:dyDescent="0.25">
      <c r="B59" s="5" t="s">
        <v>328</v>
      </c>
      <c r="C59" s="5"/>
      <c r="D59" s="5"/>
      <c r="E59" s="5"/>
      <c r="F59" s="5"/>
      <c r="G59" s="5"/>
      <c r="H59" s="5"/>
      <c r="I59" s="5"/>
      <c r="J59" s="5"/>
      <c r="K59" s="5"/>
      <c r="L59" s="291"/>
    </row>
    <row r="60" spans="2:12" x14ac:dyDescent="0.25">
      <c r="B60" s="914" t="s">
        <v>329</v>
      </c>
      <c r="C60" s="914"/>
      <c r="D60" s="914"/>
      <c r="E60" s="914"/>
      <c r="F60" s="914"/>
      <c r="G60" s="914"/>
      <c r="H60" s="914"/>
      <c r="I60" s="914"/>
      <c r="J60" s="914"/>
      <c r="K60" s="914"/>
      <c r="L60" s="291"/>
    </row>
    <row r="61" spans="2:12" x14ac:dyDescent="0.25">
      <c r="D61" s="2"/>
      <c r="H61"/>
      <c r="I61"/>
    </row>
    <row r="62" spans="2:12" ht="24.75" customHeight="1" x14ac:dyDescent="0.25">
      <c r="B62" s="33" t="s">
        <v>293</v>
      </c>
      <c r="D62" s="2"/>
      <c r="H62"/>
      <c r="I62"/>
    </row>
    <row r="63" spans="2:12" x14ac:dyDescent="0.25">
      <c r="B63" s="904"/>
      <c r="C63" s="905"/>
      <c r="D63" s="905"/>
      <c r="E63" s="905"/>
      <c r="F63" s="905"/>
      <c r="G63" s="905"/>
      <c r="H63" s="905"/>
      <c r="I63" s="905"/>
      <c r="J63" s="905"/>
      <c r="K63" s="906"/>
    </row>
    <row r="64" spans="2:12" ht="42.75" customHeight="1" x14ac:dyDescent="0.25">
      <c r="B64" s="907"/>
      <c r="C64" s="908"/>
      <c r="D64" s="908"/>
      <c r="E64" s="908"/>
      <c r="F64" s="908"/>
      <c r="G64" s="908"/>
      <c r="H64" s="908"/>
      <c r="I64" s="908"/>
      <c r="J64" s="908"/>
      <c r="K64" s="909"/>
    </row>
    <row r="65" spans="2:11" x14ac:dyDescent="0.25">
      <c r="B65" s="910"/>
      <c r="C65" s="911"/>
      <c r="D65" s="911"/>
      <c r="E65" s="911"/>
      <c r="F65" s="911"/>
      <c r="G65" s="911"/>
      <c r="H65" s="911"/>
      <c r="I65" s="911"/>
      <c r="J65" s="911"/>
      <c r="K65" s="912"/>
    </row>
    <row r="66" spans="2:11" x14ac:dyDescent="0.25">
      <c r="D66" s="2"/>
      <c r="H66"/>
      <c r="I66"/>
    </row>
    <row r="67" spans="2:11" x14ac:dyDescent="0.25">
      <c r="D67" s="2"/>
      <c r="H67"/>
      <c r="I67"/>
    </row>
    <row r="68" spans="2:11" x14ac:dyDescent="0.25">
      <c r="D68" s="2"/>
      <c r="H68"/>
      <c r="I68"/>
    </row>
  </sheetData>
  <mergeCells count="63">
    <mergeCell ref="B63:K65"/>
    <mergeCell ref="C50:D50"/>
    <mergeCell ref="B25:K25"/>
    <mergeCell ref="B43:L43"/>
    <mergeCell ref="C51:D51"/>
    <mergeCell ref="C52:D52"/>
    <mergeCell ref="C53:D53"/>
    <mergeCell ref="C55:D55"/>
    <mergeCell ref="C56:D56"/>
    <mergeCell ref="B57:L57"/>
    <mergeCell ref="B60:K60"/>
    <mergeCell ref="L44:L45"/>
    <mergeCell ref="C46:D46"/>
    <mergeCell ref="C47:D47"/>
    <mergeCell ref="C48:D48"/>
    <mergeCell ref="C49:D49"/>
    <mergeCell ref="E44:E45"/>
    <mergeCell ref="K44:K45"/>
    <mergeCell ref="I44:I45"/>
    <mergeCell ref="B40:K40"/>
    <mergeCell ref="B41:K41"/>
    <mergeCell ref="B44:B45"/>
    <mergeCell ref="C44:D45"/>
    <mergeCell ref="C35:D35"/>
    <mergeCell ref="C36:D36"/>
    <mergeCell ref="C38:D38"/>
    <mergeCell ref="C39:D39"/>
    <mergeCell ref="C30:D30"/>
    <mergeCell ref="C31:D31"/>
    <mergeCell ref="C32:D32"/>
    <mergeCell ref="C34:D34"/>
    <mergeCell ref="C33:D33"/>
    <mergeCell ref="K26:K27"/>
    <mergeCell ref="C29:D29"/>
    <mergeCell ref="C26:D28"/>
    <mergeCell ref="B26:B28"/>
    <mergeCell ref="C20:D20"/>
    <mergeCell ref="E20:F20"/>
    <mergeCell ref="E21:F21"/>
    <mergeCell ref="B22:J22"/>
    <mergeCell ref="B23:J23"/>
    <mergeCell ref="B1:L1"/>
    <mergeCell ref="B4:L4"/>
    <mergeCell ref="B3:L3"/>
    <mergeCell ref="B2:L2"/>
    <mergeCell ref="C18:D18"/>
    <mergeCell ref="E18:F18"/>
    <mergeCell ref="H14:H15"/>
    <mergeCell ref="I14:I15"/>
    <mergeCell ref="J14:J15"/>
    <mergeCell ref="C16:D16"/>
    <mergeCell ref="E16:F16"/>
    <mergeCell ref="C17:D17"/>
    <mergeCell ref="E17:F17"/>
    <mergeCell ref="B6:L6"/>
    <mergeCell ref="B7:L7"/>
    <mergeCell ref="C19:D19"/>
    <mergeCell ref="B9:C9"/>
    <mergeCell ref="B14:D15"/>
    <mergeCell ref="E14:F15"/>
    <mergeCell ref="G14:G15"/>
    <mergeCell ref="G9:H9"/>
    <mergeCell ref="E19:F19"/>
  </mergeCells>
  <phoneticPr fontId="15" type="noConversion"/>
  <pageMargins left="0.51181102362204722" right="0.51181102362204722" top="0.78740157480314965" bottom="0.78740157480314965" header="0.31496062992125984" footer="0.31496062992125984"/>
  <pageSetup paperSize="9" scale="42" orientation="portrait" r:id="rId1"/>
  <headerFooter>
    <oddFooter>&amp;C&amp;A - Pregão Eletrônico nº 90002/2025 - LFDA/SP-MAPA</oddFooter>
  </headerFooter>
  <ignoredErrors>
    <ignoredError sqref="E46:E56 F45:H56 I46:K56 J45"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CCC6A-1942-406E-8C27-45D70FA21C2E}">
  <sheetPr codeName="Planilha10">
    <tabColor theme="8" tint="0.39997558519241921"/>
    <pageSetUpPr fitToPage="1"/>
  </sheetPr>
  <dimension ref="A1:R125"/>
  <sheetViews>
    <sheetView showGridLines="0" workbookViewId="0">
      <selection activeCell="I43" sqref="I43"/>
    </sheetView>
  </sheetViews>
  <sheetFormatPr defaultRowHeight="15" x14ac:dyDescent="0.25"/>
  <cols>
    <col min="1" max="2" width="10.7109375" customWidth="1"/>
    <col min="3" max="3" width="45.7109375" customWidth="1"/>
    <col min="4" max="4" width="13" customWidth="1"/>
    <col min="5" max="5" width="13" style="2" customWidth="1"/>
    <col min="6" max="6" width="12" style="2" customWidth="1"/>
    <col min="7" max="9" width="10.7109375" style="2" customWidth="1"/>
    <col min="10" max="17" width="10.7109375" customWidth="1"/>
  </cols>
  <sheetData>
    <row r="1" spans="1:17" ht="20.25" customHeight="1" x14ac:dyDescent="0.3">
      <c r="A1" s="46"/>
      <c r="B1" s="714" t="str">
        <f>ORIENTAÇÕES!B1</f>
        <v>ANEXO VII</v>
      </c>
      <c r="C1" s="714"/>
      <c r="D1" s="714"/>
      <c r="E1" s="714"/>
      <c r="F1" s="714"/>
      <c r="G1" s="714"/>
      <c r="H1" s="714"/>
      <c r="I1" s="714"/>
      <c r="J1" s="714"/>
      <c r="K1" s="714"/>
      <c r="L1" s="714"/>
      <c r="M1" s="714"/>
      <c r="N1" s="714"/>
      <c r="O1" s="714"/>
      <c r="P1" s="714"/>
      <c r="Q1" s="714"/>
    </row>
    <row r="2" spans="1:17" ht="20.25" customHeight="1" x14ac:dyDescent="0.3">
      <c r="A2" s="46"/>
      <c r="B2" s="714" t="str">
        <f>ORIENTAÇÕES!B2</f>
        <v>PLANILHA DE CUSTO E FORMAÇÃO DE PREÇO (ITEM 1) LICITANTE</v>
      </c>
      <c r="C2" s="714"/>
      <c r="D2" s="714"/>
      <c r="E2" s="714"/>
      <c r="F2" s="714"/>
      <c r="G2" s="714"/>
      <c r="H2" s="714"/>
      <c r="I2" s="714"/>
      <c r="J2" s="714"/>
      <c r="K2" s="714"/>
      <c r="L2" s="714"/>
      <c r="M2" s="714"/>
      <c r="N2" s="714"/>
      <c r="O2" s="714"/>
      <c r="P2" s="714"/>
      <c r="Q2" s="714"/>
    </row>
    <row r="3" spans="1:17" ht="20.25" customHeight="1" x14ac:dyDescent="0.3">
      <c r="A3" s="46"/>
      <c r="B3" s="714" t="str">
        <f>ORIENTAÇÕES!B3</f>
        <v>PREGÃO ELETRÔNICO Nº 90002/2025</v>
      </c>
      <c r="C3" s="714"/>
      <c r="D3" s="714"/>
      <c r="E3" s="714"/>
      <c r="F3" s="714"/>
      <c r="G3" s="714"/>
      <c r="H3" s="714"/>
      <c r="I3" s="714"/>
      <c r="J3" s="714"/>
      <c r="K3" s="714"/>
      <c r="L3" s="714"/>
      <c r="M3" s="714"/>
      <c r="N3" s="714"/>
      <c r="O3" s="714"/>
      <c r="P3" s="714"/>
      <c r="Q3" s="714"/>
    </row>
    <row r="4" spans="1:17" ht="20.25" customHeight="1" x14ac:dyDescent="0.3">
      <c r="A4" s="46"/>
      <c r="B4" s="715" t="str">
        <f>ORIENTAÇÕES!B4</f>
        <v>PROCESSO Nº 21000.068258/2024-69</v>
      </c>
      <c r="C4" s="715"/>
      <c r="D4" s="715"/>
      <c r="E4" s="715"/>
      <c r="F4" s="715"/>
      <c r="G4" s="715"/>
      <c r="H4" s="715"/>
      <c r="I4" s="715"/>
      <c r="J4" s="715"/>
      <c r="K4" s="715"/>
      <c r="L4" s="715"/>
      <c r="M4" s="715"/>
      <c r="N4" s="715"/>
      <c r="O4" s="715"/>
      <c r="P4" s="715"/>
      <c r="Q4" s="715"/>
    </row>
    <row r="5" spans="1:17" ht="30" customHeight="1" x14ac:dyDescent="0.3">
      <c r="A5" s="46"/>
      <c r="B5" s="83"/>
      <c r="C5" s="83"/>
      <c r="D5" s="83"/>
      <c r="E5" s="83"/>
      <c r="F5" s="83"/>
      <c r="G5" s="83"/>
      <c r="H5" s="83"/>
      <c r="I5" s="83"/>
    </row>
    <row r="6" spans="1:17" ht="18" customHeight="1" x14ac:dyDescent="0.3">
      <c r="A6" s="46"/>
      <c r="B6" s="712" t="str">
        <f>ORIENTAÇÕES!B8</f>
        <v>ITEM 1 - SERVIÇOS DE MANUTENÇÃO RESIDENTE</v>
      </c>
      <c r="C6" s="712"/>
      <c r="D6" s="712"/>
      <c r="E6" s="712"/>
      <c r="F6" s="712"/>
      <c r="G6" s="712"/>
      <c r="H6" s="712"/>
      <c r="I6" s="712"/>
      <c r="J6" s="712"/>
      <c r="K6" s="712"/>
      <c r="L6" s="712"/>
      <c r="M6" s="712"/>
      <c r="N6" s="712"/>
      <c r="O6" s="712"/>
      <c r="P6" s="712"/>
      <c r="Q6" s="712"/>
    </row>
    <row r="7" spans="1:17" ht="22.5" customHeight="1" x14ac:dyDescent="0.25">
      <c r="B7" s="768" t="s">
        <v>330</v>
      </c>
      <c r="C7" s="768"/>
      <c r="D7" s="768"/>
      <c r="E7" s="768"/>
      <c r="F7" s="768"/>
      <c r="G7" s="768"/>
      <c r="H7" s="768"/>
      <c r="I7" s="768"/>
      <c r="J7" s="768"/>
      <c r="K7" s="768"/>
      <c r="L7" s="768"/>
      <c r="M7" s="768"/>
      <c r="N7" s="768"/>
      <c r="O7" s="768"/>
      <c r="P7" s="768"/>
      <c r="Q7" s="768"/>
    </row>
    <row r="8" spans="1:17" ht="15.75" customHeight="1" x14ac:dyDescent="0.25">
      <c r="B8" s="9"/>
      <c r="C8" s="9"/>
      <c r="D8" s="9"/>
      <c r="E8" s="9"/>
    </row>
    <row r="9" spans="1:17" ht="27" customHeight="1" x14ac:dyDescent="0.25">
      <c r="B9" s="149"/>
      <c r="C9" s="277" t="s">
        <v>67</v>
      </c>
      <c r="D9" s="939" t="str">
        <f>'RESUMO ITEM1'!C10</f>
        <v>XXXXXX</v>
      </c>
      <c r="E9" s="940"/>
      <c r="F9" s="940"/>
      <c r="G9" s="941"/>
      <c r="H9" s="149"/>
      <c r="I9" s="149"/>
      <c r="J9" s="175" t="s">
        <v>46</v>
      </c>
      <c r="K9" s="933" t="str">
        <f>'RESUMO ITEM1'!C11</f>
        <v>XXXXXX</v>
      </c>
      <c r="L9" s="933"/>
    </row>
    <row r="10" spans="1:17" ht="27" customHeight="1" x14ac:dyDescent="0.25">
      <c r="B10" s="277"/>
      <c r="C10" s="277"/>
      <c r="D10" s="277"/>
      <c r="E10" s="175"/>
      <c r="F10" s="175"/>
      <c r="G10" s="277"/>
      <c r="H10" s="277"/>
      <c r="I10" s="149"/>
    </row>
    <row r="11" spans="1:17" ht="21.75" customHeight="1" x14ac:dyDescent="0.25">
      <c r="B11" s="932" t="s">
        <v>331</v>
      </c>
      <c r="C11" s="932"/>
      <c r="D11" s="932"/>
      <c r="E11" s="932"/>
      <c r="F11" s="932"/>
      <c r="G11" s="932"/>
      <c r="H11" s="932"/>
      <c r="I11" s="932"/>
      <c r="J11" s="932"/>
      <c r="K11" s="932"/>
      <c r="L11" s="932"/>
      <c r="M11" s="932"/>
      <c r="N11" s="932"/>
      <c r="O11" s="932"/>
      <c r="P11" s="932"/>
      <c r="Q11" s="932"/>
    </row>
    <row r="12" spans="1:17" ht="49.5" customHeight="1" x14ac:dyDescent="0.25">
      <c r="B12" s="931" t="s">
        <v>332</v>
      </c>
      <c r="C12" s="931"/>
      <c r="D12" s="931"/>
      <c r="E12" s="931"/>
      <c r="F12" s="931"/>
      <c r="G12" s="931"/>
      <c r="H12" s="931"/>
      <c r="I12" s="931"/>
      <c r="J12" s="931"/>
      <c r="K12" s="931"/>
      <c r="L12" s="931"/>
      <c r="M12" s="931"/>
      <c r="N12" s="931"/>
      <c r="O12" s="931"/>
      <c r="P12" s="931"/>
      <c r="Q12" s="931"/>
    </row>
    <row r="13" spans="1:17" ht="33.75" customHeight="1" x14ac:dyDescent="0.25">
      <c r="B13" s="915" t="s">
        <v>333</v>
      </c>
      <c r="C13" s="915"/>
      <c r="D13" s="915"/>
      <c r="E13" s="915"/>
      <c r="F13" s="915"/>
      <c r="G13" s="915"/>
      <c r="H13" s="915"/>
      <c r="I13" s="915"/>
      <c r="J13" s="915"/>
      <c r="K13" s="915"/>
      <c r="L13" s="915"/>
      <c r="M13" s="915"/>
      <c r="N13" s="915"/>
      <c r="O13" s="915"/>
      <c r="P13" s="915"/>
      <c r="Q13" s="915"/>
    </row>
    <row r="14" spans="1:17" ht="22.5" customHeight="1" x14ac:dyDescent="0.25">
      <c r="B14" t="s">
        <v>334</v>
      </c>
      <c r="E14"/>
      <c r="F14"/>
      <c r="G14"/>
      <c r="H14"/>
      <c r="I14"/>
    </row>
    <row r="15" spans="1:17" ht="15.75" customHeight="1" x14ac:dyDescent="0.25">
      <c r="B15" t="s">
        <v>335</v>
      </c>
      <c r="E15"/>
      <c r="F15"/>
      <c r="G15"/>
      <c r="H15"/>
      <c r="I15"/>
    </row>
    <row r="16" spans="1:17" ht="17.25" customHeight="1" x14ac:dyDescent="0.25">
      <c r="E16"/>
      <c r="F16"/>
      <c r="G16"/>
      <c r="H16"/>
      <c r="I16"/>
    </row>
    <row r="17" spans="2:17" ht="19.5" customHeight="1" x14ac:dyDescent="0.25">
      <c r="B17" s="930" t="s">
        <v>336</v>
      </c>
      <c r="C17" s="930"/>
      <c r="D17" s="930"/>
      <c r="E17" s="930"/>
      <c r="F17" s="930"/>
      <c r="G17" s="930"/>
      <c r="H17" s="930"/>
      <c r="I17" s="930"/>
      <c r="J17" s="930"/>
      <c r="K17" s="930"/>
      <c r="L17" s="930"/>
      <c r="M17" s="930"/>
      <c r="N17" s="930"/>
      <c r="O17" s="930"/>
      <c r="P17" s="930"/>
      <c r="Q17" s="930"/>
    </row>
    <row r="18" spans="2:17" ht="54" customHeight="1" x14ac:dyDescent="0.25">
      <c r="B18" s="931" t="s">
        <v>337</v>
      </c>
      <c r="C18" s="931"/>
      <c r="D18" s="931"/>
      <c r="E18" s="931"/>
      <c r="F18" s="931"/>
      <c r="G18" s="931"/>
      <c r="H18" s="931"/>
      <c r="I18" s="931"/>
      <c r="J18" s="931"/>
      <c r="K18" s="931"/>
      <c r="L18" s="931"/>
      <c r="M18" s="931"/>
      <c r="N18" s="931"/>
      <c r="O18" s="931"/>
      <c r="P18" s="931"/>
      <c r="Q18" s="931"/>
    </row>
    <row r="19" spans="2:17" ht="33.75" customHeight="1" x14ac:dyDescent="0.25">
      <c r="B19" s="931" t="s">
        <v>338</v>
      </c>
      <c r="C19" s="931"/>
      <c r="D19" s="931"/>
      <c r="E19" s="931"/>
      <c r="F19" s="931"/>
      <c r="G19" s="931"/>
      <c r="H19" s="931"/>
      <c r="I19" s="931"/>
      <c r="J19" s="931"/>
      <c r="K19" s="931"/>
      <c r="L19" s="931"/>
      <c r="M19" s="931"/>
      <c r="N19" s="931"/>
      <c r="O19" s="931"/>
      <c r="P19" s="931"/>
      <c r="Q19" s="931"/>
    </row>
    <row r="20" spans="2:17" ht="40.5" customHeight="1" x14ac:dyDescent="0.25">
      <c r="B20" s="931" t="s">
        <v>339</v>
      </c>
      <c r="C20" s="931"/>
      <c r="D20" s="931"/>
      <c r="E20" s="931"/>
      <c r="F20" s="931"/>
      <c r="G20" s="931"/>
      <c r="H20" s="931"/>
      <c r="I20" s="931"/>
      <c r="J20" s="931"/>
      <c r="K20" s="931"/>
      <c r="L20" s="931"/>
      <c r="M20" s="931"/>
      <c r="N20" s="931"/>
      <c r="O20" s="931"/>
      <c r="P20" s="931"/>
      <c r="Q20" s="931"/>
    </row>
    <row r="21" spans="2:17" ht="27" customHeight="1" x14ac:dyDescent="0.25">
      <c r="B21" s="918" t="s">
        <v>50</v>
      </c>
      <c r="C21" s="921" t="s">
        <v>340</v>
      </c>
      <c r="D21" s="924" t="s">
        <v>341</v>
      </c>
      <c r="E21" s="921" t="s">
        <v>342</v>
      </c>
      <c r="F21" s="937" t="s">
        <v>343</v>
      </c>
      <c r="G21" s="934" t="s">
        <v>344</v>
      </c>
      <c r="H21" s="934"/>
      <c r="I21" s="935" t="s">
        <v>345</v>
      </c>
      <c r="J21" s="934" t="s">
        <v>346</v>
      </c>
      <c r="K21" s="934"/>
      <c r="L21" s="934"/>
      <c r="M21" s="916" t="s">
        <v>347</v>
      </c>
    </row>
    <row r="22" spans="2:17" ht="23.25" x14ac:dyDescent="0.25">
      <c r="B22" s="919"/>
      <c r="C22" s="922"/>
      <c r="D22" s="925"/>
      <c r="E22" s="922"/>
      <c r="F22" s="938"/>
      <c r="G22" s="394" t="s">
        <v>348</v>
      </c>
      <c r="H22" s="394" t="s">
        <v>349</v>
      </c>
      <c r="I22" s="936"/>
      <c r="J22" s="395" t="s">
        <v>350</v>
      </c>
      <c r="K22" s="395" t="s">
        <v>351</v>
      </c>
      <c r="L22" s="395" t="s">
        <v>352</v>
      </c>
      <c r="M22" s="917"/>
    </row>
    <row r="23" spans="2:17" ht="22.5" customHeight="1" x14ac:dyDescent="0.25">
      <c r="B23" s="920"/>
      <c r="C23" s="923"/>
      <c r="D23" s="926"/>
      <c r="E23" s="923"/>
      <c r="F23" s="396" t="s">
        <v>353</v>
      </c>
      <c r="G23" s="395">
        <f>'TABELA APOIO'!H105+'TABELA APOIO'!H106</f>
        <v>0.1111111111111111</v>
      </c>
      <c r="H23" s="395">
        <f>'TABELA APOIO'!H119</f>
        <v>0</v>
      </c>
      <c r="I23" s="395">
        <f>'TABELA APOIO'!J129+'TABELA APOIO'!J130+'TABELA APOIO'!J133</f>
        <v>0</v>
      </c>
      <c r="J23" s="395">
        <f>'TABELA APOIO'!I145</f>
        <v>0</v>
      </c>
      <c r="K23" s="395">
        <f>'TABELA APOIO'!I146</f>
        <v>0</v>
      </c>
      <c r="L23" s="395">
        <f>'TABELA APOIO'!I148+'TABELA APOIO'!I149+'TABELA APOIO'!I150+'TABELA APOIO'!I151+'TABELA APOIO'!I153</f>
        <v>0</v>
      </c>
      <c r="M23" s="917"/>
    </row>
    <row r="24" spans="2:17" ht="20.100000000000001" customHeight="1" x14ac:dyDescent="0.25">
      <c r="B24" s="403">
        <v>3</v>
      </c>
      <c r="C24" s="294" t="str">
        <f>'TABELA APOIO'!C90</f>
        <v>Técnico de manutenção eletrônica</v>
      </c>
      <c r="D24" s="295">
        <f>'TABELA APOIO'!E18</f>
        <v>0</v>
      </c>
      <c r="E24" s="295">
        <f>D24/220</f>
        <v>0</v>
      </c>
      <c r="F24" s="299">
        <f t="shared" ref="F24:F29" si="0">E24/3</f>
        <v>0</v>
      </c>
      <c r="G24" s="392">
        <f>F24*$G$23</f>
        <v>0</v>
      </c>
      <c r="H24" s="392">
        <f>(F24+G24)*$H$23</f>
        <v>0</v>
      </c>
      <c r="I24" s="392">
        <f>F24*$I$23</f>
        <v>0</v>
      </c>
      <c r="J24" s="392">
        <f>(F24+G24+H24+I24)*$J$23</f>
        <v>0</v>
      </c>
      <c r="K24" s="392">
        <f>SUM(F24:J24)*$K$23</f>
        <v>0</v>
      </c>
      <c r="L24" s="392">
        <f>M24*$L$23</f>
        <v>0</v>
      </c>
      <c r="M24" s="404">
        <f>SUM(F24:K24)/(1-$L$23)</f>
        <v>0</v>
      </c>
      <c r="P24" s="296"/>
    </row>
    <row r="25" spans="2:17" ht="20.100000000000001" customHeight="1" x14ac:dyDescent="0.25">
      <c r="B25" s="403">
        <v>4</v>
      </c>
      <c r="C25" s="294" t="str">
        <f>'TABELA APOIO'!C91</f>
        <v xml:space="preserve">Eletrotécnico </v>
      </c>
      <c r="D25" s="295">
        <f>'TABELA APOIO'!E19</f>
        <v>0</v>
      </c>
      <c r="E25" s="295">
        <f t="shared" ref="E25:E29" si="1">D25/220</f>
        <v>0</v>
      </c>
      <c r="F25" s="299">
        <f t="shared" si="0"/>
        <v>0</v>
      </c>
      <c r="G25" s="392">
        <f t="shared" ref="G25:G29" si="2">F25*$G$23</f>
        <v>0</v>
      </c>
      <c r="H25" s="392">
        <f t="shared" ref="H25:H29" si="3">(F25+G25)*$H$23</f>
        <v>0</v>
      </c>
      <c r="I25" s="392">
        <f t="shared" ref="I25:I29" si="4">F25*$I$23</f>
        <v>0</v>
      </c>
      <c r="J25" s="392">
        <f t="shared" ref="J25:J29" si="5">(F25+G25+H25+I25)*$J$23</f>
        <v>0</v>
      </c>
      <c r="K25" s="392">
        <f t="shared" ref="K25:K29" si="6">SUM(F25:J25)*$K$23</f>
        <v>0</v>
      </c>
      <c r="L25" s="392">
        <f t="shared" ref="L25:L29" si="7">M25*$L$23</f>
        <v>0</v>
      </c>
      <c r="M25" s="404">
        <f t="shared" ref="M25:M29" si="8">SUM(F25:K25)/(1-$L$23)</f>
        <v>0</v>
      </c>
      <c r="P25" s="296"/>
    </row>
    <row r="26" spans="2:17" ht="20.100000000000001" customHeight="1" x14ac:dyDescent="0.25">
      <c r="B26" s="403">
        <v>5</v>
      </c>
      <c r="C26" s="294" t="str">
        <f>'TABELA APOIO'!C92</f>
        <v xml:space="preserve">Técnico Mecânico </v>
      </c>
      <c r="D26" s="295">
        <f>'TABELA APOIO'!E20</f>
        <v>0</v>
      </c>
      <c r="E26" s="295">
        <f t="shared" si="1"/>
        <v>0</v>
      </c>
      <c r="F26" s="299">
        <f t="shared" si="0"/>
        <v>0</v>
      </c>
      <c r="G26" s="392">
        <f t="shared" si="2"/>
        <v>0</v>
      </c>
      <c r="H26" s="392">
        <f t="shared" si="3"/>
        <v>0</v>
      </c>
      <c r="I26" s="392">
        <f t="shared" si="4"/>
        <v>0</v>
      </c>
      <c r="J26" s="392">
        <f t="shared" si="5"/>
        <v>0</v>
      </c>
      <c r="K26" s="392">
        <f t="shared" si="6"/>
        <v>0</v>
      </c>
      <c r="L26" s="392">
        <f t="shared" si="7"/>
        <v>0</v>
      </c>
      <c r="M26" s="404">
        <f t="shared" si="8"/>
        <v>0</v>
      </c>
      <c r="P26" s="296"/>
    </row>
    <row r="27" spans="2:17" ht="20.100000000000001" customHeight="1" x14ac:dyDescent="0.25">
      <c r="B27" s="403">
        <v>6</v>
      </c>
      <c r="C27" s="294" t="str">
        <f>'TABELA APOIO'!C93</f>
        <v>Técnico Mecânico (Refrigeração)</v>
      </c>
      <c r="D27" s="295">
        <f>'TABELA APOIO'!E21</f>
        <v>0</v>
      </c>
      <c r="E27" s="295">
        <f t="shared" si="1"/>
        <v>0</v>
      </c>
      <c r="F27" s="299">
        <f t="shared" si="0"/>
        <v>0</v>
      </c>
      <c r="G27" s="392">
        <f t="shared" si="2"/>
        <v>0</v>
      </c>
      <c r="H27" s="392">
        <f t="shared" si="3"/>
        <v>0</v>
      </c>
      <c r="I27" s="392">
        <f t="shared" si="4"/>
        <v>0</v>
      </c>
      <c r="J27" s="392">
        <f t="shared" si="5"/>
        <v>0</v>
      </c>
      <c r="K27" s="392">
        <f t="shared" si="6"/>
        <v>0</v>
      </c>
      <c r="L27" s="392">
        <f t="shared" si="7"/>
        <v>0</v>
      </c>
      <c r="M27" s="404">
        <f t="shared" si="8"/>
        <v>0</v>
      </c>
      <c r="P27" s="296"/>
    </row>
    <row r="28" spans="2:17" ht="20.100000000000001" customHeight="1" x14ac:dyDescent="0.25">
      <c r="B28" s="403">
        <v>7</v>
      </c>
      <c r="C28" s="294" t="str">
        <f>'TABELA APOIO'!C94</f>
        <v>Oficial de Manutenção Predial</v>
      </c>
      <c r="D28" s="295">
        <f>'TABELA APOIO'!E22</f>
        <v>0</v>
      </c>
      <c r="E28" s="295">
        <f t="shared" si="1"/>
        <v>0</v>
      </c>
      <c r="F28" s="299">
        <f t="shared" si="0"/>
        <v>0</v>
      </c>
      <c r="G28" s="392">
        <f t="shared" si="2"/>
        <v>0</v>
      </c>
      <c r="H28" s="392">
        <f t="shared" si="3"/>
        <v>0</v>
      </c>
      <c r="I28" s="392">
        <f t="shared" si="4"/>
        <v>0</v>
      </c>
      <c r="J28" s="392">
        <f t="shared" si="5"/>
        <v>0</v>
      </c>
      <c r="K28" s="392">
        <f t="shared" si="6"/>
        <v>0</v>
      </c>
      <c r="L28" s="392">
        <f t="shared" si="7"/>
        <v>0</v>
      </c>
      <c r="M28" s="404">
        <f t="shared" si="8"/>
        <v>0</v>
      </c>
      <c r="P28" s="296"/>
    </row>
    <row r="29" spans="2:17" ht="20.100000000000001" customHeight="1" x14ac:dyDescent="0.25">
      <c r="B29" s="405">
        <v>8</v>
      </c>
      <c r="C29" s="406" t="str">
        <f>'TABELA APOIO'!C95</f>
        <v>Técnico de Planejamento e Programação da Manutenção</v>
      </c>
      <c r="D29" s="407">
        <f>'TABELA APOIO'!E23</f>
        <v>0</v>
      </c>
      <c r="E29" s="407">
        <f t="shared" si="1"/>
        <v>0</v>
      </c>
      <c r="F29" s="408">
        <f t="shared" si="0"/>
        <v>0</v>
      </c>
      <c r="G29" s="409">
        <f t="shared" si="2"/>
        <v>0</v>
      </c>
      <c r="H29" s="409">
        <f t="shared" si="3"/>
        <v>0</v>
      </c>
      <c r="I29" s="409">
        <f t="shared" si="4"/>
        <v>0</v>
      </c>
      <c r="J29" s="409">
        <f t="shared" si="5"/>
        <v>0</v>
      </c>
      <c r="K29" s="409">
        <f t="shared" si="6"/>
        <v>0</v>
      </c>
      <c r="L29" s="409">
        <f t="shared" si="7"/>
        <v>0</v>
      </c>
      <c r="M29" s="410">
        <f t="shared" si="8"/>
        <v>0</v>
      </c>
      <c r="P29" s="296"/>
    </row>
    <row r="30" spans="2:17" ht="21.75" customHeight="1" x14ac:dyDescent="0.25">
      <c r="B30" s="829" t="s">
        <v>354</v>
      </c>
      <c r="C30" s="829"/>
      <c r="D30" s="829"/>
      <c r="E30" s="829"/>
      <c r="F30" s="829"/>
      <c r="G30" s="829"/>
      <c r="H30" s="829"/>
      <c r="I30" s="829"/>
      <c r="J30" s="829"/>
      <c r="K30" s="297"/>
      <c r="L30" s="297"/>
      <c r="M30" s="297"/>
    </row>
    <row r="31" spans="2:17" ht="19.5" customHeight="1" x14ac:dyDescent="0.25">
      <c r="B31" s="829"/>
      <c r="C31" s="829"/>
      <c r="D31" s="829"/>
      <c r="E31" s="829"/>
      <c r="F31" s="829"/>
      <c r="G31" s="829"/>
      <c r="H31" s="829"/>
      <c r="I31" s="829"/>
      <c r="J31" s="829"/>
      <c r="L31" s="401" t="s">
        <v>355</v>
      </c>
      <c r="M31" s="402">
        <f>AVERAGE(M24:M29)</f>
        <v>0</v>
      </c>
      <c r="P31" s="296"/>
    </row>
    <row r="32" spans="2:17" x14ac:dyDescent="0.25">
      <c r="E32"/>
      <c r="F32"/>
      <c r="G32"/>
      <c r="H32"/>
      <c r="I32"/>
    </row>
    <row r="33" spans="2:18" ht="19.5" customHeight="1" x14ac:dyDescent="0.25">
      <c r="B33" s="930" t="s">
        <v>356</v>
      </c>
      <c r="C33" s="930"/>
      <c r="D33" s="930"/>
      <c r="E33" s="930"/>
      <c r="F33" s="930"/>
      <c r="G33" s="930"/>
      <c r="H33" s="930"/>
      <c r="I33" s="930"/>
      <c r="J33" s="930"/>
      <c r="K33" s="930"/>
      <c r="L33" s="930"/>
      <c r="M33" s="930"/>
      <c r="N33" s="930"/>
      <c r="O33" s="930"/>
      <c r="P33" s="930"/>
      <c r="Q33" s="930"/>
    </row>
    <row r="34" spans="2:18" ht="36" customHeight="1" x14ac:dyDescent="0.25">
      <c r="B34" s="931" t="s">
        <v>357</v>
      </c>
      <c r="C34" s="931"/>
      <c r="D34" s="931"/>
      <c r="E34" s="931"/>
      <c r="F34" s="931"/>
      <c r="G34" s="931"/>
      <c r="H34" s="931"/>
      <c r="I34" s="931"/>
      <c r="J34" s="931"/>
      <c r="K34" s="931"/>
      <c r="L34" s="931"/>
      <c r="M34" s="931"/>
      <c r="N34" s="931"/>
      <c r="O34" s="931"/>
      <c r="P34" s="931"/>
      <c r="Q34" s="931"/>
    </row>
    <row r="35" spans="2:18" x14ac:dyDescent="0.25">
      <c r="B35" s="975" t="s">
        <v>358</v>
      </c>
      <c r="C35" s="975"/>
      <c r="D35" s="975"/>
      <c r="E35" s="975"/>
      <c r="F35" s="975"/>
      <c r="G35" s="975"/>
      <c r="H35" s="975"/>
      <c r="I35" s="975"/>
      <c r="J35" s="975"/>
      <c r="K35" s="975"/>
      <c r="L35" s="975"/>
      <c r="M35" s="975"/>
      <c r="N35" s="975"/>
      <c r="O35" s="975"/>
      <c r="P35" s="975"/>
      <c r="Q35" s="975"/>
      <c r="R35" s="454"/>
    </row>
    <row r="36" spans="2:18" x14ac:dyDescent="0.25">
      <c r="B36" s="247"/>
      <c r="C36" s="247"/>
      <c r="D36" s="247"/>
      <c r="E36" s="247"/>
      <c r="F36" s="247"/>
      <c r="G36" s="247"/>
      <c r="H36" s="247"/>
      <c r="I36" s="247"/>
      <c r="J36" s="247"/>
      <c r="K36" s="247"/>
      <c r="L36" s="247"/>
      <c r="M36" s="247"/>
    </row>
    <row r="37" spans="2:18" ht="15" customHeight="1" x14ac:dyDescent="0.25">
      <c r="B37" s="298" t="s">
        <v>359</v>
      </c>
      <c r="C37" s="247"/>
      <c r="D37" s="247"/>
      <c r="E37" s="247"/>
      <c r="F37" s="247"/>
      <c r="G37" s="247"/>
      <c r="H37" s="247"/>
      <c r="I37" s="247"/>
      <c r="J37" s="247"/>
      <c r="K37" s="247"/>
      <c r="L37" s="247"/>
      <c r="M37" s="247"/>
    </row>
    <row r="38" spans="2:18" ht="27.75" customHeight="1" x14ac:dyDescent="0.25">
      <c r="B38" s="918" t="s">
        <v>50</v>
      </c>
      <c r="C38" s="921" t="s">
        <v>340</v>
      </c>
      <c r="D38" s="924" t="s">
        <v>341</v>
      </c>
      <c r="E38" s="949" t="s">
        <v>360</v>
      </c>
      <c r="F38" s="927" t="s">
        <v>361</v>
      </c>
      <c r="G38" s="921" t="s">
        <v>362</v>
      </c>
      <c r="H38" s="965" t="s">
        <v>363</v>
      </c>
      <c r="I38" s="934" t="s">
        <v>344</v>
      </c>
      <c r="J38" s="934"/>
      <c r="K38" s="935" t="s">
        <v>345</v>
      </c>
      <c r="L38" s="934" t="s">
        <v>346</v>
      </c>
      <c r="M38" s="934"/>
      <c r="N38" s="934"/>
      <c r="O38" s="916" t="s">
        <v>364</v>
      </c>
    </row>
    <row r="39" spans="2:18" x14ac:dyDescent="0.25">
      <c r="B39" s="919"/>
      <c r="C39" s="922"/>
      <c r="D39" s="925"/>
      <c r="E39" s="950"/>
      <c r="F39" s="928"/>
      <c r="G39" s="923"/>
      <c r="H39" s="966"/>
      <c r="I39" s="395" t="s">
        <v>348</v>
      </c>
      <c r="J39" s="395" t="s">
        <v>349</v>
      </c>
      <c r="K39" s="936"/>
      <c r="L39" s="395" t="s">
        <v>350</v>
      </c>
      <c r="M39" s="395" t="s">
        <v>351</v>
      </c>
      <c r="N39" s="395" t="s">
        <v>352</v>
      </c>
      <c r="O39" s="917"/>
    </row>
    <row r="40" spans="2:18" ht="22.5" customHeight="1" x14ac:dyDescent="0.25">
      <c r="B40" s="920"/>
      <c r="C40" s="923"/>
      <c r="D40" s="926"/>
      <c r="E40" s="950"/>
      <c r="F40" s="929"/>
      <c r="G40" s="397" t="s">
        <v>365</v>
      </c>
      <c r="H40" s="398">
        <v>0.6</v>
      </c>
      <c r="I40" s="395">
        <f>'TABELA APOIO'!H105+'TABELA APOIO'!H106</f>
        <v>0.1111111111111111</v>
      </c>
      <c r="J40" s="395">
        <f>'TABELA APOIO'!H119</f>
        <v>0</v>
      </c>
      <c r="K40" s="395">
        <f>'TABELA APOIO'!J129+'TABELA APOIO'!J130+'TABELA APOIO'!J133</f>
        <v>0</v>
      </c>
      <c r="L40" s="395">
        <f>'TABELA APOIO'!I145</f>
        <v>0</v>
      </c>
      <c r="M40" s="395">
        <f>'TABELA APOIO'!I146</f>
        <v>0</v>
      </c>
      <c r="N40" s="395">
        <f>'TABELA APOIO'!I148+'TABELA APOIO'!I149+'TABELA APOIO'!I150+'TABELA APOIO'!I151+'TABELA APOIO'!I153</f>
        <v>0</v>
      </c>
      <c r="O40" s="917"/>
    </row>
    <row r="41" spans="2:18" ht="19.5" customHeight="1" x14ac:dyDescent="0.25">
      <c r="B41" s="403">
        <v>3</v>
      </c>
      <c r="C41" s="294" t="str">
        <f>'TABELA APOIO'!C90</f>
        <v>Técnico de manutenção eletrônica</v>
      </c>
      <c r="D41" s="295">
        <f>'TABELA APOIO'!E18</f>
        <v>0</v>
      </c>
      <c r="E41" s="295">
        <f>'TABELA APOIO'!F90</f>
        <v>0</v>
      </c>
      <c r="F41" s="295">
        <f t="shared" ref="F41:F46" si="9">SUM(D41:E41)</f>
        <v>0</v>
      </c>
      <c r="G41" s="299">
        <f>F41/220</f>
        <v>0</v>
      </c>
      <c r="H41" s="299">
        <f>G41+(G41*$H$40)</f>
        <v>0</v>
      </c>
      <c r="I41" s="392">
        <f t="shared" ref="I41:I46" si="10">H41*$I$40</f>
        <v>0</v>
      </c>
      <c r="J41" s="392">
        <f t="shared" ref="J41:J46" si="11">(H41+I41)*$J$40</f>
        <v>0</v>
      </c>
      <c r="K41" s="392">
        <f t="shared" ref="K41:K46" si="12">H41*$K$40</f>
        <v>0</v>
      </c>
      <c r="L41" s="392">
        <f t="shared" ref="L41:L46" si="13">SUM(H41:K41)*$L$40</f>
        <v>0</v>
      </c>
      <c r="M41" s="392">
        <f t="shared" ref="M41:M46" si="14">SUM(H41:L41)*$M$40</f>
        <v>0</v>
      </c>
      <c r="N41" s="392">
        <f t="shared" ref="N41:N46" si="15">O41*$N$40</f>
        <v>0</v>
      </c>
      <c r="O41" s="404">
        <f>SUM(H41:M41)/(1-$N$40)</f>
        <v>0</v>
      </c>
    </row>
    <row r="42" spans="2:18" ht="19.5" customHeight="1" x14ac:dyDescent="0.25">
      <c r="B42" s="403">
        <v>4</v>
      </c>
      <c r="C42" s="294" t="str">
        <f>'TABELA APOIO'!C91</f>
        <v xml:space="preserve">Eletrotécnico </v>
      </c>
      <c r="D42" s="295">
        <f>'TABELA APOIO'!E19</f>
        <v>0</v>
      </c>
      <c r="E42" s="295">
        <f>'TABELA APOIO'!F91</f>
        <v>0</v>
      </c>
      <c r="F42" s="295">
        <f t="shared" si="9"/>
        <v>0</v>
      </c>
      <c r="G42" s="299">
        <f t="shared" ref="G42:G46" si="16">F42/220</f>
        <v>0</v>
      </c>
      <c r="H42" s="299">
        <f t="shared" ref="H42:H46" si="17">G42+(G42*$H$40)</f>
        <v>0</v>
      </c>
      <c r="I42" s="392">
        <f t="shared" si="10"/>
        <v>0</v>
      </c>
      <c r="J42" s="392">
        <f t="shared" si="11"/>
        <v>0</v>
      </c>
      <c r="K42" s="392">
        <f t="shared" si="12"/>
        <v>0</v>
      </c>
      <c r="L42" s="392">
        <f t="shared" si="13"/>
        <v>0</v>
      </c>
      <c r="M42" s="392">
        <f t="shared" si="14"/>
        <v>0</v>
      </c>
      <c r="N42" s="392">
        <f t="shared" si="15"/>
        <v>0</v>
      </c>
      <c r="O42" s="404">
        <f t="shared" ref="O42:O46" si="18">SUM(H42:M42)/(1-$N$40)</f>
        <v>0</v>
      </c>
    </row>
    <row r="43" spans="2:18" ht="19.5" customHeight="1" x14ac:dyDescent="0.25">
      <c r="B43" s="403">
        <v>5</v>
      </c>
      <c r="C43" s="294" t="str">
        <f>'TABELA APOIO'!C92</f>
        <v xml:space="preserve">Técnico Mecânico </v>
      </c>
      <c r="D43" s="295">
        <f>'TABELA APOIO'!E20</f>
        <v>0</v>
      </c>
      <c r="E43" s="295">
        <f>'TABELA APOIO'!F92</f>
        <v>0</v>
      </c>
      <c r="F43" s="295">
        <f t="shared" si="9"/>
        <v>0</v>
      </c>
      <c r="G43" s="299">
        <f t="shared" si="16"/>
        <v>0</v>
      </c>
      <c r="H43" s="299">
        <f t="shared" si="17"/>
        <v>0</v>
      </c>
      <c r="I43" s="392">
        <f t="shared" si="10"/>
        <v>0</v>
      </c>
      <c r="J43" s="392">
        <f t="shared" si="11"/>
        <v>0</v>
      </c>
      <c r="K43" s="392">
        <f t="shared" si="12"/>
        <v>0</v>
      </c>
      <c r="L43" s="392">
        <f t="shared" si="13"/>
        <v>0</v>
      </c>
      <c r="M43" s="392">
        <f t="shared" si="14"/>
        <v>0</v>
      </c>
      <c r="N43" s="392">
        <f t="shared" si="15"/>
        <v>0</v>
      </c>
      <c r="O43" s="404">
        <f t="shared" si="18"/>
        <v>0</v>
      </c>
    </row>
    <row r="44" spans="2:18" ht="19.5" customHeight="1" x14ac:dyDescent="0.25">
      <c r="B44" s="403">
        <v>6</v>
      </c>
      <c r="C44" s="294" t="str">
        <f>'TABELA APOIO'!C93</f>
        <v>Técnico Mecânico (Refrigeração)</v>
      </c>
      <c r="D44" s="295">
        <f>'TABELA APOIO'!E21</f>
        <v>0</v>
      </c>
      <c r="E44" s="295">
        <f>'TABELA APOIO'!F93</f>
        <v>0</v>
      </c>
      <c r="F44" s="295">
        <f t="shared" si="9"/>
        <v>0</v>
      </c>
      <c r="G44" s="299">
        <f t="shared" si="16"/>
        <v>0</v>
      </c>
      <c r="H44" s="299">
        <f t="shared" si="17"/>
        <v>0</v>
      </c>
      <c r="I44" s="392">
        <f t="shared" si="10"/>
        <v>0</v>
      </c>
      <c r="J44" s="392">
        <f t="shared" si="11"/>
        <v>0</v>
      </c>
      <c r="K44" s="392">
        <f t="shared" si="12"/>
        <v>0</v>
      </c>
      <c r="L44" s="392">
        <f t="shared" si="13"/>
        <v>0</v>
      </c>
      <c r="M44" s="392">
        <f t="shared" si="14"/>
        <v>0</v>
      </c>
      <c r="N44" s="392">
        <f t="shared" si="15"/>
        <v>0</v>
      </c>
      <c r="O44" s="404">
        <f t="shared" si="18"/>
        <v>0</v>
      </c>
    </row>
    <row r="45" spans="2:18" ht="19.5" customHeight="1" x14ac:dyDescent="0.25">
      <c r="B45" s="403">
        <v>7</v>
      </c>
      <c r="C45" s="294" t="str">
        <f>'TABELA APOIO'!C94</f>
        <v>Oficial de Manutenção Predial</v>
      </c>
      <c r="D45" s="295">
        <f>'TABELA APOIO'!E22</f>
        <v>0</v>
      </c>
      <c r="E45" s="295">
        <f>'TABELA APOIO'!F94</f>
        <v>0</v>
      </c>
      <c r="F45" s="295">
        <f t="shared" si="9"/>
        <v>0</v>
      </c>
      <c r="G45" s="299">
        <f t="shared" si="16"/>
        <v>0</v>
      </c>
      <c r="H45" s="299">
        <f t="shared" si="17"/>
        <v>0</v>
      </c>
      <c r="I45" s="392">
        <f t="shared" si="10"/>
        <v>0</v>
      </c>
      <c r="J45" s="392">
        <f t="shared" si="11"/>
        <v>0</v>
      </c>
      <c r="K45" s="392">
        <f t="shared" si="12"/>
        <v>0</v>
      </c>
      <c r="L45" s="392">
        <f t="shared" si="13"/>
        <v>0</v>
      </c>
      <c r="M45" s="392">
        <f t="shared" si="14"/>
        <v>0</v>
      </c>
      <c r="N45" s="392">
        <f t="shared" si="15"/>
        <v>0</v>
      </c>
      <c r="O45" s="404">
        <f t="shared" si="18"/>
        <v>0</v>
      </c>
    </row>
    <row r="46" spans="2:18" ht="19.5" customHeight="1" x14ac:dyDescent="0.25">
      <c r="B46" s="405">
        <v>8</v>
      </c>
      <c r="C46" s="406" t="str">
        <f>'TABELA APOIO'!C95</f>
        <v>Técnico de Planejamento e Programação da Manutenção</v>
      </c>
      <c r="D46" s="407">
        <f>'TABELA APOIO'!E23</f>
        <v>0</v>
      </c>
      <c r="E46" s="407">
        <f>'TABELA APOIO'!F95</f>
        <v>0</v>
      </c>
      <c r="F46" s="407">
        <f t="shared" si="9"/>
        <v>0</v>
      </c>
      <c r="G46" s="408">
        <f t="shared" si="16"/>
        <v>0</v>
      </c>
      <c r="H46" s="408">
        <f t="shared" si="17"/>
        <v>0</v>
      </c>
      <c r="I46" s="409">
        <f t="shared" si="10"/>
        <v>0</v>
      </c>
      <c r="J46" s="409">
        <f t="shared" si="11"/>
        <v>0</v>
      </c>
      <c r="K46" s="409">
        <f t="shared" si="12"/>
        <v>0</v>
      </c>
      <c r="L46" s="409">
        <f t="shared" si="13"/>
        <v>0</v>
      </c>
      <c r="M46" s="409">
        <f t="shared" si="14"/>
        <v>0</v>
      </c>
      <c r="N46" s="409">
        <f t="shared" si="15"/>
        <v>0</v>
      </c>
      <c r="O46" s="410">
        <f t="shared" si="18"/>
        <v>0</v>
      </c>
    </row>
    <row r="47" spans="2:18" x14ac:dyDescent="0.25">
      <c r="B47" s="8" t="s">
        <v>366</v>
      </c>
      <c r="E47"/>
      <c r="F47"/>
      <c r="G47"/>
      <c r="H47"/>
      <c r="I47"/>
    </row>
    <row r="48" spans="2:18" ht="27" customHeight="1" x14ac:dyDescent="0.25">
      <c r="B48" s="848" t="s">
        <v>367</v>
      </c>
      <c r="C48" s="848"/>
      <c r="D48" s="848"/>
      <c r="E48" s="848"/>
      <c r="F48" s="848"/>
      <c r="G48" s="848"/>
      <c r="H48" s="848"/>
      <c r="I48" s="848"/>
      <c r="J48" s="848"/>
      <c r="K48" s="848"/>
      <c r="N48" s="427" t="s">
        <v>355</v>
      </c>
      <c r="O48" s="430">
        <f>AVERAGE(O41:O46)</f>
        <v>0</v>
      </c>
    </row>
    <row r="49" spans="2:17" x14ac:dyDescent="0.25">
      <c r="E49"/>
      <c r="F49"/>
      <c r="G49"/>
      <c r="H49"/>
      <c r="I49"/>
    </row>
    <row r="50" spans="2:17" x14ac:dyDescent="0.25">
      <c r="B50" s="298" t="s">
        <v>368</v>
      </c>
      <c r="E50"/>
      <c r="F50"/>
      <c r="G50"/>
      <c r="H50"/>
      <c r="I50"/>
    </row>
    <row r="51" spans="2:17" ht="29.25" customHeight="1" x14ac:dyDescent="0.25">
      <c r="B51" s="918" t="s">
        <v>50</v>
      </c>
      <c r="C51" s="921" t="s">
        <v>340</v>
      </c>
      <c r="D51" s="924" t="s">
        <v>341</v>
      </c>
      <c r="E51" s="949" t="s">
        <v>360</v>
      </c>
      <c r="F51" s="921" t="s">
        <v>361</v>
      </c>
      <c r="G51" s="921" t="s">
        <v>362</v>
      </c>
      <c r="H51" s="965" t="s">
        <v>363</v>
      </c>
      <c r="I51" s="934" t="s">
        <v>344</v>
      </c>
      <c r="J51" s="934"/>
      <c r="K51" s="935" t="s">
        <v>345</v>
      </c>
      <c r="L51" s="934" t="s">
        <v>346</v>
      </c>
      <c r="M51" s="934"/>
      <c r="N51" s="934"/>
      <c r="O51" s="916" t="s">
        <v>369</v>
      </c>
    </row>
    <row r="52" spans="2:17" ht="15" customHeight="1" x14ac:dyDescent="0.25">
      <c r="B52" s="919"/>
      <c r="C52" s="922"/>
      <c r="D52" s="925"/>
      <c r="E52" s="950"/>
      <c r="F52" s="922"/>
      <c r="G52" s="923"/>
      <c r="H52" s="966"/>
      <c r="I52" s="395" t="s">
        <v>348</v>
      </c>
      <c r="J52" s="395" t="s">
        <v>349</v>
      </c>
      <c r="K52" s="936"/>
      <c r="L52" s="395" t="s">
        <v>350</v>
      </c>
      <c r="M52" s="395" t="s">
        <v>351</v>
      </c>
      <c r="N52" s="395" t="s">
        <v>352</v>
      </c>
      <c r="O52" s="917"/>
    </row>
    <row r="53" spans="2:17" ht="22.5" customHeight="1" x14ac:dyDescent="0.25">
      <c r="B53" s="920"/>
      <c r="C53" s="923"/>
      <c r="D53" s="926"/>
      <c r="E53" s="950"/>
      <c r="F53" s="923"/>
      <c r="G53" s="397" t="s">
        <v>365</v>
      </c>
      <c r="H53" s="398">
        <v>1</v>
      </c>
      <c r="I53" s="395">
        <f>'TABELA APOIO'!H105+'TABELA APOIO'!H106</f>
        <v>0.1111111111111111</v>
      </c>
      <c r="J53" s="395">
        <f>'TABELA APOIO'!H119</f>
        <v>0</v>
      </c>
      <c r="K53" s="395">
        <f>'TABELA APOIO'!J129+'TABELA APOIO'!J130+'TABELA APOIO'!J133</f>
        <v>0</v>
      </c>
      <c r="L53" s="395">
        <f>'TABELA APOIO'!I145</f>
        <v>0</v>
      </c>
      <c r="M53" s="395">
        <f>'TABELA APOIO'!I146</f>
        <v>0</v>
      </c>
      <c r="N53" s="395">
        <f>'TABELA APOIO'!I148+'TABELA APOIO'!I149+'TABELA APOIO'!I150+'TABELA APOIO'!I151+'TABELA APOIO'!I153</f>
        <v>0</v>
      </c>
      <c r="O53" s="917"/>
    </row>
    <row r="54" spans="2:17" ht="19.5" customHeight="1" x14ac:dyDescent="0.25">
      <c r="B54" s="403">
        <v>3</v>
      </c>
      <c r="C54" s="294" t="str">
        <f>'TABELA APOIO'!C90</f>
        <v>Técnico de manutenção eletrônica</v>
      </c>
      <c r="D54" s="295">
        <f>'TABELA APOIO'!E18</f>
        <v>0</v>
      </c>
      <c r="E54" s="295">
        <f>'TABELA APOIO'!F90</f>
        <v>0</v>
      </c>
      <c r="F54" s="295">
        <f t="shared" ref="F54:F59" si="19">SUM(D54:E54)</f>
        <v>0</v>
      </c>
      <c r="G54" s="299">
        <f t="shared" ref="G54:G59" si="20">F54/220</f>
        <v>0</v>
      </c>
      <c r="H54" s="299">
        <f t="shared" ref="H54:H59" si="21">G54+(G54*$H$53)</f>
        <v>0</v>
      </c>
      <c r="I54" s="392">
        <f t="shared" ref="I54:I59" si="22">H54*$I$53</f>
        <v>0</v>
      </c>
      <c r="J54" s="392">
        <f t="shared" ref="J54:J59" si="23">(H54+I54)*$J$53</f>
        <v>0</v>
      </c>
      <c r="K54" s="392">
        <f t="shared" ref="K54:K59" si="24">H54*$K$53</f>
        <v>0</v>
      </c>
      <c r="L54" s="392">
        <f t="shared" ref="L54:L59" si="25">SUM(H54:K54)*$L$53</f>
        <v>0</v>
      </c>
      <c r="M54" s="392">
        <f t="shared" ref="M54:M59" si="26">SUM(H54:L54)*$M$53</f>
        <v>0</v>
      </c>
      <c r="N54" s="392">
        <f t="shared" ref="N54:N59" si="27">O54*$N$53</f>
        <v>0</v>
      </c>
      <c r="O54" s="404">
        <f t="shared" ref="O54:O59" si="28">SUM(H54:M54)/(1-$N$53)</f>
        <v>0</v>
      </c>
    </row>
    <row r="55" spans="2:17" ht="19.5" customHeight="1" x14ac:dyDescent="0.25">
      <c r="B55" s="403">
        <v>4</v>
      </c>
      <c r="C55" s="294" t="str">
        <f>'TABELA APOIO'!C91</f>
        <v xml:space="preserve">Eletrotécnico </v>
      </c>
      <c r="D55" s="295">
        <f>'TABELA APOIO'!E19</f>
        <v>0</v>
      </c>
      <c r="E55" s="295">
        <f>'TABELA APOIO'!F91</f>
        <v>0</v>
      </c>
      <c r="F55" s="295">
        <f t="shared" si="19"/>
        <v>0</v>
      </c>
      <c r="G55" s="299">
        <f t="shared" si="20"/>
        <v>0</v>
      </c>
      <c r="H55" s="299">
        <f t="shared" si="21"/>
        <v>0</v>
      </c>
      <c r="I55" s="392">
        <f t="shared" si="22"/>
        <v>0</v>
      </c>
      <c r="J55" s="392">
        <f t="shared" si="23"/>
        <v>0</v>
      </c>
      <c r="K55" s="392">
        <f t="shared" si="24"/>
        <v>0</v>
      </c>
      <c r="L55" s="392">
        <f t="shared" si="25"/>
        <v>0</v>
      </c>
      <c r="M55" s="392">
        <f t="shared" si="26"/>
        <v>0</v>
      </c>
      <c r="N55" s="392">
        <f t="shared" si="27"/>
        <v>0</v>
      </c>
      <c r="O55" s="404">
        <f t="shared" si="28"/>
        <v>0</v>
      </c>
    </row>
    <row r="56" spans="2:17" ht="19.5" customHeight="1" x14ac:dyDescent="0.25">
      <c r="B56" s="403">
        <v>5</v>
      </c>
      <c r="C56" s="294" t="str">
        <f>'TABELA APOIO'!C92</f>
        <v xml:space="preserve">Técnico Mecânico </v>
      </c>
      <c r="D56" s="295">
        <f>'TABELA APOIO'!E20</f>
        <v>0</v>
      </c>
      <c r="E56" s="295">
        <f>'TABELA APOIO'!F92</f>
        <v>0</v>
      </c>
      <c r="F56" s="295">
        <f t="shared" si="19"/>
        <v>0</v>
      </c>
      <c r="G56" s="299">
        <f t="shared" si="20"/>
        <v>0</v>
      </c>
      <c r="H56" s="299">
        <f t="shared" si="21"/>
        <v>0</v>
      </c>
      <c r="I56" s="392">
        <f t="shared" si="22"/>
        <v>0</v>
      </c>
      <c r="J56" s="392">
        <f t="shared" si="23"/>
        <v>0</v>
      </c>
      <c r="K56" s="392">
        <f t="shared" si="24"/>
        <v>0</v>
      </c>
      <c r="L56" s="392">
        <f t="shared" si="25"/>
        <v>0</v>
      </c>
      <c r="M56" s="392">
        <f t="shared" si="26"/>
        <v>0</v>
      </c>
      <c r="N56" s="392">
        <f t="shared" si="27"/>
        <v>0</v>
      </c>
      <c r="O56" s="404">
        <f t="shared" si="28"/>
        <v>0</v>
      </c>
    </row>
    <row r="57" spans="2:17" ht="19.5" customHeight="1" x14ac:dyDescent="0.25">
      <c r="B57" s="403">
        <v>6</v>
      </c>
      <c r="C57" s="294" t="str">
        <f>'TABELA APOIO'!C93</f>
        <v>Técnico Mecânico (Refrigeração)</v>
      </c>
      <c r="D57" s="295">
        <f>'TABELA APOIO'!E21</f>
        <v>0</v>
      </c>
      <c r="E57" s="295">
        <f>'TABELA APOIO'!F93</f>
        <v>0</v>
      </c>
      <c r="F57" s="295">
        <f t="shared" si="19"/>
        <v>0</v>
      </c>
      <c r="G57" s="299">
        <f t="shared" si="20"/>
        <v>0</v>
      </c>
      <c r="H57" s="299">
        <f t="shared" si="21"/>
        <v>0</v>
      </c>
      <c r="I57" s="392">
        <f t="shared" si="22"/>
        <v>0</v>
      </c>
      <c r="J57" s="392">
        <f t="shared" si="23"/>
        <v>0</v>
      </c>
      <c r="K57" s="392">
        <f t="shared" si="24"/>
        <v>0</v>
      </c>
      <c r="L57" s="392">
        <f t="shared" si="25"/>
        <v>0</v>
      </c>
      <c r="M57" s="392">
        <f t="shared" si="26"/>
        <v>0</v>
      </c>
      <c r="N57" s="392">
        <f t="shared" si="27"/>
        <v>0</v>
      </c>
      <c r="O57" s="404">
        <f t="shared" si="28"/>
        <v>0</v>
      </c>
    </row>
    <row r="58" spans="2:17" ht="19.5" customHeight="1" x14ac:dyDescent="0.25">
      <c r="B58" s="403">
        <v>7</v>
      </c>
      <c r="C58" s="294" t="str">
        <f>'TABELA APOIO'!C94</f>
        <v>Oficial de Manutenção Predial</v>
      </c>
      <c r="D58" s="295">
        <f>'TABELA APOIO'!E22</f>
        <v>0</v>
      </c>
      <c r="E58" s="295">
        <f>'TABELA APOIO'!F94</f>
        <v>0</v>
      </c>
      <c r="F58" s="295">
        <f t="shared" si="19"/>
        <v>0</v>
      </c>
      <c r="G58" s="299">
        <f t="shared" si="20"/>
        <v>0</v>
      </c>
      <c r="H58" s="299">
        <f t="shared" si="21"/>
        <v>0</v>
      </c>
      <c r="I58" s="392">
        <f t="shared" si="22"/>
        <v>0</v>
      </c>
      <c r="J58" s="392">
        <f t="shared" si="23"/>
        <v>0</v>
      </c>
      <c r="K58" s="392">
        <f t="shared" si="24"/>
        <v>0</v>
      </c>
      <c r="L58" s="392">
        <f t="shared" si="25"/>
        <v>0</v>
      </c>
      <c r="M58" s="392">
        <f t="shared" si="26"/>
        <v>0</v>
      </c>
      <c r="N58" s="392">
        <f t="shared" si="27"/>
        <v>0</v>
      </c>
      <c r="O58" s="404">
        <f t="shared" si="28"/>
        <v>0</v>
      </c>
    </row>
    <row r="59" spans="2:17" ht="19.5" customHeight="1" x14ac:dyDescent="0.25">
      <c r="B59" s="405">
        <v>8</v>
      </c>
      <c r="C59" s="406" t="str">
        <f>'TABELA APOIO'!C95</f>
        <v>Técnico de Planejamento e Programação da Manutenção</v>
      </c>
      <c r="D59" s="407">
        <f>'TABELA APOIO'!E23</f>
        <v>0</v>
      </c>
      <c r="E59" s="407">
        <f>'TABELA APOIO'!F95</f>
        <v>0</v>
      </c>
      <c r="F59" s="407">
        <f t="shared" si="19"/>
        <v>0</v>
      </c>
      <c r="G59" s="408">
        <f t="shared" si="20"/>
        <v>0</v>
      </c>
      <c r="H59" s="408">
        <f t="shared" si="21"/>
        <v>0</v>
      </c>
      <c r="I59" s="409">
        <f t="shared" si="22"/>
        <v>0</v>
      </c>
      <c r="J59" s="409">
        <f t="shared" si="23"/>
        <v>0</v>
      </c>
      <c r="K59" s="409">
        <f t="shared" si="24"/>
        <v>0</v>
      </c>
      <c r="L59" s="409">
        <f t="shared" si="25"/>
        <v>0</v>
      </c>
      <c r="M59" s="409">
        <f t="shared" si="26"/>
        <v>0</v>
      </c>
      <c r="N59" s="409">
        <f t="shared" si="27"/>
        <v>0</v>
      </c>
      <c r="O59" s="410">
        <f t="shared" si="28"/>
        <v>0</v>
      </c>
    </row>
    <row r="60" spans="2:17" x14ac:dyDescent="0.25">
      <c r="B60" s="8" t="s">
        <v>370</v>
      </c>
      <c r="E60"/>
      <c r="F60"/>
      <c r="G60"/>
      <c r="H60"/>
      <c r="I60"/>
    </row>
    <row r="61" spans="2:17" ht="27" customHeight="1" x14ac:dyDescent="0.25">
      <c r="B61" s="848" t="s">
        <v>371</v>
      </c>
      <c r="C61" s="848"/>
      <c r="D61" s="848"/>
      <c r="E61" s="848"/>
      <c r="F61" s="848"/>
      <c r="G61" s="848"/>
      <c r="H61" s="848"/>
      <c r="I61" s="848"/>
      <c r="J61" s="848"/>
      <c r="K61" s="848"/>
      <c r="N61" s="427" t="s">
        <v>355</v>
      </c>
      <c r="O61" s="430">
        <f>AVERAGE(O54:O59)</f>
        <v>0</v>
      </c>
    </row>
    <row r="62" spans="2:17" x14ac:dyDescent="0.25">
      <c r="E62"/>
      <c r="F62"/>
      <c r="G62"/>
      <c r="H62"/>
      <c r="I62"/>
    </row>
    <row r="63" spans="2:17" x14ac:dyDescent="0.25">
      <c r="B63" s="298" t="s">
        <v>372</v>
      </c>
      <c r="E63"/>
      <c r="F63"/>
      <c r="G63"/>
      <c r="H63"/>
      <c r="I63"/>
    </row>
    <row r="64" spans="2:17" ht="35.25" customHeight="1" x14ac:dyDescent="0.25">
      <c r="B64" s="944" t="s">
        <v>373</v>
      </c>
      <c r="C64" s="944"/>
      <c r="D64" s="944"/>
      <c r="E64" s="944"/>
      <c r="F64" s="944"/>
      <c r="G64" s="944"/>
      <c r="H64" s="944"/>
      <c r="I64" s="944"/>
      <c r="J64" s="944"/>
      <c r="K64" s="944"/>
      <c r="L64" s="944"/>
      <c r="M64" s="944"/>
      <c r="N64" s="944"/>
      <c r="O64" s="944"/>
      <c r="P64" s="944"/>
      <c r="Q64" s="944"/>
    </row>
    <row r="65" spans="2:17" ht="15" customHeight="1" x14ac:dyDescent="0.25">
      <c r="B65" s="455" t="s">
        <v>374</v>
      </c>
      <c r="C65" s="22"/>
      <c r="D65" s="22"/>
      <c r="E65" s="22"/>
      <c r="F65" s="22"/>
      <c r="G65" s="22"/>
      <c r="H65" s="22"/>
      <c r="I65" s="22"/>
      <c r="J65" s="22"/>
      <c r="K65" s="22"/>
      <c r="L65" s="22"/>
      <c r="M65" s="22"/>
    </row>
    <row r="66" spans="2:17" ht="15" customHeight="1" x14ac:dyDescent="0.25">
      <c r="E66"/>
      <c r="F66"/>
      <c r="G66"/>
      <c r="H66"/>
      <c r="I66"/>
    </row>
    <row r="67" spans="2:17" ht="24" customHeight="1" x14ac:dyDescent="0.25">
      <c r="B67" s="946" t="s">
        <v>50</v>
      </c>
      <c r="C67" s="921" t="s">
        <v>340</v>
      </c>
      <c r="D67" s="924" t="s">
        <v>341</v>
      </c>
      <c r="E67" s="949" t="s">
        <v>360</v>
      </c>
      <c r="F67" s="921" t="s">
        <v>361</v>
      </c>
      <c r="G67" s="921" t="s">
        <v>362</v>
      </c>
      <c r="H67" s="921" t="s">
        <v>375</v>
      </c>
      <c r="I67" s="921" t="s">
        <v>376</v>
      </c>
      <c r="J67" s="937" t="s">
        <v>377</v>
      </c>
      <c r="K67" s="934" t="s">
        <v>344</v>
      </c>
      <c r="L67" s="934"/>
      <c r="M67" s="935" t="s">
        <v>345</v>
      </c>
      <c r="N67" s="934" t="s">
        <v>346</v>
      </c>
      <c r="O67" s="934"/>
      <c r="P67" s="934"/>
      <c r="Q67" s="916" t="s">
        <v>378</v>
      </c>
    </row>
    <row r="68" spans="2:17" x14ac:dyDescent="0.25">
      <c r="B68" s="947"/>
      <c r="C68" s="922"/>
      <c r="D68" s="925"/>
      <c r="E68" s="950"/>
      <c r="F68" s="922"/>
      <c r="G68" s="923"/>
      <c r="H68" s="922"/>
      <c r="I68" s="922"/>
      <c r="J68" s="951"/>
      <c r="K68" s="395" t="s">
        <v>348</v>
      </c>
      <c r="L68" s="395" t="s">
        <v>349</v>
      </c>
      <c r="M68" s="936"/>
      <c r="N68" s="395" t="s">
        <v>350</v>
      </c>
      <c r="O68" s="395" t="s">
        <v>351</v>
      </c>
      <c r="P68" s="395" t="s">
        <v>352</v>
      </c>
      <c r="Q68" s="917"/>
    </row>
    <row r="69" spans="2:17" ht="22.5" customHeight="1" x14ac:dyDescent="0.25">
      <c r="B69" s="948"/>
      <c r="C69" s="923"/>
      <c r="D69" s="926"/>
      <c r="E69" s="950"/>
      <c r="F69" s="923"/>
      <c r="G69" s="396" t="s">
        <v>365</v>
      </c>
      <c r="H69" s="399">
        <v>0.2</v>
      </c>
      <c r="I69" s="400">
        <f>ROUND((60/52.5)-1,4)</f>
        <v>0.1429</v>
      </c>
      <c r="J69" s="938"/>
      <c r="K69" s="395">
        <f>'TABELA APOIO'!H105+'TABELA APOIO'!H106</f>
        <v>0.1111111111111111</v>
      </c>
      <c r="L69" s="395">
        <f>'TABELA APOIO'!H119</f>
        <v>0</v>
      </c>
      <c r="M69" s="395">
        <f>'TABELA APOIO'!J129+'TABELA APOIO'!J130+'TABELA APOIO'!J133</f>
        <v>0</v>
      </c>
      <c r="N69" s="395">
        <f>'TABELA APOIO'!I145</f>
        <v>0</v>
      </c>
      <c r="O69" s="395">
        <f>'TABELA APOIO'!I146</f>
        <v>0</v>
      </c>
      <c r="P69" s="395">
        <f>'TABELA APOIO'!I148+'TABELA APOIO'!I149+'TABELA APOIO'!I150+'TABELA APOIO'!I151+'TABELA APOIO'!I153</f>
        <v>0</v>
      </c>
      <c r="Q69" s="917"/>
    </row>
    <row r="70" spans="2:17" ht="19.5" customHeight="1" x14ac:dyDescent="0.25">
      <c r="B70" s="403">
        <v>3</v>
      </c>
      <c r="C70" s="294" t="str">
        <f>'TABELA APOIO'!C90</f>
        <v>Técnico de manutenção eletrônica</v>
      </c>
      <c r="D70" s="295">
        <f>'TABELA APOIO'!E18</f>
        <v>0</v>
      </c>
      <c r="E70" s="295">
        <f>'TABELA APOIO'!F90</f>
        <v>0</v>
      </c>
      <c r="F70" s="295">
        <f t="shared" ref="F70:F75" si="29">SUM(D70:E70)</f>
        <v>0</v>
      </c>
      <c r="G70" s="299">
        <f t="shared" ref="G70:G75" si="30">F70/220</f>
        <v>0</v>
      </c>
      <c r="H70" s="299">
        <f>G70*$H$69</f>
        <v>0</v>
      </c>
      <c r="I70" s="299">
        <f>G70*$I$69*1.2</f>
        <v>0</v>
      </c>
      <c r="J70" s="299">
        <f t="shared" ref="J70:J75" si="31">SUM(H70:I70)</f>
        <v>0</v>
      </c>
      <c r="K70" s="392">
        <f t="shared" ref="K70:K75" si="32">J70*$K$69</f>
        <v>0</v>
      </c>
      <c r="L70" s="392">
        <f t="shared" ref="L70:L75" si="33">(J70+K70)*$L$69</f>
        <v>0</v>
      </c>
      <c r="M70" s="392">
        <f t="shared" ref="M70:M75" si="34">J70*$M$69</f>
        <v>0</v>
      </c>
      <c r="N70" s="392">
        <f t="shared" ref="N70:N75" si="35">SUM(J70:M70)*$N$69</f>
        <v>0</v>
      </c>
      <c r="O70" s="392">
        <f t="shared" ref="O70:O75" si="36">SUM(J70:N70)*$O$69</f>
        <v>0</v>
      </c>
      <c r="P70" s="392">
        <f t="shared" ref="P70:P75" si="37">Q70*$P$69</f>
        <v>0</v>
      </c>
      <c r="Q70" s="404">
        <f t="shared" ref="Q70:Q75" si="38">SUM(J70:O70)/(1-$P$69)</f>
        <v>0</v>
      </c>
    </row>
    <row r="71" spans="2:17" ht="19.5" customHeight="1" x14ac:dyDescent="0.25">
      <c r="B71" s="403">
        <v>4</v>
      </c>
      <c r="C71" s="294" t="str">
        <f>'TABELA APOIO'!C91</f>
        <v xml:space="preserve">Eletrotécnico </v>
      </c>
      <c r="D71" s="295">
        <f>'TABELA APOIO'!E19</f>
        <v>0</v>
      </c>
      <c r="E71" s="295">
        <f>'TABELA APOIO'!F91</f>
        <v>0</v>
      </c>
      <c r="F71" s="295">
        <f t="shared" si="29"/>
        <v>0</v>
      </c>
      <c r="G71" s="299">
        <f t="shared" si="30"/>
        <v>0</v>
      </c>
      <c r="H71" s="299">
        <f t="shared" ref="H71:H75" si="39">G71*$H$69</f>
        <v>0</v>
      </c>
      <c r="I71" s="299">
        <f t="shared" ref="I71:I75" si="40">G71*$I$69*1.2</f>
        <v>0</v>
      </c>
      <c r="J71" s="299">
        <f t="shared" si="31"/>
        <v>0</v>
      </c>
      <c r="K71" s="392">
        <f t="shared" si="32"/>
        <v>0</v>
      </c>
      <c r="L71" s="392">
        <f t="shared" si="33"/>
        <v>0</v>
      </c>
      <c r="M71" s="392">
        <f t="shared" si="34"/>
        <v>0</v>
      </c>
      <c r="N71" s="392">
        <f t="shared" si="35"/>
        <v>0</v>
      </c>
      <c r="O71" s="392">
        <f t="shared" si="36"/>
        <v>0</v>
      </c>
      <c r="P71" s="392">
        <f t="shared" si="37"/>
        <v>0</v>
      </c>
      <c r="Q71" s="404">
        <f t="shared" si="38"/>
        <v>0</v>
      </c>
    </row>
    <row r="72" spans="2:17" ht="19.5" customHeight="1" x14ac:dyDescent="0.25">
      <c r="B72" s="403">
        <v>5</v>
      </c>
      <c r="C72" s="294" t="str">
        <f>'TABELA APOIO'!C92</f>
        <v xml:space="preserve">Técnico Mecânico </v>
      </c>
      <c r="D72" s="295">
        <f>'TABELA APOIO'!E20</f>
        <v>0</v>
      </c>
      <c r="E72" s="295">
        <f>'TABELA APOIO'!F92</f>
        <v>0</v>
      </c>
      <c r="F72" s="295">
        <f t="shared" si="29"/>
        <v>0</v>
      </c>
      <c r="G72" s="299">
        <f t="shared" si="30"/>
        <v>0</v>
      </c>
      <c r="H72" s="299">
        <f t="shared" si="39"/>
        <v>0</v>
      </c>
      <c r="I72" s="299">
        <f t="shared" si="40"/>
        <v>0</v>
      </c>
      <c r="J72" s="299">
        <f t="shared" si="31"/>
        <v>0</v>
      </c>
      <c r="K72" s="392">
        <f t="shared" si="32"/>
        <v>0</v>
      </c>
      <c r="L72" s="392">
        <f t="shared" si="33"/>
        <v>0</v>
      </c>
      <c r="M72" s="392">
        <f t="shared" si="34"/>
        <v>0</v>
      </c>
      <c r="N72" s="392">
        <f t="shared" si="35"/>
        <v>0</v>
      </c>
      <c r="O72" s="392">
        <f t="shared" si="36"/>
        <v>0</v>
      </c>
      <c r="P72" s="392">
        <f t="shared" si="37"/>
        <v>0</v>
      </c>
      <c r="Q72" s="404">
        <f t="shared" si="38"/>
        <v>0</v>
      </c>
    </row>
    <row r="73" spans="2:17" ht="19.5" customHeight="1" x14ac:dyDescent="0.25">
      <c r="B73" s="403">
        <v>6</v>
      </c>
      <c r="C73" s="294" t="str">
        <f>'TABELA APOIO'!C93</f>
        <v>Técnico Mecânico (Refrigeração)</v>
      </c>
      <c r="D73" s="295">
        <f>'TABELA APOIO'!E21</f>
        <v>0</v>
      </c>
      <c r="E73" s="295">
        <f>'TABELA APOIO'!F93</f>
        <v>0</v>
      </c>
      <c r="F73" s="295">
        <f t="shared" si="29"/>
        <v>0</v>
      </c>
      <c r="G73" s="299">
        <f t="shared" si="30"/>
        <v>0</v>
      </c>
      <c r="H73" s="299">
        <f t="shared" si="39"/>
        <v>0</v>
      </c>
      <c r="I73" s="299">
        <f t="shared" si="40"/>
        <v>0</v>
      </c>
      <c r="J73" s="299">
        <f t="shared" si="31"/>
        <v>0</v>
      </c>
      <c r="K73" s="392">
        <f t="shared" si="32"/>
        <v>0</v>
      </c>
      <c r="L73" s="392">
        <f t="shared" si="33"/>
        <v>0</v>
      </c>
      <c r="M73" s="392">
        <f t="shared" si="34"/>
        <v>0</v>
      </c>
      <c r="N73" s="392">
        <f t="shared" si="35"/>
        <v>0</v>
      </c>
      <c r="O73" s="392">
        <f t="shared" si="36"/>
        <v>0</v>
      </c>
      <c r="P73" s="392">
        <f t="shared" si="37"/>
        <v>0</v>
      </c>
      <c r="Q73" s="404">
        <f t="shared" si="38"/>
        <v>0</v>
      </c>
    </row>
    <row r="74" spans="2:17" ht="19.5" customHeight="1" x14ac:dyDescent="0.25">
      <c r="B74" s="403">
        <v>7</v>
      </c>
      <c r="C74" s="294" t="str">
        <f>'TABELA APOIO'!C94</f>
        <v>Oficial de Manutenção Predial</v>
      </c>
      <c r="D74" s="295">
        <f>'TABELA APOIO'!E22</f>
        <v>0</v>
      </c>
      <c r="E74" s="295">
        <f>'TABELA APOIO'!F94</f>
        <v>0</v>
      </c>
      <c r="F74" s="295">
        <f t="shared" si="29"/>
        <v>0</v>
      </c>
      <c r="G74" s="299">
        <f t="shared" si="30"/>
        <v>0</v>
      </c>
      <c r="H74" s="299">
        <f t="shared" si="39"/>
        <v>0</v>
      </c>
      <c r="I74" s="299">
        <f t="shared" si="40"/>
        <v>0</v>
      </c>
      <c r="J74" s="299">
        <f t="shared" si="31"/>
        <v>0</v>
      </c>
      <c r="K74" s="392">
        <f t="shared" si="32"/>
        <v>0</v>
      </c>
      <c r="L74" s="392">
        <f t="shared" si="33"/>
        <v>0</v>
      </c>
      <c r="M74" s="392">
        <f t="shared" si="34"/>
        <v>0</v>
      </c>
      <c r="N74" s="392">
        <f t="shared" si="35"/>
        <v>0</v>
      </c>
      <c r="O74" s="392">
        <f t="shared" si="36"/>
        <v>0</v>
      </c>
      <c r="P74" s="392">
        <f t="shared" si="37"/>
        <v>0</v>
      </c>
      <c r="Q74" s="404">
        <f t="shared" si="38"/>
        <v>0</v>
      </c>
    </row>
    <row r="75" spans="2:17" ht="19.5" customHeight="1" x14ac:dyDescent="0.25">
      <c r="B75" s="405">
        <v>8</v>
      </c>
      <c r="C75" s="406" t="str">
        <f>'TABELA APOIO'!C95</f>
        <v>Técnico de Planejamento e Programação da Manutenção</v>
      </c>
      <c r="D75" s="407">
        <f>'TABELA APOIO'!E23</f>
        <v>0</v>
      </c>
      <c r="E75" s="407">
        <f>'TABELA APOIO'!F95</f>
        <v>0</v>
      </c>
      <c r="F75" s="407">
        <f t="shared" si="29"/>
        <v>0</v>
      </c>
      <c r="G75" s="408">
        <f t="shared" si="30"/>
        <v>0</v>
      </c>
      <c r="H75" s="408">
        <f t="shared" si="39"/>
        <v>0</v>
      </c>
      <c r="I75" s="408">
        <f t="shared" si="40"/>
        <v>0</v>
      </c>
      <c r="J75" s="408">
        <f t="shared" si="31"/>
        <v>0</v>
      </c>
      <c r="K75" s="409">
        <f t="shared" si="32"/>
        <v>0</v>
      </c>
      <c r="L75" s="409">
        <f t="shared" si="33"/>
        <v>0</v>
      </c>
      <c r="M75" s="409">
        <f t="shared" si="34"/>
        <v>0</v>
      </c>
      <c r="N75" s="409">
        <f t="shared" si="35"/>
        <v>0</v>
      </c>
      <c r="O75" s="409">
        <f t="shared" si="36"/>
        <v>0</v>
      </c>
      <c r="P75" s="409">
        <f t="shared" si="37"/>
        <v>0</v>
      </c>
      <c r="Q75" s="410">
        <f t="shared" si="38"/>
        <v>0</v>
      </c>
    </row>
    <row r="76" spans="2:17" x14ac:dyDescent="0.25">
      <c r="B76" s="8" t="s">
        <v>379</v>
      </c>
      <c r="E76"/>
      <c r="F76"/>
      <c r="G76"/>
      <c r="H76"/>
      <c r="I76"/>
    </row>
    <row r="77" spans="2:17" ht="27" customHeight="1" x14ac:dyDescent="0.25">
      <c r="B77" s="428" t="s">
        <v>380</v>
      </c>
      <c r="E77"/>
      <c r="F77"/>
      <c r="G77"/>
      <c r="H77"/>
      <c r="I77"/>
      <c r="P77" s="427" t="s">
        <v>355</v>
      </c>
      <c r="Q77" s="430">
        <f>AVERAGE(Q70:Q75)</f>
        <v>0</v>
      </c>
    </row>
    <row r="78" spans="2:17" x14ac:dyDescent="0.25">
      <c r="B78" s="429" t="s">
        <v>381</v>
      </c>
      <c r="E78"/>
      <c r="F78"/>
      <c r="G78"/>
      <c r="H78"/>
      <c r="I78"/>
    </row>
    <row r="79" spans="2:17" x14ac:dyDescent="0.25">
      <c r="B79" s="8" t="s">
        <v>382</v>
      </c>
      <c r="E79"/>
      <c r="F79"/>
      <c r="G79"/>
      <c r="H79"/>
      <c r="I79"/>
    </row>
    <row r="80" spans="2:17" x14ac:dyDescent="0.25">
      <c r="E80"/>
      <c r="F80"/>
      <c r="G80"/>
      <c r="H80"/>
      <c r="I80"/>
    </row>
    <row r="81" spans="2:17" ht="19.5" customHeight="1" x14ac:dyDescent="0.25">
      <c r="B81" s="930" t="s">
        <v>383</v>
      </c>
      <c r="C81" s="930"/>
      <c r="D81" s="930"/>
      <c r="E81" s="930"/>
      <c r="F81" s="930"/>
      <c r="G81" s="930"/>
      <c r="H81" s="930"/>
      <c r="I81" s="930"/>
      <c r="J81" s="930"/>
      <c r="K81" s="930"/>
      <c r="L81" s="930"/>
      <c r="M81" s="930"/>
      <c r="N81" s="930"/>
      <c r="O81" s="930"/>
      <c r="P81" s="930"/>
      <c r="Q81" s="930"/>
    </row>
    <row r="82" spans="2:17" ht="9" customHeight="1" x14ac:dyDescent="0.25">
      <c r="B82" s="247"/>
      <c r="C82" s="247"/>
      <c r="D82" s="247"/>
      <c r="E82" s="247"/>
      <c r="F82" s="247"/>
      <c r="G82" s="247"/>
      <c r="H82" s="247"/>
      <c r="I82" s="247"/>
      <c r="J82" s="247"/>
      <c r="K82" s="247"/>
      <c r="L82" s="247"/>
      <c r="M82" s="247"/>
    </row>
    <row r="83" spans="2:17" ht="36" customHeight="1" x14ac:dyDescent="0.25">
      <c r="B83" s="944" t="s">
        <v>384</v>
      </c>
      <c r="C83" s="945"/>
      <c r="D83" s="945"/>
      <c r="E83" s="945"/>
      <c r="F83" s="945"/>
      <c r="G83" s="945"/>
      <c r="H83" s="945"/>
      <c r="I83" s="945"/>
      <c r="J83" s="945"/>
      <c r="K83" s="945"/>
      <c r="L83" s="945"/>
      <c r="M83" s="945"/>
      <c r="N83" s="945"/>
      <c r="O83" s="945"/>
      <c r="P83" s="945"/>
      <c r="Q83" s="945"/>
    </row>
    <row r="84" spans="2:17" ht="15" customHeight="1" x14ac:dyDescent="0.25">
      <c r="B84" s="455" t="s">
        <v>385</v>
      </c>
      <c r="C84" s="22"/>
      <c r="D84" s="22"/>
      <c r="E84" s="22"/>
      <c r="F84" s="22"/>
      <c r="G84" s="22"/>
      <c r="H84" s="22"/>
      <c r="I84" s="22"/>
      <c r="J84" s="22"/>
      <c r="K84" s="22"/>
      <c r="L84" s="22"/>
      <c r="M84" s="22"/>
    </row>
    <row r="85" spans="2:17" x14ac:dyDescent="0.25">
      <c r="B85" s="247"/>
      <c r="C85" s="247"/>
      <c r="D85" s="247"/>
      <c r="E85" s="247"/>
      <c r="F85" s="247"/>
      <c r="G85" s="247"/>
      <c r="H85" s="247"/>
      <c r="I85" s="247"/>
      <c r="J85" s="247"/>
      <c r="K85" s="247"/>
      <c r="L85" s="247"/>
      <c r="M85" s="247"/>
    </row>
    <row r="86" spans="2:17" ht="15.75" thickBot="1" x14ac:dyDescent="0.3">
      <c r="B86" s="298" t="s">
        <v>359</v>
      </c>
      <c r="C86" s="247"/>
      <c r="D86" s="247"/>
      <c r="E86" s="247"/>
      <c r="F86" s="247"/>
      <c r="G86" s="247"/>
      <c r="H86" s="247"/>
      <c r="I86" s="247"/>
      <c r="J86" s="247"/>
      <c r="K86" s="247"/>
      <c r="L86" s="247"/>
      <c r="M86" s="247"/>
    </row>
    <row r="87" spans="2:17" ht="25.5" customHeight="1" x14ac:dyDescent="0.25">
      <c r="B87" s="963" t="s">
        <v>50</v>
      </c>
      <c r="C87" s="942" t="s">
        <v>340</v>
      </c>
      <c r="D87" s="942" t="s">
        <v>341</v>
      </c>
      <c r="E87" s="952" t="s">
        <v>360</v>
      </c>
      <c r="F87" s="942" t="s">
        <v>361</v>
      </c>
      <c r="G87" s="942" t="s">
        <v>362</v>
      </c>
      <c r="H87" s="942" t="s">
        <v>363</v>
      </c>
      <c r="I87" s="943" t="s">
        <v>344</v>
      </c>
      <c r="J87" s="943"/>
      <c r="K87" s="942" t="s">
        <v>345</v>
      </c>
      <c r="L87" s="943" t="s">
        <v>346</v>
      </c>
      <c r="M87" s="943"/>
      <c r="N87" s="943"/>
      <c r="O87" s="956" t="s">
        <v>364</v>
      </c>
    </row>
    <row r="88" spans="2:17" ht="19.5" customHeight="1" x14ac:dyDescent="0.25">
      <c r="B88" s="964"/>
      <c r="C88" s="936"/>
      <c r="D88" s="936"/>
      <c r="E88" s="953"/>
      <c r="F88" s="936"/>
      <c r="G88" s="936"/>
      <c r="H88" s="936"/>
      <c r="I88" s="395" t="s">
        <v>348</v>
      </c>
      <c r="J88" s="395" t="s">
        <v>349</v>
      </c>
      <c r="K88" s="936"/>
      <c r="L88" s="395" t="s">
        <v>350</v>
      </c>
      <c r="M88" s="395" t="s">
        <v>351</v>
      </c>
      <c r="N88" s="395" t="s">
        <v>352</v>
      </c>
      <c r="O88" s="957"/>
    </row>
    <row r="89" spans="2:17" ht="22.5" customHeight="1" x14ac:dyDescent="0.25">
      <c r="B89" s="964"/>
      <c r="C89" s="936"/>
      <c r="D89" s="936"/>
      <c r="E89" s="953"/>
      <c r="F89" s="936"/>
      <c r="G89" s="393" t="s">
        <v>365</v>
      </c>
      <c r="H89" s="411">
        <v>0.6</v>
      </c>
      <c r="I89" s="395">
        <f>'TABELA APOIO'!H105+'TABELA APOIO'!H106</f>
        <v>0.1111111111111111</v>
      </c>
      <c r="J89" s="395">
        <f>'TABELA APOIO'!H119</f>
        <v>0</v>
      </c>
      <c r="K89" s="395">
        <f>'TABELA APOIO'!J129+'TABELA APOIO'!J130+'TABELA APOIO'!J133</f>
        <v>0</v>
      </c>
      <c r="L89" s="395">
        <f>'TABELA APOIO'!I145</f>
        <v>0</v>
      </c>
      <c r="M89" s="395">
        <f>'TABELA APOIO'!I146</f>
        <v>0</v>
      </c>
      <c r="N89" s="395">
        <f>'TABELA APOIO'!I148+'TABELA APOIO'!I149+'TABELA APOIO'!I150+'TABELA APOIO'!I152+'TABELA APOIO'!I153</f>
        <v>0</v>
      </c>
      <c r="O89" s="957"/>
    </row>
    <row r="90" spans="2:17" ht="19.5" customHeight="1" thickBot="1" x14ac:dyDescent="0.3">
      <c r="B90" s="576">
        <v>11</v>
      </c>
      <c r="C90" s="577" t="str">
        <f>'TABELA APOIO'!C98</f>
        <v xml:space="preserve">Eletrotécnico </v>
      </c>
      <c r="D90" s="578">
        <f>'TABELA APOIO'!E98</f>
        <v>0</v>
      </c>
      <c r="E90" s="578">
        <f>'TABELA APOIO'!F98</f>
        <v>0</v>
      </c>
      <c r="F90" s="578">
        <f>SUM(D90:E90)</f>
        <v>0</v>
      </c>
      <c r="G90" s="579">
        <f>F90/220</f>
        <v>0</v>
      </c>
      <c r="H90" s="579">
        <f>G90+(G90*$H$89)</f>
        <v>0</v>
      </c>
      <c r="I90" s="579">
        <f>H90*$I$89</f>
        <v>0</v>
      </c>
      <c r="J90" s="579">
        <f>(H90+I90)*$J$89</f>
        <v>0</v>
      </c>
      <c r="K90" s="579">
        <f>H90*$K$89</f>
        <v>0</v>
      </c>
      <c r="L90" s="579">
        <f>SUM(H90:K90)*$L$89</f>
        <v>0</v>
      </c>
      <c r="M90" s="579">
        <f>SUM(H90:L90)*$M$89</f>
        <v>0</v>
      </c>
      <c r="N90" s="579">
        <f>O90*$N$89</f>
        <v>0</v>
      </c>
      <c r="O90" s="580">
        <f>SUM(H90:M90)/(1-$N$89)</f>
        <v>0</v>
      </c>
    </row>
    <row r="91" spans="2:17" ht="15.75" thickBot="1" x14ac:dyDescent="0.3">
      <c r="B91" s="8" t="s">
        <v>386</v>
      </c>
      <c r="E91"/>
      <c r="F91"/>
      <c r="G91"/>
      <c r="H91"/>
      <c r="I91"/>
    </row>
    <row r="92" spans="2:17" ht="27" customHeight="1" x14ac:dyDescent="0.25">
      <c r="B92" s="848" t="s">
        <v>387</v>
      </c>
      <c r="C92" s="848"/>
      <c r="D92" s="848"/>
      <c r="E92" s="848"/>
      <c r="F92" s="848"/>
      <c r="G92" s="848"/>
      <c r="H92" s="848"/>
      <c r="I92" s="848"/>
      <c r="J92" s="848"/>
      <c r="K92" s="848"/>
      <c r="N92" s="427" t="s">
        <v>355</v>
      </c>
      <c r="O92" s="430">
        <f>AVERAGE(O86:O90)</f>
        <v>0</v>
      </c>
    </row>
    <row r="93" spans="2:17" x14ac:dyDescent="0.25">
      <c r="E93"/>
      <c r="F93"/>
      <c r="G93"/>
      <c r="H93"/>
      <c r="I93"/>
    </row>
    <row r="94" spans="2:17" ht="15.75" thickBot="1" x14ac:dyDescent="0.3">
      <c r="B94" s="298" t="s">
        <v>368</v>
      </c>
      <c r="E94"/>
      <c r="F94"/>
      <c r="G94"/>
      <c r="H94"/>
      <c r="I94"/>
    </row>
    <row r="95" spans="2:17" ht="26.25" customHeight="1" x14ac:dyDescent="0.25">
      <c r="B95" s="963" t="s">
        <v>50</v>
      </c>
      <c r="C95" s="942" t="s">
        <v>340</v>
      </c>
      <c r="D95" s="942" t="s">
        <v>341</v>
      </c>
      <c r="E95" s="952" t="s">
        <v>360</v>
      </c>
      <c r="F95" s="942" t="s">
        <v>361</v>
      </c>
      <c r="G95" s="942" t="s">
        <v>362</v>
      </c>
      <c r="H95" s="942" t="s">
        <v>363</v>
      </c>
      <c r="I95" s="943" t="s">
        <v>344</v>
      </c>
      <c r="J95" s="943"/>
      <c r="K95" s="942" t="s">
        <v>345</v>
      </c>
      <c r="L95" s="943" t="s">
        <v>346</v>
      </c>
      <c r="M95" s="943"/>
      <c r="N95" s="943"/>
      <c r="O95" s="956" t="s">
        <v>369</v>
      </c>
    </row>
    <row r="96" spans="2:17" ht="19.5" customHeight="1" x14ac:dyDescent="0.25">
      <c r="B96" s="964"/>
      <c r="C96" s="936"/>
      <c r="D96" s="936"/>
      <c r="E96" s="953"/>
      <c r="F96" s="936"/>
      <c r="G96" s="936"/>
      <c r="H96" s="936"/>
      <c r="I96" s="395" t="s">
        <v>348</v>
      </c>
      <c r="J96" s="395" t="s">
        <v>349</v>
      </c>
      <c r="K96" s="936"/>
      <c r="L96" s="395" t="s">
        <v>350</v>
      </c>
      <c r="M96" s="395" t="s">
        <v>351</v>
      </c>
      <c r="N96" s="395" t="s">
        <v>352</v>
      </c>
      <c r="O96" s="957"/>
    </row>
    <row r="97" spans="2:17" ht="22.5" customHeight="1" x14ac:dyDescent="0.25">
      <c r="B97" s="964"/>
      <c r="C97" s="936"/>
      <c r="D97" s="936"/>
      <c r="E97" s="953"/>
      <c r="F97" s="936"/>
      <c r="G97" s="393" t="s">
        <v>365</v>
      </c>
      <c r="H97" s="411">
        <v>1</v>
      </c>
      <c r="I97" s="395">
        <f>'TABELA APOIO'!H105+'TABELA APOIO'!H106</f>
        <v>0.1111111111111111</v>
      </c>
      <c r="J97" s="395">
        <f>'TABELA APOIO'!H119</f>
        <v>0</v>
      </c>
      <c r="K97" s="395">
        <f>'TABELA APOIO'!J129+'TABELA APOIO'!J130+'TABELA APOIO'!J133</f>
        <v>0</v>
      </c>
      <c r="L97" s="395">
        <f>'TABELA APOIO'!I145</f>
        <v>0</v>
      </c>
      <c r="M97" s="395">
        <f>'TABELA APOIO'!I146</f>
        <v>0</v>
      </c>
      <c r="N97" s="395">
        <f>'TABELA APOIO'!I148+'TABELA APOIO'!I149+'TABELA APOIO'!I150+'TABELA APOIO'!I152+'TABELA APOIO'!I153</f>
        <v>0</v>
      </c>
      <c r="O97" s="957"/>
    </row>
    <row r="98" spans="2:17" ht="19.5" customHeight="1" thickBot="1" x14ac:dyDescent="0.3">
      <c r="B98" s="576">
        <v>11</v>
      </c>
      <c r="C98" s="577" t="str">
        <f>'TABELA APOIO'!C98</f>
        <v xml:space="preserve">Eletrotécnico </v>
      </c>
      <c r="D98" s="578">
        <f>'TABELA APOIO'!E98</f>
        <v>0</v>
      </c>
      <c r="E98" s="578">
        <f>'TABELA APOIO'!F98</f>
        <v>0</v>
      </c>
      <c r="F98" s="578">
        <f>SUM(D98:E98)</f>
        <v>0</v>
      </c>
      <c r="G98" s="579">
        <f>F98/220</f>
        <v>0</v>
      </c>
      <c r="H98" s="579">
        <f>G98+(G98*$H$97)</f>
        <v>0</v>
      </c>
      <c r="I98" s="579">
        <f>H98*$I$97</f>
        <v>0</v>
      </c>
      <c r="J98" s="579">
        <f>(H98+I98)*$J$97</f>
        <v>0</v>
      </c>
      <c r="K98" s="579">
        <f>H98*$K$97</f>
        <v>0</v>
      </c>
      <c r="L98" s="579">
        <f>SUM(H98:K98)*$L$97</f>
        <v>0</v>
      </c>
      <c r="M98" s="579">
        <f>SUM(H98:L98)*$M$97</f>
        <v>0</v>
      </c>
      <c r="N98" s="579">
        <f>O98*$N$97</f>
        <v>0</v>
      </c>
      <c r="O98" s="580">
        <f>SUM(H98:M98)/(1-$N$97)</f>
        <v>0</v>
      </c>
    </row>
    <row r="99" spans="2:17" ht="15.75" thickBot="1" x14ac:dyDescent="0.3">
      <c r="B99" s="8" t="s">
        <v>388</v>
      </c>
      <c r="E99"/>
      <c r="F99"/>
      <c r="G99"/>
      <c r="H99"/>
      <c r="I99"/>
    </row>
    <row r="100" spans="2:17" ht="27" customHeight="1" x14ac:dyDescent="0.25">
      <c r="B100" s="848"/>
      <c r="C100" s="848"/>
      <c r="D100" s="848"/>
      <c r="E100" s="848"/>
      <c r="F100" s="848"/>
      <c r="G100" s="848"/>
      <c r="H100" s="848"/>
      <c r="I100" s="848"/>
      <c r="J100" s="848"/>
      <c r="K100" s="848"/>
      <c r="N100" s="427" t="s">
        <v>355</v>
      </c>
      <c r="O100" s="430">
        <f>AVERAGE(O94:O98)</f>
        <v>0</v>
      </c>
    </row>
    <row r="101" spans="2:17" x14ac:dyDescent="0.25">
      <c r="E101"/>
      <c r="F101"/>
      <c r="G101"/>
      <c r="H101"/>
      <c r="I101"/>
    </row>
    <row r="102" spans="2:17" x14ac:dyDescent="0.25">
      <c r="B102" s="298" t="s">
        <v>372</v>
      </c>
      <c r="E102"/>
      <c r="F102"/>
      <c r="G102"/>
      <c r="H102"/>
      <c r="I102"/>
    </row>
    <row r="103" spans="2:17" ht="38.25" customHeight="1" x14ac:dyDescent="0.25">
      <c r="B103" s="944" t="s">
        <v>389</v>
      </c>
      <c r="C103" s="944"/>
      <c r="D103" s="944"/>
      <c r="E103" s="944"/>
      <c r="F103" s="944"/>
      <c r="G103" s="944"/>
      <c r="H103" s="944"/>
      <c r="I103" s="944"/>
      <c r="J103" s="944"/>
      <c r="K103" s="944"/>
      <c r="L103" s="944"/>
      <c r="M103" s="944"/>
      <c r="N103" s="944"/>
      <c r="O103" s="944"/>
      <c r="P103" s="944"/>
      <c r="Q103" s="944"/>
    </row>
    <row r="104" spans="2:17" x14ac:dyDescent="0.25">
      <c r="B104" s="455" t="s">
        <v>374</v>
      </c>
      <c r="C104" s="22"/>
      <c r="D104" s="22"/>
      <c r="E104" s="22"/>
      <c r="F104" s="22"/>
      <c r="G104" s="22"/>
      <c r="H104" s="22"/>
      <c r="I104" s="22"/>
      <c r="J104" s="22"/>
      <c r="K104" s="22"/>
      <c r="L104" s="22"/>
      <c r="M104" s="22"/>
    </row>
    <row r="105" spans="2:17" ht="15.75" thickBot="1" x14ac:dyDescent="0.3">
      <c r="E105"/>
      <c r="F105"/>
      <c r="G105"/>
      <c r="H105"/>
      <c r="I105"/>
    </row>
    <row r="106" spans="2:17" ht="23.25" customHeight="1" x14ac:dyDescent="0.25">
      <c r="B106" s="958" t="s">
        <v>50</v>
      </c>
      <c r="C106" s="954" t="s">
        <v>340</v>
      </c>
      <c r="D106" s="961" t="s">
        <v>341</v>
      </c>
      <c r="E106" s="962" t="s">
        <v>360</v>
      </c>
      <c r="F106" s="954" t="s">
        <v>361</v>
      </c>
      <c r="G106" s="954" t="s">
        <v>362</v>
      </c>
      <c r="H106" s="954" t="s">
        <v>375</v>
      </c>
      <c r="I106" s="954" t="s">
        <v>376</v>
      </c>
      <c r="J106" s="955" t="s">
        <v>377</v>
      </c>
      <c r="K106" s="943" t="s">
        <v>344</v>
      </c>
      <c r="L106" s="943"/>
      <c r="M106" s="942" t="s">
        <v>345</v>
      </c>
      <c r="N106" s="943" t="s">
        <v>346</v>
      </c>
      <c r="O106" s="943"/>
      <c r="P106" s="943"/>
      <c r="Q106" s="956" t="s">
        <v>369</v>
      </c>
    </row>
    <row r="107" spans="2:17" ht="21" customHeight="1" x14ac:dyDescent="0.25">
      <c r="B107" s="959"/>
      <c r="C107" s="922"/>
      <c r="D107" s="925"/>
      <c r="E107" s="950"/>
      <c r="F107" s="922"/>
      <c r="G107" s="923"/>
      <c r="H107" s="922"/>
      <c r="I107" s="922"/>
      <c r="J107" s="951"/>
      <c r="K107" s="395" t="s">
        <v>348</v>
      </c>
      <c r="L107" s="395" t="s">
        <v>349</v>
      </c>
      <c r="M107" s="936"/>
      <c r="N107" s="395" t="s">
        <v>350</v>
      </c>
      <c r="O107" s="395" t="s">
        <v>351</v>
      </c>
      <c r="P107" s="395" t="s">
        <v>352</v>
      </c>
      <c r="Q107" s="957"/>
    </row>
    <row r="108" spans="2:17" ht="22.5" customHeight="1" x14ac:dyDescent="0.25">
      <c r="B108" s="960"/>
      <c r="C108" s="923"/>
      <c r="D108" s="926"/>
      <c r="E108" s="950"/>
      <c r="F108" s="923"/>
      <c r="G108" s="396" t="s">
        <v>365</v>
      </c>
      <c r="H108" s="399">
        <v>0.2</v>
      </c>
      <c r="I108" s="400">
        <f>ROUND((60/52.5)-1,4)</f>
        <v>0.1429</v>
      </c>
      <c r="J108" s="938"/>
      <c r="K108" s="395">
        <f>'TABELA APOIO'!H105+'TABELA APOIO'!H106</f>
        <v>0.1111111111111111</v>
      </c>
      <c r="L108" s="395">
        <f>'TABELA APOIO'!H119</f>
        <v>0</v>
      </c>
      <c r="M108" s="395">
        <f>'TABELA APOIO'!J129+'TABELA APOIO'!J130+'TABELA APOIO'!J133</f>
        <v>0</v>
      </c>
      <c r="N108" s="395">
        <f>'TABELA APOIO'!I145</f>
        <v>0</v>
      </c>
      <c r="O108" s="395">
        <f>'TABELA APOIO'!I146</f>
        <v>0</v>
      </c>
      <c r="P108" s="395">
        <f>'TABELA APOIO'!I148+'TABELA APOIO'!I149+'TABELA APOIO'!I150+'TABELA APOIO'!I152+'TABELA APOIO'!I153</f>
        <v>0</v>
      </c>
      <c r="Q108" s="957"/>
    </row>
    <row r="109" spans="2:17" ht="19.5" customHeight="1" thickBot="1" x14ac:dyDescent="0.3">
      <c r="B109" s="581">
        <v>11</v>
      </c>
      <c r="C109" s="582" t="str">
        <f>'TABELA APOIO'!C98</f>
        <v xml:space="preserve">Eletrotécnico </v>
      </c>
      <c r="D109" s="583">
        <f>'TABELA APOIO'!E98</f>
        <v>0</v>
      </c>
      <c r="E109" s="583">
        <f>'TABELA APOIO'!F98</f>
        <v>0</v>
      </c>
      <c r="F109" s="578">
        <f>SUM(D109:E109)</f>
        <v>0</v>
      </c>
      <c r="G109" s="584">
        <f>F109/220</f>
        <v>0</v>
      </c>
      <c r="H109" s="584">
        <f>G109*$H$108</f>
        <v>0</v>
      </c>
      <c r="I109" s="584">
        <f>G109*$I$108*1.2</f>
        <v>0</v>
      </c>
      <c r="J109" s="584">
        <f>SUM(H109:I109)</f>
        <v>0</v>
      </c>
      <c r="K109" s="579">
        <f>J109*$K$108</f>
        <v>0</v>
      </c>
      <c r="L109" s="579">
        <f>(J109+K109)*$L$108</f>
        <v>0</v>
      </c>
      <c r="M109" s="579">
        <f>J109*$M$108</f>
        <v>0</v>
      </c>
      <c r="N109" s="579">
        <f>SUM(J109:M109)*$N$108</f>
        <v>0</v>
      </c>
      <c r="O109" s="579">
        <f>SUM(J109:N109)*$O$108</f>
        <v>0</v>
      </c>
      <c r="P109" s="579">
        <f>Q109*$P$108</f>
        <v>0</v>
      </c>
      <c r="Q109" s="580">
        <f>SUM(J109:O109)/(1-$P$108)</f>
        <v>0</v>
      </c>
    </row>
    <row r="110" spans="2:17" ht="15.75" thickBot="1" x14ac:dyDescent="0.3">
      <c r="B110" s="8" t="s">
        <v>390</v>
      </c>
      <c r="E110"/>
      <c r="F110"/>
      <c r="G110"/>
      <c r="H110"/>
      <c r="I110"/>
    </row>
    <row r="111" spans="2:17" ht="27" customHeight="1" x14ac:dyDescent="0.25">
      <c r="B111" s="428" t="s">
        <v>391</v>
      </c>
      <c r="E111"/>
      <c r="F111"/>
      <c r="G111"/>
      <c r="H111"/>
      <c r="I111"/>
      <c r="P111" s="427" t="s">
        <v>355</v>
      </c>
      <c r="Q111" s="430">
        <f>AVERAGE(Q105:Q109)</f>
        <v>0</v>
      </c>
    </row>
    <row r="112" spans="2:17" x14ac:dyDescent="0.25">
      <c r="B112" s="429" t="s">
        <v>392</v>
      </c>
      <c r="E112"/>
      <c r="F112"/>
      <c r="G112"/>
      <c r="H112"/>
      <c r="I112"/>
    </row>
    <row r="113" spans="2:12" x14ac:dyDescent="0.25">
      <c r="B113" s="8" t="s">
        <v>393</v>
      </c>
      <c r="E113"/>
      <c r="F113"/>
      <c r="G113"/>
      <c r="H113"/>
      <c r="I113"/>
    </row>
    <row r="115" spans="2:12" ht="15.75" thickBot="1" x14ac:dyDescent="0.3"/>
    <row r="116" spans="2:12" ht="19.5" customHeight="1" x14ac:dyDescent="0.25">
      <c r="B116" s="979" t="s">
        <v>394</v>
      </c>
      <c r="C116" s="980"/>
      <c r="D116" s="980"/>
      <c r="E116" s="980"/>
      <c r="F116" s="980"/>
      <c r="G116" s="980"/>
      <c r="H116" s="980"/>
      <c r="I116" s="980"/>
      <c r="J116" s="980"/>
      <c r="K116" s="980"/>
      <c r="L116" s="981"/>
    </row>
    <row r="117" spans="2:12" ht="30" customHeight="1" x14ac:dyDescent="0.25">
      <c r="B117" s="442" t="s">
        <v>50</v>
      </c>
      <c r="C117" s="740" t="s">
        <v>51</v>
      </c>
      <c r="D117" s="740"/>
      <c r="E117" s="439" t="s">
        <v>70</v>
      </c>
      <c r="F117" s="439" t="s">
        <v>395</v>
      </c>
      <c r="G117" s="740" t="s">
        <v>93</v>
      </c>
      <c r="H117" s="740"/>
      <c r="I117" s="740" t="s">
        <v>55</v>
      </c>
      <c r="J117" s="740"/>
      <c r="K117" s="740" t="s">
        <v>56</v>
      </c>
      <c r="L117" s="978"/>
    </row>
    <row r="118" spans="2:12" ht="19.5" customHeight="1" x14ac:dyDescent="0.25">
      <c r="B118" s="197">
        <v>14</v>
      </c>
      <c r="C118" s="735" t="s">
        <v>396</v>
      </c>
      <c r="D118" s="735"/>
      <c r="E118" s="199" t="s">
        <v>96</v>
      </c>
      <c r="F118" s="307">
        <v>517.08000000000004</v>
      </c>
      <c r="G118" s="968">
        <f>M31</f>
        <v>0</v>
      </c>
      <c r="H118" s="969"/>
      <c r="I118" s="968">
        <f>F118*G118</f>
        <v>0</v>
      </c>
      <c r="J118" s="969"/>
      <c r="K118" s="968">
        <f>I118*12</f>
        <v>0</v>
      </c>
      <c r="L118" s="977"/>
    </row>
    <row r="119" spans="2:12" ht="19.5" customHeight="1" x14ac:dyDescent="0.25">
      <c r="B119" s="197">
        <v>15</v>
      </c>
      <c r="C119" s="735" t="s">
        <v>397</v>
      </c>
      <c r="D119" s="735"/>
      <c r="E119" s="199" t="s">
        <v>96</v>
      </c>
      <c r="F119" s="200">
        <v>108</v>
      </c>
      <c r="G119" s="968">
        <f>O48</f>
        <v>0</v>
      </c>
      <c r="H119" s="969"/>
      <c r="I119" s="968">
        <f t="shared" ref="I119:I124" si="41">F119*G119</f>
        <v>0</v>
      </c>
      <c r="J119" s="969"/>
      <c r="K119" s="968">
        <f t="shared" ref="K119:K124" si="42">I119*12</f>
        <v>0</v>
      </c>
      <c r="L119" s="977"/>
    </row>
    <row r="120" spans="2:12" ht="19.5" customHeight="1" x14ac:dyDescent="0.25">
      <c r="B120" s="197">
        <v>16</v>
      </c>
      <c r="C120" s="735" t="s">
        <v>398</v>
      </c>
      <c r="D120" s="735"/>
      <c r="E120" s="199" t="s">
        <v>96</v>
      </c>
      <c r="F120" s="200">
        <v>72</v>
      </c>
      <c r="G120" s="967">
        <f>O61</f>
        <v>0</v>
      </c>
      <c r="H120" s="967"/>
      <c r="I120" s="967">
        <f t="shared" si="41"/>
        <v>0</v>
      </c>
      <c r="J120" s="967"/>
      <c r="K120" s="967">
        <f t="shared" si="42"/>
        <v>0</v>
      </c>
      <c r="L120" s="976"/>
    </row>
    <row r="121" spans="2:12" ht="19.5" customHeight="1" x14ac:dyDescent="0.25">
      <c r="B121" s="197">
        <v>17</v>
      </c>
      <c r="C121" s="735" t="s">
        <v>399</v>
      </c>
      <c r="D121" s="735"/>
      <c r="E121" s="199" t="s">
        <v>96</v>
      </c>
      <c r="F121" s="200">
        <v>54</v>
      </c>
      <c r="G121" s="967">
        <f>Q77</f>
        <v>0</v>
      </c>
      <c r="H121" s="967"/>
      <c r="I121" s="967">
        <f t="shared" si="41"/>
        <v>0</v>
      </c>
      <c r="J121" s="967"/>
      <c r="K121" s="967">
        <f t="shared" si="42"/>
        <v>0</v>
      </c>
      <c r="L121" s="976"/>
    </row>
    <row r="122" spans="2:12" ht="19.5" customHeight="1" x14ac:dyDescent="0.25">
      <c r="B122" s="197">
        <v>18</v>
      </c>
      <c r="C122" s="735" t="s">
        <v>400</v>
      </c>
      <c r="D122" s="735"/>
      <c r="E122" s="199" t="s">
        <v>96</v>
      </c>
      <c r="F122" s="200">
        <v>12</v>
      </c>
      <c r="G122" s="967">
        <f>O92</f>
        <v>0</v>
      </c>
      <c r="H122" s="967"/>
      <c r="I122" s="967">
        <f t="shared" si="41"/>
        <v>0</v>
      </c>
      <c r="J122" s="967"/>
      <c r="K122" s="967">
        <f t="shared" si="42"/>
        <v>0</v>
      </c>
      <c r="L122" s="976"/>
    </row>
    <row r="123" spans="2:12" ht="19.5" customHeight="1" x14ac:dyDescent="0.25">
      <c r="B123" s="197">
        <v>19</v>
      </c>
      <c r="C123" s="735" t="s">
        <v>401</v>
      </c>
      <c r="D123" s="735"/>
      <c r="E123" s="199" t="s">
        <v>96</v>
      </c>
      <c r="F123" s="200">
        <v>8</v>
      </c>
      <c r="G123" s="967">
        <f>O100</f>
        <v>0</v>
      </c>
      <c r="H123" s="967"/>
      <c r="I123" s="967">
        <f t="shared" si="41"/>
        <v>0</v>
      </c>
      <c r="J123" s="967"/>
      <c r="K123" s="967">
        <f t="shared" si="42"/>
        <v>0</v>
      </c>
      <c r="L123" s="976"/>
    </row>
    <row r="124" spans="2:12" ht="19.5" customHeight="1" x14ac:dyDescent="0.25">
      <c r="B124" s="197">
        <v>20</v>
      </c>
      <c r="C124" s="735" t="s">
        <v>402</v>
      </c>
      <c r="D124" s="735"/>
      <c r="E124" s="199" t="s">
        <v>96</v>
      </c>
      <c r="F124" s="200">
        <v>6</v>
      </c>
      <c r="G124" s="967">
        <f>Q111</f>
        <v>0</v>
      </c>
      <c r="H124" s="967"/>
      <c r="I124" s="967">
        <f t="shared" si="41"/>
        <v>0</v>
      </c>
      <c r="J124" s="967"/>
      <c r="K124" s="967">
        <f t="shared" si="42"/>
        <v>0</v>
      </c>
      <c r="L124" s="976"/>
    </row>
    <row r="125" spans="2:12" ht="27" customHeight="1" thickBot="1" x14ac:dyDescent="0.3">
      <c r="B125" s="970" t="s">
        <v>90</v>
      </c>
      <c r="C125" s="971"/>
      <c r="D125" s="971"/>
      <c r="E125" s="971"/>
      <c r="F125" s="971"/>
      <c r="G125" s="971"/>
      <c r="H125" s="971"/>
      <c r="I125" s="972">
        <f>SUM(I118:J124)</f>
        <v>0</v>
      </c>
      <c r="J125" s="974"/>
      <c r="K125" s="972">
        <f>SUM(K118:L124)</f>
        <v>0</v>
      </c>
      <c r="L125" s="973"/>
    </row>
  </sheetData>
  <sheetProtection algorithmName="SHA-512" hashValue="TDQMK/lQlSMRPcnwCaQb/lFbW4iicfaAMt+qeS1D7glSTSTiAGP0gfwuhvleMVB+xsjyJzelUUQZGgrWJa237Q==" saltValue="Kwj3CNbAhabj7BF2mJgJgg==" spinCount="100000" sheet="1" objects="1" scenarios="1"/>
  <mergeCells count="142">
    <mergeCell ref="B125:H125"/>
    <mergeCell ref="K125:L125"/>
    <mergeCell ref="I125:J125"/>
    <mergeCell ref="B35:Q35"/>
    <mergeCell ref="K124:L124"/>
    <mergeCell ref="K123:L123"/>
    <mergeCell ref="K122:L122"/>
    <mergeCell ref="K121:L121"/>
    <mergeCell ref="K120:L120"/>
    <mergeCell ref="K119:L119"/>
    <mergeCell ref="K118:L118"/>
    <mergeCell ref="K117:L117"/>
    <mergeCell ref="B116:L116"/>
    <mergeCell ref="C117:D117"/>
    <mergeCell ref="G118:H118"/>
    <mergeCell ref="G117:H117"/>
    <mergeCell ref="I124:J124"/>
    <mergeCell ref="I123:J123"/>
    <mergeCell ref="I122:J122"/>
    <mergeCell ref="I121:J121"/>
    <mergeCell ref="I120:J120"/>
    <mergeCell ref="I119:J119"/>
    <mergeCell ref="I118:J118"/>
    <mergeCell ref="I117:J117"/>
    <mergeCell ref="C124:D124"/>
    <mergeCell ref="C123:D123"/>
    <mergeCell ref="C122:D122"/>
    <mergeCell ref="C121:D121"/>
    <mergeCell ref="C120:D120"/>
    <mergeCell ref="C119:D119"/>
    <mergeCell ref="C118:D118"/>
    <mergeCell ref="G124:H124"/>
    <mergeCell ref="G123:H123"/>
    <mergeCell ref="G122:H122"/>
    <mergeCell ref="G121:H121"/>
    <mergeCell ref="G120:H120"/>
    <mergeCell ref="G119:H119"/>
    <mergeCell ref="O51:O53"/>
    <mergeCell ref="O38:O40"/>
    <mergeCell ref="E38:E40"/>
    <mergeCell ref="H38:H39"/>
    <mergeCell ref="B51:B53"/>
    <mergeCell ref="C51:C53"/>
    <mergeCell ref="G87:G88"/>
    <mergeCell ref="B87:B89"/>
    <mergeCell ref="C87:C89"/>
    <mergeCell ref="I38:J38"/>
    <mergeCell ref="K38:K39"/>
    <mergeCell ref="L38:N38"/>
    <mergeCell ref="B48:K48"/>
    <mergeCell ref="B61:K61"/>
    <mergeCell ref="B64:Q64"/>
    <mergeCell ref="G51:G52"/>
    <mergeCell ref="K51:K52"/>
    <mergeCell ref="L51:N51"/>
    <mergeCell ref="I51:J51"/>
    <mergeCell ref="D51:D53"/>
    <mergeCell ref="E51:E53"/>
    <mergeCell ref="F51:F53"/>
    <mergeCell ref="H51:H52"/>
    <mergeCell ref="M67:M68"/>
    <mergeCell ref="G95:G96"/>
    <mergeCell ref="G106:G107"/>
    <mergeCell ref="B95:B97"/>
    <mergeCell ref="C95:C97"/>
    <mergeCell ref="D95:D97"/>
    <mergeCell ref="E95:E97"/>
    <mergeCell ref="F95:F97"/>
    <mergeCell ref="O87:O89"/>
    <mergeCell ref="B100:K100"/>
    <mergeCell ref="G67:G68"/>
    <mergeCell ref="N67:P67"/>
    <mergeCell ref="B81:Q81"/>
    <mergeCell ref="B92:K92"/>
    <mergeCell ref="D87:D89"/>
    <mergeCell ref="E87:E89"/>
    <mergeCell ref="F87:F89"/>
    <mergeCell ref="M106:M107"/>
    <mergeCell ref="I106:I107"/>
    <mergeCell ref="J106:J108"/>
    <mergeCell ref="L95:N95"/>
    <mergeCell ref="B103:Q103"/>
    <mergeCell ref="N106:P106"/>
    <mergeCell ref="Q106:Q108"/>
    <mergeCell ref="K106:L106"/>
    <mergeCell ref="B106:B108"/>
    <mergeCell ref="C106:C108"/>
    <mergeCell ref="D106:D108"/>
    <mergeCell ref="E106:E108"/>
    <mergeCell ref="F106:F108"/>
    <mergeCell ref="H106:H107"/>
    <mergeCell ref="H95:H96"/>
    <mergeCell ref="I95:J95"/>
    <mergeCell ref="O95:O97"/>
    <mergeCell ref="D9:G9"/>
    <mergeCell ref="B17:Q17"/>
    <mergeCell ref="C21:C23"/>
    <mergeCell ref="D21:D23"/>
    <mergeCell ref="E21:E23"/>
    <mergeCell ref="G21:H21"/>
    <mergeCell ref="B21:B23"/>
    <mergeCell ref="B12:Q12"/>
    <mergeCell ref="K95:K96"/>
    <mergeCell ref="H87:H88"/>
    <mergeCell ref="I87:J87"/>
    <mergeCell ref="K87:K88"/>
    <mergeCell ref="L87:N87"/>
    <mergeCell ref="B83:Q83"/>
    <mergeCell ref="B67:B69"/>
    <mergeCell ref="C67:C69"/>
    <mergeCell ref="D67:D69"/>
    <mergeCell ref="E67:E69"/>
    <mergeCell ref="F67:F69"/>
    <mergeCell ref="Q67:Q69"/>
    <mergeCell ref="H67:H68"/>
    <mergeCell ref="I67:I68"/>
    <mergeCell ref="J67:J69"/>
    <mergeCell ref="K67:L67"/>
    <mergeCell ref="B13:Q13"/>
    <mergeCell ref="M21:M23"/>
    <mergeCell ref="B30:J31"/>
    <mergeCell ref="B3:Q3"/>
    <mergeCell ref="B2:Q2"/>
    <mergeCell ref="B1:Q1"/>
    <mergeCell ref="B6:Q6"/>
    <mergeCell ref="B7:Q7"/>
    <mergeCell ref="B38:B40"/>
    <mergeCell ref="C38:C40"/>
    <mergeCell ref="D38:D40"/>
    <mergeCell ref="F38:F40"/>
    <mergeCell ref="B33:Q33"/>
    <mergeCell ref="B34:Q34"/>
    <mergeCell ref="G38:G39"/>
    <mergeCell ref="B11:Q11"/>
    <mergeCell ref="B4:Q4"/>
    <mergeCell ref="K9:L9"/>
    <mergeCell ref="J21:L21"/>
    <mergeCell ref="I21:I22"/>
    <mergeCell ref="F21:F22"/>
    <mergeCell ref="B18:Q18"/>
    <mergeCell ref="B19:Q19"/>
    <mergeCell ref="B20:Q20"/>
  </mergeCells>
  <pageMargins left="0.511811024" right="0.511811024" top="0.78740157499999996" bottom="0.78740157499999996" header="0.31496062000000002" footer="0.31496062000000002"/>
  <pageSetup paperSize="9" scale="61" fitToHeight="0" orientation="landscape" r:id="rId1"/>
  <headerFooter>
    <oddFooter>&amp;C&amp;A - Pregão Eletrônico nº 90002/2025 - LFDA/SP-MAPA</oddFooter>
  </headerFooter>
  <rowBreaks count="3" manualBreakCount="3">
    <brk id="32" max="16" man="1"/>
    <brk id="66" max="16" man="1"/>
    <brk id="101"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ilha3">
    <tabColor theme="0" tint="-0.249977111117893"/>
    <pageSetUpPr fitToPage="1"/>
  </sheetPr>
  <dimension ref="A1:P154"/>
  <sheetViews>
    <sheetView showGridLines="0" topLeftCell="A64" zoomScaleNormal="100" workbookViewId="0">
      <selection activeCell="K93" sqref="K93"/>
    </sheetView>
  </sheetViews>
  <sheetFormatPr defaultRowHeight="15" x14ac:dyDescent="0.25"/>
  <cols>
    <col min="2" max="2" width="7.85546875" customWidth="1"/>
    <col min="3" max="3" width="39.140625" style="2" customWidth="1"/>
    <col min="4" max="4" width="13.7109375" style="2" customWidth="1"/>
    <col min="5" max="6" width="12.7109375" style="2" customWidth="1"/>
    <col min="7" max="12" width="12.7109375" customWidth="1"/>
  </cols>
  <sheetData>
    <row r="1" spans="1:14" ht="20.25" customHeight="1" x14ac:dyDescent="0.3">
      <c r="A1" s="46"/>
      <c r="B1" s="714" t="str">
        <f>ORIENTAÇÕES!B1</f>
        <v>ANEXO VII</v>
      </c>
      <c r="C1" s="714"/>
      <c r="D1" s="714"/>
      <c r="E1" s="714"/>
      <c r="F1" s="714"/>
      <c r="G1" s="714"/>
      <c r="H1" s="714"/>
      <c r="I1" s="714"/>
      <c r="J1" s="714"/>
      <c r="K1" s="714"/>
      <c r="L1" s="714"/>
    </row>
    <row r="2" spans="1:14" ht="20.25" customHeight="1" x14ac:dyDescent="0.3">
      <c r="A2" s="46"/>
      <c r="B2" s="714" t="str">
        <f>ORIENTAÇÕES!B2</f>
        <v>PLANILHA DE CUSTO E FORMAÇÃO DE PREÇO (ITEM 1) LICITANTE</v>
      </c>
      <c r="C2" s="714"/>
      <c r="D2" s="714"/>
      <c r="E2" s="714"/>
      <c r="F2" s="714"/>
      <c r="G2" s="714"/>
      <c r="H2" s="714"/>
      <c r="I2" s="714"/>
      <c r="J2" s="714"/>
      <c r="K2" s="714"/>
      <c r="L2" s="714"/>
    </row>
    <row r="3" spans="1:14" ht="20.25" customHeight="1" x14ac:dyDescent="0.3">
      <c r="A3" s="46"/>
      <c r="B3" s="714" t="str">
        <f>ORIENTAÇÕES!B3</f>
        <v>PREGÃO ELETRÔNICO Nº 90002/2025</v>
      </c>
      <c r="C3" s="714"/>
      <c r="D3" s="714"/>
      <c r="E3" s="714"/>
      <c r="F3" s="714"/>
      <c r="G3" s="714"/>
      <c r="H3" s="714"/>
      <c r="I3" s="714"/>
      <c r="J3" s="714"/>
      <c r="K3" s="714"/>
      <c r="L3" s="714"/>
    </row>
    <row r="4" spans="1:14" ht="20.25" customHeight="1" x14ac:dyDescent="0.3">
      <c r="A4" s="46"/>
      <c r="B4" s="715" t="str">
        <f>ORIENTAÇÕES!B4</f>
        <v>PROCESSO Nº 21000.068258/2024-69</v>
      </c>
      <c r="C4" s="715"/>
      <c r="D4" s="715"/>
      <c r="E4" s="715"/>
      <c r="F4" s="715"/>
      <c r="G4" s="715"/>
      <c r="H4" s="715"/>
      <c r="I4" s="715"/>
      <c r="J4" s="715"/>
      <c r="K4" s="715"/>
      <c r="L4" s="715"/>
    </row>
    <row r="5" spans="1:14" ht="18.75" x14ac:dyDescent="0.3">
      <c r="B5" s="991"/>
      <c r="C5" s="991"/>
      <c r="D5" s="991"/>
      <c r="E5" s="991"/>
      <c r="F5" s="991"/>
      <c r="G5" s="991"/>
      <c r="H5" s="991"/>
      <c r="I5" s="991"/>
    </row>
    <row r="6" spans="1:14" ht="18" customHeight="1" x14ac:dyDescent="0.3">
      <c r="A6" s="46"/>
      <c r="B6" s="712" t="str">
        <f>ORIENTAÇÕES!B8</f>
        <v>ITEM 1 - SERVIÇOS DE MANUTENÇÃO RESIDENTE</v>
      </c>
      <c r="C6" s="712"/>
      <c r="D6" s="712"/>
      <c r="E6" s="712"/>
      <c r="F6" s="712"/>
      <c r="G6" s="712"/>
      <c r="H6" s="712"/>
      <c r="I6" s="712"/>
      <c r="J6" s="712"/>
      <c r="K6" s="712"/>
      <c r="L6" s="712"/>
      <c r="M6" s="123"/>
    </row>
    <row r="7" spans="1:14" ht="20.25" customHeight="1" x14ac:dyDescent="0.25">
      <c r="B7" s="768" t="s">
        <v>13</v>
      </c>
      <c r="C7" s="768"/>
      <c r="D7" s="768"/>
      <c r="E7" s="768"/>
      <c r="F7" s="768"/>
      <c r="G7" s="768"/>
      <c r="H7" s="768"/>
      <c r="I7" s="768"/>
      <c r="J7" s="768"/>
      <c r="K7" s="768"/>
      <c r="L7" s="768"/>
    </row>
    <row r="8" spans="1:14" ht="30" customHeight="1" x14ac:dyDescent="0.25">
      <c r="B8" s="9"/>
      <c r="C8" s="9"/>
      <c r="G8" s="2"/>
      <c r="H8" s="9"/>
      <c r="I8" s="9"/>
    </row>
    <row r="9" spans="1:14" ht="27" customHeight="1" x14ac:dyDescent="0.25">
      <c r="B9" s="38"/>
      <c r="C9" s="38" t="s">
        <v>67</v>
      </c>
      <c r="D9" s="996" t="str">
        <f>'RESUMO ITEM1'!C10</f>
        <v>XXXXXX</v>
      </c>
      <c r="E9" s="997"/>
      <c r="F9" s="998"/>
      <c r="H9" s="39" t="s">
        <v>46</v>
      </c>
      <c r="I9" s="994" t="str">
        <f>'RESUMO ITEM1'!C11</f>
        <v>XXXXXX</v>
      </c>
      <c r="J9" s="995"/>
    </row>
    <row r="10" spans="1:14" x14ac:dyDescent="0.25">
      <c r="B10" s="9"/>
      <c r="G10" s="9"/>
      <c r="H10" s="9"/>
      <c r="I10" s="9"/>
    </row>
    <row r="11" spans="1:14" x14ac:dyDescent="0.25">
      <c r="B11" s="248" t="s">
        <v>403</v>
      </c>
      <c r="C11" s="248"/>
      <c r="D11" s="248"/>
      <c r="E11" s="249"/>
      <c r="F11" s="249"/>
      <c r="G11" s="249"/>
      <c r="H11" s="249"/>
      <c r="I11" s="248"/>
      <c r="J11" s="248"/>
      <c r="K11" s="248"/>
    </row>
    <row r="12" spans="1:14" ht="15.75" thickBot="1" x14ac:dyDescent="0.3">
      <c r="B12" s="215" t="s">
        <v>404</v>
      </c>
      <c r="C12" s="215"/>
      <c r="D12" s="215"/>
      <c r="E12" s="218"/>
      <c r="F12" s="218"/>
      <c r="G12" s="218"/>
      <c r="H12" s="218"/>
      <c r="I12" s="218"/>
      <c r="J12" s="218"/>
      <c r="K12" s="218"/>
    </row>
    <row r="13" spans="1:14" ht="45" x14ac:dyDescent="0.25">
      <c r="B13" s="250" t="s">
        <v>127</v>
      </c>
      <c r="C13" s="992" t="s">
        <v>128</v>
      </c>
      <c r="D13" s="993"/>
      <c r="E13" s="225" t="s">
        <v>405</v>
      </c>
      <c r="F13" s="225" t="s">
        <v>406</v>
      </c>
      <c r="G13" s="225" t="s">
        <v>407</v>
      </c>
      <c r="H13" s="225" t="s">
        <v>408</v>
      </c>
      <c r="I13" s="225" t="s">
        <v>409</v>
      </c>
      <c r="J13" s="251" t="s">
        <v>410</v>
      </c>
      <c r="K13" s="252" t="s">
        <v>411</v>
      </c>
      <c r="L13" s="9"/>
      <c r="M13" s="9"/>
    </row>
    <row r="14" spans="1:14" ht="20.100000000000001" customHeight="1" x14ac:dyDescent="0.25">
      <c r="B14" s="239">
        <v>1</v>
      </c>
      <c r="C14" s="773" t="s">
        <v>76</v>
      </c>
      <c r="D14" s="775"/>
      <c r="E14" s="253"/>
      <c r="F14" s="254">
        <v>2</v>
      </c>
      <c r="G14" s="254">
        <v>22</v>
      </c>
      <c r="H14" s="233">
        <f>E14*F14*G14</f>
        <v>0</v>
      </c>
      <c r="I14" s="228">
        <v>0.06</v>
      </c>
      <c r="J14" s="621">
        <f>'TABELA APOIO'!E16*I14</f>
        <v>0</v>
      </c>
      <c r="K14" s="256">
        <v>0</v>
      </c>
      <c r="L14" s="9"/>
      <c r="M14" s="9"/>
    </row>
    <row r="15" spans="1:14" ht="30.75" customHeight="1" x14ac:dyDescent="0.25">
      <c r="B15" s="239">
        <v>2</v>
      </c>
      <c r="C15" s="760" t="s">
        <v>79</v>
      </c>
      <c r="D15" s="762"/>
      <c r="E15" s="253"/>
      <c r="F15" s="254">
        <v>2</v>
      </c>
      <c r="G15" s="254">
        <v>22</v>
      </c>
      <c r="H15" s="233">
        <f>E15*F15*G15</f>
        <v>0</v>
      </c>
      <c r="I15" s="228">
        <v>0.06</v>
      </c>
      <c r="J15" s="621">
        <f>'TABELA APOIO'!E17*I15</f>
        <v>0</v>
      </c>
      <c r="K15" s="256">
        <v>0</v>
      </c>
      <c r="L15" s="619"/>
      <c r="M15" s="620"/>
      <c r="N15" s="620"/>
    </row>
    <row r="16" spans="1:14" ht="20.100000000000001" customHeight="1" x14ac:dyDescent="0.25">
      <c r="B16" s="239">
        <v>3</v>
      </c>
      <c r="C16" s="760" t="s">
        <v>81</v>
      </c>
      <c r="D16" s="762"/>
      <c r="E16" s="253"/>
      <c r="F16" s="254">
        <v>2</v>
      </c>
      <c r="G16" s="254">
        <v>26</v>
      </c>
      <c r="H16" s="233">
        <f t="shared" ref="H16:H24" si="0">E16*F16*G16</f>
        <v>0</v>
      </c>
      <c r="I16" s="228">
        <v>0.06</v>
      </c>
      <c r="J16" s="621">
        <f>'TABELA APOIO'!E18*I16</f>
        <v>0</v>
      </c>
      <c r="K16" s="256">
        <f t="shared" ref="K16:K21" si="1">H16-J16</f>
        <v>0</v>
      </c>
      <c r="L16" s="619"/>
      <c r="M16" s="620"/>
      <c r="N16" s="620"/>
    </row>
    <row r="17" spans="2:14" ht="20.100000000000001" customHeight="1" x14ac:dyDescent="0.25">
      <c r="B17" s="239">
        <v>4</v>
      </c>
      <c r="C17" s="773" t="s">
        <v>412</v>
      </c>
      <c r="D17" s="775"/>
      <c r="E17" s="253"/>
      <c r="F17" s="254">
        <v>2</v>
      </c>
      <c r="G17" s="254">
        <v>26</v>
      </c>
      <c r="H17" s="233">
        <f t="shared" si="0"/>
        <v>0</v>
      </c>
      <c r="I17" s="228">
        <v>0.06</v>
      </c>
      <c r="J17" s="621">
        <f>'TABELA APOIO'!E19*I17</f>
        <v>0</v>
      </c>
      <c r="K17" s="256">
        <f t="shared" si="1"/>
        <v>0</v>
      </c>
      <c r="L17" s="619"/>
      <c r="M17" s="620"/>
      <c r="N17" s="620"/>
    </row>
    <row r="18" spans="2:14" ht="20.100000000000001" customHeight="1" x14ac:dyDescent="0.25">
      <c r="B18" s="239">
        <v>5</v>
      </c>
      <c r="C18" s="140" t="s">
        <v>83</v>
      </c>
      <c r="D18" s="142"/>
      <c r="E18" s="253"/>
      <c r="F18" s="254">
        <v>2</v>
      </c>
      <c r="G18" s="254">
        <v>26</v>
      </c>
      <c r="H18" s="233">
        <f t="shared" si="0"/>
        <v>0</v>
      </c>
      <c r="I18" s="228">
        <v>0.06</v>
      </c>
      <c r="J18" s="621">
        <f>'TABELA APOIO'!E20*I18</f>
        <v>0</v>
      </c>
      <c r="K18" s="256">
        <f t="shared" si="1"/>
        <v>0</v>
      </c>
      <c r="L18" s="619"/>
      <c r="M18" s="620"/>
      <c r="N18" s="620"/>
    </row>
    <row r="19" spans="2:14" ht="20.100000000000001" customHeight="1" x14ac:dyDescent="0.25">
      <c r="B19" s="239">
        <v>6</v>
      </c>
      <c r="C19" s="773" t="s">
        <v>84</v>
      </c>
      <c r="D19" s="775"/>
      <c r="E19" s="253"/>
      <c r="F19" s="254">
        <v>2</v>
      </c>
      <c r="G19" s="254">
        <v>26</v>
      </c>
      <c r="H19" s="233">
        <f t="shared" si="0"/>
        <v>0</v>
      </c>
      <c r="I19" s="228">
        <v>0.06</v>
      </c>
      <c r="J19" s="621">
        <f>'TABELA APOIO'!E21*I19</f>
        <v>0</v>
      </c>
      <c r="K19" s="256">
        <f t="shared" si="1"/>
        <v>0</v>
      </c>
      <c r="L19" s="619"/>
      <c r="M19" s="620"/>
      <c r="N19" s="620"/>
    </row>
    <row r="20" spans="2:14" ht="20.100000000000001" customHeight="1" x14ac:dyDescent="0.25">
      <c r="B20" s="239">
        <v>7</v>
      </c>
      <c r="C20" s="773" t="s">
        <v>413</v>
      </c>
      <c r="D20" s="775"/>
      <c r="E20" s="253"/>
      <c r="F20" s="254">
        <v>2</v>
      </c>
      <c r="G20" s="254">
        <v>26</v>
      </c>
      <c r="H20" s="233">
        <f t="shared" si="0"/>
        <v>0</v>
      </c>
      <c r="I20" s="228">
        <v>0.06</v>
      </c>
      <c r="J20" s="621">
        <f>'TABELA APOIO'!E22*I20</f>
        <v>0</v>
      </c>
      <c r="K20" s="256">
        <f t="shared" si="1"/>
        <v>0</v>
      </c>
      <c r="L20" s="619"/>
      <c r="M20" s="620"/>
      <c r="N20" s="620"/>
    </row>
    <row r="21" spans="2:14" ht="20.100000000000001" customHeight="1" x14ac:dyDescent="0.25">
      <c r="B21" s="239">
        <v>8</v>
      </c>
      <c r="C21" s="773" t="s">
        <v>86</v>
      </c>
      <c r="D21" s="775"/>
      <c r="E21" s="253"/>
      <c r="F21" s="254">
        <v>2</v>
      </c>
      <c r="G21" s="254">
        <v>26</v>
      </c>
      <c r="H21" s="233">
        <f t="shared" si="0"/>
        <v>0</v>
      </c>
      <c r="I21" s="228">
        <v>0.06</v>
      </c>
      <c r="J21" s="621">
        <f>'TABELA APOIO'!E23*I21</f>
        <v>0</v>
      </c>
      <c r="K21" s="256">
        <f t="shared" si="1"/>
        <v>0</v>
      </c>
      <c r="L21" s="619"/>
      <c r="M21" s="620"/>
      <c r="N21" s="620"/>
    </row>
    <row r="22" spans="2:14" ht="20.100000000000001" customHeight="1" x14ac:dyDescent="0.25">
      <c r="B22" s="239">
        <v>9</v>
      </c>
      <c r="C22" s="140" t="s">
        <v>87</v>
      </c>
      <c r="D22" s="142"/>
      <c r="E22" s="253"/>
      <c r="F22" s="254">
        <v>2</v>
      </c>
      <c r="G22" s="254">
        <v>15</v>
      </c>
      <c r="H22" s="233">
        <f t="shared" si="0"/>
        <v>0</v>
      </c>
      <c r="I22" s="228">
        <v>0.06</v>
      </c>
      <c r="J22" s="621">
        <f>'TABELA APOIO'!E24*I22</f>
        <v>0</v>
      </c>
      <c r="K22" s="256">
        <v>0</v>
      </c>
      <c r="L22" s="619"/>
      <c r="M22" s="620"/>
      <c r="N22" s="620"/>
    </row>
    <row r="23" spans="2:14" ht="20.100000000000001" customHeight="1" x14ac:dyDescent="0.25">
      <c r="B23" s="239">
        <v>10</v>
      </c>
      <c r="C23" s="773" t="s">
        <v>88</v>
      </c>
      <c r="D23" s="775"/>
      <c r="E23" s="253"/>
      <c r="F23" s="254">
        <v>2</v>
      </c>
      <c r="G23" s="254">
        <v>15</v>
      </c>
      <c r="H23" s="233">
        <f t="shared" si="0"/>
        <v>0</v>
      </c>
      <c r="I23" s="228">
        <v>0.06</v>
      </c>
      <c r="J23" s="621">
        <f>'TABELA APOIO'!E25*I23</f>
        <v>0</v>
      </c>
      <c r="K23" s="256">
        <v>0</v>
      </c>
      <c r="L23" s="9"/>
      <c r="M23" s="9"/>
    </row>
    <row r="24" spans="2:14" ht="20.100000000000001" customHeight="1" thickBot="1" x14ac:dyDescent="0.3">
      <c r="B24" s="239">
        <v>11</v>
      </c>
      <c r="C24" s="773" t="s">
        <v>414</v>
      </c>
      <c r="D24" s="775"/>
      <c r="E24" s="253"/>
      <c r="F24" s="254">
        <v>2</v>
      </c>
      <c r="G24" s="254">
        <v>26</v>
      </c>
      <c r="H24" s="233">
        <f t="shared" si="0"/>
        <v>0</v>
      </c>
      <c r="I24" s="228">
        <v>0.06</v>
      </c>
      <c r="J24" s="621">
        <f>'TABELA APOIO'!E26*I24</f>
        <v>0</v>
      </c>
      <c r="K24" s="257">
        <f>H24-J24</f>
        <v>0</v>
      </c>
      <c r="L24" s="9"/>
      <c r="M24" s="9"/>
    </row>
    <row r="25" spans="2:14" x14ac:dyDescent="0.25">
      <c r="B25" s="984" t="s">
        <v>415</v>
      </c>
      <c r="C25" s="984"/>
      <c r="D25" s="984"/>
      <c r="E25" s="984"/>
      <c r="F25" s="984"/>
      <c r="G25" s="984"/>
      <c r="H25" s="984"/>
      <c r="I25" s="868"/>
      <c r="J25" s="868"/>
      <c r="K25" s="868"/>
      <c r="L25" s="9"/>
      <c r="M25" s="9"/>
    </row>
    <row r="26" spans="2:14" x14ac:dyDescent="0.25">
      <c r="B26" s="985" t="s">
        <v>416</v>
      </c>
      <c r="C26" s="985"/>
      <c r="D26" s="985"/>
      <c r="E26" s="985"/>
      <c r="F26" s="985"/>
      <c r="G26" s="985"/>
      <c r="H26" s="985"/>
      <c r="I26" s="985"/>
      <c r="J26" s="985"/>
      <c r="K26" s="985"/>
      <c r="L26" s="9"/>
      <c r="M26" s="9"/>
    </row>
    <row r="27" spans="2:14" x14ac:dyDescent="0.25">
      <c r="B27" s="985" t="s">
        <v>417</v>
      </c>
      <c r="C27" s="985"/>
      <c r="D27" s="985"/>
      <c r="E27" s="985"/>
      <c r="F27" s="985"/>
      <c r="G27" s="985"/>
      <c r="H27" s="985"/>
      <c r="I27" s="985"/>
      <c r="J27" s="985"/>
      <c r="K27" s="985"/>
      <c r="L27" s="9"/>
      <c r="M27" s="9"/>
    </row>
    <row r="28" spans="2:14" x14ac:dyDescent="0.25">
      <c r="B28" s="170"/>
      <c r="C28" s="170"/>
      <c r="D28" s="231"/>
      <c r="E28" s="231"/>
      <c r="F28" s="231"/>
      <c r="G28" s="231"/>
      <c r="H28" s="231"/>
      <c r="I28" s="231"/>
      <c r="J28" s="170"/>
      <c r="K28" s="170"/>
      <c r="L28" s="9"/>
      <c r="M28" s="9"/>
    </row>
    <row r="29" spans="2:14" ht="15.75" thickBot="1" x14ac:dyDescent="0.3">
      <c r="B29" s="990" t="s">
        <v>418</v>
      </c>
      <c r="C29" s="990"/>
      <c r="D29" s="990"/>
      <c r="E29" s="990"/>
      <c r="F29" s="990"/>
      <c r="G29" s="990"/>
      <c r="H29" s="990"/>
      <c r="I29" s="990"/>
      <c r="J29" s="990"/>
      <c r="K29" s="170"/>
      <c r="L29" s="9"/>
      <c r="M29" s="9"/>
    </row>
    <row r="30" spans="2:14" ht="43.5" customHeight="1" x14ac:dyDescent="0.25">
      <c r="B30" s="357" t="s">
        <v>127</v>
      </c>
      <c r="C30" s="986" t="s">
        <v>128</v>
      </c>
      <c r="D30" s="987"/>
      <c r="E30" s="357" t="s">
        <v>419</v>
      </c>
      <c r="F30" s="357" t="s">
        <v>420</v>
      </c>
      <c r="G30" s="225" t="s">
        <v>421</v>
      </c>
      <c r="H30" s="251" t="s">
        <v>422</v>
      </c>
      <c r="I30" s="251" t="s">
        <v>410</v>
      </c>
      <c r="J30" s="358" t="s">
        <v>423</v>
      </c>
      <c r="K30" s="170"/>
      <c r="L30" s="9"/>
      <c r="M30" s="9"/>
    </row>
    <row r="31" spans="2:14" ht="20.100000000000001" customHeight="1" x14ac:dyDescent="0.25">
      <c r="B31" s="239">
        <v>1</v>
      </c>
      <c r="C31" s="779" t="s">
        <v>76</v>
      </c>
      <c r="D31" s="779"/>
      <c r="E31" s="253"/>
      <c r="F31" s="254">
        <v>22</v>
      </c>
      <c r="G31" s="1001"/>
      <c r="H31" s="622">
        <f>('TABELA APOIO'!E16/200)*0.01</f>
        <v>0</v>
      </c>
      <c r="I31" s="255">
        <f>F31*H31</f>
        <v>0</v>
      </c>
      <c r="J31" s="256">
        <f>E31*F31-I31</f>
        <v>0</v>
      </c>
      <c r="K31" s="170"/>
      <c r="L31" s="9"/>
      <c r="M31" s="9"/>
    </row>
    <row r="32" spans="2:14" ht="32.25" customHeight="1" x14ac:dyDescent="0.25">
      <c r="B32" s="239">
        <v>2</v>
      </c>
      <c r="C32" s="802" t="s">
        <v>79</v>
      </c>
      <c r="D32" s="802"/>
      <c r="E32" s="253"/>
      <c r="F32" s="254">
        <v>22</v>
      </c>
      <c r="G32" s="1001"/>
      <c r="H32" s="622">
        <f>('TABELA APOIO'!E17/200)*0.01</f>
        <v>0</v>
      </c>
      <c r="I32" s="255">
        <f t="shared" ref="I32:I41" si="2">F32*H32</f>
        <v>0</v>
      </c>
      <c r="J32" s="256">
        <f t="shared" ref="J32:J41" si="3">E32*F32-I32</f>
        <v>0</v>
      </c>
      <c r="K32" s="988"/>
      <c r="L32" s="9"/>
      <c r="M32" s="9"/>
    </row>
    <row r="33" spans="2:16" ht="20.100000000000001" customHeight="1" x14ac:dyDescent="0.25">
      <c r="B33" s="239">
        <v>3</v>
      </c>
      <c r="C33" s="802" t="s">
        <v>81</v>
      </c>
      <c r="D33" s="802"/>
      <c r="E33" s="253"/>
      <c r="F33" s="254">
        <v>26</v>
      </c>
      <c r="G33" s="1001"/>
      <c r="H33" s="622">
        <f>('TABELA APOIO'!E18/220)*0.01</f>
        <v>0</v>
      </c>
      <c r="I33" s="255">
        <f t="shared" si="2"/>
        <v>0</v>
      </c>
      <c r="J33" s="256">
        <f t="shared" si="3"/>
        <v>0</v>
      </c>
      <c r="K33" s="988"/>
      <c r="L33" s="9"/>
      <c r="M33" s="9"/>
    </row>
    <row r="34" spans="2:16" ht="20.100000000000001" customHeight="1" x14ac:dyDescent="0.25">
      <c r="B34" s="239">
        <v>4</v>
      </c>
      <c r="C34" s="779" t="s">
        <v>412</v>
      </c>
      <c r="D34" s="779"/>
      <c r="E34" s="253"/>
      <c r="F34" s="254">
        <v>26</v>
      </c>
      <c r="G34" s="1001"/>
      <c r="H34" s="622">
        <f>('TABELA APOIO'!E19/220)*0.01</f>
        <v>0</v>
      </c>
      <c r="I34" s="255">
        <f t="shared" si="2"/>
        <v>0</v>
      </c>
      <c r="J34" s="256">
        <f t="shared" si="3"/>
        <v>0</v>
      </c>
      <c r="K34" s="988"/>
      <c r="L34" s="9"/>
      <c r="M34" s="9"/>
    </row>
    <row r="35" spans="2:16" ht="20.100000000000001" customHeight="1" x14ac:dyDescent="0.25">
      <c r="B35" s="239">
        <v>5</v>
      </c>
      <c r="C35" s="773" t="s">
        <v>83</v>
      </c>
      <c r="D35" s="775"/>
      <c r="E35" s="253"/>
      <c r="F35" s="254">
        <v>26</v>
      </c>
      <c r="G35" s="1001"/>
      <c r="H35" s="622">
        <f>('TABELA APOIO'!E20/220)*0.01</f>
        <v>0</v>
      </c>
      <c r="I35" s="255">
        <f t="shared" si="2"/>
        <v>0</v>
      </c>
      <c r="J35" s="256">
        <f t="shared" si="3"/>
        <v>0</v>
      </c>
      <c r="K35" s="988"/>
      <c r="L35" s="9"/>
      <c r="M35" s="9"/>
    </row>
    <row r="36" spans="2:16" ht="20.100000000000001" customHeight="1" x14ac:dyDescent="0.25">
      <c r="B36" s="239">
        <v>6</v>
      </c>
      <c r="C36" s="779" t="s">
        <v>84</v>
      </c>
      <c r="D36" s="779"/>
      <c r="E36" s="253"/>
      <c r="F36" s="254">
        <v>26</v>
      </c>
      <c r="G36" s="1001"/>
      <c r="H36" s="622">
        <f>('TABELA APOIO'!E21/220)*0.01</f>
        <v>0</v>
      </c>
      <c r="I36" s="255">
        <f t="shared" si="2"/>
        <v>0</v>
      </c>
      <c r="J36" s="256">
        <f t="shared" si="3"/>
        <v>0</v>
      </c>
      <c r="K36" s="170"/>
      <c r="L36" s="9"/>
      <c r="M36" s="9"/>
    </row>
    <row r="37" spans="2:16" ht="20.100000000000001" customHeight="1" x14ac:dyDescent="0.25">
      <c r="B37" s="239">
        <v>7</v>
      </c>
      <c r="C37" s="779" t="s">
        <v>413</v>
      </c>
      <c r="D37" s="779"/>
      <c r="E37" s="253"/>
      <c r="F37" s="254">
        <v>26</v>
      </c>
      <c r="G37" s="1001"/>
      <c r="H37" s="622">
        <f>('TABELA APOIO'!E22/220)*0.01</f>
        <v>0</v>
      </c>
      <c r="I37" s="255">
        <f t="shared" si="2"/>
        <v>0</v>
      </c>
      <c r="J37" s="256">
        <f t="shared" si="3"/>
        <v>0</v>
      </c>
      <c r="K37" s="170"/>
      <c r="L37" s="9"/>
      <c r="M37" s="9"/>
    </row>
    <row r="38" spans="2:16" ht="20.100000000000001" customHeight="1" x14ac:dyDescent="0.25">
      <c r="B38" s="239">
        <v>8</v>
      </c>
      <c r="C38" s="779" t="s">
        <v>86</v>
      </c>
      <c r="D38" s="779"/>
      <c r="E38" s="253"/>
      <c r="F38" s="254">
        <v>26</v>
      </c>
      <c r="G38" s="1001"/>
      <c r="H38" s="622">
        <f>('TABELA APOIO'!E23/220)*0.01</f>
        <v>0</v>
      </c>
      <c r="I38" s="255">
        <f t="shared" si="2"/>
        <v>0</v>
      </c>
      <c r="J38" s="256">
        <f t="shared" si="3"/>
        <v>0</v>
      </c>
      <c r="K38" s="170"/>
      <c r="L38" s="9"/>
      <c r="M38" s="9"/>
    </row>
    <row r="39" spans="2:16" ht="20.100000000000001" customHeight="1" x14ac:dyDescent="0.25">
      <c r="B39" s="239">
        <v>9</v>
      </c>
      <c r="C39" s="362" t="s">
        <v>87</v>
      </c>
      <c r="D39" s="362"/>
      <c r="E39" s="253"/>
      <c r="F39" s="254">
        <v>15</v>
      </c>
      <c r="G39" s="1001"/>
      <c r="H39" s="622">
        <f>('TABELA APOIO'!E24/220)*0.01</f>
        <v>0</v>
      </c>
      <c r="I39" s="255">
        <f t="shared" si="2"/>
        <v>0</v>
      </c>
      <c r="J39" s="256">
        <f t="shared" si="3"/>
        <v>0</v>
      </c>
      <c r="K39" s="170"/>
      <c r="L39" s="9"/>
      <c r="M39" s="9"/>
    </row>
    <row r="40" spans="2:16" ht="20.100000000000001" customHeight="1" x14ac:dyDescent="0.25">
      <c r="B40" s="239">
        <v>10</v>
      </c>
      <c r="C40" s="779" t="s">
        <v>88</v>
      </c>
      <c r="D40" s="779"/>
      <c r="E40" s="253"/>
      <c r="F40" s="254">
        <v>15</v>
      </c>
      <c r="G40" s="1001"/>
      <c r="H40" s="622">
        <f>('TABELA APOIO'!E25/220)*0.01</f>
        <v>0</v>
      </c>
      <c r="I40" s="255">
        <f t="shared" si="2"/>
        <v>0</v>
      </c>
      <c r="J40" s="256">
        <f t="shared" si="3"/>
        <v>0</v>
      </c>
      <c r="K40" s="170"/>
      <c r="L40" s="9"/>
      <c r="M40" s="9"/>
    </row>
    <row r="41" spans="2:16" ht="20.100000000000001" customHeight="1" thickBot="1" x14ac:dyDescent="0.3">
      <c r="B41" s="239">
        <v>11</v>
      </c>
      <c r="C41" s="779" t="s">
        <v>414</v>
      </c>
      <c r="D41" s="779"/>
      <c r="E41" s="253"/>
      <c r="F41" s="254">
        <v>26</v>
      </c>
      <c r="G41" s="1001"/>
      <c r="H41" s="622">
        <f>('TABELA APOIO'!E26/220)*0.01</f>
        <v>0</v>
      </c>
      <c r="I41" s="255">
        <f t="shared" si="2"/>
        <v>0</v>
      </c>
      <c r="J41" s="257">
        <f t="shared" si="3"/>
        <v>0</v>
      </c>
      <c r="K41" s="170"/>
      <c r="L41" s="9"/>
      <c r="M41" s="9"/>
    </row>
    <row r="42" spans="2:16" s="137" customFormat="1" x14ac:dyDescent="0.25">
      <c r="B42" s="355" t="s">
        <v>424</v>
      </c>
      <c r="C42" s="258"/>
      <c r="D42" s="259"/>
      <c r="E42" s="259"/>
      <c r="F42" s="259"/>
      <c r="G42" s="260"/>
      <c r="H42" s="261"/>
      <c r="I42" s="262"/>
      <c r="J42" s="259"/>
      <c r="K42" s="259"/>
      <c r="L42" s="9"/>
      <c r="M42" s="9"/>
    </row>
    <row r="43" spans="2:16" ht="15" customHeight="1" x14ac:dyDescent="0.25">
      <c r="B43" s="170"/>
      <c r="C43" s="170"/>
      <c r="D43" s="170"/>
      <c r="E43" s="170"/>
      <c r="F43" s="170"/>
      <c r="G43" s="170"/>
      <c r="H43" s="231"/>
      <c r="I43" s="231"/>
      <c r="J43" s="170"/>
      <c r="K43" s="170"/>
      <c r="L43" s="9"/>
      <c r="M43" s="9"/>
    </row>
    <row r="44" spans="2:16" ht="15" customHeight="1" thickBot="1" x14ac:dyDescent="0.3">
      <c r="B44" s="990" t="s">
        <v>425</v>
      </c>
      <c r="C44" s="990"/>
      <c r="D44" s="990"/>
      <c r="E44" s="990"/>
      <c r="F44" s="990"/>
      <c r="G44" s="990"/>
      <c r="H44" s="990"/>
      <c r="I44" s="990"/>
      <c r="J44" s="990"/>
      <c r="K44" s="231"/>
      <c r="L44" s="9"/>
      <c r="M44" s="9"/>
    </row>
    <row r="45" spans="2:16" ht="43.5" customHeight="1" x14ac:dyDescent="0.25">
      <c r="B45" s="357" t="s">
        <v>127</v>
      </c>
      <c r="C45" s="986" t="s">
        <v>128</v>
      </c>
      <c r="D45" s="987"/>
      <c r="E45" s="357" t="s">
        <v>419</v>
      </c>
      <c r="F45" s="357" t="s">
        <v>420</v>
      </c>
      <c r="G45" s="225" t="s">
        <v>421</v>
      </c>
      <c r="H45" s="251" t="s">
        <v>422</v>
      </c>
      <c r="I45" s="251" t="s">
        <v>410</v>
      </c>
      <c r="J45" s="358" t="s">
        <v>423</v>
      </c>
      <c r="K45" s="624"/>
      <c r="L45" s="9"/>
      <c r="M45" s="9"/>
      <c r="P45" s="661"/>
    </row>
    <row r="46" spans="2:16" ht="19.5" customHeight="1" x14ac:dyDescent="0.25">
      <c r="B46" s="239">
        <v>1</v>
      </c>
      <c r="C46" s="773" t="s">
        <v>76</v>
      </c>
      <c r="D46" s="775"/>
      <c r="E46" s="253"/>
      <c r="F46" s="623">
        <v>22</v>
      </c>
      <c r="G46" s="1001"/>
      <c r="H46" s="255">
        <f>('TABELA APOIO'!E16/200)*0.01</f>
        <v>0</v>
      </c>
      <c r="I46" s="255">
        <f>F46*H46</f>
        <v>0</v>
      </c>
      <c r="J46" s="256">
        <f>E46*F46-I46</f>
        <v>0</v>
      </c>
      <c r="K46" s="624"/>
      <c r="L46" s="9"/>
      <c r="M46" s="9"/>
    </row>
    <row r="47" spans="2:16" ht="31.5" customHeight="1" x14ac:dyDescent="0.25">
      <c r="B47" s="239">
        <v>2</v>
      </c>
      <c r="C47" s="760" t="s">
        <v>79</v>
      </c>
      <c r="D47" s="762"/>
      <c r="E47" s="253"/>
      <c r="F47" s="623">
        <v>22</v>
      </c>
      <c r="G47" s="1001"/>
      <c r="H47" s="255">
        <f>('TABELA APOIO'!E17/200)*0.01</f>
        <v>0</v>
      </c>
      <c r="I47" s="255">
        <f t="shared" ref="I47:I56" si="4">F47*H47</f>
        <v>0</v>
      </c>
      <c r="J47" s="256">
        <f t="shared" ref="J47:J56" si="5">E47*F47-I47</f>
        <v>0</v>
      </c>
      <c r="K47" s="624"/>
      <c r="L47" s="9"/>
      <c r="M47" s="9"/>
    </row>
    <row r="48" spans="2:16" ht="19.5" customHeight="1" x14ac:dyDescent="0.25">
      <c r="B48" s="239">
        <v>3</v>
      </c>
      <c r="C48" s="760" t="s">
        <v>81</v>
      </c>
      <c r="D48" s="762"/>
      <c r="E48" s="253"/>
      <c r="F48" s="623">
        <v>22</v>
      </c>
      <c r="G48" s="1001"/>
      <c r="H48" s="255">
        <f>('TABELA APOIO'!E18/220)*0.01</f>
        <v>0</v>
      </c>
      <c r="I48" s="255">
        <f t="shared" si="4"/>
        <v>0</v>
      </c>
      <c r="J48" s="256">
        <f t="shared" si="5"/>
        <v>0</v>
      </c>
      <c r="K48" s="624"/>
      <c r="L48" s="9"/>
      <c r="M48" s="9"/>
    </row>
    <row r="49" spans="2:13" ht="20.100000000000001" customHeight="1" x14ac:dyDescent="0.25">
      <c r="B49" s="239">
        <v>4</v>
      </c>
      <c r="C49" s="773" t="s">
        <v>412</v>
      </c>
      <c r="D49" s="775"/>
      <c r="E49" s="253"/>
      <c r="F49" s="623">
        <v>22</v>
      </c>
      <c r="G49" s="1001"/>
      <c r="H49" s="255">
        <f>('TABELA APOIO'!E19/220)*0.01</f>
        <v>0</v>
      </c>
      <c r="I49" s="255">
        <f t="shared" si="4"/>
        <v>0</v>
      </c>
      <c r="J49" s="256">
        <f t="shared" si="5"/>
        <v>0</v>
      </c>
      <c r="K49" s="624"/>
      <c r="L49" s="9"/>
      <c r="M49" s="9"/>
    </row>
    <row r="50" spans="2:13" ht="20.100000000000001" customHeight="1" x14ac:dyDescent="0.25">
      <c r="B50" s="239">
        <v>5</v>
      </c>
      <c r="C50" s="140" t="s">
        <v>83</v>
      </c>
      <c r="D50" s="142"/>
      <c r="E50" s="253"/>
      <c r="F50" s="623">
        <v>22</v>
      </c>
      <c r="G50" s="1001"/>
      <c r="H50" s="255">
        <f>('TABELA APOIO'!E20/220)*0.01</f>
        <v>0</v>
      </c>
      <c r="I50" s="255">
        <f t="shared" si="4"/>
        <v>0</v>
      </c>
      <c r="J50" s="256">
        <f t="shared" si="5"/>
        <v>0</v>
      </c>
      <c r="K50" s="624"/>
      <c r="L50" s="9"/>
      <c r="M50" s="9"/>
    </row>
    <row r="51" spans="2:13" ht="20.100000000000001" customHeight="1" x14ac:dyDescent="0.25">
      <c r="B51" s="239">
        <v>6</v>
      </c>
      <c r="C51" s="773" t="s">
        <v>84</v>
      </c>
      <c r="D51" s="775"/>
      <c r="E51" s="253"/>
      <c r="F51" s="623">
        <v>22</v>
      </c>
      <c r="G51" s="1001"/>
      <c r="H51" s="255">
        <f>('TABELA APOIO'!E21/220)*0.01</f>
        <v>0</v>
      </c>
      <c r="I51" s="255">
        <f t="shared" si="4"/>
        <v>0</v>
      </c>
      <c r="J51" s="256">
        <f t="shared" si="5"/>
        <v>0</v>
      </c>
      <c r="K51" s="624"/>
      <c r="L51" s="9"/>
      <c r="M51" s="9"/>
    </row>
    <row r="52" spans="2:13" ht="20.100000000000001" customHeight="1" x14ac:dyDescent="0.25">
      <c r="B52" s="239">
        <v>7</v>
      </c>
      <c r="C52" s="773" t="s">
        <v>413</v>
      </c>
      <c r="D52" s="775"/>
      <c r="E52" s="253"/>
      <c r="F52" s="623">
        <v>22</v>
      </c>
      <c r="G52" s="1001"/>
      <c r="H52" s="255">
        <f>('TABELA APOIO'!E22/220)*0.01</f>
        <v>0</v>
      </c>
      <c r="I52" s="255">
        <f t="shared" si="4"/>
        <v>0</v>
      </c>
      <c r="J52" s="256">
        <f t="shared" si="5"/>
        <v>0</v>
      </c>
      <c r="K52" s="624"/>
      <c r="L52" s="9"/>
      <c r="M52" s="9"/>
    </row>
    <row r="53" spans="2:13" ht="20.100000000000001" customHeight="1" x14ac:dyDescent="0.25">
      <c r="B53" s="239">
        <v>8</v>
      </c>
      <c r="C53" s="773" t="s">
        <v>86</v>
      </c>
      <c r="D53" s="775"/>
      <c r="E53" s="253"/>
      <c r="F53" s="623">
        <v>22</v>
      </c>
      <c r="G53" s="1001"/>
      <c r="H53" s="255">
        <f>('TABELA APOIO'!E23/220)*0.01</f>
        <v>0</v>
      </c>
      <c r="I53" s="255">
        <f t="shared" si="4"/>
        <v>0</v>
      </c>
      <c r="J53" s="256">
        <f t="shared" si="5"/>
        <v>0</v>
      </c>
      <c r="K53" s="624"/>
      <c r="L53" s="9"/>
      <c r="M53" s="9"/>
    </row>
    <row r="54" spans="2:13" ht="20.100000000000001" customHeight="1" x14ac:dyDescent="0.25">
      <c r="B54" s="239">
        <v>9</v>
      </c>
      <c r="C54" s="140" t="s">
        <v>87</v>
      </c>
      <c r="D54" s="142"/>
      <c r="E54" s="253"/>
      <c r="F54" s="623">
        <v>15</v>
      </c>
      <c r="G54" s="1001"/>
      <c r="H54" s="255">
        <f>('TABELA APOIO'!E24/220)*0.01</f>
        <v>0</v>
      </c>
      <c r="I54" s="255">
        <f t="shared" si="4"/>
        <v>0</v>
      </c>
      <c r="J54" s="256">
        <f t="shared" si="5"/>
        <v>0</v>
      </c>
      <c r="K54" s="624"/>
      <c r="L54" s="9"/>
      <c r="M54" s="9"/>
    </row>
    <row r="55" spans="2:13" ht="20.100000000000001" customHeight="1" x14ac:dyDescent="0.25">
      <c r="B55" s="239">
        <v>10</v>
      </c>
      <c r="C55" s="773" t="s">
        <v>88</v>
      </c>
      <c r="D55" s="775"/>
      <c r="E55" s="253"/>
      <c r="F55" s="623">
        <v>0</v>
      </c>
      <c r="G55" s="1001"/>
      <c r="H55" s="255">
        <f>('TABELA APOIO'!E25/220)*0.01</f>
        <v>0</v>
      </c>
      <c r="I55" s="255">
        <f t="shared" si="4"/>
        <v>0</v>
      </c>
      <c r="J55" s="256">
        <f t="shared" si="5"/>
        <v>0</v>
      </c>
      <c r="K55" s="624"/>
      <c r="L55" s="9"/>
      <c r="M55" s="9"/>
    </row>
    <row r="56" spans="2:13" ht="20.100000000000001" customHeight="1" thickBot="1" x14ac:dyDescent="0.3">
      <c r="B56" s="239">
        <v>11</v>
      </c>
      <c r="C56" s="773" t="s">
        <v>414</v>
      </c>
      <c r="D56" s="775"/>
      <c r="E56" s="253"/>
      <c r="F56" s="623">
        <v>22</v>
      </c>
      <c r="G56" s="1001"/>
      <c r="H56" s="255">
        <f>('TABELA APOIO'!E26/220)*0.01</f>
        <v>0</v>
      </c>
      <c r="I56" s="255">
        <f t="shared" si="4"/>
        <v>0</v>
      </c>
      <c r="J56" s="257">
        <f t="shared" si="5"/>
        <v>0</v>
      </c>
      <c r="K56" s="624"/>
      <c r="L56" s="9"/>
      <c r="M56" s="9"/>
    </row>
    <row r="57" spans="2:13" x14ac:dyDescent="0.25">
      <c r="B57" s="355" t="s">
        <v>426</v>
      </c>
      <c r="C57" s="258"/>
      <c r="D57" s="231"/>
      <c r="E57" s="231"/>
      <c r="F57" s="231"/>
      <c r="G57" s="231"/>
      <c r="H57" s="231"/>
      <c r="I57" s="231"/>
      <c r="J57" s="170"/>
      <c r="K57" s="170"/>
      <c r="L57" s="9"/>
      <c r="M57" s="9"/>
    </row>
    <row r="58" spans="2:13" x14ac:dyDescent="0.25">
      <c r="B58" s="1002" t="s">
        <v>427</v>
      </c>
      <c r="C58" s="1002"/>
      <c r="D58" s="1002"/>
      <c r="E58" s="1002"/>
      <c r="F58" s="1002"/>
      <c r="G58" s="1002"/>
      <c r="H58" s="1002"/>
      <c r="I58" s="1002"/>
      <c r="J58" s="170"/>
      <c r="K58" s="170"/>
      <c r="L58" s="9"/>
      <c r="M58" s="9"/>
    </row>
    <row r="59" spans="2:13" x14ac:dyDescent="0.25">
      <c r="B59" s="355"/>
      <c r="C59" s="258"/>
      <c r="D59" s="231"/>
      <c r="E59" s="231"/>
      <c r="F59" s="231"/>
      <c r="G59" s="231"/>
      <c r="H59" s="231"/>
      <c r="I59" s="231"/>
      <c r="J59" s="170"/>
      <c r="K59" s="170"/>
      <c r="L59" s="9"/>
      <c r="M59" s="9"/>
    </row>
    <row r="60" spans="2:13" ht="15.75" thickBot="1" x14ac:dyDescent="0.3">
      <c r="B60" s="990" t="s">
        <v>428</v>
      </c>
      <c r="C60" s="990"/>
      <c r="D60" s="990"/>
      <c r="E60" s="990"/>
      <c r="F60" s="990"/>
      <c r="G60" s="990"/>
      <c r="H60" s="990"/>
      <c r="I60" s="219"/>
      <c r="J60" s="170"/>
      <c r="K60" s="170"/>
      <c r="L60" s="9"/>
      <c r="M60" s="9"/>
    </row>
    <row r="61" spans="2:13" ht="42.75" customHeight="1" x14ac:dyDescent="0.25">
      <c r="B61" s="357" t="s">
        <v>127</v>
      </c>
      <c r="C61" s="986" t="s">
        <v>128</v>
      </c>
      <c r="D61" s="987"/>
      <c r="E61" s="357" t="s">
        <v>429</v>
      </c>
      <c r="F61" s="225" t="s">
        <v>421</v>
      </c>
      <c r="G61" s="251" t="s">
        <v>430</v>
      </c>
      <c r="H61" s="358" t="s">
        <v>423</v>
      </c>
      <c r="I61" s="354"/>
      <c r="J61" s="170"/>
      <c r="K61" s="170"/>
      <c r="L61" s="9"/>
      <c r="M61" s="9"/>
    </row>
    <row r="62" spans="2:13" ht="19.5" customHeight="1" x14ac:dyDescent="0.25">
      <c r="B62" s="239">
        <v>1</v>
      </c>
      <c r="C62" s="773" t="s">
        <v>76</v>
      </c>
      <c r="D62" s="775"/>
      <c r="E62" s="253"/>
      <c r="F62" s="653"/>
      <c r="G62" s="621">
        <f>E62*F62</f>
        <v>0</v>
      </c>
      <c r="H62" s="256">
        <f>E62-G62</f>
        <v>0</v>
      </c>
      <c r="I62" s="353"/>
      <c r="J62" s="170"/>
      <c r="K62" s="170"/>
      <c r="L62" s="9"/>
      <c r="M62" s="9"/>
    </row>
    <row r="63" spans="2:13" ht="31.5" customHeight="1" x14ac:dyDescent="0.25">
      <c r="B63" s="239">
        <v>2</v>
      </c>
      <c r="C63" s="760" t="s">
        <v>79</v>
      </c>
      <c r="D63" s="762"/>
      <c r="E63" s="253"/>
      <c r="F63" s="653"/>
      <c r="G63" s="621">
        <f t="shared" ref="G63:G72" si="6">E63*F63</f>
        <v>0</v>
      </c>
      <c r="H63" s="256">
        <f t="shared" ref="H63:H72" si="7">E63-G63</f>
        <v>0</v>
      </c>
      <c r="I63" s="619"/>
      <c r="J63" s="620"/>
      <c r="K63" s="620"/>
      <c r="L63" s="9"/>
      <c r="M63" s="9"/>
    </row>
    <row r="64" spans="2:13" ht="19.5" customHeight="1" x14ac:dyDescent="0.25">
      <c r="B64" s="239">
        <v>3</v>
      </c>
      <c r="C64" s="760" t="s">
        <v>81</v>
      </c>
      <c r="D64" s="762"/>
      <c r="E64" s="253"/>
      <c r="F64" s="653"/>
      <c r="G64" s="621">
        <f t="shared" si="6"/>
        <v>0</v>
      </c>
      <c r="H64" s="256">
        <f t="shared" si="7"/>
        <v>0</v>
      </c>
      <c r="I64" s="619"/>
      <c r="J64" s="620"/>
      <c r="K64" s="620"/>
      <c r="L64" s="9"/>
      <c r="M64" s="9"/>
    </row>
    <row r="65" spans="2:13" ht="19.5" customHeight="1" x14ac:dyDescent="0.25">
      <c r="B65" s="239">
        <v>4</v>
      </c>
      <c r="C65" s="773" t="s">
        <v>412</v>
      </c>
      <c r="D65" s="775"/>
      <c r="E65" s="253"/>
      <c r="F65" s="653"/>
      <c r="G65" s="621">
        <f t="shared" si="6"/>
        <v>0</v>
      </c>
      <c r="H65" s="256">
        <f t="shared" si="7"/>
        <v>0</v>
      </c>
      <c r="I65" s="619"/>
      <c r="J65" s="620"/>
      <c r="K65" s="620"/>
      <c r="L65" s="9"/>
      <c r="M65" s="9"/>
    </row>
    <row r="66" spans="2:13" ht="19.5" customHeight="1" x14ac:dyDescent="0.25">
      <c r="B66" s="239">
        <v>5</v>
      </c>
      <c r="C66" s="140" t="s">
        <v>83</v>
      </c>
      <c r="D66" s="142"/>
      <c r="E66" s="253"/>
      <c r="F66" s="653"/>
      <c r="G66" s="621">
        <f t="shared" si="6"/>
        <v>0</v>
      </c>
      <c r="H66" s="256">
        <f t="shared" si="7"/>
        <v>0</v>
      </c>
      <c r="I66" s="619"/>
      <c r="J66" s="620"/>
      <c r="K66" s="620"/>
      <c r="L66" s="9"/>
      <c r="M66" s="9"/>
    </row>
    <row r="67" spans="2:13" ht="19.5" customHeight="1" x14ac:dyDescent="0.25">
      <c r="B67" s="239">
        <v>6</v>
      </c>
      <c r="C67" s="773" t="s">
        <v>84</v>
      </c>
      <c r="D67" s="775"/>
      <c r="E67" s="253"/>
      <c r="F67" s="653"/>
      <c r="G67" s="621">
        <f t="shared" si="6"/>
        <v>0</v>
      </c>
      <c r="H67" s="256">
        <f t="shared" si="7"/>
        <v>0</v>
      </c>
      <c r="I67" s="619"/>
      <c r="J67" s="620"/>
      <c r="K67" s="620"/>
      <c r="L67" s="9"/>
      <c r="M67" s="9"/>
    </row>
    <row r="68" spans="2:13" ht="19.5" customHeight="1" x14ac:dyDescent="0.25">
      <c r="B68" s="239">
        <v>7</v>
      </c>
      <c r="C68" s="773" t="s">
        <v>413</v>
      </c>
      <c r="D68" s="775"/>
      <c r="E68" s="253"/>
      <c r="F68" s="653"/>
      <c r="G68" s="621">
        <f t="shared" si="6"/>
        <v>0</v>
      </c>
      <c r="H68" s="256">
        <f t="shared" si="7"/>
        <v>0</v>
      </c>
      <c r="I68" s="619"/>
      <c r="J68" s="620"/>
      <c r="K68" s="620"/>
      <c r="L68" s="9"/>
      <c r="M68" s="9"/>
    </row>
    <row r="69" spans="2:13" ht="19.5" customHeight="1" x14ac:dyDescent="0.25">
      <c r="B69" s="239">
        <v>8</v>
      </c>
      <c r="C69" s="773" t="s">
        <v>86</v>
      </c>
      <c r="D69" s="775"/>
      <c r="E69" s="253"/>
      <c r="F69" s="653"/>
      <c r="G69" s="621">
        <f t="shared" si="6"/>
        <v>0</v>
      </c>
      <c r="H69" s="256">
        <f t="shared" si="7"/>
        <v>0</v>
      </c>
      <c r="I69" s="619"/>
      <c r="J69" s="620"/>
      <c r="K69" s="620"/>
      <c r="L69" s="9"/>
      <c r="M69" s="9"/>
    </row>
    <row r="70" spans="2:13" ht="19.5" customHeight="1" x14ac:dyDescent="0.25">
      <c r="B70" s="239">
        <v>9</v>
      </c>
      <c r="C70" s="140" t="s">
        <v>87</v>
      </c>
      <c r="D70" s="142"/>
      <c r="E70" s="253"/>
      <c r="F70" s="653"/>
      <c r="G70" s="621">
        <f t="shared" si="6"/>
        <v>0</v>
      </c>
      <c r="H70" s="256">
        <f t="shared" si="7"/>
        <v>0</v>
      </c>
      <c r="I70" s="619"/>
      <c r="J70" s="620"/>
      <c r="K70" s="620"/>
      <c r="L70" s="9"/>
      <c r="M70" s="9"/>
    </row>
    <row r="71" spans="2:13" ht="19.5" customHeight="1" x14ac:dyDescent="0.25">
      <c r="B71" s="239">
        <v>10</v>
      </c>
      <c r="C71" s="773" t="s">
        <v>88</v>
      </c>
      <c r="D71" s="775"/>
      <c r="E71" s="253"/>
      <c r="F71" s="653"/>
      <c r="G71" s="621">
        <f t="shared" si="6"/>
        <v>0</v>
      </c>
      <c r="H71" s="256">
        <f t="shared" si="7"/>
        <v>0</v>
      </c>
      <c r="I71" s="353"/>
      <c r="J71" s="170"/>
      <c r="K71" s="170"/>
      <c r="L71" s="9"/>
      <c r="M71" s="9"/>
    </row>
    <row r="72" spans="2:13" ht="19.5" customHeight="1" thickBot="1" x14ac:dyDescent="0.3">
      <c r="B72" s="239">
        <v>11</v>
      </c>
      <c r="C72" s="773" t="s">
        <v>414</v>
      </c>
      <c r="D72" s="775"/>
      <c r="E72" s="253"/>
      <c r="F72" s="653"/>
      <c r="G72" s="621">
        <f t="shared" si="6"/>
        <v>0</v>
      </c>
      <c r="H72" s="257">
        <f t="shared" si="7"/>
        <v>0</v>
      </c>
      <c r="I72" s="353"/>
      <c r="J72" s="170"/>
      <c r="K72" s="170"/>
      <c r="L72" s="9"/>
      <c r="M72" s="9"/>
    </row>
    <row r="73" spans="2:13" x14ac:dyDescent="0.25">
      <c r="B73" s="355" t="s">
        <v>431</v>
      </c>
      <c r="C73" s="258"/>
      <c r="D73" s="231"/>
      <c r="E73" s="231"/>
      <c r="F73" s="231"/>
      <c r="G73" s="231"/>
      <c r="H73" s="231"/>
      <c r="I73" s="231"/>
      <c r="J73" s="170"/>
      <c r="K73" s="170"/>
      <c r="L73" s="9"/>
      <c r="M73" s="9"/>
    </row>
    <row r="74" spans="2:13" x14ac:dyDescent="0.25">
      <c r="B74" s="355"/>
      <c r="C74" s="258"/>
      <c r="D74" s="231"/>
      <c r="E74" s="231"/>
      <c r="F74" s="231"/>
      <c r="G74" s="231"/>
      <c r="H74" s="231"/>
      <c r="I74" s="231"/>
      <c r="J74" s="170"/>
      <c r="K74" s="170"/>
      <c r="L74" s="9"/>
      <c r="M74" s="9"/>
    </row>
    <row r="75" spans="2:13" ht="15.75" thickBot="1" x14ac:dyDescent="0.3">
      <c r="B75" s="215" t="s">
        <v>432</v>
      </c>
      <c r="C75" s="215"/>
      <c r="D75" s="215"/>
      <c r="E75" s="218"/>
      <c r="F75" s="218"/>
      <c r="G75" s="218"/>
      <c r="H75" s="218"/>
      <c r="I75" s="988"/>
      <c r="J75" s="170"/>
      <c r="K75" s="170"/>
      <c r="L75" s="9"/>
      <c r="M75" s="9"/>
    </row>
    <row r="76" spans="2:13" ht="45" customHeight="1" x14ac:dyDescent="0.25">
      <c r="B76" s="357" t="s">
        <v>127</v>
      </c>
      <c r="C76" s="986" t="s">
        <v>128</v>
      </c>
      <c r="D76" s="987"/>
      <c r="E76" s="357" t="s">
        <v>429</v>
      </c>
      <c r="F76" s="225" t="s">
        <v>421</v>
      </c>
      <c r="G76" s="251" t="s">
        <v>430</v>
      </c>
      <c r="H76" s="358" t="s">
        <v>423</v>
      </c>
      <c r="I76" s="988"/>
      <c r="J76" s="170"/>
      <c r="K76" s="170"/>
      <c r="L76" s="9"/>
      <c r="M76" s="9"/>
    </row>
    <row r="77" spans="2:13" ht="19.5" customHeight="1" x14ac:dyDescent="0.25">
      <c r="B77" s="239">
        <v>1</v>
      </c>
      <c r="C77" s="773" t="s">
        <v>76</v>
      </c>
      <c r="D77" s="775"/>
      <c r="E77" s="253"/>
      <c r="F77" s="632"/>
      <c r="G77" s="255">
        <v>0</v>
      </c>
      <c r="H77" s="256">
        <f>E77-G77</f>
        <v>0</v>
      </c>
      <c r="I77" s="988"/>
      <c r="J77" s="170"/>
      <c r="K77" s="170"/>
      <c r="L77" s="9"/>
      <c r="M77" s="9"/>
    </row>
    <row r="78" spans="2:13" ht="28.5" customHeight="1" x14ac:dyDescent="0.25">
      <c r="B78" s="239">
        <v>2</v>
      </c>
      <c r="C78" s="760" t="s">
        <v>79</v>
      </c>
      <c r="D78" s="762"/>
      <c r="E78" s="253"/>
      <c r="F78" s="632"/>
      <c r="G78" s="255">
        <v>0</v>
      </c>
      <c r="H78" s="256">
        <f t="shared" ref="H78:H87" si="8">E78-G78</f>
        <v>0</v>
      </c>
      <c r="I78" s="988"/>
      <c r="J78" s="170"/>
      <c r="K78" s="170"/>
      <c r="L78" s="9"/>
      <c r="M78" s="9"/>
    </row>
    <row r="79" spans="2:13" ht="19.5" customHeight="1" x14ac:dyDescent="0.25">
      <c r="B79" s="239">
        <v>3</v>
      </c>
      <c r="C79" s="760" t="s">
        <v>81</v>
      </c>
      <c r="D79" s="762"/>
      <c r="E79" s="253"/>
      <c r="F79" s="632"/>
      <c r="G79" s="255">
        <v>0</v>
      </c>
      <c r="H79" s="256">
        <f t="shared" si="8"/>
        <v>0</v>
      </c>
      <c r="I79" s="353"/>
      <c r="J79" s="170"/>
      <c r="K79" s="170"/>
      <c r="L79" s="9"/>
      <c r="M79" s="9"/>
    </row>
    <row r="80" spans="2:13" ht="19.5" customHeight="1" x14ac:dyDescent="0.25">
      <c r="B80" s="239">
        <v>4</v>
      </c>
      <c r="C80" s="773" t="s">
        <v>412</v>
      </c>
      <c r="D80" s="775"/>
      <c r="E80" s="253"/>
      <c r="F80" s="632"/>
      <c r="G80" s="255">
        <v>0</v>
      </c>
      <c r="H80" s="256">
        <f t="shared" si="8"/>
        <v>0</v>
      </c>
      <c r="I80" s="353"/>
      <c r="J80" s="170"/>
      <c r="K80" s="170"/>
      <c r="L80" s="9"/>
      <c r="M80" s="9"/>
    </row>
    <row r="81" spans="2:13" ht="19.5" customHeight="1" x14ac:dyDescent="0.25">
      <c r="B81" s="239">
        <v>5</v>
      </c>
      <c r="C81" s="140" t="s">
        <v>83</v>
      </c>
      <c r="D81" s="142"/>
      <c r="E81" s="253"/>
      <c r="F81" s="632"/>
      <c r="G81" s="255">
        <v>0</v>
      </c>
      <c r="H81" s="256">
        <f t="shared" si="8"/>
        <v>0</v>
      </c>
      <c r="I81" s="353"/>
      <c r="J81" s="170"/>
      <c r="K81" s="170"/>
      <c r="L81" s="9"/>
      <c r="M81" s="9"/>
    </row>
    <row r="82" spans="2:13" ht="19.5" customHeight="1" x14ac:dyDescent="0.25">
      <c r="B82" s="239">
        <v>6</v>
      </c>
      <c r="C82" s="773" t="s">
        <v>84</v>
      </c>
      <c r="D82" s="775"/>
      <c r="E82" s="253"/>
      <c r="F82" s="632"/>
      <c r="G82" s="255">
        <v>0</v>
      </c>
      <c r="H82" s="256">
        <f t="shared" si="8"/>
        <v>0</v>
      </c>
      <c r="I82" s="353"/>
      <c r="J82" s="170"/>
      <c r="K82" s="170"/>
      <c r="L82" s="9"/>
      <c r="M82" s="9"/>
    </row>
    <row r="83" spans="2:13" ht="19.5" customHeight="1" x14ac:dyDescent="0.25">
      <c r="B83" s="239">
        <v>7</v>
      </c>
      <c r="C83" s="773" t="s">
        <v>413</v>
      </c>
      <c r="D83" s="775"/>
      <c r="E83" s="253"/>
      <c r="F83" s="632"/>
      <c r="G83" s="255">
        <v>0</v>
      </c>
      <c r="H83" s="256">
        <f t="shared" si="8"/>
        <v>0</v>
      </c>
      <c r="I83" s="353"/>
      <c r="J83" s="170"/>
      <c r="K83" s="170"/>
      <c r="L83" s="9"/>
      <c r="M83" s="9"/>
    </row>
    <row r="84" spans="2:13" ht="19.5" customHeight="1" x14ac:dyDescent="0.25">
      <c r="B84" s="239">
        <v>8</v>
      </c>
      <c r="C84" s="773" t="s">
        <v>86</v>
      </c>
      <c r="D84" s="775"/>
      <c r="E84" s="253"/>
      <c r="F84" s="632"/>
      <c r="G84" s="255">
        <v>0</v>
      </c>
      <c r="H84" s="256">
        <f t="shared" si="8"/>
        <v>0</v>
      </c>
      <c r="I84" s="353"/>
      <c r="J84" s="170"/>
      <c r="K84" s="170"/>
      <c r="L84" s="9"/>
      <c r="M84" s="9"/>
    </row>
    <row r="85" spans="2:13" ht="19.5" customHeight="1" x14ac:dyDescent="0.25">
      <c r="B85" s="239">
        <v>9</v>
      </c>
      <c r="C85" s="140" t="s">
        <v>87</v>
      </c>
      <c r="D85" s="142"/>
      <c r="E85" s="253"/>
      <c r="F85" s="632"/>
      <c r="G85" s="255">
        <v>0</v>
      </c>
      <c r="H85" s="256">
        <f t="shared" si="8"/>
        <v>0</v>
      </c>
      <c r="I85" s="353"/>
      <c r="J85" s="170"/>
      <c r="K85" s="170"/>
      <c r="L85" s="9"/>
      <c r="M85" s="9"/>
    </row>
    <row r="86" spans="2:13" ht="19.5" customHeight="1" x14ac:dyDescent="0.25">
      <c r="B86" s="239">
        <v>10</v>
      </c>
      <c r="C86" s="773" t="s">
        <v>88</v>
      </c>
      <c r="D86" s="775"/>
      <c r="E86" s="253"/>
      <c r="F86" s="632"/>
      <c r="G86" s="255">
        <v>0</v>
      </c>
      <c r="H86" s="256">
        <f t="shared" si="8"/>
        <v>0</v>
      </c>
      <c r="I86" s="353"/>
      <c r="J86" s="170"/>
      <c r="K86" s="170"/>
      <c r="L86" s="9"/>
      <c r="M86" s="9"/>
    </row>
    <row r="87" spans="2:13" ht="19.5" customHeight="1" thickBot="1" x14ac:dyDescent="0.3">
      <c r="B87" s="239">
        <v>11</v>
      </c>
      <c r="C87" s="773" t="s">
        <v>414</v>
      </c>
      <c r="D87" s="775"/>
      <c r="E87" s="253"/>
      <c r="F87" s="632"/>
      <c r="G87" s="255">
        <v>0</v>
      </c>
      <c r="H87" s="257">
        <f t="shared" si="8"/>
        <v>0</v>
      </c>
      <c r="I87" s="353"/>
      <c r="J87" s="170"/>
      <c r="K87" s="170"/>
      <c r="L87" s="9"/>
      <c r="M87" s="9"/>
    </row>
    <row r="88" spans="2:13" x14ac:dyDescent="0.25">
      <c r="B88" s="355" t="s">
        <v>433</v>
      </c>
      <c r="C88" s="352"/>
      <c r="D88" s="352"/>
      <c r="E88" s="350"/>
      <c r="F88" s="349"/>
      <c r="G88" s="350"/>
      <c r="H88" s="353"/>
      <c r="I88" s="231"/>
      <c r="J88" s="170"/>
      <c r="K88" s="170"/>
      <c r="L88" s="9"/>
      <c r="M88" s="9"/>
    </row>
    <row r="89" spans="2:13" ht="15.75" customHeight="1" x14ac:dyDescent="0.25">
      <c r="B89" s="351"/>
      <c r="C89"/>
      <c r="D89"/>
      <c r="E89"/>
      <c r="F89"/>
      <c r="J89" s="170"/>
      <c r="K89" s="170"/>
      <c r="L89" s="9"/>
      <c r="M89" s="9"/>
    </row>
    <row r="90" spans="2:13" ht="15.75" customHeight="1" x14ac:dyDescent="0.25">
      <c r="B90" s="1027" t="s">
        <v>434</v>
      </c>
      <c r="C90" s="1027"/>
      <c r="D90" s="1027"/>
      <c r="E90" s="1027"/>
      <c r="F90" s="1027"/>
      <c r="G90" s="1027"/>
      <c r="H90" s="1027"/>
      <c r="I90" s="1027"/>
      <c r="J90" s="170"/>
      <c r="K90" s="170"/>
      <c r="L90" s="9"/>
      <c r="M90" s="9"/>
    </row>
    <row r="91" spans="2:13" ht="44.25" customHeight="1" x14ac:dyDescent="0.25">
      <c r="B91" s="654" t="s">
        <v>127</v>
      </c>
      <c r="C91" s="989" t="s">
        <v>128</v>
      </c>
      <c r="D91" s="989"/>
      <c r="E91" s="654" t="s">
        <v>435</v>
      </c>
      <c r="F91" s="654" t="s">
        <v>421</v>
      </c>
      <c r="G91" s="989" t="s">
        <v>436</v>
      </c>
      <c r="H91" s="1011"/>
      <c r="I91" s="659" t="s">
        <v>423</v>
      </c>
      <c r="K91" s="170"/>
      <c r="L91" s="9"/>
      <c r="M91" s="9"/>
    </row>
    <row r="92" spans="2:13" ht="27.75" customHeight="1" x14ac:dyDescent="0.25">
      <c r="B92" s="655">
        <v>1</v>
      </c>
      <c r="C92" s="1000" t="s">
        <v>76</v>
      </c>
      <c r="D92" s="1000"/>
      <c r="E92" s="657"/>
      <c r="F92" s="658"/>
      <c r="G92" s="1018" t="s">
        <v>437</v>
      </c>
      <c r="H92" s="1019"/>
      <c r="I92" s="660">
        <f>E92-F92</f>
        <v>0</v>
      </c>
      <c r="K92" s="170"/>
      <c r="L92" s="9"/>
      <c r="M92" s="9"/>
    </row>
    <row r="93" spans="2:13" ht="27.75" customHeight="1" x14ac:dyDescent="0.25">
      <c r="B93" s="655">
        <v>2</v>
      </c>
      <c r="C93" s="983" t="s">
        <v>79</v>
      </c>
      <c r="D93" s="983"/>
      <c r="E93" s="657"/>
      <c r="F93" s="658"/>
      <c r="G93" s="1018" t="s">
        <v>437</v>
      </c>
      <c r="H93" s="1019"/>
      <c r="I93" s="660">
        <f>E93-F93</f>
        <v>0</v>
      </c>
      <c r="K93" s="620"/>
      <c r="L93" s="9"/>
      <c r="M93" s="9"/>
    </row>
    <row r="94" spans="2:13" ht="27.75" customHeight="1" x14ac:dyDescent="0.25">
      <c r="B94" s="655">
        <v>3</v>
      </c>
      <c r="C94" s="983" t="s">
        <v>81</v>
      </c>
      <c r="D94" s="983"/>
      <c r="E94" s="657"/>
      <c r="F94" s="658"/>
      <c r="G94" s="1018" t="s">
        <v>437</v>
      </c>
      <c r="H94" s="1019"/>
      <c r="I94" s="660">
        <f t="shared" ref="I94:I102" si="9">E94-F94</f>
        <v>0</v>
      </c>
      <c r="K94" s="620"/>
      <c r="L94" s="9"/>
      <c r="M94" s="9"/>
    </row>
    <row r="95" spans="2:13" ht="27.75" customHeight="1" x14ac:dyDescent="0.25">
      <c r="B95" s="655">
        <v>4</v>
      </c>
      <c r="C95" s="1000" t="s">
        <v>412</v>
      </c>
      <c r="D95" s="1000"/>
      <c r="E95" s="657"/>
      <c r="F95" s="658"/>
      <c r="G95" s="1018" t="s">
        <v>437</v>
      </c>
      <c r="H95" s="1019"/>
      <c r="I95" s="660">
        <f t="shared" si="9"/>
        <v>0</v>
      </c>
      <c r="K95" s="620"/>
      <c r="L95" s="9"/>
      <c r="M95" s="9"/>
    </row>
    <row r="96" spans="2:13" ht="27.75" customHeight="1" x14ac:dyDescent="0.25">
      <c r="B96" s="655">
        <v>5</v>
      </c>
      <c r="C96" s="1020" t="s">
        <v>83</v>
      </c>
      <c r="D96" s="1021"/>
      <c r="E96" s="657"/>
      <c r="F96" s="658"/>
      <c r="G96" s="1018" t="s">
        <v>437</v>
      </c>
      <c r="H96" s="1019"/>
      <c r="I96" s="660">
        <f t="shared" si="9"/>
        <v>0</v>
      </c>
      <c r="K96" s="620"/>
      <c r="L96" s="9"/>
      <c r="M96" s="9"/>
    </row>
    <row r="97" spans="2:13" ht="27.75" customHeight="1" x14ac:dyDescent="0.25">
      <c r="B97" s="655">
        <v>6</v>
      </c>
      <c r="C97" s="1000" t="s">
        <v>84</v>
      </c>
      <c r="D97" s="1000"/>
      <c r="E97" s="657"/>
      <c r="F97" s="658"/>
      <c r="G97" s="1018" t="s">
        <v>437</v>
      </c>
      <c r="H97" s="1019"/>
      <c r="I97" s="660">
        <f t="shared" si="9"/>
        <v>0</v>
      </c>
      <c r="K97" s="620"/>
      <c r="L97" s="9"/>
      <c r="M97" s="9"/>
    </row>
    <row r="98" spans="2:13" ht="27.75" customHeight="1" x14ac:dyDescent="0.25">
      <c r="B98" s="655">
        <v>7</v>
      </c>
      <c r="C98" s="1000" t="s">
        <v>413</v>
      </c>
      <c r="D98" s="1000"/>
      <c r="E98" s="657"/>
      <c r="F98" s="658"/>
      <c r="G98" s="1018" t="s">
        <v>437</v>
      </c>
      <c r="H98" s="1019"/>
      <c r="I98" s="660">
        <f t="shared" si="9"/>
        <v>0</v>
      </c>
      <c r="K98" s="620"/>
      <c r="L98" s="9"/>
      <c r="M98" s="9"/>
    </row>
    <row r="99" spans="2:13" ht="27.75" customHeight="1" x14ac:dyDescent="0.25">
      <c r="B99" s="655">
        <v>8</v>
      </c>
      <c r="C99" s="1000" t="s">
        <v>86</v>
      </c>
      <c r="D99" s="1000"/>
      <c r="E99" s="657"/>
      <c r="F99" s="658"/>
      <c r="G99" s="1018" t="s">
        <v>437</v>
      </c>
      <c r="H99" s="1019"/>
      <c r="I99" s="660">
        <f t="shared" si="9"/>
        <v>0</v>
      </c>
      <c r="K99" s="620"/>
      <c r="L99" s="9"/>
      <c r="M99" s="9"/>
    </row>
    <row r="100" spans="2:13" ht="27.75" customHeight="1" x14ac:dyDescent="0.25">
      <c r="B100" s="655">
        <v>9</v>
      </c>
      <c r="C100" s="656" t="s">
        <v>87</v>
      </c>
      <c r="D100" s="656"/>
      <c r="E100" s="657"/>
      <c r="F100" s="658"/>
      <c r="G100" s="1018" t="s">
        <v>437</v>
      </c>
      <c r="H100" s="1019"/>
      <c r="I100" s="660">
        <f t="shared" si="9"/>
        <v>0</v>
      </c>
      <c r="K100" s="170"/>
      <c r="L100" s="9"/>
      <c r="M100" s="9"/>
    </row>
    <row r="101" spans="2:13" ht="27.75" customHeight="1" x14ac:dyDescent="0.25">
      <c r="B101" s="655">
        <v>10</v>
      </c>
      <c r="C101" s="1000" t="s">
        <v>88</v>
      </c>
      <c r="D101" s="1000"/>
      <c r="E101" s="657"/>
      <c r="F101" s="658"/>
      <c r="G101" s="1018" t="s">
        <v>437</v>
      </c>
      <c r="H101" s="1019"/>
      <c r="I101" s="660">
        <f t="shared" si="9"/>
        <v>0</v>
      </c>
      <c r="K101" s="170"/>
      <c r="L101" s="9"/>
      <c r="M101" s="9"/>
    </row>
    <row r="102" spans="2:13" ht="27.75" customHeight="1" x14ac:dyDescent="0.25">
      <c r="B102" s="655">
        <v>11</v>
      </c>
      <c r="C102" s="1000" t="s">
        <v>414</v>
      </c>
      <c r="D102" s="1000"/>
      <c r="E102" s="657"/>
      <c r="F102" s="658"/>
      <c r="G102" s="1018" t="s">
        <v>437</v>
      </c>
      <c r="H102" s="1019"/>
      <c r="I102" s="660">
        <f t="shared" si="9"/>
        <v>0</v>
      </c>
      <c r="K102" s="170"/>
      <c r="L102" s="9"/>
      <c r="M102" s="9"/>
    </row>
    <row r="103" spans="2:13" ht="27.75" customHeight="1" x14ac:dyDescent="0.25">
      <c r="B103" s="982" t="s">
        <v>438</v>
      </c>
      <c r="C103" s="982"/>
      <c r="D103" s="982"/>
      <c r="E103" s="982"/>
      <c r="F103" s="982"/>
      <c r="G103" s="982"/>
      <c r="H103" s="982"/>
      <c r="I103" s="982"/>
      <c r="J103" s="170"/>
      <c r="K103" s="170"/>
      <c r="L103" s="9"/>
      <c r="M103" s="9"/>
    </row>
    <row r="104" spans="2:13" ht="37.5" customHeight="1" x14ac:dyDescent="0.25">
      <c r="B104" s="982" t="s">
        <v>439</v>
      </c>
      <c r="C104" s="982"/>
      <c r="D104" s="982"/>
      <c r="E104" s="982"/>
      <c r="F104" s="982"/>
      <c r="G104" s="982"/>
      <c r="H104" s="982"/>
      <c r="I104" s="982"/>
      <c r="J104" s="214"/>
      <c r="K104" s="214"/>
      <c r="L104" s="214"/>
      <c r="M104" s="9"/>
    </row>
    <row r="105" spans="2:13" x14ac:dyDescent="0.25">
      <c r="B105" s="566"/>
      <c r="C105" s="567"/>
      <c r="D105" s="567"/>
      <c r="E105" s="568"/>
      <c r="F105" s="569"/>
      <c r="G105" s="568"/>
      <c r="H105" s="570"/>
      <c r="I105" s="231"/>
      <c r="J105" s="170"/>
      <c r="K105" s="170"/>
      <c r="L105" s="9"/>
      <c r="M105" s="9"/>
    </row>
    <row r="106" spans="2:13" ht="15.75" thickBot="1" x14ac:dyDescent="0.3">
      <c r="B106" s="1028" t="s">
        <v>440</v>
      </c>
      <c r="C106" s="1028"/>
      <c r="D106" s="1028"/>
      <c r="E106" s="1028"/>
      <c r="F106" s="1028"/>
      <c r="G106" s="1028"/>
      <c r="H106" s="1028"/>
      <c r="I106" s="1028"/>
      <c r="J106" s="1028"/>
      <c r="K106" s="1028"/>
      <c r="L106" s="1028"/>
      <c r="M106" s="9"/>
    </row>
    <row r="107" spans="2:13" ht="38.25" customHeight="1" x14ac:dyDescent="0.25">
      <c r="B107" s="1012" t="s">
        <v>127</v>
      </c>
      <c r="C107" s="1007" t="s">
        <v>128</v>
      </c>
      <c r="D107" s="1008"/>
      <c r="E107" s="1012" t="s">
        <v>441</v>
      </c>
      <c r="F107" s="628" t="s">
        <v>320</v>
      </c>
      <c r="G107" s="628" t="s">
        <v>321</v>
      </c>
      <c r="H107" s="628" t="s">
        <v>322</v>
      </c>
      <c r="I107" s="1012" t="s">
        <v>442</v>
      </c>
      <c r="J107" s="1012" t="s">
        <v>325</v>
      </c>
      <c r="K107" s="1014" t="s">
        <v>443</v>
      </c>
      <c r="L107" s="1016" t="s">
        <v>444</v>
      </c>
      <c r="M107" s="9"/>
    </row>
    <row r="108" spans="2:13" x14ac:dyDescent="0.25">
      <c r="B108" s="1013"/>
      <c r="C108" s="1009"/>
      <c r="D108" s="1010"/>
      <c r="E108" s="1013"/>
      <c r="F108" s="627">
        <f>1/12</f>
        <v>8.3333333333333329E-2</v>
      </c>
      <c r="G108" s="627">
        <f>1/12</f>
        <v>8.3333333333333329E-2</v>
      </c>
      <c r="H108" s="627">
        <f>(1/12)/3</f>
        <v>2.7777777777777776E-2</v>
      </c>
      <c r="I108" s="1013"/>
      <c r="J108" s="1013"/>
      <c r="K108" s="1015"/>
      <c r="L108" s="1017"/>
      <c r="M108" s="9"/>
    </row>
    <row r="109" spans="2:13" x14ac:dyDescent="0.25">
      <c r="B109" s="652">
        <v>1</v>
      </c>
      <c r="C109" s="1004" t="s">
        <v>76</v>
      </c>
      <c r="D109" s="1004"/>
      <c r="E109" s="626">
        <f>'ENG. ENCARREGADO'!I28</f>
        <v>0</v>
      </c>
      <c r="F109" s="626">
        <f>E109*$F$108</f>
        <v>0</v>
      </c>
      <c r="G109" s="626">
        <f>E109*$G$108</f>
        <v>0</v>
      </c>
      <c r="H109" s="626">
        <f>E109*$H$108</f>
        <v>0</v>
      </c>
      <c r="I109" s="626">
        <f>'ENG. ENCARREGADO'!I75+'ENG. ENCARREGADO'!I77</f>
        <v>0</v>
      </c>
      <c r="J109" s="626">
        <f>SUM(E109:I109)</f>
        <v>0</v>
      </c>
      <c r="K109" s="629">
        <v>0.01</v>
      </c>
      <c r="L109" s="630">
        <f>J109*K109</f>
        <v>0</v>
      </c>
      <c r="M109" s="9"/>
    </row>
    <row r="110" spans="2:13" ht="25.5" customHeight="1" x14ac:dyDescent="0.25">
      <c r="B110" s="652">
        <v>2</v>
      </c>
      <c r="C110" s="1003" t="s">
        <v>79</v>
      </c>
      <c r="D110" s="1003"/>
      <c r="E110" s="626">
        <f>'ENG. CONTROLE AUTOM.'!I28</f>
        <v>0</v>
      </c>
      <c r="F110" s="626">
        <f t="shared" ref="F110:F119" si="10">E110*$F$108</f>
        <v>0</v>
      </c>
      <c r="G110" s="626">
        <f t="shared" ref="G110:G119" si="11">E110*$G$108</f>
        <v>0</v>
      </c>
      <c r="H110" s="626">
        <f t="shared" ref="H110:H119" si="12">E110*$H$108</f>
        <v>0</v>
      </c>
      <c r="I110" s="626">
        <f>'ENG. CONTROLE AUTOM.'!I75+'ENG. CONTROLE AUTOM.'!I77</f>
        <v>0</v>
      </c>
      <c r="J110" s="626">
        <f t="shared" ref="J110:J119" si="13">SUM(E110:I110)</f>
        <v>0</v>
      </c>
      <c r="K110" s="629">
        <v>0.01</v>
      </c>
      <c r="L110" s="630">
        <f t="shared" ref="L110:L119" si="14">J110*K110</f>
        <v>0</v>
      </c>
      <c r="M110" s="9"/>
    </row>
    <row r="111" spans="2:13" x14ac:dyDescent="0.25">
      <c r="B111" s="652">
        <v>3</v>
      </c>
      <c r="C111" s="1003" t="s">
        <v>81</v>
      </c>
      <c r="D111" s="1003"/>
      <c r="E111" s="626">
        <f>TEC.MAN.ELETRONICA!I28</f>
        <v>0</v>
      </c>
      <c r="F111" s="626">
        <f t="shared" si="10"/>
        <v>0</v>
      </c>
      <c r="G111" s="626">
        <f t="shared" si="11"/>
        <v>0</v>
      </c>
      <c r="H111" s="626">
        <f t="shared" si="12"/>
        <v>0</v>
      </c>
      <c r="I111" s="626">
        <f>TEC.MAN.ELETRONICA!I75+TEC.MAN.ELETRONICA!I77</f>
        <v>0</v>
      </c>
      <c r="J111" s="626">
        <f t="shared" si="13"/>
        <v>0</v>
      </c>
      <c r="K111" s="629">
        <v>0.01</v>
      </c>
      <c r="L111" s="630">
        <f t="shared" si="14"/>
        <v>0</v>
      </c>
      <c r="M111" s="9"/>
    </row>
    <row r="112" spans="2:13" x14ac:dyDescent="0.25">
      <c r="B112" s="652">
        <v>4</v>
      </c>
      <c r="C112" s="1004" t="s">
        <v>412</v>
      </c>
      <c r="D112" s="1004"/>
      <c r="E112" s="626">
        <f>ELETROTÉCNICO.CAMPINAS!I28</f>
        <v>0</v>
      </c>
      <c r="F112" s="626">
        <f t="shared" si="10"/>
        <v>0</v>
      </c>
      <c r="G112" s="626">
        <f t="shared" si="11"/>
        <v>0</v>
      </c>
      <c r="H112" s="626">
        <f t="shared" si="12"/>
        <v>0</v>
      </c>
      <c r="I112" s="626">
        <f>ELETROTÉCNICO.CAMPINAS!I75+ELETROTÉCNICO.CAMPINAS!I77</f>
        <v>0</v>
      </c>
      <c r="J112" s="626">
        <f t="shared" si="13"/>
        <v>0</v>
      </c>
      <c r="K112" s="629">
        <v>0.01</v>
      </c>
      <c r="L112" s="630">
        <f t="shared" si="14"/>
        <v>0</v>
      </c>
      <c r="M112" s="9"/>
    </row>
    <row r="113" spans="2:13" x14ac:dyDescent="0.25">
      <c r="B113" s="652">
        <v>5</v>
      </c>
      <c r="C113" s="1005" t="s">
        <v>83</v>
      </c>
      <c r="D113" s="1006"/>
      <c r="E113" s="626">
        <f>'TÉCNICO MECÂNICO'!I28</f>
        <v>0</v>
      </c>
      <c r="F113" s="626">
        <f t="shared" si="10"/>
        <v>0</v>
      </c>
      <c r="G113" s="626">
        <f t="shared" si="11"/>
        <v>0</v>
      </c>
      <c r="H113" s="626">
        <f t="shared" si="12"/>
        <v>0</v>
      </c>
      <c r="I113" s="626">
        <f>'TÉCNICO MECÂNICO'!I75+'TÉCNICO MECÂNICO'!I77</f>
        <v>0</v>
      </c>
      <c r="J113" s="626">
        <f t="shared" si="13"/>
        <v>0</v>
      </c>
      <c r="K113" s="629">
        <v>0.01</v>
      </c>
      <c r="L113" s="630">
        <f t="shared" si="14"/>
        <v>0</v>
      </c>
      <c r="M113" s="9"/>
    </row>
    <row r="114" spans="2:13" x14ac:dyDescent="0.25">
      <c r="B114" s="652">
        <v>6</v>
      </c>
      <c r="C114" s="1004" t="s">
        <v>84</v>
      </c>
      <c r="D114" s="1004"/>
      <c r="E114" s="626">
        <f>TÉC.MEC.REFRIGERAÇÃO!I28</f>
        <v>0</v>
      </c>
      <c r="F114" s="626">
        <f t="shared" si="10"/>
        <v>0</v>
      </c>
      <c r="G114" s="626">
        <f t="shared" si="11"/>
        <v>0</v>
      </c>
      <c r="H114" s="626">
        <f t="shared" si="12"/>
        <v>0</v>
      </c>
      <c r="I114" s="626">
        <f>TÉC.MEC.REFRIGERAÇÃO!I75+TÉC.MEC.REFRIGERAÇÃO!I77</f>
        <v>0</v>
      </c>
      <c r="J114" s="626">
        <f t="shared" si="13"/>
        <v>0</v>
      </c>
      <c r="K114" s="629">
        <v>0.01</v>
      </c>
      <c r="L114" s="630">
        <f t="shared" si="14"/>
        <v>0</v>
      </c>
      <c r="M114" s="9"/>
    </row>
    <row r="115" spans="2:13" x14ac:dyDescent="0.25">
      <c r="B115" s="652">
        <v>7</v>
      </c>
      <c r="C115" s="1004" t="s">
        <v>413</v>
      </c>
      <c r="D115" s="1004"/>
      <c r="E115" s="626">
        <f>'OFICIAL MAN PREDIAL.CAMPINAS'!I28</f>
        <v>0</v>
      </c>
      <c r="F115" s="626">
        <f t="shared" si="10"/>
        <v>0</v>
      </c>
      <c r="G115" s="626">
        <f t="shared" si="11"/>
        <v>0</v>
      </c>
      <c r="H115" s="626">
        <f t="shared" si="12"/>
        <v>0</v>
      </c>
      <c r="I115" s="626">
        <f>'OFICIAL MAN PREDIAL.CAMPINAS'!I75+'OFICIAL MAN PREDIAL.CAMPINAS'!I77</f>
        <v>0</v>
      </c>
      <c r="J115" s="626">
        <f t="shared" si="13"/>
        <v>0</v>
      </c>
      <c r="K115" s="629">
        <v>0.01</v>
      </c>
      <c r="L115" s="630">
        <f t="shared" si="14"/>
        <v>0</v>
      </c>
      <c r="M115" s="9"/>
    </row>
    <row r="116" spans="2:13" x14ac:dyDescent="0.25">
      <c r="B116" s="652">
        <v>8</v>
      </c>
      <c r="C116" s="1004" t="s">
        <v>86</v>
      </c>
      <c r="D116" s="1004"/>
      <c r="E116" s="626">
        <f>TÉC.PLANEJAMENTO!I28</f>
        <v>0</v>
      </c>
      <c r="F116" s="626">
        <f t="shared" si="10"/>
        <v>0</v>
      </c>
      <c r="G116" s="626">
        <f t="shared" si="11"/>
        <v>0</v>
      </c>
      <c r="H116" s="626">
        <f t="shared" si="12"/>
        <v>0</v>
      </c>
      <c r="I116" s="626">
        <f>TÉC.PLANEJAMENTO!I75+TÉC.PLANEJAMENTO!I77</f>
        <v>0</v>
      </c>
      <c r="J116" s="626">
        <f t="shared" si="13"/>
        <v>0</v>
      </c>
      <c r="K116" s="629">
        <v>0.01</v>
      </c>
      <c r="L116" s="630">
        <f t="shared" si="14"/>
        <v>0</v>
      </c>
      <c r="M116" s="9"/>
    </row>
    <row r="117" spans="2:13" x14ac:dyDescent="0.25">
      <c r="B117" s="652">
        <v>9</v>
      </c>
      <c r="C117" s="625" t="s">
        <v>87</v>
      </c>
      <c r="D117" s="625"/>
      <c r="E117" s="626">
        <f>'TÉC.MECATRÔNICA DIURNO'!I28</f>
        <v>0</v>
      </c>
      <c r="F117" s="626">
        <f t="shared" si="10"/>
        <v>0</v>
      </c>
      <c r="G117" s="626">
        <f t="shared" si="11"/>
        <v>0</v>
      </c>
      <c r="H117" s="626">
        <f t="shared" si="12"/>
        <v>0</v>
      </c>
      <c r="I117" s="626">
        <f>'TÉC.MECATRÔNICA DIURNO'!I75+'TÉC.MECATRÔNICA DIURNO'!I77</f>
        <v>0</v>
      </c>
      <c r="J117" s="626">
        <f>SUM(E117:I117)</f>
        <v>0</v>
      </c>
      <c r="K117" s="629">
        <v>0.01</v>
      </c>
      <c r="L117" s="630">
        <f t="shared" si="14"/>
        <v>0</v>
      </c>
      <c r="M117" s="9"/>
    </row>
    <row r="118" spans="2:13" x14ac:dyDescent="0.25">
      <c r="B118" s="652">
        <v>10</v>
      </c>
      <c r="C118" s="1004" t="s">
        <v>88</v>
      </c>
      <c r="D118" s="1004"/>
      <c r="E118" s="626">
        <f>'TÉC.MECATRÔNICA NOTURNO'!I28</f>
        <v>0</v>
      </c>
      <c r="F118" s="626">
        <f t="shared" si="10"/>
        <v>0</v>
      </c>
      <c r="G118" s="626">
        <f t="shared" si="11"/>
        <v>0</v>
      </c>
      <c r="H118" s="626">
        <f t="shared" si="12"/>
        <v>0</v>
      </c>
      <c r="I118" s="626">
        <f>'TÉC.MECATRÔNICA NOTURNO'!I75+'TÉC.MECATRÔNICA NOTURNO'!I77</f>
        <v>0</v>
      </c>
      <c r="J118" s="626">
        <f t="shared" si="13"/>
        <v>0</v>
      </c>
      <c r="K118" s="629">
        <v>0.01</v>
      </c>
      <c r="L118" s="630">
        <f t="shared" si="14"/>
        <v>0</v>
      </c>
      <c r="M118" s="9"/>
    </row>
    <row r="119" spans="2:13" x14ac:dyDescent="0.25">
      <c r="B119" s="652">
        <v>11</v>
      </c>
      <c r="C119" s="1004" t="s">
        <v>414</v>
      </c>
      <c r="D119" s="1004"/>
      <c r="E119" s="626">
        <f>ELETROTÉCNICO.JUNDIAÍ!I28</f>
        <v>0</v>
      </c>
      <c r="F119" s="626">
        <f t="shared" si="10"/>
        <v>0</v>
      </c>
      <c r="G119" s="626">
        <f t="shared" si="11"/>
        <v>0</v>
      </c>
      <c r="H119" s="626">
        <f t="shared" si="12"/>
        <v>0</v>
      </c>
      <c r="I119" s="626">
        <f>ELETROTÉCNICO.JUNDIAÍ!I75+ELETROTÉCNICO.JUNDIAÍ!I77</f>
        <v>0</v>
      </c>
      <c r="J119" s="626">
        <f t="shared" si="13"/>
        <v>0</v>
      </c>
      <c r="K119" s="629">
        <v>0.01</v>
      </c>
      <c r="L119" s="631">
        <f t="shared" si="14"/>
        <v>0</v>
      </c>
      <c r="M119" s="9"/>
    </row>
    <row r="120" spans="2:13" ht="16.5" customHeight="1" x14ac:dyDescent="0.25">
      <c r="M120" s="9"/>
    </row>
    <row r="121" spans="2:13" ht="15.75" thickBot="1" x14ac:dyDescent="0.3">
      <c r="B121" s="999" t="s">
        <v>445</v>
      </c>
      <c r="C121" s="999"/>
      <c r="D121" s="999"/>
      <c r="E121" s="999"/>
      <c r="F121" s="999"/>
      <c r="G121" s="999"/>
      <c r="H121" s="999"/>
      <c r="I121" s="231"/>
      <c r="J121" s="170"/>
      <c r="K121" s="170"/>
      <c r="L121" s="9"/>
      <c r="M121" s="9"/>
    </row>
    <row r="122" spans="2:13" ht="44.25" customHeight="1" x14ac:dyDescent="0.25">
      <c r="B122" s="357" t="s">
        <v>127</v>
      </c>
      <c r="C122" s="992" t="s">
        <v>128</v>
      </c>
      <c r="D122" s="993"/>
      <c r="E122" s="357" t="s">
        <v>429</v>
      </c>
      <c r="F122" s="225" t="s">
        <v>421</v>
      </c>
      <c r="G122" s="251" t="s">
        <v>430</v>
      </c>
      <c r="H122" s="358" t="s">
        <v>423</v>
      </c>
      <c r="I122" s="155"/>
      <c r="J122" s="170"/>
      <c r="K122" s="170"/>
      <c r="L122" s="9"/>
      <c r="M122" s="9"/>
    </row>
    <row r="123" spans="2:13" ht="19.5" customHeight="1" x14ac:dyDescent="0.25">
      <c r="B123" s="239">
        <v>1</v>
      </c>
      <c r="C123" s="773" t="s">
        <v>76</v>
      </c>
      <c r="D123" s="775"/>
      <c r="E123" s="253"/>
      <c r="F123" s="356"/>
      <c r="G123" s="255"/>
      <c r="H123" s="256">
        <f>E123-G123</f>
        <v>0</v>
      </c>
      <c r="I123" s="353"/>
      <c r="J123" s="170"/>
      <c r="K123" s="170"/>
      <c r="L123" s="9"/>
      <c r="M123" s="9"/>
    </row>
    <row r="124" spans="2:13" ht="31.5" customHeight="1" x14ac:dyDescent="0.25">
      <c r="B124" s="239">
        <v>2</v>
      </c>
      <c r="C124" s="760" t="s">
        <v>79</v>
      </c>
      <c r="D124" s="762"/>
      <c r="E124" s="253"/>
      <c r="F124" s="356"/>
      <c r="G124" s="255"/>
      <c r="H124" s="256">
        <f t="shared" ref="H124:H133" si="15">E124-G124</f>
        <v>0</v>
      </c>
      <c r="I124" s="619"/>
      <c r="J124" s="620"/>
      <c r="K124" s="620"/>
      <c r="L124" s="9"/>
      <c r="M124" s="9"/>
    </row>
    <row r="125" spans="2:13" ht="19.5" customHeight="1" x14ac:dyDescent="0.25">
      <c r="B125" s="239">
        <v>3</v>
      </c>
      <c r="C125" s="760" t="s">
        <v>81</v>
      </c>
      <c r="D125" s="762"/>
      <c r="E125" s="253"/>
      <c r="F125" s="356"/>
      <c r="G125" s="255"/>
      <c r="H125" s="256">
        <f t="shared" si="15"/>
        <v>0</v>
      </c>
      <c r="I125" s="619"/>
      <c r="J125" s="620"/>
      <c r="K125" s="620"/>
      <c r="L125" s="9"/>
      <c r="M125" s="9"/>
    </row>
    <row r="126" spans="2:13" ht="19.5" customHeight="1" x14ac:dyDescent="0.25">
      <c r="B126" s="239">
        <v>4</v>
      </c>
      <c r="C126" s="773" t="s">
        <v>412</v>
      </c>
      <c r="D126" s="775"/>
      <c r="E126" s="253"/>
      <c r="F126" s="356"/>
      <c r="G126" s="255"/>
      <c r="H126" s="256">
        <f t="shared" si="15"/>
        <v>0</v>
      </c>
      <c r="I126" s="619"/>
      <c r="J126" s="620"/>
      <c r="K126" s="620"/>
      <c r="L126" s="9"/>
      <c r="M126" s="9"/>
    </row>
    <row r="127" spans="2:13" ht="19.5" customHeight="1" x14ac:dyDescent="0.25">
      <c r="B127" s="239">
        <v>5</v>
      </c>
      <c r="C127" s="140" t="s">
        <v>83</v>
      </c>
      <c r="D127" s="142"/>
      <c r="E127" s="253"/>
      <c r="F127" s="356"/>
      <c r="G127" s="255"/>
      <c r="H127" s="256">
        <f t="shared" si="15"/>
        <v>0</v>
      </c>
      <c r="I127" s="619"/>
      <c r="J127" s="620"/>
      <c r="K127" s="620"/>
      <c r="L127" s="9"/>
      <c r="M127" s="9"/>
    </row>
    <row r="128" spans="2:13" ht="19.5" customHeight="1" x14ac:dyDescent="0.25">
      <c r="B128" s="239">
        <v>6</v>
      </c>
      <c r="C128" s="773" t="s">
        <v>84</v>
      </c>
      <c r="D128" s="775"/>
      <c r="E128" s="253"/>
      <c r="F128" s="356"/>
      <c r="G128" s="255"/>
      <c r="H128" s="256">
        <f t="shared" si="15"/>
        <v>0</v>
      </c>
      <c r="I128" s="619"/>
      <c r="J128" s="620"/>
      <c r="K128" s="620"/>
      <c r="L128" s="9"/>
      <c r="M128" s="9"/>
    </row>
    <row r="129" spans="2:14" ht="19.5" customHeight="1" x14ac:dyDescent="0.25">
      <c r="B129" s="239">
        <v>7</v>
      </c>
      <c r="C129" s="773" t="s">
        <v>413</v>
      </c>
      <c r="D129" s="775"/>
      <c r="E129" s="253"/>
      <c r="F129" s="356"/>
      <c r="G129" s="255"/>
      <c r="H129" s="256">
        <f t="shared" si="15"/>
        <v>0</v>
      </c>
      <c r="I129" s="619"/>
      <c r="J129" s="620"/>
      <c r="K129" s="620"/>
      <c r="L129" s="9"/>
      <c r="M129" s="9"/>
    </row>
    <row r="130" spans="2:14" ht="19.5" customHeight="1" x14ac:dyDescent="0.25">
      <c r="B130" s="239">
        <v>8</v>
      </c>
      <c r="C130" s="773" t="s">
        <v>86</v>
      </c>
      <c r="D130" s="775"/>
      <c r="E130" s="253"/>
      <c r="F130" s="356"/>
      <c r="G130" s="255"/>
      <c r="H130" s="256">
        <f t="shared" si="15"/>
        <v>0</v>
      </c>
      <c r="I130" s="619"/>
      <c r="J130" s="620"/>
      <c r="K130" s="620"/>
      <c r="L130" s="9"/>
      <c r="M130" s="9"/>
    </row>
    <row r="131" spans="2:14" ht="19.5" customHeight="1" x14ac:dyDescent="0.25">
      <c r="B131" s="239">
        <v>9</v>
      </c>
      <c r="C131" s="140" t="s">
        <v>87</v>
      </c>
      <c r="D131" s="142"/>
      <c r="E131" s="253"/>
      <c r="F131" s="356"/>
      <c r="G131" s="255"/>
      <c r="H131" s="256">
        <f t="shared" si="15"/>
        <v>0</v>
      </c>
      <c r="I131" s="353"/>
      <c r="J131" s="170"/>
      <c r="K131" s="170"/>
      <c r="L131" s="9"/>
      <c r="M131" s="9"/>
    </row>
    <row r="132" spans="2:14" ht="19.5" customHeight="1" x14ac:dyDescent="0.25">
      <c r="B132" s="239">
        <v>10</v>
      </c>
      <c r="C132" s="773" t="s">
        <v>88</v>
      </c>
      <c r="D132" s="775"/>
      <c r="E132" s="253"/>
      <c r="F132" s="356"/>
      <c r="G132" s="255"/>
      <c r="H132" s="256">
        <f t="shared" si="15"/>
        <v>0</v>
      </c>
      <c r="I132" s="353"/>
      <c r="J132" s="170"/>
      <c r="K132" s="170"/>
      <c r="L132" s="9"/>
      <c r="M132" s="9"/>
    </row>
    <row r="133" spans="2:14" ht="19.5" customHeight="1" thickBot="1" x14ac:dyDescent="0.3">
      <c r="B133" s="239">
        <v>11</v>
      </c>
      <c r="C133" s="773" t="s">
        <v>414</v>
      </c>
      <c r="D133" s="775"/>
      <c r="E133" s="253"/>
      <c r="F133" s="356"/>
      <c r="G133" s="255"/>
      <c r="H133" s="257">
        <f t="shared" si="15"/>
        <v>0</v>
      </c>
      <c r="I133" s="353"/>
      <c r="J133" s="170"/>
      <c r="K133" s="170"/>
      <c r="L133" s="9"/>
      <c r="M133" s="9"/>
    </row>
    <row r="134" spans="2:14" x14ac:dyDescent="0.25">
      <c r="B134" s="351"/>
      <c r="C134" s="352"/>
      <c r="D134" s="352"/>
      <c r="E134" s="350"/>
      <c r="F134" s="349"/>
      <c r="G134" s="350"/>
      <c r="H134" s="353"/>
      <c r="I134" s="231"/>
      <c r="J134" s="170"/>
      <c r="K134" s="170"/>
      <c r="L134" s="9"/>
      <c r="M134" s="9"/>
    </row>
    <row r="135" spans="2:14" ht="15.75" thickBot="1" x14ac:dyDescent="0.3">
      <c r="B135" s="170"/>
      <c r="C135" s="170"/>
      <c r="D135" s="231"/>
      <c r="E135" s="231"/>
      <c r="F135" s="231"/>
      <c r="G135" s="231"/>
      <c r="H135" s="231"/>
      <c r="I135" s="231"/>
      <c r="J135" s="170"/>
      <c r="K135" s="170"/>
      <c r="L135" s="9"/>
      <c r="M135" s="9"/>
    </row>
    <row r="136" spans="2:14" x14ac:dyDescent="0.25">
      <c r="B136" s="556" t="s">
        <v>446</v>
      </c>
      <c r="C136" s="557"/>
      <c r="D136" s="557"/>
      <c r="E136" s="557"/>
      <c r="F136" s="557"/>
      <c r="G136" s="557"/>
      <c r="H136" s="557"/>
      <c r="I136" s="557"/>
      <c r="J136" s="557"/>
      <c r="K136" s="557"/>
      <c r="L136" s="558"/>
      <c r="M136" s="9"/>
      <c r="N136" s="9"/>
    </row>
    <row r="137" spans="2:14" ht="73.5" customHeight="1" x14ac:dyDescent="0.25">
      <c r="B137" s="559" t="s">
        <v>127</v>
      </c>
      <c r="C137" s="1025" t="s">
        <v>128</v>
      </c>
      <c r="D137" s="1026"/>
      <c r="E137" s="263" t="str">
        <f>B12</f>
        <v>A -  Vale Transporte</v>
      </c>
      <c r="F137" s="263" t="str">
        <f>B29</f>
        <v>B - Auxílio Refeição (CAFÉ DA MANHÃ)</v>
      </c>
      <c r="G137" s="263" t="str">
        <f>B44</f>
        <v>C - Auxílio Refeição (LANCHE DA TARDE)</v>
      </c>
      <c r="H137" s="264" t="str">
        <f>B60</f>
        <v xml:space="preserve">D - Auxílio Alimentação </v>
      </c>
      <c r="I137" s="264" t="str">
        <f>B75</f>
        <v>E - Seguro de vida</v>
      </c>
      <c r="J137" s="264" t="str">
        <f>B90</f>
        <v>F - Saúde do Trabalhador ou Assistência Médica</v>
      </c>
      <c r="K137" s="264" t="str">
        <f>B121</f>
        <v xml:space="preserve">G - Outros (especificar): </v>
      </c>
      <c r="L137" s="560" t="s">
        <v>325</v>
      </c>
    </row>
    <row r="138" spans="2:14" ht="20.100000000000001" customHeight="1" x14ac:dyDescent="0.25">
      <c r="B138" s="562">
        <v>1</v>
      </c>
      <c r="C138" s="856" t="s">
        <v>76</v>
      </c>
      <c r="D138" s="857"/>
      <c r="E138" s="520">
        <f t="shared" ref="E138:E148" si="16">K14</f>
        <v>0</v>
      </c>
      <c r="F138" s="520">
        <f t="shared" ref="F138:F148" si="17">J31</f>
        <v>0</v>
      </c>
      <c r="G138" s="520">
        <f t="shared" ref="G138:G148" si="18">J46</f>
        <v>0</v>
      </c>
      <c r="H138" s="520">
        <f t="shared" ref="H138:H148" si="19">H62</f>
        <v>0</v>
      </c>
      <c r="I138" s="520">
        <f t="shared" ref="I138:I148" si="20">H77</f>
        <v>0</v>
      </c>
      <c r="J138" s="520">
        <f t="shared" ref="J138:J148" si="21">I92</f>
        <v>0</v>
      </c>
      <c r="K138" s="520">
        <f t="shared" ref="K138:K148" si="22">H123</f>
        <v>0</v>
      </c>
      <c r="L138" s="563">
        <f>SUM(E138:K138)</f>
        <v>0</v>
      </c>
    </row>
    <row r="139" spans="2:14" ht="33" customHeight="1" x14ac:dyDescent="0.25">
      <c r="B139" s="562">
        <v>2</v>
      </c>
      <c r="C139" s="854" t="s">
        <v>79</v>
      </c>
      <c r="D139" s="855"/>
      <c r="E139" s="520">
        <f t="shared" si="16"/>
        <v>0</v>
      </c>
      <c r="F139" s="520">
        <f t="shared" si="17"/>
        <v>0</v>
      </c>
      <c r="G139" s="520">
        <f t="shared" si="18"/>
        <v>0</v>
      </c>
      <c r="H139" s="520">
        <f t="shared" si="19"/>
        <v>0</v>
      </c>
      <c r="I139" s="520">
        <f t="shared" si="20"/>
        <v>0</v>
      </c>
      <c r="J139" s="520">
        <f t="shared" si="21"/>
        <v>0</v>
      </c>
      <c r="K139" s="520">
        <f t="shared" si="22"/>
        <v>0</v>
      </c>
      <c r="L139" s="563">
        <f t="shared" ref="L139:L148" si="23">SUM(E139:K139)</f>
        <v>0</v>
      </c>
    </row>
    <row r="140" spans="2:14" ht="20.100000000000001" customHeight="1" x14ac:dyDescent="0.25">
      <c r="B140" s="562">
        <v>3</v>
      </c>
      <c r="C140" s="854" t="s">
        <v>81</v>
      </c>
      <c r="D140" s="855"/>
      <c r="E140" s="520">
        <f t="shared" si="16"/>
        <v>0</v>
      </c>
      <c r="F140" s="520">
        <f t="shared" si="17"/>
        <v>0</v>
      </c>
      <c r="G140" s="520">
        <f t="shared" si="18"/>
        <v>0</v>
      </c>
      <c r="H140" s="520">
        <f t="shared" si="19"/>
        <v>0</v>
      </c>
      <c r="I140" s="520">
        <f t="shared" si="20"/>
        <v>0</v>
      </c>
      <c r="J140" s="520">
        <f t="shared" si="21"/>
        <v>0</v>
      </c>
      <c r="K140" s="520">
        <f t="shared" si="22"/>
        <v>0</v>
      </c>
      <c r="L140" s="563">
        <f t="shared" si="23"/>
        <v>0</v>
      </c>
    </row>
    <row r="141" spans="2:14" ht="20.100000000000001" customHeight="1" x14ac:dyDescent="0.25">
      <c r="B141" s="562">
        <v>4</v>
      </c>
      <c r="C141" s="856" t="s">
        <v>412</v>
      </c>
      <c r="D141" s="857"/>
      <c r="E141" s="520">
        <f t="shared" si="16"/>
        <v>0</v>
      </c>
      <c r="F141" s="520">
        <f t="shared" si="17"/>
        <v>0</v>
      </c>
      <c r="G141" s="520">
        <f t="shared" si="18"/>
        <v>0</v>
      </c>
      <c r="H141" s="520">
        <f t="shared" si="19"/>
        <v>0</v>
      </c>
      <c r="I141" s="520">
        <f t="shared" si="20"/>
        <v>0</v>
      </c>
      <c r="J141" s="520">
        <f t="shared" si="21"/>
        <v>0</v>
      </c>
      <c r="K141" s="520">
        <f t="shared" si="22"/>
        <v>0</v>
      </c>
      <c r="L141" s="563">
        <f t="shared" si="23"/>
        <v>0</v>
      </c>
    </row>
    <row r="142" spans="2:14" ht="20.100000000000001" customHeight="1" x14ac:dyDescent="0.25">
      <c r="B142" s="562">
        <v>5</v>
      </c>
      <c r="C142" s="317" t="s">
        <v>83</v>
      </c>
      <c r="D142" s="318"/>
      <c r="E142" s="520">
        <f t="shared" si="16"/>
        <v>0</v>
      </c>
      <c r="F142" s="520">
        <f t="shared" si="17"/>
        <v>0</v>
      </c>
      <c r="G142" s="520">
        <f t="shared" si="18"/>
        <v>0</v>
      </c>
      <c r="H142" s="520">
        <f t="shared" si="19"/>
        <v>0</v>
      </c>
      <c r="I142" s="520">
        <f t="shared" si="20"/>
        <v>0</v>
      </c>
      <c r="J142" s="520">
        <f t="shared" si="21"/>
        <v>0</v>
      </c>
      <c r="K142" s="520">
        <f t="shared" si="22"/>
        <v>0</v>
      </c>
      <c r="L142" s="563">
        <f t="shared" si="23"/>
        <v>0</v>
      </c>
    </row>
    <row r="143" spans="2:14" ht="20.100000000000001" customHeight="1" x14ac:dyDescent="0.25">
      <c r="B143" s="562">
        <v>6</v>
      </c>
      <c r="C143" s="856" t="s">
        <v>84</v>
      </c>
      <c r="D143" s="857"/>
      <c r="E143" s="520">
        <f t="shared" si="16"/>
        <v>0</v>
      </c>
      <c r="F143" s="520">
        <f t="shared" si="17"/>
        <v>0</v>
      </c>
      <c r="G143" s="520">
        <f t="shared" si="18"/>
        <v>0</v>
      </c>
      <c r="H143" s="520">
        <f t="shared" si="19"/>
        <v>0</v>
      </c>
      <c r="I143" s="520">
        <f t="shared" si="20"/>
        <v>0</v>
      </c>
      <c r="J143" s="520">
        <f t="shared" si="21"/>
        <v>0</v>
      </c>
      <c r="K143" s="520">
        <f t="shared" si="22"/>
        <v>0</v>
      </c>
      <c r="L143" s="563">
        <f t="shared" si="23"/>
        <v>0</v>
      </c>
    </row>
    <row r="144" spans="2:14" ht="20.100000000000001" customHeight="1" x14ac:dyDescent="0.25">
      <c r="B144" s="562">
        <v>7</v>
      </c>
      <c r="C144" s="856" t="s">
        <v>413</v>
      </c>
      <c r="D144" s="857"/>
      <c r="E144" s="520">
        <f t="shared" si="16"/>
        <v>0</v>
      </c>
      <c r="F144" s="520">
        <f t="shared" si="17"/>
        <v>0</v>
      </c>
      <c r="G144" s="520">
        <f t="shared" si="18"/>
        <v>0</v>
      </c>
      <c r="H144" s="520">
        <f t="shared" si="19"/>
        <v>0</v>
      </c>
      <c r="I144" s="520">
        <f t="shared" si="20"/>
        <v>0</v>
      </c>
      <c r="J144" s="520">
        <f t="shared" si="21"/>
        <v>0</v>
      </c>
      <c r="K144" s="520">
        <f t="shared" si="22"/>
        <v>0</v>
      </c>
      <c r="L144" s="563">
        <f t="shared" si="23"/>
        <v>0</v>
      </c>
    </row>
    <row r="145" spans="2:13" ht="20.100000000000001" customHeight="1" x14ac:dyDescent="0.25">
      <c r="B145" s="562">
        <v>8</v>
      </c>
      <c r="C145" s="856" t="s">
        <v>86</v>
      </c>
      <c r="D145" s="857"/>
      <c r="E145" s="520">
        <f t="shared" si="16"/>
        <v>0</v>
      </c>
      <c r="F145" s="520">
        <f t="shared" si="17"/>
        <v>0</v>
      </c>
      <c r="G145" s="520">
        <f t="shared" si="18"/>
        <v>0</v>
      </c>
      <c r="H145" s="520">
        <f t="shared" si="19"/>
        <v>0</v>
      </c>
      <c r="I145" s="520">
        <f t="shared" si="20"/>
        <v>0</v>
      </c>
      <c r="J145" s="520">
        <f t="shared" si="21"/>
        <v>0</v>
      </c>
      <c r="K145" s="520">
        <f t="shared" si="22"/>
        <v>0</v>
      </c>
      <c r="L145" s="563">
        <f t="shared" si="23"/>
        <v>0</v>
      </c>
    </row>
    <row r="146" spans="2:13" ht="20.100000000000001" customHeight="1" x14ac:dyDescent="0.25">
      <c r="B146" s="562">
        <v>9</v>
      </c>
      <c r="C146" s="317" t="s">
        <v>87</v>
      </c>
      <c r="D146" s="318"/>
      <c r="E146" s="520">
        <f t="shared" si="16"/>
        <v>0</v>
      </c>
      <c r="F146" s="520">
        <f t="shared" si="17"/>
        <v>0</v>
      </c>
      <c r="G146" s="520">
        <f t="shared" si="18"/>
        <v>0</v>
      </c>
      <c r="H146" s="520">
        <f t="shared" si="19"/>
        <v>0</v>
      </c>
      <c r="I146" s="520">
        <f t="shared" si="20"/>
        <v>0</v>
      </c>
      <c r="J146" s="520">
        <f t="shared" si="21"/>
        <v>0</v>
      </c>
      <c r="K146" s="520">
        <f t="shared" si="22"/>
        <v>0</v>
      </c>
      <c r="L146" s="563">
        <f t="shared" si="23"/>
        <v>0</v>
      </c>
    </row>
    <row r="147" spans="2:13" ht="20.100000000000001" customHeight="1" x14ac:dyDescent="0.25">
      <c r="B147" s="562">
        <v>10</v>
      </c>
      <c r="C147" s="856" t="s">
        <v>88</v>
      </c>
      <c r="D147" s="857"/>
      <c r="E147" s="520">
        <f t="shared" si="16"/>
        <v>0</v>
      </c>
      <c r="F147" s="520">
        <f t="shared" si="17"/>
        <v>0</v>
      </c>
      <c r="G147" s="520">
        <f t="shared" si="18"/>
        <v>0</v>
      </c>
      <c r="H147" s="520">
        <f t="shared" si="19"/>
        <v>0</v>
      </c>
      <c r="I147" s="520">
        <f t="shared" si="20"/>
        <v>0</v>
      </c>
      <c r="J147" s="520">
        <f t="shared" si="21"/>
        <v>0</v>
      </c>
      <c r="K147" s="520">
        <f t="shared" si="22"/>
        <v>0</v>
      </c>
      <c r="L147" s="563">
        <f t="shared" si="23"/>
        <v>0</v>
      </c>
    </row>
    <row r="148" spans="2:13" ht="20.100000000000001" customHeight="1" thickBot="1" x14ac:dyDescent="0.3">
      <c r="B148" s="564">
        <v>11</v>
      </c>
      <c r="C148" s="1023" t="s">
        <v>414</v>
      </c>
      <c r="D148" s="1024"/>
      <c r="E148" s="561">
        <f t="shared" si="16"/>
        <v>0</v>
      </c>
      <c r="F148" s="561">
        <f t="shared" si="17"/>
        <v>0</v>
      </c>
      <c r="G148" s="561">
        <f t="shared" si="18"/>
        <v>0</v>
      </c>
      <c r="H148" s="561">
        <f t="shared" si="19"/>
        <v>0</v>
      </c>
      <c r="I148" s="561">
        <f t="shared" si="20"/>
        <v>0</v>
      </c>
      <c r="J148" s="561">
        <f t="shared" si="21"/>
        <v>0</v>
      </c>
      <c r="K148" s="561">
        <f t="shared" si="22"/>
        <v>0</v>
      </c>
      <c r="L148" s="565">
        <f t="shared" si="23"/>
        <v>0</v>
      </c>
    </row>
    <row r="149" spans="2:13" x14ac:dyDescent="0.25">
      <c r="B149" s="230"/>
      <c r="C149" s="230"/>
      <c r="D149" s="231"/>
      <c r="E149" s="231"/>
      <c r="F149" s="231"/>
      <c r="G149" s="231"/>
      <c r="H149" s="231"/>
      <c r="I149" s="231"/>
      <c r="J149" s="170"/>
      <c r="K149" s="170"/>
    </row>
    <row r="150" spans="2:13" x14ac:dyDescent="0.25">
      <c r="B150" s="170"/>
      <c r="C150" s="170"/>
      <c r="D150" s="231"/>
      <c r="E150" s="231"/>
      <c r="F150" s="231"/>
      <c r="G150" s="231"/>
      <c r="H150" s="231"/>
      <c r="I150" s="231"/>
      <c r="J150" s="170"/>
      <c r="K150" s="170"/>
    </row>
    <row r="151" spans="2:13" x14ac:dyDescent="0.25">
      <c r="B151" s="265" t="s">
        <v>293</v>
      </c>
      <c r="C151" s="265"/>
      <c r="D151" s="170"/>
      <c r="E151" s="170"/>
      <c r="F151" s="170"/>
      <c r="G151" s="231"/>
      <c r="H151" s="231"/>
      <c r="I151" s="231"/>
      <c r="J151" s="231"/>
      <c r="K151" s="170"/>
    </row>
    <row r="152" spans="2:13" ht="57.75" customHeight="1" x14ac:dyDescent="0.25">
      <c r="B152" s="1022"/>
      <c r="C152" s="1022"/>
      <c r="D152" s="1022"/>
      <c r="E152" s="1022"/>
      <c r="F152" s="1022"/>
      <c r="G152" s="1022"/>
      <c r="H152" s="1022"/>
      <c r="I152" s="1022"/>
      <c r="J152" s="1022"/>
      <c r="K152" s="1022"/>
      <c r="L152" s="1022"/>
    </row>
    <row r="154" spans="2:13" x14ac:dyDescent="0.25">
      <c r="G154" s="2"/>
      <c r="H154" s="2"/>
      <c r="I154" s="2"/>
      <c r="J154" s="2"/>
      <c r="K154" s="2"/>
      <c r="L154" s="2"/>
      <c r="M154" s="2"/>
    </row>
  </sheetData>
  <mergeCells count="137">
    <mergeCell ref="B4:L4"/>
    <mergeCell ref="B3:L3"/>
    <mergeCell ref="B2:L2"/>
    <mergeCell ref="B1:L1"/>
    <mergeCell ref="C83:D83"/>
    <mergeCell ref="C87:D87"/>
    <mergeCell ref="C123:D123"/>
    <mergeCell ref="C76:D76"/>
    <mergeCell ref="C45:D45"/>
    <mergeCell ref="C46:D46"/>
    <mergeCell ref="C51:D51"/>
    <mergeCell ref="C55:D55"/>
    <mergeCell ref="C61:D61"/>
    <mergeCell ref="C62:D62"/>
    <mergeCell ref="C109:D109"/>
    <mergeCell ref="C110:D110"/>
    <mergeCell ref="C68:D68"/>
    <mergeCell ref="C69:D69"/>
    <mergeCell ref="B107:B108"/>
    <mergeCell ref="B90:I90"/>
    <mergeCell ref="C31:D31"/>
    <mergeCell ref="B106:L106"/>
    <mergeCell ref="E107:E108"/>
    <mergeCell ref="I107:I108"/>
    <mergeCell ref="B152:L152"/>
    <mergeCell ref="B7:L7"/>
    <mergeCell ref="C128:D128"/>
    <mergeCell ref="C132:D132"/>
    <mergeCell ref="C129:D129"/>
    <mergeCell ref="C130:D130"/>
    <mergeCell ref="C124:D124"/>
    <mergeCell ref="C125:D125"/>
    <mergeCell ref="C148:D148"/>
    <mergeCell ref="C143:D143"/>
    <mergeCell ref="C144:D144"/>
    <mergeCell ref="C145:D145"/>
    <mergeCell ref="C137:D137"/>
    <mergeCell ref="C147:D147"/>
    <mergeCell ref="C138:D138"/>
    <mergeCell ref="C139:D139"/>
    <mergeCell ref="C140:D140"/>
    <mergeCell ref="C141:D141"/>
    <mergeCell ref="C133:D133"/>
    <mergeCell ref="C119:D119"/>
    <mergeCell ref="C122:D122"/>
    <mergeCell ref="C126:D126"/>
    <mergeCell ref="G31:G41"/>
    <mergeCell ref="C36:D36"/>
    <mergeCell ref="J107:J108"/>
    <mergeCell ref="K107:K108"/>
    <mergeCell ref="L107:L108"/>
    <mergeCell ref="C101:D101"/>
    <mergeCell ref="C102:D102"/>
    <mergeCell ref="C49:D49"/>
    <mergeCell ref="C52:D52"/>
    <mergeCell ref="C53:D53"/>
    <mergeCell ref="G92:H92"/>
    <mergeCell ref="G93:H93"/>
    <mergeCell ref="G94:H94"/>
    <mergeCell ref="G95:H95"/>
    <mergeCell ref="G96:H96"/>
    <mergeCell ref="G97:H97"/>
    <mergeCell ref="G98:H98"/>
    <mergeCell ref="G99:H99"/>
    <mergeCell ref="G100:H100"/>
    <mergeCell ref="G101:H101"/>
    <mergeCell ref="G102:H102"/>
    <mergeCell ref="C96:D96"/>
    <mergeCell ref="C92:D92"/>
    <mergeCell ref="C93:D93"/>
    <mergeCell ref="C65:D65"/>
    <mergeCell ref="C67:D67"/>
    <mergeCell ref="B121:H121"/>
    <mergeCell ref="C56:D56"/>
    <mergeCell ref="C79:D79"/>
    <mergeCell ref="C80:D80"/>
    <mergeCell ref="C82:D82"/>
    <mergeCell ref="C95:D95"/>
    <mergeCell ref="C97:D97"/>
    <mergeCell ref="C98:D98"/>
    <mergeCell ref="C99:D99"/>
    <mergeCell ref="C84:D84"/>
    <mergeCell ref="G46:G56"/>
    <mergeCell ref="B60:H60"/>
    <mergeCell ref="C47:D47"/>
    <mergeCell ref="C48:D48"/>
    <mergeCell ref="B58:I58"/>
    <mergeCell ref="C111:D111"/>
    <mergeCell ref="C112:D112"/>
    <mergeCell ref="C114:D114"/>
    <mergeCell ref="C115:D115"/>
    <mergeCell ref="C116:D116"/>
    <mergeCell ref="C118:D118"/>
    <mergeCell ref="C113:D113"/>
    <mergeCell ref="C107:D108"/>
    <mergeCell ref="G91:H91"/>
    <mergeCell ref="C71:D71"/>
    <mergeCell ref="C32:D32"/>
    <mergeCell ref="C33:D33"/>
    <mergeCell ref="C34:D34"/>
    <mergeCell ref="B44:J44"/>
    <mergeCell ref="B5:I5"/>
    <mergeCell ref="C16:D16"/>
    <mergeCell ref="C17:D17"/>
    <mergeCell ref="C19:D19"/>
    <mergeCell ref="C13:D13"/>
    <mergeCell ref="C14:D14"/>
    <mergeCell ref="C15:D15"/>
    <mergeCell ref="I9:J9"/>
    <mergeCell ref="C21:D21"/>
    <mergeCell ref="C20:D20"/>
    <mergeCell ref="D9:F9"/>
    <mergeCell ref="B6:L6"/>
    <mergeCell ref="B103:I103"/>
    <mergeCell ref="B104:I104"/>
    <mergeCell ref="C94:D94"/>
    <mergeCell ref="B25:K25"/>
    <mergeCell ref="B26:K26"/>
    <mergeCell ref="B27:K27"/>
    <mergeCell ref="C30:D30"/>
    <mergeCell ref="C23:D23"/>
    <mergeCell ref="C41:D41"/>
    <mergeCell ref="K32:K35"/>
    <mergeCell ref="C35:D35"/>
    <mergeCell ref="C91:D91"/>
    <mergeCell ref="I75:I78"/>
    <mergeCell ref="B29:J29"/>
    <mergeCell ref="C37:D37"/>
    <mergeCell ref="C38:D38"/>
    <mergeCell ref="C40:D40"/>
    <mergeCell ref="C77:D77"/>
    <mergeCell ref="C78:D78"/>
    <mergeCell ref="C86:D86"/>
    <mergeCell ref="C24:D24"/>
    <mergeCell ref="C72:D72"/>
    <mergeCell ref="C63:D63"/>
    <mergeCell ref="C64:D64"/>
  </mergeCells>
  <pageMargins left="0.51181102362204722" right="0.51181102362204722" top="0.78740157480314965" bottom="0.78740157480314965" header="0.31496062992125984" footer="0.31496062992125984"/>
  <pageSetup paperSize="9" scale="58" fitToHeight="0" orientation="portrait" r:id="rId1"/>
  <headerFooter>
    <oddFooter>&amp;C&amp;A - Pregão Eletrônico nº 90002/2025 - LFDA/SP-MAPA</oddFooter>
  </headerFooter>
  <rowBreaks count="1" manualBreakCount="1">
    <brk id="58" max="10" man="1"/>
  </rowBreaks>
  <ignoredErrors>
    <ignoredError sqref="K16:K21 H14:H24 H31:H38 H46:H54 H62:H72 K24 H123:H133 H78:H87 H55:H56 H41 I31:I41 J31:J41 H39:H40 I46:I56 J46:J56 G62:G72 E109:J119 L109:L119 F108:H108 J14:J24 E138:L148 I93:I102"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4">
    <tabColor theme="0" tint="-0.249977111117893"/>
    <pageSetUpPr fitToPage="1"/>
  </sheetPr>
  <dimension ref="A1:Q30"/>
  <sheetViews>
    <sheetView showGridLines="0" topLeftCell="A2" workbookViewId="0">
      <selection activeCell="K14" sqref="K14:K19"/>
    </sheetView>
  </sheetViews>
  <sheetFormatPr defaultRowHeight="15" customHeight="1" x14ac:dyDescent="0.2"/>
  <cols>
    <col min="1" max="1" width="9.140625" style="1"/>
    <col min="2" max="2" width="7" style="1" customWidth="1"/>
    <col min="3" max="3" width="52.85546875" style="1" customWidth="1"/>
    <col min="4" max="4" width="9.140625" style="1" customWidth="1"/>
    <col min="5" max="5" width="10.85546875" style="1" customWidth="1"/>
    <col min="6" max="6" width="13.140625" style="1" customWidth="1"/>
    <col min="7" max="10" width="4.7109375" style="1" customWidth="1"/>
    <col min="11" max="11" width="15.140625" style="1" customWidth="1"/>
    <col min="12" max="12" width="12.140625" style="1" customWidth="1"/>
    <col min="13" max="16" width="15.7109375" style="1" customWidth="1"/>
    <col min="17" max="16384" width="9.140625" style="1"/>
  </cols>
  <sheetData>
    <row r="1" spans="1:17" customFormat="1" ht="20.25" customHeight="1" x14ac:dyDescent="0.3">
      <c r="A1" s="46"/>
      <c r="B1" s="714" t="str">
        <f>ORIENTAÇÕES!B1</f>
        <v>ANEXO VII</v>
      </c>
      <c r="C1" s="714"/>
      <c r="D1" s="714"/>
      <c r="E1" s="714"/>
      <c r="F1" s="714"/>
      <c r="G1" s="714"/>
      <c r="H1" s="714"/>
      <c r="I1" s="714"/>
      <c r="J1" s="714"/>
      <c r="K1" s="714"/>
      <c r="L1" s="714"/>
      <c r="M1" s="714"/>
      <c r="N1" s="714"/>
      <c r="O1" s="714"/>
      <c r="P1" s="714"/>
    </row>
    <row r="2" spans="1:17" customFormat="1" ht="20.25" customHeight="1" x14ac:dyDescent="0.3">
      <c r="A2" s="46"/>
      <c r="B2" s="714" t="str">
        <f>ORIENTAÇÕES!B2</f>
        <v>PLANILHA DE CUSTO E FORMAÇÃO DE PREÇO (ITEM 1) LICITANTE</v>
      </c>
      <c r="C2" s="714"/>
      <c r="D2" s="714"/>
      <c r="E2" s="714"/>
      <c r="F2" s="714"/>
      <c r="G2" s="714"/>
      <c r="H2" s="714"/>
      <c r="I2" s="714"/>
      <c r="J2" s="714"/>
      <c r="K2" s="714"/>
      <c r="L2" s="714"/>
      <c r="M2" s="714"/>
      <c r="N2" s="714"/>
      <c r="O2" s="714"/>
      <c r="P2" s="714"/>
    </row>
    <row r="3" spans="1:17" customFormat="1" ht="20.25" customHeight="1" x14ac:dyDescent="0.3">
      <c r="A3" s="46"/>
      <c r="B3" s="714" t="str">
        <f>ORIENTAÇÕES!B3</f>
        <v>PREGÃO ELETRÔNICO Nº 90002/2025</v>
      </c>
      <c r="C3" s="714"/>
      <c r="D3" s="714"/>
      <c r="E3" s="714"/>
      <c r="F3" s="714"/>
      <c r="G3" s="714"/>
      <c r="H3" s="714"/>
      <c r="I3" s="714"/>
      <c r="J3" s="714"/>
      <c r="K3" s="714"/>
      <c r="L3" s="714"/>
      <c r="M3" s="714"/>
      <c r="N3" s="714"/>
      <c r="O3" s="714"/>
      <c r="P3" s="714"/>
    </row>
    <row r="4" spans="1:17" customFormat="1" ht="20.25" customHeight="1" x14ac:dyDescent="0.3">
      <c r="A4" s="46"/>
      <c r="B4" s="715" t="str">
        <f>ORIENTAÇÕES!B4</f>
        <v>PROCESSO Nº 21000.068258/2024-69</v>
      </c>
      <c r="C4" s="715"/>
      <c r="D4" s="715"/>
      <c r="E4" s="715"/>
      <c r="F4" s="715"/>
      <c r="G4" s="715"/>
      <c r="H4" s="715"/>
      <c r="I4" s="715"/>
      <c r="J4" s="715"/>
      <c r="K4" s="715"/>
      <c r="L4" s="715"/>
      <c r="M4" s="715"/>
      <c r="N4" s="715"/>
      <c r="O4" s="715"/>
      <c r="P4" s="715"/>
    </row>
    <row r="5" spans="1:17" customFormat="1" ht="30" customHeight="1" x14ac:dyDescent="0.25">
      <c r="B5" s="714"/>
      <c r="C5" s="714"/>
      <c r="D5" s="714"/>
      <c r="E5" s="714"/>
      <c r="F5" s="714"/>
      <c r="G5" s="714"/>
      <c r="H5" s="714"/>
      <c r="I5" s="714"/>
      <c r="J5" s="714"/>
      <c r="K5" s="714"/>
      <c r="L5" s="714"/>
      <c r="M5" s="714"/>
      <c r="N5" s="714"/>
      <c r="O5" s="35"/>
    </row>
    <row r="6" spans="1:17" customFormat="1" ht="20.25" customHeight="1" x14ac:dyDescent="0.3">
      <c r="A6" s="46"/>
      <c r="B6" s="1035" t="str">
        <f>ORIENTAÇÕES!B8</f>
        <v>ITEM 1 - SERVIÇOS DE MANUTENÇÃO RESIDENTE</v>
      </c>
      <c r="C6" s="1035"/>
      <c r="D6" s="1035"/>
      <c r="E6" s="1035"/>
      <c r="F6" s="1035"/>
      <c r="G6" s="1035"/>
      <c r="H6" s="1035"/>
      <c r="I6" s="1035"/>
      <c r="J6" s="1035"/>
      <c r="K6" s="1035"/>
      <c r="L6" s="1035"/>
      <c r="M6" s="1035"/>
      <c r="N6" s="1035"/>
      <c r="O6" s="1035"/>
      <c r="P6" s="1035"/>
      <c r="Q6" s="123"/>
    </row>
    <row r="7" spans="1:17" customFormat="1" ht="21" customHeight="1" x14ac:dyDescent="0.25">
      <c r="B7" s="768" t="s">
        <v>14</v>
      </c>
      <c r="C7" s="768"/>
      <c r="D7" s="768"/>
      <c r="E7" s="768"/>
      <c r="F7" s="768"/>
      <c r="G7" s="768"/>
      <c r="H7" s="768"/>
      <c r="I7" s="768"/>
      <c r="J7" s="768"/>
      <c r="K7" s="768"/>
      <c r="L7" s="768"/>
      <c r="M7" s="768"/>
      <c r="N7" s="768"/>
      <c r="O7" s="315"/>
    </row>
    <row r="8" spans="1:17" customFormat="1" ht="30" customHeight="1" x14ac:dyDescent="0.25">
      <c r="B8" s="9"/>
      <c r="C8" s="9"/>
      <c r="D8" s="2"/>
      <c r="E8" s="2"/>
      <c r="F8" s="2"/>
      <c r="G8" s="2"/>
      <c r="H8" s="2"/>
      <c r="I8" s="2"/>
      <c r="J8" s="2"/>
      <c r="K8" s="2"/>
      <c r="L8" s="2"/>
      <c r="M8" s="177"/>
      <c r="N8" s="177"/>
      <c r="O8" s="177"/>
      <c r="P8" s="177"/>
    </row>
    <row r="9" spans="1:17" customFormat="1" ht="27" customHeight="1" x14ac:dyDescent="0.25">
      <c r="B9" s="126"/>
      <c r="C9" s="38" t="s">
        <v>67</v>
      </c>
      <c r="D9" s="1043" t="str">
        <f>'RESUMO ITEM1'!C10</f>
        <v>XXXXXX</v>
      </c>
      <c r="E9" s="1044"/>
      <c r="F9" s="1045"/>
      <c r="G9" s="38"/>
      <c r="H9" s="38"/>
      <c r="I9" s="38"/>
      <c r="J9" s="38"/>
      <c r="K9" s="39" t="s">
        <v>46</v>
      </c>
      <c r="L9" s="744" t="str">
        <f>'RESUMO ITEM1'!C11</f>
        <v>XXXXXX</v>
      </c>
      <c r="M9" s="745"/>
      <c r="N9" s="177"/>
      <c r="O9" s="177"/>
      <c r="P9" s="177"/>
    </row>
    <row r="10" spans="1:17" customFormat="1" ht="12.75" customHeight="1" x14ac:dyDescent="0.25">
      <c r="B10" s="121"/>
      <c r="C10" s="121"/>
      <c r="D10" s="38"/>
      <c r="E10" s="38"/>
      <c r="F10" s="38"/>
      <c r="G10" s="38"/>
      <c r="H10" s="38"/>
      <c r="I10" s="38"/>
      <c r="J10" s="38"/>
      <c r="K10" s="38"/>
      <c r="L10" s="34"/>
      <c r="M10" s="177"/>
      <c r="N10" s="177"/>
      <c r="O10" s="177"/>
      <c r="P10" s="177"/>
    </row>
    <row r="11" spans="1:17" x14ac:dyDescent="0.25">
      <c r="B11" s="83"/>
      <c r="C11" s="83"/>
      <c r="D11" s="83"/>
      <c r="E11" s="715"/>
      <c r="F11" s="715"/>
      <c r="G11" s="715"/>
      <c r="H11" s="715"/>
      <c r="I11" s="715"/>
      <c r="J11" s="715"/>
      <c r="K11" s="715"/>
      <c r="L11" s="83"/>
      <c r="M11" s="83"/>
      <c r="N11" s="83"/>
      <c r="O11" s="83"/>
      <c r="P11"/>
    </row>
    <row r="12" spans="1:17" x14ac:dyDescent="0.25">
      <c r="B12" s="1031" t="s">
        <v>127</v>
      </c>
      <c r="C12" s="1029" t="s">
        <v>447</v>
      </c>
      <c r="D12" s="1038" t="s">
        <v>448</v>
      </c>
      <c r="E12" s="1038" t="s">
        <v>449</v>
      </c>
      <c r="F12" s="1038" t="s">
        <v>450</v>
      </c>
      <c r="G12" s="1036" t="s">
        <v>451</v>
      </c>
      <c r="H12" s="1036"/>
      <c r="I12" s="1036"/>
      <c r="J12" s="1036"/>
      <c r="K12" s="1038" t="s">
        <v>452</v>
      </c>
      <c r="L12" s="1038" t="s">
        <v>453</v>
      </c>
      <c r="M12" s="1036" t="s">
        <v>451</v>
      </c>
      <c r="N12" s="1036"/>
      <c r="O12" s="1036"/>
      <c r="P12" s="1037"/>
    </row>
    <row r="13" spans="1:17" ht="30" customHeight="1" x14ac:dyDescent="0.2">
      <c r="B13" s="1032"/>
      <c r="C13" s="1030"/>
      <c r="D13" s="1039"/>
      <c r="E13" s="1039"/>
      <c r="F13" s="1039"/>
      <c r="G13" s="431" t="s">
        <v>115</v>
      </c>
      <c r="H13" s="431" t="s">
        <v>118</v>
      </c>
      <c r="I13" s="431" t="s">
        <v>120</v>
      </c>
      <c r="J13" s="431" t="s">
        <v>123</v>
      </c>
      <c r="K13" s="1039"/>
      <c r="L13" s="1039"/>
      <c r="M13" s="431" t="s">
        <v>115</v>
      </c>
      <c r="N13" s="431" t="s">
        <v>118</v>
      </c>
      <c r="O13" s="431" t="s">
        <v>120</v>
      </c>
      <c r="P13" s="501" t="s">
        <v>123</v>
      </c>
    </row>
    <row r="14" spans="1:17" ht="67.5" customHeight="1" x14ac:dyDescent="0.2">
      <c r="B14" s="513">
        <v>1</v>
      </c>
      <c r="C14" s="502" t="s">
        <v>454</v>
      </c>
      <c r="D14" s="365">
        <v>3</v>
      </c>
      <c r="E14" s="365" t="s">
        <v>455</v>
      </c>
      <c r="F14" s="365" t="s">
        <v>456</v>
      </c>
      <c r="G14" s="366" t="s">
        <v>457</v>
      </c>
      <c r="H14" s="366" t="s">
        <v>457</v>
      </c>
      <c r="I14" s="366" t="s">
        <v>457</v>
      </c>
      <c r="J14" s="366" t="s">
        <v>457</v>
      </c>
      <c r="K14" s="367"/>
      <c r="L14" s="368">
        <f>D14*2</f>
        <v>6</v>
      </c>
      <c r="M14" s="544">
        <f>K14*L14</f>
        <v>0</v>
      </c>
      <c r="N14" s="544">
        <f>K14*L14</f>
        <v>0</v>
      </c>
      <c r="O14" s="544">
        <f>K14*L14</f>
        <v>0</v>
      </c>
      <c r="P14" s="545">
        <f>K14*L14</f>
        <v>0</v>
      </c>
    </row>
    <row r="15" spans="1:17" ht="58.5" customHeight="1" x14ac:dyDescent="0.2">
      <c r="B15" s="514">
        <v>2</v>
      </c>
      <c r="C15" s="504" t="s">
        <v>458</v>
      </c>
      <c r="D15" s="369">
        <v>5</v>
      </c>
      <c r="E15" s="369" t="s">
        <v>455</v>
      </c>
      <c r="F15" s="369" t="s">
        <v>456</v>
      </c>
      <c r="G15" s="370" t="s">
        <v>457</v>
      </c>
      <c r="H15" s="370" t="s">
        <v>457</v>
      </c>
      <c r="I15" s="370" t="s">
        <v>457</v>
      </c>
      <c r="J15" s="370" t="s">
        <v>457</v>
      </c>
      <c r="K15" s="363"/>
      <c r="L15" s="371">
        <f>D15*2</f>
        <v>10</v>
      </c>
      <c r="M15" s="544">
        <f>K15*L15</f>
        <v>0</v>
      </c>
      <c r="N15" s="544">
        <f>K15*L15</f>
        <v>0</v>
      </c>
      <c r="O15" s="544">
        <f>K15*L15</f>
        <v>0</v>
      </c>
      <c r="P15" s="545">
        <f>K15*L15</f>
        <v>0</v>
      </c>
    </row>
    <row r="16" spans="1:17" ht="34.5" customHeight="1" x14ac:dyDescent="0.2">
      <c r="B16" s="514">
        <v>3</v>
      </c>
      <c r="C16" s="504" t="s">
        <v>459</v>
      </c>
      <c r="D16" s="369">
        <v>1</v>
      </c>
      <c r="E16" s="369" t="s">
        <v>455</v>
      </c>
      <c r="F16" s="369" t="s">
        <v>456</v>
      </c>
      <c r="G16" s="370" t="s">
        <v>457</v>
      </c>
      <c r="H16" s="370" t="s">
        <v>457</v>
      </c>
      <c r="I16" s="370" t="s">
        <v>457</v>
      </c>
      <c r="J16" s="370" t="s">
        <v>457</v>
      </c>
      <c r="K16" s="363"/>
      <c r="L16" s="371">
        <f>D16</f>
        <v>1</v>
      </c>
      <c r="M16" s="544">
        <f t="shared" ref="M16:M19" si="0">K16*L16</f>
        <v>0</v>
      </c>
      <c r="N16" s="544">
        <f t="shared" ref="N16:N19" si="1">K16*L16</f>
        <v>0</v>
      </c>
      <c r="O16" s="544">
        <f>K16*L16</f>
        <v>0</v>
      </c>
      <c r="P16" s="545">
        <f t="shared" ref="P16" si="2">K16*L16</f>
        <v>0</v>
      </c>
    </row>
    <row r="17" spans="2:16" ht="116.25" customHeight="1" x14ac:dyDescent="0.2">
      <c r="B17" s="514">
        <v>4</v>
      </c>
      <c r="C17" s="505" t="s">
        <v>460</v>
      </c>
      <c r="D17" s="369">
        <v>1</v>
      </c>
      <c r="E17" s="369" t="s">
        <v>461</v>
      </c>
      <c r="F17" s="369" t="s">
        <v>462</v>
      </c>
      <c r="G17" s="369" t="s">
        <v>210</v>
      </c>
      <c r="H17" s="369" t="s">
        <v>210</v>
      </c>
      <c r="I17" s="369" t="s">
        <v>210</v>
      </c>
      <c r="J17" s="370" t="s">
        <v>457</v>
      </c>
      <c r="K17" s="363"/>
      <c r="L17" s="371">
        <f>D17</f>
        <v>1</v>
      </c>
      <c r="M17" s="500">
        <v>0</v>
      </c>
      <c r="N17" s="500">
        <v>0</v>
      </c>
      <c r="O17" s="500">
        <v>0</v>
      </c>
      <c r="P17" s="545">
        <f>K17*L17</f>
        <v>0</v>
      </c>
    </row>
    <row r="18" spans="2:16" ht="204.75" customHeight="1" x14ac:dyDescent="0.2">
      <c r="B18" s="514">
        <v>5</v>
      </c>
      <c r="C18" s="505" t="s">
        <v>463</v>
      </c>
      <c r="D18" s="369">
        <v>1</v>
      </c>
      <c r="E18" s="369" t="s">
        <v>461</v>
      </c>
      <c r="F18" s="369" t="s">
        <v>462</v>
      </c>
      <c r="G18" s="370" t="s">
        <v>457</v>
      </c>
      <c r="H18" s="369" t="s">
        <v>210</v>
      </c>
      <c r="I18" s="370" t="s">
        <v>457</v>
      </c>
      <c r="J18" s="369" t="s">
        <v>210</v>
      </c>
      <c r="K18" s="363"/>
      <c r="L18" s="371">
        <f>D18</f>
        <v>1</v>
      </c>
      <c r="M18" s="544">
        <f t="shared" si="0"/>
        <v>0</v>
      </c>
      <c r="N18" s="500">
        <v>0</v>
      </c>
      <c r="O18" s="544">
        <f>K18*L18</f>
        <v>0</v>
      </c>
      <c r="P18" s="503">
        <v>0</v>
      </c>
    </row>
    <row r="19" spans="2:16" ht="189.75" customHeight="1" x14ac:dyDescent="0.2">
      <c r="B19" s="515">
        <v>6</v>
      </c>
      <c r="C19" s="506" t="s">
        <v>464</v>
      </c>
      <c r="D19" s="507">
        <v>1</v>
      </c>
      <c r="E19" s="507" t="s">
        <v>461</v>
      </c>
      <c r="F19" s="507" t="s">
        <v>462</v>
      </c>
      <c r="G19" s="508" t="s">
        <v>457</v>
      </c>
      <c r="H19" s="508" t="s">
        <v>457</v>
      </c>
      <c r="I19" s="507" t="s">
        <v>210</v>
      </c>
      <c r="J19" s="507" t="s">
        <v>210</v>
      </c>
      <c r="K19" s="509"/>
      <c r="L19" s="510">
        <f>D19</f>
        <v>1</v>
      </c>
      <c r="M19" s="546">
        <f t="shared" si="0"/>
        <v>0</v>
      </c>
      <c r="N19" s="546">
        <f t="shared" si="1"/>
        <v>0</v>
      </c>
      <c r="O19" s="511">
        <v>0</v>
      </c>
      <c r="P19" s="512">
        <v>0</v>
      </c>
    </row>
    <row r="20" spans="2:16" ht="23.25" customHeight="1" x14ac:dyDescent="0.2">
      <c r="B20" s="122"/>
      <c r="C20" s="122"/>
      <c r="D20" s="122"/>
      <c r="E20" s="122"/>
      <c r="F20" s="122"/>
      <c r="G20" s="122"/>
      <c r="H20" s="122"/>
      <c r="I20" s="122"/>
      <c r="J20" s="1046" t="s">
        <v>465</v>
      </c>
      <c r="K20" s="1047"/>
      <c r="L20" s="1048"/>
      <c r="M20" s="335">
        <f>SUM(M14:M19)</f>
        <v>0</v>
      </c>
      <c r="N20" s="335">
        <f>SUM(N14:N19)</f>
        <v>0</v>
      </c>
      <c r="O20" s="335">
        <f>SUM(O14:O19)</f>
        <v>0</v>
      </c>
      <c r="P20" s="335">
        <f>SUM(P14:P19)</f>
        <v>0</v>
      </c>
    </row>
    <row r="21" spans="2:16" ht="17.25" customHeight="1" x14ac:dyDescent="0.2">
      <c r="B21" s="1033" t="s">
        <v>451</v>
      </c>
      <c r="C21" s="1034"/>
      <c r="D21" s="122"/>
      <c r="E21" s="122"/>
      <c r="F21" s="122"/>
      <c r="G21" s="122"/>
      <c r="H21" s="122"/>
      <c r="I21" s="122"/>
      <c r="J21" s="341"/>
      <c r="K21" s="341"/>
      <c r="L21" s="341"/>
      <c r="M21" s="342"/>
      <c r="N21" s="342"/>
      <c r="O21" s="342"/>
      <c r="P21" s="342"/>
    </row>
    <row r="22" spans="2:16" ht="24.75" customHeight="1" x14ac:dyDescent="0.25">
      <c r="B22" s="448" t="s">
        <v>115</v>
      </c>
      <c r="C22" s="449" t="s">
        <v>466</v>
      </c>
      <c r="D22" s="1052"/>
      <c r="E22" s="9"/>
      <c r="F22" s="2"/>
      <c r="G22" s="2"/>
      <c r="H22" s="2"/>
      <c r="I22" s="2"/>
      <c r="J22" s="1049" t="s">
        <v>467</v>
      </c>
      <c r="K22" s="1050"/>
      <c r="L22" s="1051"/>
      <c r="M22" s="336">
        <f>M20/12</f>
        <v>0</v>
      </c>
      <c r="N22" s="336">
        <f>N20/12</f>
        <v>0</v>
      </c>
      <c r="O22" s="336">
        <f>O20/12</f>
        <v>0</v>
      </c>
      <c r="P22" s="336">
        <f>P20/12</f>
        <v>0</v>
      </c>
    </row>
    <row r="23" spans="2:16" ht="24.75" customHeight="1" x14ac:dyDescent="0.2">
      <c r="B23" s="450" t="s">
        <v>118</v>
      </c>
      <c r="C23" s="451" t="s">
        <v>468</v>
      </c>
      <c r="D23" s="1052"/>
      <c r="E23" s="122"/>
      <c r="F23" s="266"/>
      <c r="G23" s="266"/>
      <c r="H23" s="266"/>
      <c r="I23" s="266"/>
    </row>
    <row r="24" spans="2:16" ht="24.75" customHeight="1" x14ac:dyDescent="0.2">
      <c r="B24" s="450" t="s">
        <v>120</v>
      </c>
      <c r="C24" s="451" t="s">
        <v>469</v>
      </c>
      <c r="D24" s="1052"/>
      <c r="E24" s="122"/>
      <c r="F24" s="266"/>
      <c r="G24" s="266"/>
      <c r="H24" s="266"/>
      <c r="I24" s="266"/>
      <c r="J24" s="341"/>
      <c r="K24" s="341"/>
      <c r="L24" s="341"/>
      <c r="M24" s="342"/>
      <c r="N24" s="342"/>
      <c r="O24" s="342"/>
      <c r="P24" s="342"/>
    </row>
    <row r="25" spans="2:16" ht="30.75" customHeight="1" x14ac:dyDescent="0.25">
      <c r="B25" s="452" t="s">
        <v>123</v>
      </c>
      <c r="C25" s="453" t="s">
        <v>470</v>
      </c>
      <c r="D25" s="1052"/>
      <c r="E25" s="9"/>
      <c r="F25" s="2"/>
      <c r="G25" s="2"/>
      <c r="H25" s="2"/>
      <c r="I25" s="2"/>
      <c r="J25" s="2"/>
      <c r="K25" s="2"/>
      <c r="L25" s="2"/>
      <c r="M25" s="2"/>
      <c r="N25" s="2"/>
      <c r="O25" s="2"/>
      <c r="P25" s="2"/>
    </row>
    <row r="26" spans="2:16" ht="30" customHeight="1" x14ac:dyDescent="0.25">
      <c r="B26" s="35"/>
      <c r="C26" s="30"/>
      <c r="D26" s="9"/>
      <c r="E26" s="9"/>
      <c r="F26" s="2"/>
      <c r="G26" s="2"/>
      <c r="H26" s="2"/>
      <c r="I26" s="2"/>
      <c r="J26" s="2"/>
      <c r="K26" s="2"/>
      <c r="L26" s="2"/>
      <c r="M26" s="2"/>
      <c r="N26" s="2"/>
      <c r="O26" s="2"/>
      <c r="P26" s="2"/>
    </row>
    <row r="27" spans="2:16" ht="24.75" customHeight="1" x14ac:dyDescent="0.25">
      <c r="B27" s="33" t="s">
        <v>293</v>
      </c>
      <c r="C27"/>
      <c r="D27" s="2"/>
      <c r="E27" s="2"/>
      <c r="F27" s="2"/>
      <c r="G27" s="2"/>
      <c r="H27" s="2"/>
      <c r="I27" s="2"/>
      <c r="J27" s="2"/>
      <c r="K27" s="2"/>
      <c r="L27" s="2"/>
      <c r="M27" s="2"/>
      <c r="N27" s="2"/>
      <c r="O27" s="2"/>
      <c r="P27" s="2"/>
    </row>
    <row r="28" spans="2:16" ht="65.25" customHeight="1" x14ac:dyDescent="0.2">
      <c r="B28" s="1040"/>
      <c r="C28" s="1041"/>
      <c r="D28" s="1041"/>
      <c r="E28" s="1041"/>
      <c r="F28" s="1041"/>
      <c r="G28" s="1041"/>
      <c r="H28" s="1041"/>
      <c r="I28" s="1041"/>
      <c r="J28" s="1041"/>
      <c r="K28" s="1041"/>
      <c r="L28" s="1041"/>
      <c r="M28" s="1041"/>
      <c r="N28" s="1041"/>
      <c r="O28" s="1041"/>
      <c r="P28" s="1042"/>
    </row>
    <row r="29" spans="2:16" ht="21" customHeight="1" x14ac:dyDescent="0.2">
      <c r="B29" s="122"/>
      <c r="C29" s="177"/>
      <c r="D29" s="177"/>
      <c r="E29" s="177"/>
      <c r="F29" s="177"/>
      <c r="G29" s="177"/>
      <c r="H29" s="177"/>
      <c r="I29" s="177"/>
      <c r="J29" s="177"/>
      <c r="K29" s="177"/>
      <c r="L29" s="177"/>
      <c r="M29" s="177"/>
      <c r="N29" s="177"/>
      <c r="O29" s="177"/>
      <c r="P29" s="177"/>
    </row>
    <row r="30" spans="2:16" customFormat="1" ht="9.75" customHeight="1" x14ac:dyDescent="0.25">
      <c r="C30" s="177"/>
      <c r="D30" s="177"/>
      <c r="E30" s="177"/>
      <c r="F30" s="177"/>
      <c r="G30" s="177"/>
      <c r="H30" s="177"/>
      <c r="I30" s="177"/>
      <c r="J30" s="177"/>
      <c r="K30" s="177"/>
      <c r="L30" s="177"/>
      <c r="M30" s="177"/>
      <c r="N30" s="177"/>
      <c r="O30" s="177"/>
      <c r="P30" s="177"/>
    </row>
  </sheetData>
  <mergeCells count="24">
    <mergeCell ref="B4:P4"/>
    <mergeCell ref="B3:P3"/>
    <mergeCell ref="B2:P2"/>
    <mergeCell ref="B1:P1"/>
    <mergeCell ref="B28:P28"/>
    <mergeCell ref="B5:N5"/>
    <mergeCell ref="B7:N7"/>
    <mergeCell ref="E11:K11"/>
    <mergeCell ref="D9:F9"/>
    <mergeCell ref="L9:M9"/>
    <mergeCell ref="J20:L20"/>
    <mergeCell ref="J22:L22"/>
    <mergeCell ref="D22:D25"/>
    <mergeCell ref="F12:F13"/>
    <mergeCell ref="E12:E13"/>
    <mergeCell ref="D12:D13"/>
    <mergeCell ref="C12:C13"/>
    <mergeCell ref="B12:B13"/>
    <mergeCell ref="B21:C21"/>
    <mergeCell ref="B6:P6"/>
    <mergeCell ref="G12:J12"/>
    <mergeCell ref="M12:P12"/>
    <mergeCell ref="L12:L13"/>
    <mergeCell ref="K12:K13"/>
  </mergeCells>
  <pageMargins left="0.51181102362204722" right="0.51181102362204722" top="0.78740157480314965" bottom="0.78740157480314965" header="0.31496062992125984" footer="0.31496062992125984"/>
  <pageSetup paperSize="9" scale="43" fitToHeight="0" orientation="portrait" r:id="rId1"/>
  <headerFooter>
    <oddFooter>&amp;C&amp;A - Pregão Eletrônico nº 90002/2025 - LFDA/SP-MAPA</oddFooter>
  </headerFooter>
  <rowBreaks count="1" manualBreakCount="1">
    <brk id="28" max="1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5">
    <tabColor theme="0" tint="-0.249977111117893"/>
    <pageSetUpPr fitToPage="1"/>
  </sheetPr>
  <dimension ref="A1:L73"/>
  <sheetViews>
    <sheetView showGridLines="0" topLeftCell="A54" workbookViewId="0">
      <selection activeCell="J60" sqref="J60"/>
    </sheetView>
  </sheetViews>
  <sheetFormatPr defaultRowHeight="14.25" x14ac:dyDescent="0.2"/>
  <cols>
    <col min="1" max="1" width="9.140625" style="1"/>
    <col min="2" max="2" width="7" style="1" customWidth="1"/>
    <col min="3" max="3" width="31.85546875" style="1" customWidth="1"/>
    <col min="4" max="4" width="41" style="1" customWidth="1"/>
    <col min="5" max="5" width="12.5703125" style="1" customWidth="1"/>
    <col min="6" max="6" width="11.42578125" style="40" customWidth="1"/>
    <col min="7" max="10" width="15.7109375" style="1" customWidth="1"/>
    <col min="11" max="16384" width="9.140625" style="1"/>
  </cols>
  <sheetData>
    <row r="1" spans="1:10" customFormat="1" ht="20.25" customHeight="1" x14ac:dyDescent="0.3">
      <c r="A1" s="46"/>
      <c r="B1" s="714" t="str">
        <f>ORIENTAÇÕES!B1</f>
        <v>ANEXO VII</v>
      </c>
      <c r="C1" s="714"/>
      <c r="D1" s="714"/>
      <c r="E1" s="714"/>
      <c r="F1" s="714"/>
      <c r="G1" s="714"/>
      <c r="H1" s="714"/>
      <c r="I1" s="714"/>
      <c r="J1" s="714"/>
    </row>
    <row r="2" spans="1:10" customFormat="1" ht="20.25" customHeight="1" x14ac:dyDescent="0.3">
      <c r="A2" s="46"/>
      <c r="B2" s="714" t="str">
        <f>ORIENTAÇÕES!B2</f>
        <v>PLANILHA DE CUSTO E FORMAÇÃO DE PREÇO (ITEM 1) LICITANTE</v>
      </c>
      <c r="C2" s="714"/>
      <c r="D2" s="714"/>
      <c r="E2" s="714"/>
      <c r="F2" s="714"/>
      <c r="G2" s="714"/>
      <c r="H2" s="714"/>
      <c r="I2" s="714"/>
      <c r="J2" s="714"/>
    </row>
    <row r="3" spans="1:10" customFormat="1" ht="20.25" customHeight="1" x14ac:dyDescent="0.3">
      <c r="A3" s="46"/>
      <c r="B3" s="714" t="str">
        <f>ORIENTAÇÕES!B3</f>
        <v>PREGÃO ELETRÔNICO Nº 90002/2025</v>
      </c>
      <c r="C3" s="714"/>
      <c r="D3" s="714"/>
      <c r="E3" s="714"/>
      <c r="F3" s="714"/>
      <c r="G3" s="714"/>
      <c r="H3" s="714"/>
      <c r="I3" s="714"/>
      <c r="J3" s="714"/>
    </row>
    <row r="4" spans="1:10" customFormat="1" ht="20.25" customHeight="1" x14ac:dyDescent="0.3">
      <c r="A4" s="46"/>
      <c r="B4" s="715" t="str">
        <f>ORIENTAÇÕES!B4</f>
        <v>PROCESSO Nº 21000.068258/2024-69</v>
      </c>
      <c r="C4" s="715"/>
      <c r="D4" s="715"/>
      <c r="E4" s="715"/>
      <c r="F4" s="715"/>
      <c r="G4" s="715"/>
      <c r="H4" s="715"/>
      <c r="I4" s="715"/>
      <c r="J4" s="715"/>
    </row>
    <row r="5" spans="1:10" customFormat="1" ht="30" customHeight="1" x14ac:dyDescent="0.3">
      <c r="B5" s="991"/>
      <c r="C5" s="991"/>
      <c r="D5" s="991"/>
      <c r="E5" s="991"/>
      <c r="F5" s="991"/>
      <c r="G5" s="991"/>
      <c r="H5" s="991"/>
      <c r="I5" s="991"/>
      <c r="J5" s="991"/>
    </row>
    <row r="6" spans="1:10" customFormat="1" ht="15.75" customHeight="1" x14ac:dyDescent="0.3">
      <c r="A6" s="46"/>
      <c r="B6" s="712" t="str">
        <f>ORIENTAÇÕES!B8</f>
        <v>ITEM 1 - SERVIÇOS DE MANUTENÇÃO RESIDENTE</v>
      </c>
      <c r="C6" s="712"/>
      <c r="D6" s="712"/>
      <c r="E6" s="712"/>
      <c r="F6" s="712"/>
      <c r="G6" s="712"/>
      <c r="H6" s="712"/>
      <c r="I6" s="712"/>
      <c r="J6" s="712"/>
    </row>
    <row r="7" spans="1:10" customFormat="1" ht="21" customHeight="1" x14ac:dyDescent="0.25">
      <c r="B7" s="768" t="s">
        <v>471</v>
      </c>
      <c r="C7" s="768"/>
      <c r="D7" s="768"/>
      <c r="E7" s="768"/>
      <c r="F7" s="768"/>
      <c r="G7" s="768"/>
      <c r="H7" s="768"/>
      <c r="I7" s="768"/>
      <c r="J7" s="768"/>
    </row>
    <row r="8" spans="1:10" customFormat="1" ht="30" customHeight="1" x14ac:dyDescent="0.25">
      <c r="B8" s="9"/>
      <c r="C8" s="9"/>
      <c r="D8" s="9"/>
      <c r="E8" s="9"/>
      <c r="F8" s="2"/>
      <c r="G8" s="2"/>
      <c r="H8" s="2"/>
      <c r="I8" s="2"/>
    </row>
    <row r="9" spans="1:10" customFormat="1" ht="27" customHeight="1" x14ac:dyDescent="0.25">
      <c r="B9" s="300"/>
      <c r="C9" s="38" t="s">
        <v>67</v>
      </c>
      <c r="D9" s="151" t="str">
        <f>'RESUMO ITEM1'!C10</f>
        <v>XXXXXX</v>
      </c>
      <c r="E9" s="125"/>
      <c r="F9" s="39" t="s">
        <v>46</v>
      </c>
      <c r="G9" s="782" t="str">
        <f>'RESUMO ITEM1'!C11</f>
        <v>XXXXXX</v>
      </c>
      <c r="H9" s="782"/>
      <c r="I9" s="782"/>
      <c r="J9" s="782" t="str">
        <f>'RESUMO ITEM1'!G10</f>
        <v>XXXXXX</v>
      </c>
    </row>
    <row r="10" spans="1:10" customFormat="1" ht="12.75" customHeight="1" thickBot="1" x14ac:dyDescent="0.3">
      <c r="B10" s="37"/>
      <c r="C10" s="37"/>
      <c r="D10" s="37"/>
      <c r="E10" s="37"/>
      <c r="F10" s="38"/>
      <c r="G10" s="34"/>
      <c r="H10" s="34"/>
      <c r="I10" s="34"/>
    </row>
    <row r="11" spans="1:10" ht="54" customHeight="1" x14ac:dyDescent="0.2">
      <c r="B11" s="325" t="s">
        <v>127</v>
      </c>
      <c r="C11" s="1061" t="s">
        <v>447</v>
      </c>
      <c r="D11" s="1062"/>
      <c r="E11" s="326" t="s">
        <v>449</v>
      </c>
      <c r="F11" s="326" t="s">
        <v>472</v>
      </c>
      <c r="G11" s="327" t="s">
        <v>452</v>
      </c>
      <c r="H11" s="327" t="s">
        <v>473</v>
      </c>
      <c r="I11" s="585" t="s">
        <v>474</v>
      </c>
      <c r="J11" s="328" t="s">
        <v>475</v>
      </c>
    </row>
    <row r="12" spans="1:10" ht="63.75" customHeight="1" x14ac:dyDescent="0.2">
      <c r="B12" s="606">
        <v>1</v>
      </c>
      <c r="C12" s="1055" t="s">
        <v>476</v>
      </c>
      <c r="D12" s="1055"/>
      <c r="E12" s="530" t="s">
        <v>455</v>
      </c>
      <c r="F12" s="531">
        <v>16</v>
      </c>
      <c r="G12" s="517"/>
      <c r="H12" s="553">
        <f>F12*G12</f>
        <v>0</v>
      </c>
      <c r="I12" s="554">
        <v>12</v>
      </c>
      <c r="J12" s="607">
        <f>H12/I12</f>
        <v>0</v>
      </c>
    </row>
    <row r="13" spans="1:10" ht="56.25" customHeight="1" x14ac:dyDescent="0.2">
      <c r="B13" s="606">
        <v>2</v>
      </c>
      <c r="C13" s="1055" t="s">
        <v>477</v>
      </c>
      <c r="D13" s="1055"/>
      <c r="E13" s="530" t="s">
        <v>455</v>
      </c>
      <c r="F13" s="531">
        <v>6</v>
      </c>
      <c r="G13" s="517"/>
      <c r="H13" s="553">
        <f t="shared" ref="H13:H57" si="0">F13*G13</f>
        <v>0</v>
      </c>
      <c r="I13" s="554">
        <v>12</v>
      </c>
      <c r="J13" s="607">
        <f t="shared" ref="J13:J57" si="1">H13/I13</f>
        <v>0</v>
      </c>
    </row>
    <row r="14" spans="1:10" ht="66" customHeight="1" x14ac:dyDescent="0.2">
      <c r="B14" s="606">
        <v>3</v>
      </c>
      <c r="C14" s="1054" t="s">
        <v>478</v>
      </c>
      <c r="D14" s="1054"/>
      <c r="E14" s="532" t="s">
        <v>455</v>
      </c>
      <c r="F14" s="533">
        <v>16</v>
      </c>
      <c r="G14" s="517"/>
      <c r="H14" s="553">
        <f t="shared" si="0"/>
        <v>0</v>
      </c>
      <c r="I14" s="554">
        <v>12</v>
      </c>
      <c r="J14" s="607">
        <f t="shared" si="1"/>
        <v>0</v>
      </c>
    </row>
    <row r="15" spans="1:10" ht="68.25" customHeight="1" x14ac:dyDescent="0.2">
      <c r="B15" s="606">
        <v>4</v>
      </c>
      <c r="C15" s="1054" t="s">
        <v>479</v>
      </c>
      <c r="D15" s="1054"/>
      <c r="E15" s="532" t="s">
        <v>455</v>
      </c>
      <c r="F15" s="533">
        <v>16</v>
      </c>
      <c r="G15" s="517"/>
      <c r="H15" s="553">
        <f t="shared" si="0"/>
        <v>0</v>
      </c>
      <c r="I15" s="554">
        <v>12</v>
      </c>
      <c r="J15" s="607">
        <f t="shared" si="1"/>
        <v>0</v>
      </c>
    </row>
    <row r="16" spans="1:10" ht="68.25" customHeight="1" x14ac:dyDescent="0.2">
      <c r="B16" s="606">
        <v>5</v>
      </c>
      <c r="C16" s="1054" t="s">
        <v>480</v>
      </c>
      <c r="D16" s="1054"/>
      <c r="E16" s="532" t="s">
        <v>481</v>
      </c>
      <c r="F16" s="533">
        <v>6</v>
      </c>
      <c r="G16" s="517"/>
      <c r="H16" s="553">
        <f t="shared" si="0"/>
        <v>0</v>
      </c>
      <c r="I16" s="554">
        <v>12</v>
      </c>
      <c r="J16" s="607">
        <f t="shared" si="1"/>
        <v>0</v>
      </c>
    </row>
    <row r="17" spans="2:10" ht="72.75" customHeight="1" x14ac:dyDescent="0.2">
      <c r="B17" s="606">
        <v>6</v>
      </c>
      <c r="C17" s="1054" t="s">
        <v>482</v>
      </c>
      <c r="D17" s="1054"/>
      <c r="E17" s="532" t="s">
        <v>461</v>
      </c>
      <c r="F17" s="533">
        <v>32</v>
      </c>
      <c r="G17" s="517"/>
      <c r="H17" s="553">
        <f t="shared" si="0"/>
        <v>0</v>
      </c>
      <c r="I17" s="554">
        <v>12</v>
      </c>
      <c r="J17" s="607">
        <f t="shared" si="1"/>
        <v>0</v>
      </c>
    </row>
    <row r="18" spans="2:10" ht="106.5" customHeight="1" x14ac:dyDescent="0.2">
      <c r="B18" s="606">
        <v>7</v>
      </c>
      <c r="C18" s="1054" t="s">
        <v>483</v>
      </c>
      <c r="D18" s="1054"/>
      <c r="E18" s="532" t="s">
        <v>484</v>
      </c>
      <c r="F18" s="533">
        <v>2</v>
      </c>
      <c r="G18" s="517"/>
      <c r="H18" s="553">
        <f t="shared" si="0"/>
        <v>0</v>
      </c>
      <c r="I18" s="554">
        <v>12</v>
      </c>
      <c r="J18" s="607">
        <f t="shared" si="1"/>
        <v>0</v>
      </c>
    </row>
    <row r="19" spans="2:10" ht="97.5" customHeight="1" x14ac:dyDescent="0.2">
      <c r="B19" s="606">
        <v>8</v>
      </c>
      <c r="C19" s="1054" t="s">
        <v>485</v>
      </c>
      <c r="D19" s="1054"/>
      <c r="E19" s="532" t="s">
        <v>461</v>
      </c>
      <c r="F19" s="533">
        <v>6</v>
      </c>
      <c r="G19" s="517"/>
      <c r="H19" s="553">
        <f t="shared" si="0"/>
        <v>0</v>
      </c>
      <c r="I19" s="554">
        <v>12</v>
      </c>
      <c r="J19" s="607">
        <f t="shared" si="1"/>
        <v>0</v>
      </c>
    </row>
    <row r="20" spans="2:10" ht="96" customHeight="1" x14ac:dyDescent="0.2">
      <c r="B20" s="606">
        <v>9</v>
      </c>
      <c r="C20" s="1054" t="s">
        <v>486</v>
      </c>
      <c r="D20" s="1054"/>
      <c r="E20" s="532" t="s">
        <v>461</v>
      </c>
      <c r="F20" s="533">
        <v>3</v>
      </c>
      <c r="G20" s="517"/>
      <c r="H20" s="553">
        <f t="shared" si="0"/>
        <v>0</v>
      </c>
      <c r="I20" s="554">
        <v>12</v>
      </c>
      <c r="J20" s="607">
        <f t="shared" si="1"/>
        <v>0</v>
      </c>
    </row>
    <row r="21" spans="2:10" ht="69.75" customHeight="1" x14ac:dyDescent="0.2">
      <c r="B21" s="606">
        <v>10</v>
      </c>
      <c r="C21" s="1054" t="s">
        <v>487</v>
      </c>
      <c r="D21" s="1054"/>
      <c r="E21" s="532" t="s">
        <v>455</v>
      </c>
      <c r="F21" s="533">
        <v>3</v>
      </c>
      <c r="G21" s="517"/>
      <c r="H21" s="553">
        <f t="shared" si="0"/>
        <v>0</v>
      </c>
      <c r="I21" s="554">
        <v>12</v>
      </c>
      <c r="J21" s="607">
        <f t="shared" si="1"/>
        <v>0</v>
      </c>
    </row>
    <row r="22" spans="2:10" ht="60.75" customHeight="1" x14ac:dyDescent="0.2">
      <c r="B22" s="606">
        <v>11</v>
      </c>
      <c r="C22" s="1054" t="s">
        <v>488</v>
      </c>
      <c r="D22" s="1054"/>
      <c r="E22" s="532" t="s">
        <v>455</v>
      </c>
      <c r="F22" s="533">
        <v>6</v>
      </c>
      <c r="G22" s="517"/>
      <c r="H22" s="553">
        <f t="shared" si="0"/>
        <v>0</v>
      </c>
      <c r="I22" s="554">
        <v>12</v>
      </c>
      <c r="J22" s="607">
        <f t="shared" si="1"/>
        <v>0</v>
      </c>
    </row>
    <row r="23" spans="2:10" ht="57" customHeight="1" x14ac:dyDescent="0.2">
      <c r="B23" s="606">
        <v>12</v>
      </c>
      <c r="C23" s="1054" t="s">
        <v>489</v>
      </c>
      <c r="D23" s="1054"/>
      <c r="E23" s="532" t="s">
        <v>455</v>
      </c>
      <c r="F23" s="533">
        <v>10</v>
      </c>
      <c r="G23" s="517"/>
      <c r="H23" s="553">
        <f t="shared" si="0"/>
        <v>0</v>
      </c>
      <c r="I23" s="554">
        <v>12</v>
      </c>
      <c r="J23" s="607">
        <f t="shared" si="1"/>
        <v>0</v>
      </c>
    </row>
    <row r="24" spans="2:10" ht="45" customHeight="1" x14ac:dyDescent="0.2">
      <c r="B24" s="606">
        <v>13</v>
      </c>
      <c r="C24" s="1054" t="s">
        <v>490</v>
      </c>
      <c r="D24" s="1054"/>
      <c r="E24" s="532" t="s">
        <v>491</v>
      </c>
      <c r="F24" s="533">
        <v>34</v>
      </c>
      <c r="G24" s="517"/>
      <c r="H24" s="553">
        <f t="shared" si="0"/>
        <v>0</v>
      </c>
      <c r="I24" s="554">
        <v>12</v>
      </c>
      <c r="J24" s="607">
        <f t="shared" si="1"/>
        <v>0</v>
      </c>
    </row>
    <row r="25" spans="2:10" ht="57.75" customHeight="1" x14ac:dyDescent="0.2">
      <c r="B25" s="606">
        <v>14</v>
      </c>
      <c r="C25" s="1059" t="s">
        <v>492</v>
      </c>
      <c r="D25" s="1059"/>
      <c r="E25" s="535" t="s">
        <v>491</v>
      </c>
      <c r="F25" s="533">
        <v>24</v>
      </c>
      <c r="G25" s="517"/>
      <c r="H25" s="553">
        <f t="shared" si="0"/>
        <v>0</v>
      </c>
      <c r="I25" s="554">
        <v>12</v>
      </c>
      <c r="J25" s="607">
        <f t="shared" si="1"/>
        <v>0</v>
      </c>
    </row>
    <row r="26" spans="2:10" ht="57.75" customHeight="1" x14ac:dyDescent="0.2">
      <c r="B26" s="606">
        <v>15</v>
      </c>
      <c r="C26" s="1054" t="s">
        <v>493</v>
      </c>
      <c r="D26" s="1054"/>
      <c r="E26" s="532" t="s">
        <v>455</v>
      </c>
      <c r="F26" s="536">
        <v>30</v>
      </c>
      <c r="G26" s="517"/>
      <c r="H26" s="553">
        <f t="shared" si="0"/>
        <v>0</v>
      </c>
      <c r="I26" s="554">
        <v>12</v>
      </c>
      <c r="J26" s="607">
        <f t="shared" si="1"/>
        <v>0</v>
      </c>
    </row>
    <row r="27" spans="2:10" ht="50.25" customHeight="1" x14ac:dyDescent="0.2">
      <c r="B27" s="606">
        <v>16</v>
      </c>
      <c r="C27" s="1054" t="s">
        <v>494</v>
      </c>
      <c r="D27" s="1054"/>
      <c r="E27" s="532" t="s">
        <v>461</v>
      </c>
      <c r="F27" s="536">
        <v>16</v>
      </c>
      <c r="G27" s="517"/>
      <c r="H27" s="553">
        <f t="shared" si="0"/>
        <v>0</v>
      </c>
      <c r="I27" s="554">
        <v>12</v>
      </c>
      <c r="J27" s="607">
        <f t="shared" si="1"/>
        <v>0</v>
      </c>
    </row>
    <row r="28" spans="2:10" ht="113.25" customHeight="1" x14ac:dyDescent="0.2">
      <c r="B28" s="606">
        <v>17</v>
      </c>
      <c r="C28" s="1060" t="s">
        <v>495</v>
      </c>
      <c r="D28" s="1060"/>
      <c r="E28" s="532" t="s">
        <v>455</v>
      </c>
      <c r="F28" s="536">
        <v>30</v>
      </c>
      <c r="G28" s="517"/>
      <c r="H28" s="553">
        <f t="shared" si="0"/>
        <v>0</v>
      </c>
      <c r="I28" s="554">
        <v>12</v>
      </c>
      <c r="J28" s="607">
        <f t="shared" si="1"/>
        <v>0</v>
      </c>
    </row>
    <row r="29" spans="2:10" ht="73.5" customHeight="1" x14ac:dyDescent="0.2">
      <c r="B29" s="606">
        <v>18</v>
      </c>
      <c r="C29" s="1054" t="s">
        <v>496</v>
      </c>
      <c r="D29" s="1054"/>
      <c r="E29" s="532" t="s">
        <v>455</v>
      </c>
      <c r="F29" s="536">
        <v>16</v>
      </c>
      <c r="G29" s="517"/>
      <c r="H29" s="553">
        <f t="shared" si="0"/>
        <v>0</v>
      </c>
      <c r="I29" s="554">
        <v>12</v>
      </c>
      <c r="J29" s="607">
        <f t="shared" si="1"/>
        <v>0</v>
      </c>
    </row>
    <row r="30" spans="2:10" ht="70.5" customHeight="1" x14ac:dyDescent="0.2">
      <c r="B30" s="606">
        <v>19</v>
      </c>
      <c r="C30" s="1060" t="s">
        <v>497</v>
      </c>
      <c r="D30" s="1060"/>
      <c r="E30" s="537" t="s">
        <v>455</v>
      </c>
      <c r="F30" s="534">
        <v>16</v>
      </c>
      <c r="G30" s="517"/>
      <c r="H30" s="553">
        <f t="shared" si="0"/>
        <v>0</v>
      </c>
      <c r="I30" s="554">
        <v>12</v>
      </c>
      <c r="J30" s="607">
        <f t="shared" si="1"/>
        <v>0</v>
      </c>
    </row>
    <row r="31" spans="2:10" ht="187.5" customHeight="1" x14ac:dyDescent="0.2">
      <c r="B31" s="606">
        <v>20</v>
      </c>
      <c r="C31" s="1054" t="s">
        <v>498</v>
      </c>
      <c r="D31" s="1054"/>
      <c r="E31" s="532" t="s">
        <v>455</v>
      </c>
      <c r="F31" s="536">
        <v>60</v>
      </c>
      <c r="G31" s="517"/>
      <c r="H31" s="553">
        <f t="shared" si="0"/>
        <v>0</v>
      </c>
      <c r="I31" s="554">
        <v>12</v>
      </c>
      <c r="J31" s="607">
        <f t="shared" si="1"/>
        <v>0</v>
      </c>
    </row>
    <row r="32" spans="2:10" ht="144" customHeight="1" x14ac:dyDescent="0.2">
      <c r="B32" s="606">
        <v>21</v>
      </c>
      <c r="C32" s="1055" t="s">
        <v>499</v>
      </c>
      <c r="D32" s="1055"/>
      <c r="E32" s="532" t="s">
        <v>461</v>
      </c>
      <c r="F32" s="536">
        <v>16</v>
      </c>
      <c r="G32" s="517"/>
      <c r="H32" s="553">
        <f t="shared" si="0"/>
        <v>0</v>
      </c>
      <c r="I32" s="554">
        <v>12</v>
      </c>
      <c r="J32" s="607">
        <f t="shared" si="1"/>
        <v>0</v>
      </c>
    </row>
    <row r="33" spans="2:10" ht="67.5" customHeight="1" x14ac:dyDescent="0.2">
      <c r="B33" s="606">
        <v>22</v>
      </c>
      <c r="C33" s="1054" t="s">
        <v>500</v>
      </c>
      <c r="D33" s="1054"/>
      <c r="E33" s="532" t="s">
        <v>461</v>
      </c>
      <c r="F33" s="536">
        <v>3</v>
      </c>
      <c r="G33" s="517"/>
      <c r="H33" s="553">
        <f t="shared" si="0"/>
        <v>0</v>
      </c>
      <c r="I33" s="554">
        <v>12</v>
      </c>
      <c r="J33" s="607">
        <f t="shared" si="1"/>
        <v>0</v>
      </c>
    </row>
    <row r="34" spans="2:10" ht="86.25" customHeight="1" x14ac:dyDescent="0.2">
      <c r="B34" s="606">
        <v>23</v>
      </c>
      <c r="C34" s="1054" t="s">
        <v>501</v>
      </c>
      <c r="D34" s="1054"/>
      <c r="E34" s="532" t="s">
        <v>461</v>
      </c>
      <c r="F34" s="536">
        <v>4</v>
      </c>
      <c r="G34" s="517"/>
      <c r="H34" s="553">
        <f t="shared" si="0"/>
        <v>0</v>
      </c>
      <c r="I34" s="554">
        <v>12</v>
      </c>
      <c r="J34" s="607">
        <f t="shared" si="1"/>
        <v>0</v>
      </c>
    </row>
    <row r="35" spans="2:10" ht="20.100000000000001" customHeight="1" x14ac:dyDescent="0.2">
      <c r="B35" s="606">
        <v>24</v>
      </c>
      <c r="C35" s="1060" t="s">
        <v>502</v>
      </c>
      <c r="D35" s="1060"/>
      <c r="E35" s="538" t="s">
        <v>70</v>
      </c>
      <c r="F35" s="539">
        <v>1</v>
      </c>
      <c r="G35" s="517"/>
      <c r="H35" s="553">
        <f t="shared" si="0"/>
        <v>0</v>
      </c>
      <c r="I35" s="554">
        <v>12</v>
      </c>
      <c r="J35" s="607">
        <f t="shared" si="1"/>
        <v>0</v>
      </c>
    </row>
    <row r="36" spans="2:10" ht="20.100000000000001" customHeight="1" x14ac:dyDescent="0.2">
      <c r="B36" s="606">
        <v>25</v>
      </c>
      <c r="C36" s="1060" t="s">
        <v>503</v>
      </c>
      <c r="D36" s="1060"/>
      <c r="E36" s="538" t="s">
        <v>70</v>
      </c>
      <c r="F36" s="539">
        <v>1</v>
      </c>
      <c r="G36" s="517"/>
      <c r="H36" s="553">
        <f t="shared" si="0"/>
        <v>0</v>
      </c>
      <c r="I36" s="554">
        <v>12</v>
      </c>
      <c r="J36" s="607">
        <f t="shared" si="1"/>
        <v>0</v>
      </c>
    </row>
    <row r="37" spans="2:10" ht="20.100000000000001" customHeight="1" x14ac:dyDescent="0.2">
      <c r="B37" s="606">
        <v>26</v>
      </c>
      <c r="C37" s="1059" t="s">
        <v>504</v>
      </c>
      <c r="D37" s="1059"/>
      <c r="E37" s="538" t="s">
        <v>505</v>
      </c>
      <c r="F37" s="539">
        <v>2</v>
      </c>
      <c r="G37" s="517"/>
      <c r="H37" s="553">
        <f t="shared" si="0"/>
        <v>0</v>
      </c>
      <c r="I37" s="554">
        <v>12</v>
      </c>
      <c r="J37" s="607">
        <f t="shared" si="1"/>
        <v>0</v>
      </c>
    </row>
    <row r="38" spans="2:10" ht="20.100000000000001" customHeight="1" x14ac:dyDescent="0.2">
      <c r="B38" s="606">
        <v>27</v>
      </c>
      <c r="C38" s="1060" t="s">
        <v>506</v>
      </c>
      <c r="D38" s="1060"/>
      <c r="E38" s="538" t="s">
        <v>505</v>
      </c>
      <c r="F38" s="539">
        <v>1</v>
      </c>
      <c r="G38" s="517"/>
      <c r="H38" s="553">
        <f t="shared" si="0"/>
        <v>0</v>
      </c>
      <c r="I38" s="554">
        <v>12</v>
      </c>
      <c r="J38" s="607">
        <f t="shared" si="1"/>
        <v>0</v>
      </c>
    </row>
    <row r="39" spans="2:10" ht="20.100000000000001" customHeight="1" x14ac:dyDescent="0.2">
      <c r="B39" s="606">
        <v>28</v>
      </c>
      <c r="C39" s="1060" t="s">
        <v>507</v>
      </c>
      <c r="D39" s="1060"/>
      <c r="E39" s="538" t="s">
        <v>508</v>
      </c>
      <c r="F39" s="539">
        <v>1</v>
      </c>
      <c r="G39" s="517"/>
      <c r="H39" s="553">
        <f t="shared" si="0"/>
        <v>0</v>
      </c>
      <c r="I39" s="554">
        <v>12</v>
      </c>
      <c r="J39" s="607">
        <f t="shared" si="1"/>
        <v>0</v>
      </c>
    </row>
    <row r="40" spans="2:10" ht="20.100000000000001" customHeight="1" x14ac:dyDescent="0.2">
      <c r="B40" s="606">
        <v>29</v>
      </c>
      <c r="C40" s="1060" t="s">
        <v>509</v>
      </c>
      <c r="D40" s="1060"/>
      <c r="E40" s="538" t="s">
        <v>508</v>
      </c>
      <c r="F40" s="539">
        <v>1</v>
      </c>
      <c r="G40" s="517"/>
      <c r="H40" s="553">
        <f t="shared" si="0"/>
        <v>0</v>
      </c>
      <c r="I40" s="554">
        <v>12</v>
      </c>
      <c r="J40" s="607">
        <f t="shared" si="1"/>
        <v>0</v>
      </c>
    </row>
    <row r="41" spans="2:10" ht="20.100000000000001" customHeight="1" x14ac:dyDescent="0.2">
      <c r="B41" s="606">
        <v>30</v>
      </c>
      <c r="C41" s="1060" t="s">
        <v>510</v>
      </c>
      <c r="D41" s="1060"/>
      <c r="E41" s="538" t="s">
        <v>511</v>
      </c>
      <c r="F41" s="539">
        <v>20</v>
      </c>
      <c r="G41" s="517"/>
      <c r="H41" s="553">
        <f t="shared" si="0"/>
        <v>0</v>
      </c>
      <c r="I41" s="554">
        <v>12</v>
      </c>
      <c r="J41" s="607">
        <f t="shared" si="1"/>
        <v>0</v>
      </c>
    </row>
    <row r="42" spans="2:10" ht="26.25" customHeight="1" x14ac:dyDescent="0.2">
      <c r="B42" s="606">
        <v>31</v>
      </c>
      <c r="C42" s="1066" t="s">
        <v>512</v>
      </c>
      <c r="D42" s="1066"/>
      <c r="E42" s="549" t="s">
        <v>70</v>
      </c>
      <c r="F42" s="550">
        <v>1</v>
      </c>
      <c r="G42" s="551"/>
      <c r="H42" s="553">
        <f t="shared" si="0"/>
        <v>0</v>
      </c>
      <c r="I42" s="554">
        <v>12</v>
      </c>
      <c r="J42" s="607">
        <f t="shared" si="1"/>
        <v>0</v>
      </c>
    </row>
    <row r="43" spans="2:10" ht="55.5" customHeight="1" x14ac:dyDescent="0.2">
      <c r="B43" s="608">
        <v>32</v>
      </c>
      <c r="C43" s="1070" t="s">
        <v>513</v>
      </c>
      <c r="D43" s="1070"/>
      <c r="E43" s="586" t="s">
        <v>455</v>
      </c>
      <c r="F43" s="587">
        <v>16</v>
      </c>
      <c r="G43" s="552"/>
      <c r="H43" s="596">
        <f t="shared" si="0"/>
        <v>0</v>
      </c>
      <c r="I43" s="597">
        <v>12</v>
      </c>
      <c r="J43" s="609">
        <f t="shared" si="1"/>
        <v>0</v>
      </c>
    </row>
    <row r="44" spans="2:10" ht="119.25" customHeight="1" x14ac:dyDescent="0.2">
      <c r="B44" s="608">
        <v>33</v>
      </c>
      <c r="C44" s="1058" t="s">
        <v>514</v>
      </c>
      <c r="D44" s="1058"/>
      <c r="E44" s="588" t="s">
        <v>455</v>
      </c>
      <c r="F44" s="589">
        <v>1</v>
      </c>
      <c r="G44" s="517"/>
      <c r="H44" s="596">
        <f t="shared" si="0"/>
        <v>0</v>
      </c>
      <c r="I44" s="597">
        <v>12</v>
      </c>
      <c r="J44" s="609">
        <f t="shared" si="1"/>
        <v>0</v>
      </c>
    </row>
    <row r="45" spans="2:10" ht="71.25" customHeight="1" x14ac:dyDescent="0.2">
      <c r="B45" s="608">
        <v>34</v>
      </c>
      <c r="C45" s="1058" t="s">
        <v>515</v>
      </c>
      <c r="D45" s="1058"/>
      <c r="E45" s="588" t="s">
        <v>455</v>
      </c>
      <c r="F45" s="590">
        <v>16</v>
      </c>
      <c r="G45" s="517"/>
      <c r="H45" s="596">
        <f t="shared" si="0"/>
        <v>0</v>
      </c>
      <c r="I45" s="597">
        <v>12</v>
      </c>
      <c r="J45" s="609">
        <f t="shared" si="1"/>
        <v>0</v>
      </c>
    </row>
    <row r="46" spans="2:10" ht="153" customHeight="1" x14ac:dyDescent="0.2">
      <c r="B46" s="608">
        <v>35</v>
      </c>
      <c r="C46" s="1063" t="s">
        <v>516</v>
      </c>
      <c r="D46" s="1063"/>
      <c r="E46" s="590" t="s">
        <v>481</v>
      </c>
      <c r="F46" s="591">
        <v>5</v>
      </c>
      <c r="G46" s="517"/>
      <c r="H46" s="596">
        <f t="shared" si="0"/>
        <v>0</v>
      </c>
      <c r="I46" s="597">
        <v>12</v>
      </c>
      <c r="J46" s="609">
        <f t="shared" si="1"/>
        <v>0</v>
      </c>
    </row>
    <row r="47" spans="2:10" ht="26.25" customHeight="1" x14ac:dyDescent="0.2">
      <c r="B47" s="608">
        <v>36</v>
      </c>
      <c r="C47" s="1069" t="s">
        <v>517</v>
      </c>
      <c r="D47" s="1069"/>
      <c r="E47" s="592" t="s">
        <v>70</v>
      </c>
      <c r="F47" s="593">
        <v>1</v>
      </c>
      <c r="G47" s="517"/>
      <c r="H47" s="596">
        <f t="shared" si="0"/>
        <v>0</v>
      </c>
      <c r="I47" s="597">
        <v>12</v>
      </c>
      <c r="J47" s="609">
        <f t="shared" si="1"/>
        <v>0</v>
      </c>
    </row>
    <row r="48" spans="2:10" ht="26.25" customHeight="1" x14ac:dyDescent="0.2">
      <c r="B48" s="608">
        <v>37</v>
      </c>
      <c r="C48" s="1069" t="s">
        <v>518</v>
      </c>
      <c r="D48" s="1069"/>
      <c r="E48" s="592" t="s">
        <v>70</v>
      </c>
      <c r="F48" s="593">
        <v>5</v>
      </c>
      <c r="G48" s="517"/>
      <c r="H48" s="596">
        <f t="shared" si="0"/>
        <v>0</v>
      </c>
      <c r="I48" s="597">
        <v>12</v>
      </c>
      <c r="J48" s="609">
        <f t="shared" si="1"/>
        <v>0</v>
      </c>
    </row>
    <row r="49" spans="2:12" ht="39" customHeight="1" x14ac:dyDescent="0.2">
      <c r="B49" s="608">
        <v>38</v>
      </c>
      <c r="C49" s="1069" t="s">
        <v>519</v>
      </c>
      <c r="D49" s="1069"/>
      <c r="E49" s="592" t="s">
        <v>70</v>
      </c>
      <c r="F49" s="593">
        <v>5</v>
      </c>
      <c r="G49" s="517"/>
      <c r="H49" s="596">
        <f t="shared" si="0"/>
        <v>0</v>
      </c>
      <c r="I49" s="597">
        <v>12</v>
      </c>
      <c r="J49" s="609">
        <f t="shared" si="1"/>
        <v>0</v>
      </c>
    </row>
    <row r="50" spans="2:12" ht="26.25" customHeight="1" x14ac:dyDescent="0.2">
      <c r="B50" s="608">
        <v>39</v>
      </c>
      <c r="C50" s="1069" t="s">
        <v>520</v>
      </c>
      <c r="D50" s="1069"/>
      <c r="E50" s="592" t="s">
        <v>70</v>
      </c>
      <c r="F50" s="593">
        <v>1</v>
      </c>
      <c r="G50" s="517"/>
      <c r="H50" s="596">
        <f t="shared" si="0"/>
        <v>0</v>
      </c>
      <c r="I50" s="597">
        <v>12</v>
      </c>
      <c r="J50" s="609">
        <f t="shared" si="1"/>
        <v>0</v>
      </c>
    </row>
    <row r="51" spans="2:12" ht="26.25" customHeight="1" x14ac:dyDescent="0.2">
      <c r="B51" s="608">
        <v>40</v>
      </c>
      <c r="C51" s="1069" t="s">
        <v>521</v>
      </c>
      <c r="D51" s="1069"/>
      <c r="E51" s="592" t="s">
        <v>70</v>
      </c>
      <c r="F51" s="593">
        <v>5</v>
      </c>
      <c r="G51" s="517"/>
      <c r="H51" s="596">
        <f t="shared" si="0"/>
        <v>0</v>
      </c>
      <c r="I51" s="597">
        <v>12</v>
      </c>
      <c r="J51" s="609">
        <f t="shared" si="1"/>
        <v>0</v>
      </c>
    </row>
    <row r="52" spans="2:12" ht="26.25" customHeight="1" x14ac:dyDescent="0.2">
      <c r="B52" s="608">
        <v>41</v>
      </c>
      <c r="C52" s="1067" t="s">
        <v>522</v>
      </c>
      <c r="D52" s="1067"/>
      <c r="E52" s="594" t="s">
        <v>70</v>
      </c>
      <c r="F52" s="595">
        <v>1</v>
      </c>
      <c r="G52" s="548"/>
      <c r="H52" s="596">
        <f t="shared" si="0"/>
        <v>0</v>
      </c>
      <c r="I52" s="597">
        <v>12</v>
      </c>
      <c r="J52" s="609">
        <f t="shared" si="1"/>
        <v>0</v>
      </c>
    </row>
    <row r="53" spans="2:12" ht="99" customHeight="1" x14ac:dyDescent="0.2">
      <c r="B53" s="610">
        <v>42</v>
      </c>
      <c r="C53" s="1065" t="s">
        <v>523</v>
      </c>
      <c r="D53" s="1065"/>
      <c r="E53" s="598" t="s">
        <v>455</v>
      </c>
      <c r="F53" s="599">
        <v>2</v>
      </c>
      <c r="G53" s="517"/>
      <c r="H53" s="604">
        <f t="shared" si="0"/>
        <v>0</v>
      </c>
      <c r="I53" s="605">
        <v>60</v>
      </c>
      <c r="J53" s="611">
        <f t="shared" si="1"/>
        <v>0</v>
      </c>
    </row>
    <row r="54" spans="2:12" ht="74.25" customHeight="1" x14ac:dyDescent="0.2">
      <c r="B54" s="610">
        <v>43</v>
      </c>
      <c r="C54" s="1065" t="s">
        <v>524</v>
      </c>
      <c r="D54" s="1065"/>
      <c r="E54" s="598" t="s">
        <v>455</v>
      </c>
      <c r="F54" s="599">
        <v>4</v>
      </c>
      <c r="G54" s="517"/>
      <c r="H54" s="604">
        <f t="shared" si="0"/>
        <v>0</v>
      </c>
      <c r="I54" s="605">
        <v>60</v>
      </c>
      <c r="J54" s="611">
        <f t="shared" si="1"/>
        <v>0</v>
      </c>
    </row>
    <row r="55" spans="2:12" ht="114" customHeight="1" x14ac:dyDescent="0.2">
      <c r="B55" s="610">
        <v>44</v>
      </c>
      <c r="C55" s="1064" t="s">
        <v>525</v>
      </c>
      <c r="D55" s="1064"/>
      <c r="E55" s="600" t="s">
        <v>455</v>
      </c>
      <c r="F55" s="601">
        <v>4</v>
      </c>
      <c r="G55" s="517"/>
      <c r="H55" s="604">
        <f t="shared" si="0"/>
        <v>0</v>
      </c>
      <c r="I55" s="605">
        <v>60</v>
      </c>
      <c r="J55" s="611">
        <f t="shared" si="1"/>
        <v>0</v>
      </c>
    </row>
    <row r="56" spans="2:12" ht="26.25" customHeight="1" x14ac:dyDescent="0.2">
      <c r="B56" s="610">
        <v>45</v>
      </c>
      <c r="C56" s="1065" t="s">
        <v>526</v>
      </c>
      <c r="D56" s="1065"/>
      <c r="E56" s="602" t="s">
        <v>70</v>
      </c>
      <c r="F56" s="603">
        <v>1</v>
      </c>
      <c r="G56" s="517"/>
      <c r="H56" s="604">
        <f t="shared" si="0"/>
        <v>0</v>
      </c>
      <c r="I56" s="605">
        <v>60</v>
      </c>
      <c r="J56" s="611">
        <f t="shared" si="1"/>
        <v>0</v>
      </c>
    </row>
    <row r="57" spans="2:12" ht="26.25" customHeight="1" thickBot="1" x14ac:dyDescent="0.25">
      <c r="B57" s="612">
        <v>46</v>
      </c>
      <c r="C57" s="1068" t="s">
        <v>527</v>
      </c>
      <c r="D57" s="1068"/>
      <c r="E57" s="613" t="s">
        <v>70</v>
      </c>
      <c r="F57" s="614">
        <v>1</v>
      </c>
      <c r="G57" s="615"/>
      <c r="H57" s="616">
        <f t="shared" si="0"/>
        <v>0</v>
      </c>
      <c r="I57" s="617">
        <v>60</v>
      </c>
      <c r="J57" s="618">
        <f t="shared" si="1"/>
        <v>0</v>
      </c>
    </row>
    <row r="58" spans="2:12" ht="18" customHeight="1" thickBot="1" x14ac:dyDescent="0.25">
      <c r="B58" s="122"/>
      <c r="C58" s="122"/>
      <c r="D58" s="122"/>
      <c r="E58" s="122"/>
      <c r="F58" s="122"/>
      <c r="G58" s="667" t="s">
        <v>528</v>
      </c>
      <c r="H58" s="662"/>
      <c r="I58" s="663"/>
      <c r="J58" s="360">
        <f>SUM(J12:J57)</f>
        <v>0</v>
      </c>
    </row>
    <row r="59" spans="2:12" ht="15.75" customHeight="1" thickBot="1" x14ac:dyDescent="0.3">
      <c r="B59"/>
      <c r="C59"/>
      <c r="D59"/>
      <c r="E59"/>
      <c r="F59" s="54"/>
      <c r="G59"/>
      <c r="H59"/>
      <c r="I59"/>
      <c r="J59"/>
    </row>
    <row r="60" spans="2:12" ht="18" customHeight="1" thickBot="1" x14ac:dyDescent="0.3">
      <c r="B60"/>
      <c r="C60"/>
      <c r="D60"/>
      <c r="E60" s="122"/>
      <c r="F60" s="122"/>
      <c r="G60" s="666" t="s">
        <v>529</v>
      </c>
      <c r="H60" s="664"/>
      <c r="I60" s="665"/>
      <c r="J60" s="343">
        <f>'RESUMO ANALÍTICO'!H24</f>
        <v>17</v>
      </c>
      <c r="L60" s="555"/>
    </row>
    <row r="61" spans="2:12" ht="15.75" customHeight="1" thickBot="1" x14ac:dyDescent="0.3">
      <c r="B61"/>
      <c r="C61"/>
      <c r="D61"/>
      <c r="E61"/>
      <c r="F61" s="54"/>
      <c r="G61"/>
      <c r="H61"/>
      <c r="I61"/>
      <c r="J61"/>
    </row>
    <row r="62" spans="2:12" ht="18" customHeight="1" thickBot="1" x14ac:dyDescent="0.3">
      <c r="B62"/>
      <c r="C62"/>
      <c r="D62"/>
      <c r="E62" s="122"/>
      <c r="F62" s="122"/>
      <c r="G62" s="666" t="s">
        <v>530</v>
      </c>
      <c r="H62" s="664"/>
      <c r="I62" s="665"/>
      <c r="J62" s="361">
        <f>J58/J60</f>
        <v>0</v>
      </c>
    </row>
    <row r="63" spans="2:12" ht="23.1" customHeight="1" x14ac:dyDescent="0.25">
      <c r="B63"/>
      <c r="C63"/>
      <c r="D63"/>
      <c r="E63"/>
      <c r="F63" s="54"/>
      <c r="G63" s="341"/>
      <c r="H63" s="341"/>
      <c r="I63" s="341"/>
      <c r="J63" s="122"/>
    </row>
    <row r="64" spans="2:12" ht="64.5" customHeight="1" x14ac:dyDescent="0.2">
      <c r="B64" s="1053" t="s">
        <v>531</v>
      </c>
      <c r="C64" s="1053"/>
      <c r="D64" s="1053"/>
      <c r="E64" s="1053"/>
      <c r="F64" s="1053"/>
      <c r="G64" s="1053"/>
      <c r="H64" s="1053"/>
      <c r="I64" s="1053"/>
      <c r="J64" s="1053"/>
    </row>
    <row r="65" spans="2:10" ht="24.75" customHeight="1" x14ac:dyDescent="0.2">
      <c r="B65" s="1053" t="s">
        <v>532</v>
      </c>
      <c r="C65" s="1053"/>
      <c r="D65" s="1053"/>
      <c r="E65" s="1053"/>
      <c r="F65" s="1053"/>
      <c r="G65" s="1053"/>
      <c r="H65" s="1053"/>
      <c r="I65" s="1053"/>
      <c r="J65" s="1053"/>
    </row>
    <row r="66" spans="2:10" ht="17.25" customHeight="1" x14ac:dyDescent="0.2">
      <c r="B66" s="543"/>
      <c r="C66" s="543"/>
      <c r="D66" s="543"/>
      <c r="E66" s="543"/>
      <c r="F66" s="543"/>
      <c r="G66" s="543"/>
      <c r="H66" s="543"/>
      <c r="I66" s="543"/>
      <c r="J66" s="543"/>
    </row>
    <row r="67" spans="2:10" ht="17.25" customHeight="1" x14ac:dyDescent="0.2">
      <c r="B67" s="543"/>
      <c r="C67" s="543"/>
      <c r="D67" s="543"/>
      <c r="E67" s="543"/>
      <c r="F67" s="543"/>
      <c r="G67" s="543"/>
      <c r="H67" s="543"/>
      <c r="I67" s="543"/>
      <c r="J67" s="543"/>
    </row>
    <row r="68" spans="2:10" ht="17.25" customHeight="1" x14ac:dyDescent="0.2">
      <c r="B68" s="543"/>
      <c r="C68" s="543"/>
      <c r="D68" s="543"/>
      <c r="E68" s="543"/>
      <c r="F68" s="543"/>
      <c r="G68" s="543"/>
      <c r="H68" s="543"/>
      <c r="I68" s="543"/>
      <c r="J68" s="543"/>
    </row>
    <row r="69" spans="2:10" ht="17.25" customHeight="1" x14ac:dyDescent="0.2">
      <c r="B69" s="543"/>
      <c r="C69" s="543"/>
      <c r="D69" s="543"/>
      <c r="E69" s="543"/>
      <c r="F69" s="543"/>
      <c r="G69" s="543"/>
      <c r="H69" s="543"/>
      <c r="I69" s="543"/>
      <c r="J69" s="543"/>
    </row>
    <row r="70" spans="2:10" ht="17.25" customHeight="1" x14ac:dyDescent="0.2">
      <c r="B70" s="543"/>
      <c r="C70" s="543"/>
      <c r="D70" s="543"/>
      <c r="E70" s="543"/>
      <c r="F70" s="543"/>
      <c r="G70" s="543"/>
      <c r="H70" s="543"/>
      <c r="I70" s="543"/>
      <c r="J70" s="543"/>
    </row>
    <row r="71" spans="2:10" ht="30" customHeight="1" x14ac:dyDescent="0.25">
      <c r="B71" s="33" t="s">
        <v>293</v>
      </c>
      <c r="C71" s="33"/>
      <c r="D71"/>
      <c r="E71"/>
      <c r="F71"/>
      <c r="G71" s="54"/>
      <c r="H71" s="54"/>
      <c r="I71" s="54"/>
      <c r="J71" s="54"/>
    </row>
    <row r="72" spans="2:10" ht="57.75" customHeight="1" x14ac:dyDescent="0.2">
      <c r="B72" s="1056"/>
      <c r="C72" s="1057"/>
      <c r="D72" s="1057"/>
      <c r="E72" s="1057"/>
      <c r="F72" s="1057"/>
      <c r="G72" s="1057"/>
      <c r="H72" s="1057"/>
      <c r="I72" s="1057"/>
      <c r="J72" s="1057"/>
    </row>
    <row r="73" spans="2:10" ht="30" customHeight="1" x14ac:dyDescent="0.25">
      <c r="B73"/>
      <c r="C73"/>
      <c r="D73"/>
      <c r="E73"/>
      <c r="F73" s="54"/>
      <c r="G73"/>
      <c r="H73"/>
      <c r="I73"/>
      <c r="J73"/>
    </row>
  </sheetData>
  <mergeCells count="58">
    <mergeCell ref="C52:D52"/>
    <mergeCell ref="C53:D53"/>
    <mergeCell ref="C56:D56"/>
    <mergeCell ref="C57:D57"/>
    <mergeCell ref="C32:D32"/>
    <mergeCell ref="C47:D47"/>
    <mergeCell ref="C48:D48"/>
    <mergeCell ref="C49:D49"/>
    <mergeCell ref="C43:D43"/>
    <mergeCell ref="C50:D50"/>
    <mergeCell ref="C51:D51"/>
    <mergeCell ref="C26:D26"/>
    <mergeCell ref="C36:D36"/>
    <mergeCell ref="C35:D35"/>
    <mergeCell ref="C42:D42"/>
    <mergeCell ref="C41:D41"/>
    <mergeCell ref="C30:D30"/>
    <mergeCell ref="C29:D29"/>
    <mergeCell ref="C27:D27"/>
    <mergeCell ref="G9:J9"/>
    <mergeCell ref="C11:D11"/>
    <mergeCell ref="C46:D46"/>
    <mergeCell ref="C55:D55"/>
    <mergeCell ref="C54:D54"/>
    <mergeCell ref="C34:D34"/>
    <mergeCell ref="C12:D12"/>
    <mergeCell ref="C28:D28"/>
    <mergeCell ref="C25:D25"/>
    <mergeCell ref="C24:D24"/>
    <mergeCell ref="C23:D23"/>
    <mergeCell ref="C22:D22"/>
    <mergeCell ref="C33:D33"/>
    <mergeCell ref="C20:D20"/>
    <mergeCell ref="C19:D19"/>
    <mergeCell ref="C21:D21"/>
    <mergeCell ref="B1:J1"/>
    <mergeCell ref="B5:J5"/>
    <mergeCell ref="B7:J7"/>
    <mergeCell ref="B2:J2"/>
    <mergeCell ref="B4:J4"/>
    <mergeCell ref="B3:J3"/>
    <mergeCell ref="B6:J6"/>
    <mergeCell ref="B64:J64"/>
    <mergeCell ref="B65:J65"/>
    <mergeCell ref="C14:D14"/>
    <mergeCell ref="C13:D13"/>
    <mergeCell ref="B72:J72"/>
    <mergeCell ref="C17:D17"/>
    <mergeCell ref="C16:D16"/>
    <mergeCell ref="C45:D45"/>
    <mergeCell ref="C44:D44"/>
    <mergeCell ref="C15:D15"/>
    <mergeCell ref="C37:D37"/>
    <mergeCell ref="C31:D31"/>
    <mergeCell ref="C40:D40"/>
    <mergeCell ref="C39:D39"/>
    <mergeCell ref="C38:D38"/>
    <mergeCell ref="C18:D18"/>
  </mergeCells>
  <pageMargins left="0.51181102362204722" right="0.51181102362204722" top="0.78740157480314965" bottom="0.78740157480314965" header="0.31496062992125984" footer="0.31496062992125984"/>
  <pageSetup paperSize="9" scale="52" fitToHeight="0" orientation="portrait" r:id="rId1"/>
  <headerFooter>
    <oddFooter>&amp;C&amp;A - Pregão Eletrônico nº 90002/2025 - LFDA/SP-MAPA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D2E5D884479A141B16174EC0F1F1CC1" ma:contentTypeVersion="14" ma:contentTypeDescription="Crie um novo documento." ma:contentTypeScope="" ma:versionID="35706846fdf5f5e6221dd6e49c0a1ba2">
  <xsd:schema xmlns:xsd="http://www.w3.org/2001/XMLSchema" xmlns:xs="http://www.w3.org/2001/XMLSchema" xmlns:p="http://schemas.microsoft.com/office/2006/metadata/properties" xmlns:ns2="9a337e85-c28d-4b24-a850-389bc36ff254" xmlns:ns3="ead7234e-375c-4b05-9cb5-b24224857d1e" targetNamespace="http://schemas.microsoft.com/office/2006/metadata/properties" ma:root="true" ma:fieldsID="8523eea61e9d73437fbe921cc15017cf" ns2:_="" ns3:_="">
    <xsd:import namespace="9a337e85-c28d-4b24-a850-389bc36ff254"/>
    <xsd:import namespace="ead7234e-375c-4b05-9cb5-b24224857d1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37e85-c28d-4b24-a850-389bc36ff2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Marcações de imagem" ma:readOnly="false" ma:fieldId="{5cf76f15-5ced-4ddc-b409-7134ff3c332f}" ma:taxonomyMulti="true" ma:sspId="fa7a9c87-0a4c-4496-bbb2-e2428a4b9f3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ad7234e-375c-4b05-9cb5-b24224857d1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c8f866cb-d36b-4266-afe6-07a02ba94ffd}" ma:internalName="TaxCatchAll" ma:showField="CatchAllData" ma:web="ead7234e-375c-4b05-9cb5-b24224857d1e">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a337e85-c28d-4b24-a850-389bc36ff254">
      <Terms xmlns="http://schemas.microsoft.com/office/infopath/2007/PartnerControls"/>
    </lcf76f155ced4ddcb4097134ff3c332f>
    <TaxCatchAll xmlns="ead7234e-375c-4b05-9cb5-b24224857d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AC8275-494E-4D11-8737-D2AEC339B7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337e85-c28d-4b24-a850-389bc36ff254"/>
    <ds:schemaRef ds:uri="ead7234e-375c-4b05-9cb5-b24224857d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397135-D384-4F24-9FC3-5AD31955C4E3}">
  <ds:schemaRefs>
    <ds:schemaRef ds:uri="http://schemas.microsoft.com/office/2006/metadata/properties"/>
    <ds:schemaRef ds:uri="http://schemas.microsoft.com/office/infopath/2007/PartnerControls"/>
    <ds:schemaRef ds:uri="9a337e85-c28d-4b24-a850-389bc36ff254"/>
    <ds:schemaRef ds:uri="ead7234e-375c-4b05-9cb5-b24224857d1e"/>
  </ds:schemaRefs>
</ds:datastoreItem>
</file>

<file path=customXml/itemProps3.xml><?xml version="1.0" encoding="utf-8"?>
<ds:datastoreItem xmlns:ds="http://schemas.openxmlformats.org/officeDocument/2006/customXml" ds:itemID="{FB617368-C98D-404F-AEB3-5263B5DB38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25</vt:i4>
      </vt:variant>
      <vt:variant>
        <vt:lpstr>Intervalos Nomeados</vt:lpstr>
      </vt:variant>
      <vt:variant>
        <vt:i4>23</vt:i4>
      </vt:variant>
    </vt:vector>
  </HeadingPairs>
  <TitlesOfParts>
    <vt:vector size="48" baseType="lpstr">
      <vt:lpstr>ORIENTAÇÕES</vt:lpstr>
      <vt:lpstr>RESUMO ITEM1</vt:lpstr>
      <vt:lpstr>RESUMO ANALÍTICO</vt:lpstr>
      <vt:lpstr>TABELA APOIO</vt:lpstr>
      <vt:lpstr>TB-MOD 4-AUSÊNCIAS</vt:lpstr>
      <vt:lpstr>TABELA-APOIO-HE-SA</vt:lpstr>
      <vt:lpstr>BENEFÍCIOS</vt:lpstr>
      <vt:lpstr>UNIFORME</vt:lpstr>
      <vt:lpstr>EPI</vt:lpstr>
      <vt:lpstr>EQUIPAMENTO</vt:lpstr>
      <vt:lpstr>FERRAMENTAS - TEC</vt:lpstr>
      <vt:lpstr>FERRAMENTAS -OFICIAL MAN</vt:lpstr>
      <vt:lpstr>LAUDO</vt:lpstr>
      <vt:lpstr>DESLOCAMENTO JUNDIAÍ</vt:lpstr>
      <vt:lpstr>ENG. ENCARREGADO</vt:lpstr>
      <vt:lpstr>ENG. CONTROLE AUTOM.</vt:lpstr>
      <vt:lpstr>TEC.MAN.ELETRONICA</vt:lpstr>
      <vt:lpstr>ELETROTÉCNICO.CAMPINAS</vt:lpstr>
      <vt:lpstr>TÉCNICO MECÂNICO</vt:lpstr>
      <vt:lpstr>TÉC.MEC.REFRIGERAÇÃO</vt:lpstr>
      <vt:lpstr>OFICIAL MAN PREDIAL.CAMPINAS</vt:lpstr>
      <vt:lpstr>TÉC.PLANEJAMENTO</vt:lpstr>
      <vt:lpstr>TÉC.MECATRÔNICA DIURNO</vt:lpstr>
      <vt:lpstr>TÉC.MECATRÔNICA NOTURNO</vt:lpstr>
      <vt:lpstr>ELETROTÉCNICO.JUNDIAÍ</vt:lpstr>
      <vt:lpstr>BENEFÍCIOS!Area_de_impressao</vt:lpstr>
      <vt:lpstr>ELETROTÉCNICO.CAMPINAS!Area_de_impressao</vt:lpstr>
      <vt:lpstr>ELETROTÉCNICO.JUNDIAÍ!Area_de_impressao</vt:lpstr>
      <vt:lpstr>'ENG. CONTROLE AUTOM.'!Area_de_impressao</vt:lpstr>
      <vt:lpstr>'ENG. ENCARREGADO'!Area_de_impressao</vt:lpstr>
      <vt:lpstr>EPI!Area_de_impressao</vt:lpstr>
      <vt:lpstr>EQUIPAMENTO!Area_de_impressao</vt:lpstr>
      <vt:lpstr>'FERRAMENTAS - TEC'!Area_de_impressao</vt:lpstr>
      <vt:lpstr>LAUDO!Area_de_impressao</vt:lpstr>
      <vt:lpstr>'OFICIAL MAN PREDIAL.CAMPINAS'!Area_de_impressao</vt:lpstr>
      <vt:lpstr>ORIENTAÇÕES!Area_de_impressao</vt:lpstr>
      <vt:lpstr>'RESUMO ANALÍTICO'!Area_de_impressao</vt:lpstr>
      <vt:lpstr>'RESUMO ITEM1'!Area_de_impressao</vt:lpstr>
      <vt:lpstr>'TABELA APOIO'!Area_de_impressao</vt:lpstr>
      <vt:lpstr>'TABELA-APOIO-HE-SA'!Area_de_impressao</vt:lpstr>
      <vt:lpstr>'TB-MOD 4-AUSÊNCIAS'!Area_de_impressao</vt:lpstr>
      <vt:lpstr>TEC.MAN.ELETRONICA!Area_de_impressao</vt:lpstr>
      <vt:lpstr>TÉC.MEC.REFRIGERAÇÃO!Area_de_impressao</vt:lpstr>
      <vt:lpstr>'TÉC.MECATRÔNICA DIURNO'!Area_de_impressao</vt:lpstr>
      <vt:lpstr>'TÉC.MECATRÔNICA NOTURNO'!Area_de_impressao</vt:lpstr>
      <vt:lpstr>TÉC.PLANEJAMENTO!Area_de_impressao</vt:lpstr>
      <vt:lpstr>'TÉCNICO MECÂNICO'!Area_de_impressao</vt:lpstr>
      <vt:lpstr>UNIFORME!Area_de_impressao</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evania</dc:creator>
  <cp:keywords/>
  <dc:description/>
  <cp:lastModifiedBy>pati</cp:lastModifiedBy>
  <cp:revision/>
  <cp:lastPrinted>2025-07-01T17:11:47Z</cp:lastPrinted>
  <dcterms:created xsi:type="dcterms:W3CDTF">2011-06-30T11:07:35Z</dcterms:created>
  <dcterms:modified xsi:type="dcterms:W3CDTF">2025-07-02T18:39:16Z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0x010100FD2E5D884479A141B16174EC0F1F1CC1</vt:lpwstr>
  </property>
  <property fmtid="{D5CDD505-2E9C-101B-9397-08002B2CF9AE}" pid="3" name="MediaServiceImageTags">
    <vt:lpwstr/>
  </property>
</Properties>
</file>